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6D4D5DD-8339-411A-8A7B-33071960C02C}" xr6:coauthVersionLast="47" xr6:coauthVersionMax="47" xr10:uidLastSave="{00000000-0000-0000-0000-000000000000}"/>
  <bookViews>
    <workbookView xWindow="19095" yWindow="0" windowWidth="19410" windowHeight="20925" xr2:uid="{973D8E1F-BCD0-4D20-A01B-2C85341BD8A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G36" i="2" s="1"/>
  <c r="C9" i="2"/>
  <c r="C8" i="2"/>
  <c r="G10" i="2"/>
  <c r="G9" i="2"/>
  <c r="G8" i="2"/>
  <c r="D10" i="2"/>
  <c r="H36" i="2" s="1"/>
  <c r="D9" i="2"/>
  <c r="D8" i="2"/>
  <c r="H10" i="2"/>
  <c r="H9" i="2"/>
  <c r="H8" i="2"/>
  <c r="I6" i="2"/>
  <c r="H6" i="2"/>
  <c r="G6" i="2"/>
  <c r="F6" i="2"/>
  <c r="E6" i="2"/>
  <c r="D6" i="2"/>
  <c r="C6" i="2"/>
  <c r="J33" i="2"/>
  <c r="J6" i="2"/>
  <c r="I6" i="1"/>
  <c r="F23" i="2"/>
  <c r="J23" i="2"/>
  <c r="J40" i="2"/>
  <c r="J39" i="2"/>
  <c r="J38" i="2"/>
  <c r="J37" i="2"/>
  <c r="J36" i="2"/>
  <c r="J35" i="2"/>
  <c r="J34" i="2"/>
  <c r="H40" i="2"/>
  <c r="G40" i="2"/>
  <c r="H39" i="2"/>
  <c r="G39" i="2"/>
  <c r="H38" i="2"/>
  <c r="G38" i="2"/>
  <c r="H37" i="2"/>
  <c r="G37" i="2"/>
  <c r="G35" i="2"/>
  <c r="G34" i="2"/>
  <c r="I40" i="2"/>
  <c r="I39" i="2"/>
  <c r="I38" i="2"/>
  <c r="I37" i="2"/>
  <c r="I36" i="2"/>
  <c r="I35" i="2"/>
  <c r="I34" i="2"/>
  <c r="J16" i="2"/>
  <c r="J21" i="2" s="1"/>
  <c r="H16" i="2"/>
  <c r="H21" i="2" s="1"/>
  <c r="H24" i="2" s="1"/>
  <c r="H26" i="2" s="1"/>
  <c r="H28" i="2" s="1"/>
  <c r="H30" i="2" s="1"/>
  <c r="G16" i="2"/>
  <c r="G21" i="2" s="1"/>
  <c r="G24" i="2" s="1"/>
  <c r="G26" i="2" s="1"/>
  <c r="G28" i="2" s="1"/>
  <c r="G30" i="2" s="1"/>
  <c r="F16" i="2"/>
  <c r="F21" i="2" s="1"/>
  <c r="E16" i="2"/>
  <c r="E21" i="2" s="1"/>
  <c r="E24" i="2" s="1"/>
  <c r="E26" i="2" s="1"/>
  <c r="E28" i="2" s="1"/>
  <c r="E30" i="2" s="1"/>
  <c r="D16" i="2"/>
  <c r="D21" i="2" s="1"/>
  <c r="D24" i="2" s="1"/>
  <c r="D26" i="2" s="1"/>
  <c r="D28" i="2" s="1"/>
  <c r="D30" i="2" s="1"/>
  <c r="C16" i="2"/>
  <c r="C21" i="2" s="1"/>
  <c r="C24" i="2" s="1"/>
  <c r="C26" i="2" s="1"/>
  <c r="C28" i="2" s="1"/>
  <c r="C30" i="2" s="1"/>
  <c r="I16" i="2"/>
  <c r="I21" i="2" s="1"/>
  <c r="I24" i="2" s="1"/>
  <c r="I26" i="2" s="1"/>
  <c r="I28" i="2" s="1"/>
  <c r="I30" i="2" s="1"/>
  <c r="I4" i="1"/>
  <c r="I7" i="1" s="1"/>
  <c r="G33" i="2" l="1"/>
  <c r="H35" i="2"/>
  <c r="H34" i="2"/>
  <c r="H33" i="2"/>
  <c r="I33" i="2"/>
  <c r="I41" i="2"/>
  <c r="I42" i="2"/>
  <c r="I43" i="2"/>
  <c r="C41" i="2"/>
  <c r="C42" i="2"/>
  <c r="D41" i="2"/>
  <c r="E41" i="2"/>
  <c r="F41" i="2"/>
  <c r="D42" i="2"/>
  <c r="E42" i="2"/>
  <c r="E43" i="2"/>
  <c r="G43" i="2"/>
  <c r="H43" i="2"/>
  <c r="J41" i="2"/>
  <c r="G41" i="2"/>
  <c r="H41" i="2"/>
  <c r="G42" i="2"/>
  <c r="H42" i="2"/>
  <c r="C43" i="2"/>
  <c r="D43" i="2"/>
  <c r="F24" i="2"/>
  <c r="F26" i="2" s="1"/>
  <c r="F28" i="2" s="1"/>
  <c r="F30" i="2" s="1"/>
  <c r="F42" i="2"/>
  <c r="J24" i="2"/>
  <c r="J26" i="2" s="1"/>
  <c r="J28" i="2" s="1"/>
  <c r="J30" i="2" s="1"/>
  <c r="J42" i="2"/>
  <c r="F43" i="2" l="1"/>
  <c r="J43" i="2"/>
</calcChain>
</file>

<file path=xl/sharedStrings.xml><?xml version="1.0" encoding="utf-8"?>
<sst xmlns="http://schemas.openxmlformats.org/spreadsheetml/2006/main" count="76" uniqueCount="73">
  <si>
    <t>CPRI</t>
  </si>
  <si>
    <t>Capri Holdings</t>
  </si>
  <si>
    <t>Price</t>
  </si>
  <si>
    <t>Shares</t>
  </si>
  <si>
    <t>MC</t>
  </si>
  <si>
    <t>Cash</t>
  </si>
  <si>
    <t>Debt</t>
  </si>
  <si>
    <t>EV</t>
  </si>
  <si>
    <t>numbers in mio USD</t>
  </si>
  <si>
    <t>HQ: London</t>
  </si>
  <si>
    <t>Businesmodel</t>
  </si>
  <si>
    <t>Brands</t>
  </si>
  <si>
    <t>Products</t>
  </si>
  <si>
    <t>% of Rev</t>
  </si>
  <si>
    <t>Costumers</t>
  </si>
  <si>
    <t>Versace</t>
  </si>
  <si>
    <t>Jimmy Choo</t>
  </si>
  <si>
    <t>Michael Kors</t>
  </si>
  <si>
    <t>IR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</si>
  <si>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</si>
  <si>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</si>
  <si>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</si>
  <si>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</si>
  <si>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</si>
  <si>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</si>
  <si>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</si>
  <si>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</si>
  <si>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</si>
  <si>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FQ325</t>
  </si>
  <si>
    <t>Revenue</t>
  </si>
  <si>
    <t>COGS</t>
  </si>
  <si>
    <t>Gross Profit</t>
  </si>
  <si>
    <t>SG&amp;A</t>
  </si>
  <si>
    <t>Impairment of Assets</t>
  </si>
  <si>
    <t>Restructuring and other</t>
  </si>
  <si>
    <t>Operating Income</t>
  </si>
  <si>
    <t>Interest Expense</t>
  </si>
  <si>
    <t>Pretax Income</t>
  </si>
  <si>
    <t>Tax Expense</t>
  </si>
  <si>
    <t>Net Income</t>
  </si>
  <si>
    <t>Minority Interest Share</t>
  </si>
  <si>
    <t>Net Income to Company</t>
  </si>
  <si>
    <t>EPS</t>
  </si>
  <si>
    <t>D&amp;A</t>
  </si>
  <si>
    <t>America Revenue</t>
  </si>
  <si>
    <t>EMEA Revenue</t>
  </si>
  <si>
    <t>Asia Revenue</t>
  </si>
  <si>
    <t>Versace Revenue</t>
  </si>
  <si>
    <t>Jimmy Choo Revenue</t>
  </si>
  <si>
    <t>Michael Kors Revenue</t>
  </si>
  <si>
    <t>America Growth</t>
  </si>
  <si>
    <t>EMEA Growth</t>
  </si>
  <si>
    <t>Asia Growth</t>
  </si>
  <si>
    <t>Versace Growth</t>
  </si>
  <si>
    <t>Jimmy Choo Growth</t>
  </si>
  <si>
    <t>Michel Kors Growth</t>
  </si>
  <si>
    <t>Revenue Growth</t>
  </si>
  <si>
    <t xml:space="preserve">Gross Margin </t>
  </si>
  <si>
    <t xml:space="preserve">Operating Margin </t>
  </si>
  <si>
    <t>Tax Rate</t>
  </si>
  <si>
    <t>Close with to an arangement with Prada to sell Versace for 1,6 billion USD</t>
  </si>
  <si>
    <t>FY20</t>
  </si>
  <si>
    <t>FY21</t>
  </si>
  <si>
    <t>FY22</t>
  </si>
  <si>
    <t>FY23</t>
  </si>
  <si>
    <t>FY24</t>
  </si>
  <si>
    <t>FY25</t>
  </si>
  <si>
    <t>Other Expenses</t>
  </si>
  <si>
    <t>Store Growth</t>
  </si>
  <si>
    <t>Versace Stores</t>
  </si>
  <si>
    <t>Jimmy Choo Stores</t>
  </si>
  <si>
    <t>Micheal Kors Stores</t>
  </si>
  <si>
    <t>Total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</si>
</sst>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1"/>
    <xf numFmtId="0" fontId="0" fillId="0" borderId="0" xfId="0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9" fontId="0" fillId="0" borderId="0" xfId="2" applyFont="1"/>
    <xf numFmtId="9" fontId="1" fillId="0" borderId="0" xfId="2" applyFont="1"/>
    <xf numFmtId="164" fontId="0" fillId="0" borderId="0" xfId="0" applyNumberFormat="1" applyAlignment="1">
      <alignment horizontal="right"/>
    </xf>
    <xf numFmtId="164" fontId="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priholdings.com/corporate-overview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9A75-F7B8-420C-94DA-50E72863FCB7}">
  <dimension ref="A1:J14"/>
  <sheetViews>
    <sheetView tabSelected="1" topLeftCell="E1" zoomScale="200" zoomScaleNormal="200" workbookViewId="0">
      <selection activeCell="I7" sqref="I7"/>
    </sheetView>
  </sheetViews>
  <sheetFormatPr defaultRowHeight="15" x14ac:dyDescent="0.25"/>
  <cols>
    <col min="1" max="1" width="4.28515625" customWidth="1"/>
    <col min="2" max="2" width="18.85546875" customWidth="1"/>
    <col min="4" max="4" width="14.28515625" customWidth="1"/>
    <col min="5" max="5" width="9.7109375" bestFit="1" customWidth="1"/>
  </cols>
  <sheetData>
    <row r="1" spans="1:10" x14ac:dyDescent="0.25">
      <c r="A1" s="1" t="s">
        <v>1</v>
      </c>
    </row>
    <row r="2" spans="1:10" x14ac:dyDescent="0.25">
      <c r="A2" t="s">
        <v>8</v>
      </c>
      <c r="H2" t="s">
        <v>2</v>
      </c>
      <c r="I2">
        <v>17.25</v>
      </c>
    </row>
    <row r="3" spans="1:10" x14ac:dyDescent="0.25">
      <c r="H3" t="s">
        <v>3</v>
      </c>
      <c r="I3" s="2">
        <v>118.57394499999999</v>
      </c>
      <c r="J3" s="16" t="s">
        <v>28</v>
      </c>
    </row>
    <row r="4" spans="1:10" x14ac:dyDescent="0.25">
      <c r="B4" t="s">
        <v>0</v>
      </c>
      <c r="H4" t="s">
        <v>4</v>
      </c>
      <c r="I4" s="2">
        <f>+I3*I2</f>
        <v>2045.4005512499998</v>
      </c>
    </row>
    <row r="5" spans="1:10" x14ac:dyDescent="0.25">
      <c r="B5" s="15" t="s">
        <v>18</v>
      </c>
      <c r="H5" t="s">
        <v>5</v>
      </c>
      <c r="I5" s="2">
        <v>166</v>
      </c>
      <c r="J5" s="16" t="s">
        <v>28</v>
      </c>
    </row>
    <row r="6" spans="1:10" x14ac:dyDescent="0.25">
      <c r="H6" t="s">
        <v>6</v>
      </c>
      <c r="I6" s="2">
        <f>1476+24</f>
        <v>1500</v>
      </c>
      <c r="J6" s="16" t="s">
        <v>28</v>
      </c>
    </row>
    <row r="7" spans="1:10" x14ac:dyDescent="0.25">
      <c r="B7" s="3" t="s">
        <v>10</v>
      </c>
      <c r="H7" t="s">
        <v>7</v>
      </c>
      <c r="I7" s="2">
        <f>+I4-I5+I6</f>
        <v>3379.4005512499998</v>
      </c>
    </row>
    <row r="8" spans="1:10" x14ac:dyDescent="0.25">
      <c r="B8" s="4" t="s">
        <v>11</v>
      </c>
      <c r="C8" s="5" t="s">
        <v>13</v>
      </c>
      <c r="D8" s="5" t="s">
        <v>12</v>
      </c>
      <c r="E8" s="6" t="s">
        <v>14</v>
      </c>
    </row>
    <row r="9" spans="1:10" x14ac:dyDescent="0.25">
      <c r="B9" s="7" t="s">
        <v>15</v>
      </c>
      <c r="C9" s="8"/>
      <c r="D9" s="8"/>
      <c r="E9" s="9"/>
      <c r="H9" t="s">
        <v>9</v>
      </c>
    </row>
    <row r="10" spans="1:10" x14ac:dyDescent="0.25">
      <c r="B10" s="10" t="s">
        <v>16</v>
      </c>
      <c r="E10" s="11"/>
    </row>
    <row r="11" spans="1:10" x14ac:dyDescent="0.25">
      <c r="B11" s="10" t="s">
        <v>17</v>
      </c>
      <c r="E11" s="11"/>
    </row>
    <row r="12" spans="1:10" x14ac:dyDescent="0.25">
      <c r="B12" s="12"/>
      <c r="C12" s="13"/>
      <c r="D12" s="13"/>
      <c r="E12" s="14"/>
    </row>
    <row r="14" spans="1:10" x14ac:dyDescent="0.25">
      <c r="B14" t="s">
        <v>60</v>
      </c>
    </row>
  </sheetData>
  <hyperlinks>
    <hyperlink ref="B5" r:id="rId1" xr:uid="{01B4B798-4665-43C0-837B-EE6EB0B70A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6A24-F024-46A6-A828-07BAB9CA3100}">
  <dimension ref="A1:AY507"/>
  <sheetViews>
    <sheetView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5.42578125" bestFit="1" customWidth="1"/>
    <col min="2" max="2" width="26.140625" customWidth="1"/>
  </cols>
  <sheetData>
    <row r="1" spans="1:51" x14ac:dyDescent="0.25">
      <c r="A1" s="15" t="s">
        <v>19</v>
      </c>
    </row>
    <row r="2" spans="1:51" x14ac:dyDescent="0.25"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6" t="s">
        <v>27</v>
      </c>
      <c r="L2" s="16" t="s">
        <v>61</v>
      </c>
      <c r="M2" s="16" t="s">
        <v>62</v>
      </c>
      <c r="N2" s="16" t="s">
        <v>63</v>
      </c>
      <c r="O2" s="16" t="s">
        <v>64</v>
      </c>
      <c r="P2" s="16" t="s">
        <v>65</v>
      </c>
      <c r="Q2" s="16" t="s">
        <v>66</v>
      </c>
    </row>
    <row r="3" spans="1:51" x14ac:dyDescent="0.25">
      <c r="B3" t="s">
        <v>69</v>
      </c>
      <c r="C3" s="21">
        <v>224</v>
      </c>
      <c r="D3" s="21">
        <v>230</v>
      </c>
      <c r="E3" s="21">
        <v>233</v>
      </c>
      <c r="F3" s="21">
        <v>236</v>
      </c>
      <c r="G3" s="21">
        <v>239</v>
      </c>
      <c r="H3" s="21">
        <v>236</v>
      </c>
      <c r="I3" s="21">
        <v>234</v>
      </c>
      <c r="J3" s="21">
        <v>228</v>
      </c>
      <c r="K3" s="2"/>
      <c r="L3" s="21"/>
      <c r="M3" s="21"/>
      <c r="N3" s="21"/>
      <c r="O3" s="21"/>
      <c r="P3" s="21"/>
      <c r="Q3" s="2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51" x14ac:dyDescent="0.25">
      <c r="B4" t="s">
        <v>70</v>
      </c>
      <c r="C4" s="21">
        <v>237</v>
      </c>
      <c r="D4" s="21">
        <v>237</v>
      </c>
      <c r="E4" s="21">
        <v>237</v>
      </c>
      <c r="F4" s="21">
        <v>234</v>
      </c>
      <c r="G4" s="21">
        <v>227</v>
      </c>
      <c r="H4" s="21">
        <v>226</v>
      </c>
      <c r="I4" s="21">
        <v>224</v>
      </c>
      <c r="J4" s="21">
        <v>219</v>
      </c>
      <c r="K4" s="2"/>
      <c r="L4" s="21"/>
      <c r="M4" s="21"/>
      <c r="N4" s="21"/>
      <c r="O4" s="21"/>
      <c r="P4" s="21"/>
      <c r="Q4" s="2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51" x14ac:dyDescent="0.25">
      <c r="B5" t="s">
        <v>71</v>
      </c>
      <c r="C5" s="21">
        <v>810</v>
      </c>
      <c r="D5" s="21">
        <v>802</v>
      </c>
      <c r="E5" s="21">
        <v>800</v>
      </c>
      <c r="F5" s="22">
        <v>769</v>
      </c>
      <c r="G5" s="21">
        <v>764</v>
      </c>
      <c r="H5" s="21">
        <v>755</v>
      </c>
      <c r="I5" s="21">
        <v>747</v>
      </c>
      <c r="J5" s="22">
        <v>711</v>
      </c>
      <c r="K5" s="2"/>
      <c r="L5" s="21"/>
      <c r="M5" s="21"/>
      <c r="N5" s="21"/>
      <c r="O5" s="21"/>
      <c r="P5" s="21"/>
      <c r="Q5" s="2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51" x14ac:dyDescent="0.25">
      <c r="B6" s="1" t="s">
        <v>72</v>
      </c>
      <c r="C6" s="23">
        <f t="shared" ref="C6:I6" si="0">+SUM(C3:C5)</f>
        <v>1271</v>
      </c>
      <c r="D6" s="23">
        <f t="shared" si="0"/>
        <v>1269</v>
      </c>
      <c r="E6" s="23">
        <f t="shared" si="0"/>
        <v>1270</v>
      </c>
      <c r="F6" s="23">
        <f t="shared" si="0"/>
        <v>1239</v>
      </c>
      <c r="G6" s="23">
        <f t="shared" si="0"/>
        <v>1230</v>
      </c>
      <c r="H6" s="23">
        <f t="shared" si="0"/>
        <v>1217</v>
      </c>
      <c r="I6" s="23">
        <f>+SUM(I3:I5)</f>
        <v>1205</v>
      </c>
      <c r="J6" s="23">
        <f>+SUM(J3:J5)</f>
        <v>1158</v>
      </c>
      <c r="K6" s="17"/>
      <c r="L6" s="23"/>
      <c r="M6" s="23"/>
      <c r="N6" s="23"/>
      <c r="O6" s="23"/>
      <c r="P6" s="23"/>
      <c r="Q6" s="23"/>
      <c r="R6" s="17"/>
      <c r="S6" s="17"/>
      <c r="T6" s="17"/>
      <c r="U6" s="17"/>
      <c r="V6" s="17"/>
      <c r="W6" s="17"/>
      <c r="X6" s="17"/>
      <c r="Y6" s="17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x14ac:dyDescent="0.25">
      <c r="C7" s="16"/>
      <c r="D7" s="16"/>
      <c r="E7" s="16"/>
      <c r="F7" s="16"/>
      <c r="G7" s="16"/>
      <c r="H7" s="16"/>
      <c r="I7" s="16"/>
      <c r="J7" s="16"/>
      <c r="L7" s="16"/>
      <c r="M7" s="16"/>
      <c r="N7" s="16"/>
      <c r="O7" s="16"/>
      <c r="P7" s="16"/>
      <c r="Q7" s="16"/>
    </row>
    <row r="8" spans="1:51" x14ac:dyDescent="0.25">
      <c r="B8" t="s">
        <v>44</v>
      </c>
      <c r="C8" s="16">
        <f>82+49+501</f>
        <v>632</v>
      </c>
      <c r="D8" s="16">
        <f>96+38+556</f>
        <v>690</v>
      </c>
      <c r="E8" s="16">
        <v>843</v>
      </c>
      <c r="F8" s="16">
        <v>647</v>
      </c>
      <c r="G8" s="16">
        <f>70+52+451</f>
        <v>573</v>
      </c>
      <c r="H8" s="16">
        <f>64+492+35</f>
        <v>591</v>
      </c>
      <c r="I8" s="16">
        <v>754</v>
      </c>
      <c r="J8" s="16">
        <v>561</v>
      </c>
    </row>
    <row r="9" spans="1:51" x14ac:dyDescent="0.25">
      <c r="B9" t="s">
        <v>45</v>
      </c>
      <c r="C9" s="16">
        <f>116+81+175</f>
        <v>372</v>
      </c>
      <c r="D9" s="16">
        <f>125+57+219</f>
        <v>401</v>
      </c>
      <c r="E9" s="16">
        <v>376</v>
      </c>
      <c r="F9" s="16">
        <v>352</v>
      </c>
      <c r="G9" s="16">
        <f>90+77+138</f>
        <v>305</v>
      </c>
      <c r="H9" s="16">
        <f>90+71+187</f>
        <v>348</v>
      </c>
      <c r="I9" s="16">
        <v>341</v>
      </c>
      <c r="J9" s="16">
        <v>302</v>
      </c>
    </row>
    <row r="10" spans="1:51" x14ac:dyDescent="0.25">
      <c r="B10" t="s">
        <v>46</v>
      </c>
      <c r="C10" s="16">
        <f>61+53+111</f>
        <v>225</v>
      </c>
      <c r="D10" s="16">
        <f>59+37+104</f>
        <v>200</v>
      </c>
      <c r="E10" s="16">
        <v>208</v>
      </c>
      <c r="F10" s="16">
        <v>224</v>
      </c>
      <c r="G10" s="16">
        <f>59+44+86</f>
        <v>189</v>
      </c>
      <c r="H10" s="16">
        <f>47+34+59</f>
        <v>140</v>
      </c>
      <c r="I10" s="16">
        <v>166</v>
      </c>
      <c r="J10" s="16">
        <v>172</v>
      </c>
    </row>
    <row r="11" spans="1:51" x14ac:dyDescent="0.25">
      <c r="B11" t="s">
        <v>47</v>
      </c>
      <c r="C11" s="16">
        <v>259</v>
      </c>
      <c r="D11" s="16">
        <v>280</v>
      </c>
      <c r="E11" s="16">
        <v>227</v>
      </c>
      <c r="F11" s="16">
        <v>264</v>
      </c>
      <c r="G11" s="16">
        <v>219</v>
      </c>
      <c r="H11" s="16">
        <v>201</v>
      </c>
      <c r="I11" s="16">
        <v>193</v>
      </c>
      <c r="J11" s="16">
        <v>208</v>
      </c>
    </row>
    <row r="12" spans="1:51" x14ac:dyDescent="0.25">
      <c r="B12" t="s">
        <v>48</v>
      </c>
      <c r="C12" s="16">
        <v>183</v>
      </c>
      <c r="D12" s="16">
        <v>132</v>
      </c>
      <c r="E12" s="16">
        <v>166</v>
      </c>
      <c r="F12" s="16">
        <v>137</v>
      </c>
      <c r="G12" s="16">
        <v>173</v>
      </c>
      <c r="H12" s="16">
        <v>140</v>
      </c>
      <c r="I12" s="16">
        <v>159</v>
      </c>
      <c r="J12" s="16">
        <v>133</v>
      </c>
    </row>
    <row r="13" spans="1:51" x14ac:dyDescent="0.25">
      <c r="B13" t="s">
        <v>49</v>
      </c>
      <c r="C13" s="2">
        <v>787</v>
      </c>
      <c r="D13" s="2">
        <v>879</v>
      </c>
      <c r="E13" s="2">
        <v>1034</v>
      </c>
      <c r="F13" s="2">
        <v>822</v>
      </c>
      <c r="G13" s="2">
        <v>675</v>
      </c>
      <c r="H13" s="2">
        <v>738</v>
      </c>
      <c r="I13" s="2">
        <v>909</v>
      </c>
      <c r="J13" s="2">
        <v>694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B14" s="1" t="s">
        <v>29</v>
      </c>
      <c r="C14" s="17">
        <v>1229</v>
      </c>
      <c r="D14" s="17">
        <v>1291</v>
      </c>
      <c r="E14" s="17">
        <v>1427</v>
      </c>
      <c r="F14" s="17">
        <v>1223</v>
      </c>
      <c r="G14" s="17">
        <v>1067</v>
      </c>
      <c r="H14" s="17">
        <v>1079</v>
      </c>
      <c r="I14" s="17">
        <v>1261</v>
      </c>
      <c r="J14" s="17">
        <v>1035</v>
      </c>
      <c r="K14" s="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B15" t="s">
        <v>30</v>
      </c>
      <c r="C15" s="2">
        <v>417</v>
      </c>
      <c r="D15" s="2">
        <v>459</v>
      </c>
      <c r="E15" s="2">
        <v>499</v>
      </c>
      <c r="F15" s="2">
        <v>456</v>
      </c>
      <c r="G15" s="2">
        <v>378</v>
      </c>
      <c r="H15" s="2">
        <v>385</v>
      </c>
      <c r="I15" s="2">
        <v>449</v>
      </c>
      <c r="J15" s="2">
        <v>404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B16" t="s">
        <v>31</v>
      </c>
      <c r="C16" s="2">
        <f t="shared" ref="C16:H16" si="1">+C14-C15</f>
        <v>812</v>
      </c>
      <c r="D16" s="2">
        <f t="shared" si="1"/>
        <v>832</v>
      </c>
      <c r="E16" s="2">
        <f t="shared" si="1"/>
        <v>928</v>
      </c>
      <c r="F16" s="2">
        <f t="shared" si="1"/>
        <v>767</v>
      </c>
      <c r="G16" s="2">
        <f t="shared" si="1"/>
        <v>689</v>
      </c>
      <c r="H16" s="2">
        <f t="shared" si="1"/>
        <v>694</v>
      </c>
      <c r="I16" s="2">
        <f>+I14-I15</f>
        <v>812</v>
      </c>
      <c r="J16" s="2">
        <f t="shared" ref="J16" si="2">+J14-J15</f>
        <v>631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2:51" x14ac:dyDescent="0.25">
      <c r="B17" t="s">
        <v>32</v>
      </c>
      <c r="C17" s="2">
        <v>732</v>
      </c>
      <c r="D17" s="2">
        <v>732</v>
      </c>
      <c r="E17" s="2">
        <v>749</v>
      </c>
      <c r="F17" s="2">
        <v>1310</v>
      </c>
      <c r="G17" s="2">
        <v>697</v>
      </c>
      <c r="H17" s="2">
        <v>732</v>
      </c>
      <c r="I17" s="2">
        <v>680</v>
      </c>
      <c r="J17" s="2">
        <v>747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2:51" x14ac:dyDescent="0.25">
      <c r="B18" t="s">
        <v>43</v>
      </c>
      <c r="C18" s="2">
        <v>0</v>
      </c>
      <c r="D18" s="2">
        <v>0</v>
      </c>
      <c r="E18" s="2">
        <v>46</v>
      </c>
      <c r="F18" s="2">
        <v>0</v>
      </c>
      <c r="G18" s="2">
        <v>0</v>
      </c>
      <c r="H18" s="2">
        <v>0</v>
      </c>
      <c r="I18" s="2">
        <v>49</v>
      </c>
      <c r="J18" s="2"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2:51" x14ac:dyDescent="0.25">
      <c r="B19" t="s">
        <v>33</v>
      </c>
      <c r="C19" s="2">
        <v>0</v>
      </c>
      <c r="D19" s="2">
        <v>0</v>
      </c>
      <c r="E19" s="2">
        <v>6</v>
      </c>
      <c r="F19" s="2">
        <v>0</v>
      </c>
      <c r="G19" s="2">
        <v>0</v>
      </c>
      <c r="H19" s="2">
        <v>0</v>
      </c>
      <c r="I19" s="2">
        <v>675</v>
      </c>
      <c r="J19" s="2"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2:51" x14ac:dyDescent="0.25">
      <c r="B20" t="s">
        <v>34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  <c r="H20" s="2">
        <v>0</v>
      </c>
      <c r="I20" s="2">
        <v>-2</v>
      </c>
      <c r="J20" s="2"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2:51" x14ac:dyDescent="0.25">
      <c r="B21" t="s">
        <v>35</v>
      </c>
      <c r="C21" s="2">
        <f t="shared" ref="C21:H21" si="3">+C16-SUM(C17:C20)</f>
        <v>80</v>
      </c>
      <c r="D21" s="2">
        <f t="shared" si="3"/>
        <v>100</v>
      </c>
      <c r="E21" s="2">
        <f t="shared" si="3"/>
        <v>122</v>
      </c>
      <c r="F21" s="2">
        <f t="shared" si="3"/>
        <v>-543</v>
      </c>
      <c r="G21" s="2">
        <f t="shared" si="3"/>
        <v>-8</v>
      </c>
      <c r="H21" s="2">
        <f t="shared" si="3"/>
        <v>-38</v>
      </c>
      <c r="I21" s="2">
        <f>+I16-SUM(I17:I20)</f>
        <v>-590</v>
      </c>
      <c r="J21" s="2">
        <f t="shared" ref="J21" si="4">+J16-SUM(J17:J20)</f>
        <v>-116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2:51" x14ac:dyDescent="0.25">
      <c r="B22" t="s">
        <v>36</v>
      </c>
      <c r="C22" s="2">
        <v>8</v>
      </c>
      <c r="D22" s="2">
        <v>3</v>
      </c>
      <c r="E22" s="2">
        <v>1</v>
      </c>
      <c r="F22" s="2">
        <v>-6</v>
      </c>
      <c r="G22" s="2">
        <v>-4</v>
      </c>
      <c r="H22" s="2">
        <v>-10</v>
      </c>
      <c r="I22" s="2">
        <v>-8</v>
      </c>
      <c r="J22" s="2">
        <v>-15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2:51" x14ac:dyDescent="0.25">
      <c r="B23" t="s">
        <v>67</v>
      </c>
      <c r="C23" s="2">
        <v>22</v>
      </c>
      <c r="D23" s="2">
        <v>-4</v>
      </c>
      <c r="E23" s="2">
        <v>-2</v>
      </c>
      <c r="F23" s="2">
        <f>21-1</f>
        <v>20</v>
      </c>
      <c r="G23" s="2">
        <v>5</v>
      </c>
      <c r="H23" s="2">
        <v>-17</v>
      </c>
      <c r="I23" s="2">
        <v>23</v>
      </c>
      <c r="J23" s="2">
        <f>8-7</f>
        <v>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2:51" x14ac:dyDescent="0.25">
      <c r="B24" t="s">
        <v>37</v>
      </c>
      <c r="C24" s="2">
        <f t="shared" ref="C24:H24" si="5">+C21-SUM(C22:C23)</f>
        <v>50</v>
      </c>
      <c r="D24" s="2">
        <f t="shared" si="5"/>
        <v>101</v>
      </c>
      <c r="E24" s="2">
        <f t="shared" si="5"/>
        <v>123</v>
      </c>
      <c r="F24" s="2">
        <f t="shared" si="5"/>
        <v>-557</v>
      </c>
      <c r="G24" s="2">
        <f t="shared" si="5"/>
        <v>-9</v>
      </c>
      <c r="H24" s="2">
        <f t="shared" si="5"/>
        <v>-11</v>
      </c>
      <c r="I24" s="2">
        <f>+I21-SUM(I22:I23)</f>
        <v>-605</v>
      </c>
      <c r="J24" s="2">
        <f t="shared" ref="J24" si="6">+J21-SUM(J22:J23)</f>
        <v>-102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2:51" x14ac:dyDescent="0.25">
      <c r="B25" t="s">
        <v>38</v>
      </c>
      <c r="C25" s="2">
        <v>2</v>
      </c>
      <c r="D25" s="2">
        <v>11</v>
      </c>
      <c r="E25" s="2">
        <v>18</v>
      </c>
      <c r="F25" s="2">
        <v>-85</v>
      </c>
      <c r="G25" s="2">
        <v>3</v>
      </c>
      <c r="H25" s="2">
        <v>-34</v>
      </c>
      <c r="I25" s="2">
        <v>-59</v>
      </c>
      <c r="J25" s="2">
        <v>542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2:51" x14ac:dyDescent="0.25">
      <c r="B26" t="s">
        <v>39</v>
      </c>
      <c r="C26" s="2">
        <f t="shared" ref="C26:H26" si="7">+C24-C25</f>
        <v>48</v>
      </c>
      <c r="D26" s="2">
        <f t="shared" si="7"/>
        <v>90</v>
      </c>
      <c r="E26" s="2">
        <f t="shared" si="7"/>
        <v>105</v>
      </c>
      <c r="F26" s="2">
        <f t="shared" si="7"/>
        <v>-472</v>
      </c>
      <c r="G26" s="2">
        <f t="shared" si="7"/>
        <v>-12</v>
      </c>
      <c r="H26" s="2">
        <f t="shared" si="7"/>
        <v>23</v>
      </c>
      <c r="I26" s="2">
        <f>+I24-I25</f>
        <v>-546</v>
      </c>
      <c r="J26" s="2">
        <f t="shared" ref="J26" si="8">+J24-J25</f>
        <v>-644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2:51" x14ac:dyDescent="0.25">
      <c r="B27" t="s">
        <v>40</v>
      </c>
      <c r="C27" s="2">
        <v>0</v>
      </c>
      <c r="D27" s="2">
        <v>0</v>
      </c>
      <c r="E27" s="2">
        <v>0</v>
      </c>
      <c r="F27" s="2">
        <v>0</v>
      </c>
      <c r="G27" s="2">
        <v>2</v>
      </c>
      <c r="H27" s="2">
        <v>-1</v>
      </c>
      <c r="I27" s="2">
        <v>1</v>
      </c>
      <c r="J27" s="2">
        <v>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2:51" x14ac:dyDescent="0.25">
      <c r="B28" t="s">
        <v>41</v>
      </c>
      <c r="C28" s="2">
        <f t="shared" ref="C28:H28" si="9">+C26-C27</f>
        <v>48</v>
      </c>
      <c r="D28" s="2">
        <f t="shared" si="9"/>
        <v>90</v>
      </c>
      <c r="E28" s="2">
        <f t="shared" si="9"/>
        <v>105</v>
      </c>
      <c r="F28" s="2">
        <f t="shared" si="9"/>
        <v>-472</v>
      </c>
      <c r="G28" s="2">
        <f t="shared" si="9"/>
        <v>-14</v>
      </c>
      <c r="H28" s="2">
        <f t="shared" si="9"/>
        <v>24</v>
      </c>
      <c r="I28" s="2">
        <f>+I26-I27</f>
        <v>-547</v>
      </c>
      <c r="J28" s="2">
        <f t="shared" ref="J28" si="10">+J26-J27</f>
        <v>-645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2:51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2:51" x14ac:dyDescent="0.25">
      <c r="B30" t="s">
        <v>42</v>
      </c>
      <c r="C30" s="18">
        <f t="shared" ref="C30:H30" si="11">+C28/C31</f>
        <v>0.40874739522529058</v>
      </c>
      <c r="D30" s="18">
        <f t="shared" si="11"/>
        <v>0.77137988633803078</v>
      </c>
      <c r="E30" s="18">
        <f t="shared" si="11"/>
        <v>0.89900814742829471</v>
      </c>
      <c r="F30" s="18">
        <f t="shared" si="11"/>
        <v>-4.0288050341489452</v>
      </c>
      <c r="G30" s="18">
        <f t="shared" si="11"/>
        <v>-7.889978443564466E-2</v>
      </c>
      <c r="H30" s="18">
        <f t="shared" si="11"/>
        <v>0.20258742635060734</v>
      </c>
      <c r="I30" s="18">
        <f>+I28/I31</f>
        <v>-4.6143303080704063</v>
      </c>
      <c r="J30" s="18">
        <f t="shared" ref="J30" si="12">+J28/J31</f>
        <v>-5.4396435911784842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2:51" x14ac:dyDescent="0.25">
      <c r="B31" t="s">
        <v>3</v>
      </c>
      <c r="C31" s="2">
        <v>117.43194099999999</v>
      </c>
      <c r="D31" s="2">
        <v>116.67403</v>
      </c>
      <c r="E31" s="2">
        <v>116.795382</v>
      </c>
      <c r="F31" s="2">
        <v>117.156327</v>
      </c>
      <c r="G31" s="2">
        <v>177.440282</v>
      </c>
      <c r="H31" s="2">
        <v>118.467372</v>
      </c>
      <c r="I31" s="2">
        <v>118.543746</v>
      </c>
      <c r="J31" s="2">
        <v>118.57394499999999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2:51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2:51" x14ac:dyDescent="0.25">
      <c r="B33" t="s">
        <v>68</v>
      </c>
      <c r="C33" s="2"/>
      <c r="D33" s="2"/>
      <c r="E33" s="2"/>
      <c r="F33" s="2"/>
      <c r="G33" s="19">
        <f t="shared" ref="G33:I33" si="13">+G6/C6-1</f>
        <v>-3.2258064516129004E-2</v>
      </c>
      <c r="H33" s="19">
        <f t="shared" si="13"/>
        <v>-4.0977147360126032E-2</v>
      </c>
      <c r="I33" s="19">
        <f t="shared" si="13"/>
        <v>-5.1181102362204745E-2</v>
      </c>
      <c r="J33" s="19">
        <f>+J6/F6-1</f>
        <v>-6.5375302663438273E-2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2:51" x14ac:dyDescent="0.25">
      <c r="B34" t="s">
        <v>50</v>
      </c>
      <c r="C34" s="2"/>
      <c r="D34" s="2"/>
      <c r="E34" s="2"/>
      <c r="F34" s="2"/>
      <c r="G34" s="19">
        <f t="shared" ref="G34:H40" si="14">+G8/C8-1</f>
        <v>-9.3354430379746889E-2</v>
      </c>
      <c r="H34" s="19">
        <f t="shared" si="14"/>
        <v>-0.14347826086956517</v>
      </c>
      <c r="I34" s="19">
        <f>+I8/E8-1</f>
        <v>-0.1055753262158956</v>
      </c>
      <c r="J34" s="19">
        <f>+J8/F8-1</f>
        <v>-0.13292117465224107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2:51" x14ac:dyDescent="0.25">
      <c r="B35" t="s">
        <v>51</v>
      </c>
      <c r="C35" s="2"/>
      <c r="D35" s="2"/>
      <c r="E35" s="2"/>
      <c r="F35" s="2"/>
      <c r="G35" s="19">
        <f t="shared" si="14"/>
        <v>-0.18010752688172038</v>
      </c>
      <c r="H35" s="19">
        <f t="shared" si="14"/>
        <v>-0.13216957605985036</v>
      </c>
      <c r="I35" s="19">
        <f t="shared" ref="I35:J40" si="15">+I9/E9-1</f>
        <v>-9.3085106382978733E-2</v>
      </c>
      <c r="J35" s="19">
        <f t="shared" si="15"/>
        <v>-0.14204545454545459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2:51" x14ac:dyDescent="0.25">
      <c r="B36" t="s">
        <v>52</v>
      </c>
      <c r="C36" s="2"/>
      <c r="D36" s="2"/>
      <c r="E36" s="2"/>
      <c r="F36" s="2"/>
      <c r="G36" s="19">
        <f t="shared" si="14"/>
        <v>-0.16000000000000003</v>
      </c>
      <c r="H36" s="19">
        <f t="shared" si="14"/>
        <v>-0.30000000000000004</v>
      </c>
      <c r="I36" s="19">
        <f t="shared" si="15"/>
        <v>-0.20192307692307687</v>
      </c>
      <c r="J36" s="19">
        <f t="shared" si="15"/>
        <v>-0.2321428571428571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2:51" x14ac:dyDescent="0.25">
      <c r="B37" t="s">
        <v>53</v>
      </c>
      <c r="C37" s="2"/>
      <c r="D37" s="2"/>
      <c r="E37" s="2"/>
      <c r="F37" s="2"/>
      <c r="G37" s="19">
        <f t="shared" si="14"/>
        <v>-0.15444015444015446</v>
      </c>
      <c r="H37" s="19">
        <f t="shared" si="14"/>
        <v>-0.28214285714285714</v>
      </c>
      <c r="I37" s="19">
        <f t="shared" si="15"/>
        <v>-0.14977973568281944</v>
      </c>
      <c r="J37" s="19">
        <f t="shared" si="15"/>
        <v>-0.21212121212121215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2:51" x14ac:dyDescent="0.25">
      <c r="B38" t="s">
        <v>54</v>
      </c>
      <c r="C38" s="2"/>
      <c r="D38" s="2"/>
      <c r="E38" s="2"/>
      <c r="F38" s="2"/>
      <c r="G38" s="19">
        <f t="shared" si="14"/>
        <v>-5.4644808743169349E-2</v>
      </c>
      <c r="H38" s="19">
        <f t="shared" si="14"/>
        <v>6.0606060606060552E-2</v>
      </c>
      <c r="I38" s="19">
        <f t="shared" si="15"/>
        <v>-4.216867469879515E-2</v>
      </c>
      <c r="J38" s="19">
        <f t="shared" si="15"/>
        <v>-2.9197080291970767E-2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2:51" x14ac:dyDescent="0.25">
      <c r="B39" t="s">
        <v>55</v>
      </c>
      <c r="C39" s="2"/>
      <c r="D39" s="2"/>
      <c r="E39" s="2"/>
      <c r="F39" s="2"/>
      <c r="G39" s="19">
        <f t="shared" si="14"/>
        <v>-0.14231257941550191</v>
      </c>
      <c r="H39" s="19">
        <f t="shared" si="14"/>
        <v>-0.16040955631399323</v>
      </c>
      <c r="I39" s="19">
        <f t="shared" si="15"/>
        <v>-0.120889748549323</v>
      </c>
      <c r="J39" s="19">
        <f t="shared" si="15"/>
        <v>-0.15571776155717765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2:51" x14ac:dyDescent="0.25">
      <c r="B40" s="1" t="s">
        <v>56</v>
      </c>
      <c r="C40" s="17"/>
      <c r="D40" s="17"/>
      <c r="E40" s="17"/>
      <c r="F40" s="17"/>
      <c r="G40" s="20">
        <f t="shared" si="14"/>
        <v>-0.13181448331977219</v>
      </c>
      <c r="H40" s="20">
        <f t="shared" si="14"/>
        <v>-0.16421378776142526</v>
      </c>
      <c r="I40" s="20">
        <f t="shared" si="15"/>
        <v>-0.11632796075683249</v>
      </c>
      <c r="J40" s="20">
        <f t="shared" si="15"/>
        <v>-0.1537203597710548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2:51" x14ac:dyDescent="0.25">
      <c r="B41" t="s">
        <v>57</v>
      </c>
      <c r="C41" s="19">
        <f t="shared" ref="C41:H41" si="16">+C16/C14</f>
        <v>0.66069975589910501</v>
      </c>
      <c r="D41" s="19">
        <f t="shared" si="16"/>
        <v>0.64446165762974439</v>
      </c>
      <c r="E41" s="19">
        <f t="shared" si="16"/>
        <v>0.65031534688156978</v>
      </c>
      <c r="F41" s="19">
        <f t="shared" si="16"/>
        <v>0.62714636140637781</v>
      </c>
      <c r="G41" s="19">
        <f t="shared" si="16"/>
        <v>0.64573570759137766</v>
      </c>
      <c r="H41" s="19">
        <f t="shared" si="16"/>
        <v>0.64318813716404077</v>
      </c>
      <c r="I41" s="19">
        <f>+I16/I14</f>
        <v>0.64393338620142748</v>
      </c>
      <c r="J41" s="19">
        <f>+J16/J14</f>
        <v>0.60966183574879229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2:51" x14ac:dyDescent="0.25">
      <c r="B42" t="s">
        <v>58</v>
      </c>
      <c r="C42" s="19">
        <f t="shared" ref="C42:H42" si="17">+C21/C14</f>
        <v>6.5093572009764039E-2</v>
      </c>
      <c r="D42" s="19">
        <f t="shared" si="17"/>
        <v>7.745933384972889E-2</v>
      </c>
      <c r="E42" s="19">
        <f t="shared" si="17"/>
        <v>8.5494043447792573E-2</v>
      </c>
      <c r="F42" s="19">
        <f t="shared" si="17"/>
        <v>-0.4439901880621423</v>
      </c>
      <c r="G42" s="19">
        <f t="shared" si="17"/>
        <v>-7.4976569821930648E-3</v>
      </c>
      <c r="H42" s="19">
        <f t="shared" si="17"/>
        <v>-3.5217794253938832E-2</v>
      </c>
      <c r="I42" s="19">
        <f>+I21/I14</f>
        <v>-0.46788263283108644</v>
      </c>
      <c r="J42" s="19">
        <f>+J21/J14</f>
        <v>-0.11207729468599034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2:51" x14ac:dyDescent="0.25">
      <c r="B43" t="s">
        <v>59</v>
      </c>
      <c r="C43" s="19">
        <f t="shared" ref="C43:H43" si="18">+C25/C24</f>
        <v>0.04</v>
      </c>
      <c r="D43" s="19">
        <f t="shared" si="18"/>
        <v>0.10891089108910891</v>
      </c>
      <c r="E43" s="19">
        <f t="shared" si="18"/>
        <v>0.14634146341463414</v>
      </c>
      <c r="F43" s="19">
        <f t="shared" si="18"/>
        <v>0.15260323159784561</v>
      </c>
      <c r="G43" s="19">
        <f t="shared" si="18"/>
        <v>-0.33333333333333331</v>
      </c>
      <c r="H43" s="19">
        <f t="shared" si="18"/>
        <v>3.0909090909090908</v>
      </c>
      <c r="I43" s="19">
        <f>+I25/I24</f>
        <v>9.7520661157024791E-2</v>
      </c>
      <c r="J43" s="19">
        <f>+J25/J24</f>
        <v>-5.3137254901960782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2:5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2:5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2:5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2:5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2:5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3:5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3:51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3:51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3:51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3:51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3:51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3:51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3:51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3:51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3:51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3:51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3:51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3:51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3:51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3:51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3:51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3:51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3:51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3:51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3:51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3:51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3:51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3:51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3:51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3:51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3:51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3:51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3:51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3:51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3:51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3:51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3:51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3:51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3:51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3:51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3:51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3:51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3:51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3:51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3:51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3:51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3:51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3:51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3:51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3:51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3:51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3:51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3:51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3:51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3:51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3:51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3:51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3:51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3:51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3:51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3:51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3:51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3:51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3:51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3:51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3:51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3:51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3:51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3:51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3:51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3:51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3:51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3:51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3:51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3:51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3:51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3:51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3:51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3:51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3:51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3:5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3:5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3:51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3:51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3:51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3:51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3:51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3:51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3:51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3:51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3:51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3:51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3:51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3:51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3:51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3:51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3:51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3:51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3:51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3:51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3:51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3:51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3:51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3:51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3:51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3:51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3:51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3:51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3:51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3:51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3:51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3:51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3:51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3:51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3:51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3:51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3:51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3:51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3:51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3:51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3:51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3:51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3:51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3:51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3:51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3:51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3:51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3:5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3:5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3:51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3:51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3:51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3:51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3:51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3:51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3:51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3:51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3:51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3:51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3:51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3:51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3:51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3:51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3:51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3:51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3:51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3:51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3:51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3:51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3:51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3:51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3:51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3:51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3:51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3:51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3:51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3:51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3:51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3:51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3:51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3:51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3:51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3:51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3:51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3:51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3:51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3:51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3:51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3:51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3:51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3:51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3:51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3:51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3:51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3:51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3:51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3:51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3:51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3:51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3:51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3:51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3:51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3:51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3:51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3:51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3:51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3:51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3:51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3:51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3:51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3:51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3:51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3:51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3:51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3:51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3:51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3:51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3:51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3:51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3:51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3:51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3:51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3:51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3:51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3:51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3:51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3:51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3:51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3:51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3:51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3:51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3:51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3:51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3:51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3:51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3:51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3:51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3:51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3:51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3:51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3:51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3:51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3:51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3:51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3:51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3:51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3:51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3:51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3:51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3:51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3:51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3:51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3:51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3:51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3:51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3:51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3:51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3:51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3:51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3:51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3:51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3:51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3:51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3:51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3:51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3:51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3:51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3:51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3:51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3:51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3:51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3:51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3:51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3:51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3:51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3:51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3:51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3:51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3:51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3:51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3:51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3:51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3:51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3:51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3:51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3:51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3:51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3:51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3:51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3:51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3:51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3:51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3:51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3:51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3:51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3:51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3:51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3:51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3:51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3:51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3:51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3:51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3:51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3:51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3:51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3:51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3:51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3:51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3:51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3:51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3:51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3:5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3:5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3:51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3:51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3:51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3:51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3:51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3:51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3:51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3:51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3:51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3:51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3:51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3:51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3:51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3:51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3:51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3:51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3:51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3:51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3:51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3:51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3:51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3:51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3:51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3:51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3:51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3:51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3:51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3:51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3:51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3:51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3:51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3:51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3:51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3:51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3:51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3:51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3:51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3:51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3:51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3:51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3:51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3:51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3:51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3:51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3:51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3:51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3:51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3:51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3:51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3:51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3:51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3:51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3:51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3:51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3:51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3:51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3:51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3:51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3:51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3:51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3:51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3:51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3:51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3:51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3:51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3:51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3:51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3:51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3:51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3:51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3:51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3:51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3:51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3:51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3:51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3:51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3:51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3:51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3:51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3:51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3:51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3:51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3:51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3:51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3:51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3:51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3:51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3:51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3:51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3:51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3:51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3:51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3:51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3:51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3:51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3:51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3:51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3:51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3:51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3:51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3:51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3:51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3:51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3:51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3:51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3:51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3:51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3:51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3:51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3:51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3:51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3:51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3:51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3:51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3:51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3:51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3:51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3:51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3:51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3:51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3:51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3:51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3:51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3:51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3:51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3:51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3:51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3:51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3:51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3:51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3:51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3:51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3:51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3:51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3:51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3:51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3:51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3:51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3:51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3:51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3:51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3:51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3:51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3:51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3:51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3:51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3:51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3:51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3:51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3:51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3:51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3:51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3:51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3:51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3:51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3:51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3:51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3:51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3:51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3:51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3:51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3:51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3:51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3:51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  <row r="501" spans="3:51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</row>
    <row r="502" spans="3:51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</row>
    <row r="503" spans="3:51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</row>
    <row r="504" spans="3:51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</row>
    <row r="505" spans="3:51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</row>
    <row r="506" spans="3:51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</row>
    <row r="507" spans="3:51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</sheetData>
  <hyperlinks>
    <hyperlink ref="A1" location="Main!A1" display="Main" xr:uid="{64F87301-59A7-405B-BCC3-1163F75262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2024-10-18T09:42:32Z</dcterms:created>
  <dcterms:modified xsi:type="dcterms:W3CDTF">2025-05-28T12:07:34Z</dcterms:modified>
</cp:coreProperties>
</file>