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6FBD0F6-916D-4B3E-A2F7-A652409E24C3}" xr6:coauthVersionLast="47" xr6:coauthVersionMax="47" xr10:uidLastSave="{00000000-0000-0000-0000-000000000000}"/>
  <bookViews>
    <workbookView xWindow="19095" yWindow="0" windowWidth="19410" windowHeight="20925" xr2:uid="{A1D5ACA9-E4BA-4D51-A2F0-408DF60F7C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8" i="2" l="1"/>
  <c r="AO38" i="2"/>
  <c r="K37" i="2"/>
  <c r="K36" i="2"/>
  <c r="K35" i="2"/>
  <c r="K34" i="2"/>
  <c r="K33" i="2"/>
  <c r="K32" i="2"/>
  <c r="K31" i="2"/>
  <c r="K30" i="2"/>
  <c r="K29" i="2"/>
  <c r="K28" i="2"/>
  <c r="K27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AO34" i="2"/>
  <c r="K12" i="2"/>
  <c r="K16" i="2" s="1"/>
  <c r="K20" i="2" s="1"/>
  <c r="K22" i="2" s="1"/>
  <c r="K24" i="2" s="1"/>
  <c r="I5" i="1"/>
  <c r="F25" i="2"/>
  <c r="F21" i="2"/>
  <c r="F19" i="2"/>
  <c r="F18" i="2"/>
  <c r="F17" i="2"/>
  <c r="F15" i="2"/>
  <c r="F14" i="2"/>
  <c r="F13" i="2"/>
  <c r="F11" i="2"/>
  <c r="F10" i="2"/>
  <c r="F9" i="2"/>
  <c r="F8" i="2"/>
  <c r="F7" i="2"/>
  <c r="F6" i="2"/>
  <c r="F5" i="2"/>
  <c r="F4" i="2"/>
  <c r="F3" i="2"/>
  <c r="J25" i="2"/>
  <c r="J21" i="2"/>
  <c r="J19" i="2"/>
  <c r="J18" i="2"/>
  <c r="J17" i="2"/>
  <c r="J15" i="2"/>
  <c r="J14" i="2"/>
  <c r="J13" i="2"/>
  <c r="J11" i="2"/>
  <c r="J10" i="2"/>
  <c r="J9" i="2"/>
  <c r="J8" i="2"/>
  <c r="J7" i="2"/>
  <c r="J6" i="2"/>
  <c r="J5" i="2"/>
  <c r="J4" i="2"/>
  <c r="J3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I33" i="2"/>
  <c r="I32" i="2"/>
  <c r="I31" i="2"/>
  <c r="I30" i="2"/>
  <c r="I29" i="2"/>
  <c r="I28" i="2"/>
  <c r="I27" i="2"/>
  <c r="AN33" i="2"/>
  <c r="AM33" i="2"/>
  <c r="AL33" i="2"/>
  <c r="AK33" i="2"/>
  <c r="AN32" i="2"/>
  <c r="AM32" i="2"/>
  <c r="AL32" i="2"/>
  <c r="AK32" i="2"/>
  <c r="AN31" i="2"/>
  <c r="AM31" i="2"/>
  <c r="AL31" i="2"/>
  <c r="AK31" i="2"/>
  <c r="AN30" i="2"/>
  <c r="AM30" i="2"/>
  <c r="AL30" i="2"/>
  <c r="AK30" i="2"/>
  <c r="AN29" i="2"/>
  <c r="AM29" i="2"/>
  <c r="AL29" i="2"/>
  <c r="AK29" i="2"/>
  <c r="AN28" i="2"/>
  <c r="AM28" i="2"/>
  <c r="AL28" i="2"/>
  <c r="AK28" i="2"/>
  <c r="AN27" i="2"/>
  <c r="AM27" i="2"/>
  <c r="AL27" i="2"/>
  <c r="AK27" i="2"/>
  <c r="AO27" i="2"/>
  <c r="AO33" i="2"/>
  <c r="AO32" i="2"/>
  <c r="AO31" i="2"/>
  <c r="AO30" i="2"/>
  <c r="AO29" i="2"/>
  <c r="AO28" i="2"/>
  <c r="AO12" i="2"/>
  <c r="AO16" i="2" s="1"/>
  <c r="AN12" i="2"/>
  <c r="AN35" i="2" s="1"/>
  <c r="AM12" i="2"/>
  <c r="AM35" i="2" s="1"/>
  <c r="I34" i="2"/>
  <c r="I12" i="2"/>
  <c r="I16" i="2" s="1"/>
  <c r="G12" i="2"/>
  <c r="G35" i="2" s="1"/>
  <c r="E12" i="2"/>
  <c r="E35" i="2" s="1"/>
  <c r="D12" i="2"/>
  <c r="D35" i="2" s="1"/>
  <c r="C12" i="2"/>
  <c r="C16" i="2" s="1"/>
  <c r="H12" i="2"/>
  <c r="H35" i="2" s="1"/>
  <c r="I4" i="1"/>
  <c r="F12" i="2" l="1"/>
  <c r="F35" i="2" s="1"/>
  <c r="J33" i="2"/>
  <c r="J32" i="2"/>
  <c r="J31" i="2"/>
  <c r="J27" i="2"/>
  <c r="J28" i="2"/>
  <c r="J29" i="2"/>
  <c r="J30" i="2"/>
  <c r="J34" i="2"/>
  <c r="J12" i="2"/>
  <c r="J16" i="2" s="1"/>
  <c r="J36" i="2" s="1"/>
  <c r="D16" i="2"/>
  <c r="D36" i="2" s="1"/>
  <c r="E16" i="2"/>
  <c r="E20" i="2" s="1"/>
  <c r="E22" i="2" s="1"/>
  <c r="E24" i="2" s="1"/>
  <c r="G16" i="2"/>
  <c r="G20" i="2" s="1"/>
  <c r="AN16" i="2"/>
  <c r="AN20" i="2" s="1"/>
  <c r="AN37" i="2" s="1"/>
  <c r="AJ35" i="2"/>
  <c r="AL35" i="2"/>
  <c r="AM16" i="2"/>
  <c r="AM20" i="2" s="1"/>
  <c r="AM22" i="2" s="1"/>
  <c r="AM24" i="2" s="1"/>
  <c r="AK35" i="2"/>
  <c r="AO35" i="2"/>
  <c r="AO36" i="2"/>
  <c r="AO20" i="2"/>
  <c r="AJ36" i="2"/>
  <c r="AK36" i="2"/>
  <c r="AL36" i="2"/>
  <c r="H16" i="2"/>
  <c r="H36" i="2" s="1"/>
  <c r="I7" i="1"/>
  <c r="I36" i="2"/>
  <c r="I20" i="2"/>
  <c r="I35" i="2"/>
  <c r="C36" i="2"/>
  <c r="C20" i="2"/>
  <c r="C35" i="2"/>
  <c r="F16" i="2" l="1"/>
  <c r="F36" i="2" s="1"/>
  <c r="AM37" i="2"/>
  <c r="D20" i="2"/>
  <c r="D22" i="2" s="1"/>
  <c r="D24" i="2" s="1"/>
  <c r="AN22" i="2"/>
  <c r="AN24" i="2" s="1"/>
  <c r="AM36" i="2"/>
  <c r="J35" i="2"/>
  <c r="J20" i="2"/>
  <c r="J37" i="2" s="1"/>
  <c r="AN36" i="2"/>
  <c r="H20" i="2"/>
  <c r="H22" i="2" s="1"/>
  <c r="H24" i="2" s="1"/>
  <c r="AL37" i="2"/>
  <c r="AK37" i="2"/>
  <c r="AJ37" i="2"/>
  <c r="AO37" i="2"/>
  <c r="AO22" i="2"/>
  <c r="AO24" i="2" s="1"/>
  <c r="E36" i="2"/>
  <c r="E37" i="2"/>
  <c r="G36" i="2"/>
  <c r="I37" i="2"/>
  <c r="I22" i="2"/>
  <c r="I24" i="2" s="1"/>
  <c r="C37" i="2"/>
  <c r="C22" i="2"/>
  <c r="C24" i="2" s="1"/>
  <c r="F20" i="2" l="1"/>
  <c r="F37" i="2" s="1"/>
  <c r="D37" i="2"/>
  <c r="H37" i="2"/>
  <c r="J22" i="2"/>
  <c r="J24" i="2" s="1"/>
  <c r="G37" i="2"/>
  <c r="G22" i="2"/>
  <c r="G24" i="2" s="1"/>
  <c r="F22" i="2" l="1"/>
  <c r="F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AM15" authorId="0" shapeId="0" xr:uid="{EAD23FF6-FCEC-4D90-83F4-668B9B2EF95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Acquisition termination cost</t>
        </r>
      </text>
    </comment>
  </commentList>
</comments>
</file>

<file path=xl/sharedStrings.xml><?xml version="1.0" encoding="utf-8"?>
<sst xmlns="http://schemas.openxmlformats.org/spreadsheetml/2006/main" count="93" uniqueCount="88">
  <si>
    <t>NVIDIA</t>
  </si>
  <si>
    <t>numbers in mio USD</t>
  </si>
  <si>
    <t>SEC</t>
  </si>
  <si>
    <t>Price</t>
  </si>
  <si>
    <t>Shares</t>
  </si>
  <si>
    <t>MC</t>
  </si>
  <si>
    <t>Cash</t>
  </si>
  <si>
    <t>Debt</t>
  </si>
  <si>
    <t>EV</t>
  </si>
  <si>
    <t>Businessmodel</t>
  </si>
  <si>
    <t>x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</si>
  <si>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</si>
  <si>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</si>
  <si>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</si>
  <si>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</si>
  <si>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</si>
  <si>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</si>
  <si>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</si>
  <si>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</si>
  <si>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</si>
  <si>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CEO: Jen-Hsun Huang</t>
  </si>
  <si>
    <t>Revenue</t>
  </si>
  <si>
    <t>COGS</t>
  </si>
  <si>
    <t>Gross Profit</t>
  </si>
  <si>
    <t>R&amp;D</t>
  </si>
  <si>
    <t>SGA</t>
  </si>
  <si>
    <t>Operating Profit</t>
  </si>
  <si>
    <t>Interest Income</t>
  </si>
  <si>
    <t>Interest Exepense</t>
  </si>
  <si>
    <t>Other</t>
  </si>
  <si>
    <t xml:space="preserve">Pretax Income </t>
  </si>
  <si>
    <t>Tax Expense</t>
  </si>
  <si>
    <t>Net Income</t>
  </si>
  <si>
    <t>EPS</t>
  </si>
  <si>
    <t>Revenue YoY</t>
  </si>
  <si>
    <t>Gross Margin</t>
  </si>
  <si>
    <t>Operating Margin</t>
  </si>
  <si>
    <t>Tax Rate</t>
  </si>
  <si>
    <t>Data Center</t>
  </si>
  <si>
    <t>Compute</t>
  </si>
  <si>
    <t>Networking</t>
  </si>
  <si>
    <t>Gaming</t>
  </si>
  <si>
    <t>Professional Vizualisation</t>
  </si>
  <si>
    <t>Automotive</t>
  </si>
  <si>
    <t>FY19</t>
  </si>
  <si>
    <t>FY20</t>
  </si>
  <si>
    <t>FY21</t>
  </si>
  <si>
    <t>FY22</t>
  </si>
  <si>
    <t>FY23</t>
  </si>
  <si>
    <t>FY24</t>
  </si>
  <si>
    <t>NVDA</t>
  </si>
  <si>
    <t>Notes</t>
  </si>
  <si>
    <t>Launch of Blackwell chips in FY25</t>
  </si>
  <si>
    <t>CFO: Colette M. Kress</t>
  </si>
  <si>
    <t>Other Operating Expenses</t>
  </si>
  <si>
    <t>Data Center Growth</t>
  </si>
  <si>
    <t>Compute Growth</t>
  </si>
  <si>
    <t>Networking Growth</t>
  </si>
  <si>
    <t>Gaming Growth</t>
  </si>
  <si>
    <t>Visualization Growth</t>
  </si>
  <si>
    <t>Automotive Growth</t>
  </si>
  <si>
    <t>OEM and other Growth</t>
  </si>
  <si>
    <t>Fouded: 1993, Founders: Jen-Hsun Huang,  Chris Malachowsky, Curtis R. Priem</t>
  </si>
  <si>
    <t>Q125</t>
  </si>
  <si>
    <t>Q225</t>
  </si>
  <si>
    <t>Q325</t>
  </si>
  <si>
    <t>Q425</t>
  </si>
  <si>
    <t>Other Income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</si>
  <si>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</si>
  <si>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</si>
  <si>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</si>
  <si>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</si>
  <si>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</si>
  <si>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</si>
  <si>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</si>
  <si>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</si>
  <si>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</si>
  <si>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</si>
  <si>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</si>
  <si>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</si>
  <si>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</si>
  <si>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</si>
  <si>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FY15</t>
  </si>
  <si>
    <t>FY14</t>
  </si>
  <si>
    <t>FY16</t>
  </si>
  <si>
    <t>FY17</t>
  </si>
  <si>
    <t>FY18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</si>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</sst>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4" fillId="0" borderId="0" xfId="2"/>
    <xf numFmtId="164" fontId="1" fillId="0" borderId="0" xfId="0" applyNumberFormat="1" applyFont="1"/>
    <xf numFmtId="166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  <xf numFmtId="0" fontId="5" fillId="0" borderId="0" xfId="0" applyFont="1"/>
    <xf numFmtId="3" fontId="0" fillId="0" borderId="0" xfId="0" applyNumberFormat="1"/>
    <xf numFmtId="3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F797-C781-42AA-B03B-D2923324776E}">
  <dimension ref="A1:J12"/>
  <sheetViews>
    <sheetView tabSelected="1" zoomScale="200" zoomScaleNormal="200" workbookViewId="0">
      <selection activeCell="I3" sqref="I3"/>
    </sheetView>
  </sheetViews>
  <sheetFormatPr defaultRowHeight="15" x14ac:dyDescent="0.25"/>
  <cols>
    <col min="1" max="1" width="3.5703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3</v>
      </c>
      <c r="I2" s="5">
        <v>138.83000000000001</v>
      </c>
    </row>
    <row r="3" spans="1:10" x14ac:dyDescent="0.25">
      <c r="H3" t="s">
        <v>4</v>
      </c>
      <c r="I3" s="2">
        <v>24441</v>
      </c>
      <c r="J3" s="6" t="s">
        <v>63</v>
      </c>
    </row>
    <row r="4" spans="1:10" x14ac:dyDescent="0.25">
      <c r="B4" t="s">
        <v>2</v>
      </c>
      <c r="H4" t="s">
        <v>5</v>
      </c>
      <c r="I4" s="2">
        <f>I2*I3</f>
        <v>3393144.0300000003</v>
      </c>
    </row>
    <row r="5" spans="1:10" x14ac:dyDescent="0.25">
      <c r="B5" t="s">
        <v>50</v>
      </c>
      <c r="H5" t="s">
        <v>6</v>
      </c>
      <c r="I5" s="2">
        <f>15234+38457</f>
        <v>53691</v>
      </c>
      <c r="J5" s="6" t="s">
        <v>63</v>
      </c>
    </row>
    <row r="6" spans="1:10" x14ac:dyDescent="0.25">
      <c r="H6" t="s">
        <v>7</v>
      </c>
      <c r="I6" s="2">
        <v>8464</v>
      </c>
      <c r="J6" s="6" t="s">
        <v>63</v>
      </c>
    </row>
    <row r="7" spans="1:10" x14ac:dyDescent="0.25">
      <c r="A7" s="4" t="s">
        <v>10</v>
      </c>
      <c r="B7" s="3" t="s">
        <v>9</v>
      </c>
      <c r="H7" t="s">
        <v>8</v>
      </c>
      <c r="I7" s="2">
        <f>I4-I5+I6</f>
        <v>3347917.0300000003</v>
      </c>
    </row>
    <row r="9" spans="1:10" x14ac:dyDescent="0.25">
      <c r="H9" t="s">
        <v>62</v>
      </c>
    </row>
    <row r="10" spans="1:10" x14ac:dyDescent="0.25">
      <c r="H10" t="s">
        <v>20</v>
      </c>
    </row>
    <row r="11" spans="1:10" x14ac:dyDescent="0.25">
      <c r="B11" s="12" t="s">
        <v>51</v>
      </c>
      <c r="H11" t="s">
        <v>53</v>
      </c>
    </row>
    <row r="12" spans="1:10" x14ac:dyDescent="0.25">
      <c r="B1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FD93-400A-4B64-9637-988319BC69BE}">
  <dimension ref="A1:BP38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4.7109375" bestFit="1" customWidth="1"/>
    <col min="2" max="2" width="24.5703125" bestFit="1" customWidth="1"/>
  </cols>
  <sheetData>
    <row r="1" spans="1:68" x14ac:dyDescent="0.25">
      <c r="A1" s="7" t="s">
        <v>12</v>
      </c>
    </row>
    <row r="2" spans="1:68" x14ac:dyDescent="0.25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11</v>
      </c>
      <c r="I2" s="6" t="s">
        <v>18</v>
      </c>
      <c r="J2" s="6" t="s">
        <v>19</v>
      </c>
      <c r="K2" s="6" t="s">
        <v>63</v>
      </c>
      <c r="L2" s="6" t="s">
        <v>64</v>
      </c>
      <c r="M2" s="6" t="s">
        <v>65</v>
      </c>
      <c r="N2" s="6" t="s">
        <v>66</v>
      </c>
      <c r="O2" s="6"/>
      <c r="P2" s="6" t="s">
        <v>68</v>
      </c>
      <c r="Q2" s="6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6" t="s">
        <v>74</v>
      </c>
      <c r="W2" s="6" t="s">
        <v>75</v>
      </c>
      <c r="X2" s="6" t="s">
        <v>76</v>
      </c>
      <c r="Y2" s="6" t="s">
        <v>77</v>
      </c>
      <c r="Z2" s="6" t="s">
        <v>78</v>
      </c>
      <c r="AA2" s="6" t="s">
        <v>79</v>
      </c>
      <c r="AB2" s="6" t="s">
        <v>80</v>
      </c>
      <c r="AC2" s="6" t="s">
        <v>81</v>
      </c>
      <c r="AD2" s="6" t="s">
        <v>83</v>
      </c>
      <c r="AE2" s="6" t="s">
        <v>82</v>
      </c>
      <c r="AF2" s="6" t="s">
        <v>84</v>
      </c>
      <c r="AG2" s="6" t="s">
        <v>85</v>
      </c>
      <c r="AH2" s="6" t="s">
        <v>86</v>
      </c>
      <c r="AI2" s="6" t="s">
        <v>44</v>
      </c>
      <c r="AJ2" s="6" t="s">
        <v>44</v>
      </c>
      <c r="AK2" s="6" t="s">
        <v>45</v>
      </c>
      <c r="AL2" s="6" t="s">
        <v>46</v>
      </c>
      <c r="AM2" s="6" t="s">
        <v>47</v>
      </c>
      <c r="AN2" s="6" t="s">
        <v>48</v>
      </c>
      <c r="AO2" s="6" t="s">
        <v>49</v>
      </c>
    </row>
    <row r="3" spans="1:68" x14ac:dyDescent="0.25">
      <c r="B3" t="s">
        <v>38</v>
      </c>
      <c r="C3" s="2">
        <v>4284</v>
      </c>
      <c r="D3" s="2">
        <v>10323</v>
      </c>
      <c r="E3" s="2">
        <v>14514</v>
      </c>
      <c r="F3" s="2">
        <f>+AN3-SUM(C3:E3)</f>
        <v>18404</v>
      </c>
      <c r="G3" s="2">
        <v>22563</v>
      </c>
      <c r="H3" s="2">
        <v>26272</v>
      </c>
      <c r="I3" s="2">
        <v>30771</v>
      </c>
      <c r="J3" s="2">
        <f>+AO3-SUM(G3:I3)</f>
        <v>35580</v>
      </c>
      <c r="K3" s="2">
        <v>39112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>
        <v>15005</v>
      </c>
      <c r="AN3" s="2">
        <v>47525</v>
      </c>
      <c r="AO3" s="2">
        <v>115186</v>
      </c>
      <c r="AP3" s="2"/>
    </row>
    <row r="4" spans="1:68" x14ac:dyDescent="0.25">
      <c r="B4" s="11" t="s">
        <v>39</v>
      </c>
      <c r="C4" s="2">
        <v>3357</v>
      </c>
      <c r="D4" s="2">
        <v>8612</v>
      </c>
      <c r="E4" s="2">
        <v>11908</v>
      </c>
      <c r="F4" s="2">
        <f>+AN4-SUM(C4:E4)</f>
        <v>15073</v>
      </c>
      <c r="G4" s="2">
        <v>19392</v>
      </c>
      <c r="H4" s="2">
        <v>22604</v>
      </c>
      <c r="I4" s="2">
        <v>27644</v>
      </c>
      <c r="J4" s="2">
        <f>+AO4-SUM(G4:I4)</f>
        <v>32556</v>
      </c>
      <c r="K4" s="2">
        <v>34155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11317</v>
      </c>
      <c r="AN4" s="2">
        <v>38950</v>
      </c>
      <c r="AO4" s="2">
        <v>102196</v>
      </c>
      <c r="AP4" s="2"/>
    </row>
    <row r="5" spans="1:68" x14ac:dyDescent="0.25">
      <c r="B5" s="11" t="s">
        <v>40</v>
      </c>
      <c r="C5" s="2">
        <v>927</v>
      </c>
      <c r="D5" s="2">
        <v>1711</v>
      </c>
      <c r="E5" s="2">
        <v>2606</v>
      </c>
      <c r="F5" s="2">
        <f>+AN5-SUM(C5:E5)</f>
        <v>3331</v>
      </c>
      <c r="G5" s="2">
        <v>3171</v>
      </c>
      <c r="H5" s="2">
        <v>3668</v>
      </c>
      <c r="I5" s="2">
        <v>3127</v>
      </c>
      <c r="J5" s="2">
        <f>+AO5-SUM(G5:I5)</f>
        <v>3024</v>
      </c>
      <c r="K5" s="2">
        <v>4957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>
        <v>3688</v>
      </c>
      <c r="AN5" s="2">
        <v>8575</v>
      </c>
      <c r="AO5" s="2">
        <v>12990</v>
      </c>
      <c r="AP5" s="2"/>
    </row>
    <row r="6" spans="1:68" x14ac:dyDescent="0.25">
      <c r="B6" t="s">
        <v>41</v>
      </c>
      <c r="C6" s="2">
        <v>2240</v>
      </c>
      <c r="D6" s="2">
        <v>2486</v>
      </c>
      <c r="E6" s="2">
        <v>2856</v>
      </c>
      <c r="F6" s="2">
        <f>+AN6-SUM(C6:E6)</f>
        <v>2865</v>
      </c>
      <c r="G6" s="2">
        <v>2647</v>
      </c>
      <c r="H6" s="2">
        <v>2880</v>
      </c>
      <c r="I6" s="2">
        <v>3279</v>
      </c>
      <c r="J6" s="2">
        <f>+AO6-SUM(G6:I6)</f>
        <v>2544</v>
      </c>
      <c r="K6" s="2">
        <v>3763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>
        <v>9067</v>
      </c>
      <c r="AN6" s="2">
        <v>10447</v>
      </c>
      <c r="AO6" s="2">
        <v>11350</v>
      </c>
      <c r="AP6" s="2"/>
    </row>
    <row r="7" spans="1:68" x14ac:dyDescent="0.25">
      <c r="B7" t="s">
        <v>42</v>
      </c>
      <c r="C7" s="2">
        <v>295</v>
      </c>
      <c r="D7" s="2">
        <v>379</v>
      </c>
      <c r="E7" s="2">
        <v>416</v>
      </c>
      <c r="F7" s="2">
        <f>+AN7-SUM(C7:E7)</f>
        <v>463</v>
      </c>
      <c r="G7" s="2">
        <v>427</v>
      </c>
      <c r="H7" s="2">
        <v>454</v>
      </c>
      <c r="I7" s="2">
        <v>486</v>
      </c>
      <c r="J7" s="2">
        <f>+AO7-SUM(G7:I7)</f>
        <v>511</v>
      </c>
      <c r="K7" s="2">
        <v>509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>
        <v>1544</v>
      </c>
      <c r="AN7" s="2">
        <v>1553</v>
      </c>
      <c r="AO7" s="2">
        <v>1878</v>
      </c>
      <c r="AP7" s="2"/>
    </row>
    <row r="8" spans="1:68" x14ac:dyDescent="0.25">
      <c r="B8" t="s">
        <v>43</v>
      </c>
      <c r="C8" s="2">
        <v>296</v>
      </c>
      <c r="D8" s="2">
        <v>259</v>
      </c>
      <c r="E8" s="2">
        <v>261</v>
      </c>
      <c r="F8" s="2">
        <f>+AN8-SUM(C8:E8)</f>
        <v>275</v>
      </c>
      <c r="G8" s="2">
        <v>329</v>
      </c>
      <c r="H8" s="2">
        <v>346</v>
      </c>
      <c r="I8" s="2">
        <v>449</v>
      </c>
      <c r="J8" s="2">
        <f>+AO8-SUM(G8:I8)</f>
        <v>570</v>
      </c>
      <c r="K8" s="2">
        <v>567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>
        <v>903</v>
      </c>
      <c r="AN8" s="2">
        <v>1091</v>
      </c>
      <c r="AO8" s="2">
        <v>1694</v>
      </c>
      <c r="AP8" s="2"/>
    </row>
    <row r="9" spans="1:68" x14ac:dyDescent="0.25">
      <c r="B9" t="s">
        <v>29</v>
      </c>
      <c r="C9" s="2">
        <v>77</v>
      </c>
      <c r="D9" s="2">
        <v>66</v>
      </c>
      <c r="E9" s="2">
        <v>73</v>
      </c>
      <c r="F9" s="2">
        <f>+AN9-SUM(C9:E9)</f>
        <v>90</v>
      </c>
      <c r="G9" s="2">
        <v>78</v>
      </c>
      <c r="H9" s="2">
        <v>88</v>
      </c>
      <c r="I9" s="2">
        <v>97</v>
      </c>
      <c r="J9" s="2">
        <f>+AO9-SUM(G9:I9)</f>
        <v>126</v>
      </c>
      <c r="K9" s="2">
        <v>111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>
        <v>455</v>
      </c>
      <c r="AN9" s="2">
        <v>306</v>
      </c>
      <c r="AO9" s="2">
        <v>389</v>
      </c>
      <c r="AP9" s="2"/>
    </row>
    <row r="10" spans="1:68" x14ac:dyDescent="0.25">
      <c r="B10" s="1" t="s">
        <v>21</v>
      </c>
      <c r="C10" s="8">
        <v>7192</v>
      </c>
      <c r="D10" s="8">
        <v>13507</v>
      </c>
      <c r="E10" s="8">
        <v>18120</v>
      </c>
      <c r="F10" s="8">
        <f>+AN10-SUM(C10:E10)</f>
        <v>22103</v>
      </c>
      <c r="G10" s="8">
        <v>26044</v>
      </c>
      <c r="H10" s="8">
        <v>30040</v>
      </c>
      <c r="I10" s="8">
        <v>35082</v>
      </c>
      <c r="J10" s="8">
        <f>+AO10-SUM(G10:I10)</f>
        <v>39331</v>
      </c>
      <c r="K10" s="8">
        <v>44062</v>
      </c>
      <c r="L10" s="8"/>
      <c r="M10" s="8"/>
      <c r="N10" s="8"/>
      <c r="O10" s="8"/>
      <c r="P10" s="1">
        <v>375</v>
      </c>
      <c r="Q10" s="1">
        <v>735</v>
      </c>
      <c r="R10" s="14">
        <v>1369</v>
      </c>
      <c r="S10" s="14">
        <v>1909</v>
      </c>
      <c r="T10" s="14">
        <v>1823</v>
      </c>
      <c r="U10" s="14">
        <v>2010</v>
      </c>
      <c r="V10" s="14">
        <v>2376</v>
      </c>
      <c r="W10" s="14">
        <v>3069</v>
      </c>
      <c r="X10" s="14">
        <v>4098</v>
      </c>
      <c r="Y10" s="14">
        <v>3425</v>
      </c>
      <c r="Z10" s="14">
        <v>3326</v>
      </c>
      <c r="AA10" s="14">
        <v>3543</v>
      </c>
      <c r="AB10" s="14">
        <v>3998</v>
      </c>
      <c r="AC10" s="14">
        <v>4280</v>
      </c>
      <c r="AD10" s="14">
        <v>4130</v>
      </c>
      <c r="AE10" s="14">
        <v>4682</v>
      </c>
      <c r="AF10" s="14">
        <v>5010</v>
      </c>
      <c r="AG10" s="14">
        <v>6910</v>
      </c>
      <c r="AH10" s="14">
        <v>9714</v>
      </c>
      <c r="AI10" s="14">
        <v>11716</v>
      </c>
      <c r="AJ10" s="14">
        <v>10918</v>
      </c>
      <c r="AK10" s="14">
        <v>16675</v>
      </c>
      <c r="AL10" s="14">
        <v>26913</v>
      </c>
      <c r="AM10" s="8">
        <v>26974</v>
      </c>
      <c r="AN10" s="8">
        <v>60922</v>
      </c>
      <c r="AO10" s="8">
        <v>130497</v>
      </c>
      <c r="AP10" s="2"/>
      <c r="BN10" s="13">
        <v>26977</v>
      </c>
      <c r="BO10" s="13">
        <v>60922</v>
      </c>
      <c r="BP10" s="13">
        <v>130497</v>
      </c>
    </row>
    <row r="11" spans="1:68" x14ac:dyDescent="0.25">
      <c r="B11" t="s">
        <v>22</v>
      </c>
      <c r="C11" s="2">
        <v>2544</v>
      </c>
      <c r="D11" s="2">
        <v>4045</v>
      </c>
      <c r="E11" s="2">
        <v>4720</v>
      </c>
      <c r="F11" s="2">
        <f>+AN11-SUM(C11:E11)</f>
        <v>5312</v>
      </c>
      <c r="G11" s="2">
        <v>5638</v>
      </c>
      <c r="H11" s="2">
        <v>7466</v>
      </c>
      <c r="I11" s="2">
        <v>8926</v>
      </c>
      <c r="J11" s="2">
        <f>+AO11-SUM(G11:I11)</f>
        <v>10609</v>
      </c>
      <c r="K11" s="2">
        <v>17394</v>
      </c>
      <c r="L11" s="2"/>
      <c r="M11" s="2"/>
      <c r="N11" s="2"/>
      <c r="O11" s="2"/>
      <c r="P11">
        <v>142</v>
      </c>
      <c r="Q11">
        <v>273</v>
      </c>
      <c r="R11">
        <v>519</v>
      </c>
      <c r="S11" s="13">
        <v>1327</v>
      </c>
      <c r="T11" s="13">
        <v>1294</v>
      </c>
      <c r="U11" s="13">
        <v>1361</v>
      </c>
      <c r="V11" s="13">
        <v>1466</v>
      </c>
      <c r="W11" s="13">
        <v>1768</v>
      </c>
      <c r="X11" s="13">
        <v>2229</v>
      </c>
      <c r="Y11" s="13">
        <v>2251</v>
      </c>
      <c r="Z11" s="13">
        <v>2150</v>
      </c>
      <c r="AA11" s="13">
        <v>2134</v>
      </c>
      <c r="AB11" s="13">
        <v>1941</v>
      </c>
      <c r="AC11" s="13">
        <v>2054</v>
      </c>
      <c r="AD11" s="13">
        <v>1862</v>
      </c>
      <c r="AE11" s="13">
        <v>2083</v>
      </c>
      <c r="AF11" s="13">
        <v>2199</v>
      </c>
      <c r="AG11" s="13">
        <v>2847</v>
      </c>
      <c r="AH11" s="13">
        <v>3892</v>
      </c>
      <c r="AI11" s="13">
        <v>4545</v>
      </c>
      <c r="AJ11" s="13">
        <v>4150</v>
      </c>
      <c r="AK11" s="13">
        <v>6279</v>
      </c>
      <c r="AL11" s="13">
        <v>9440</v>
      </c>
      <c r="AM11" s="2">
        <v>11618</v>
      </c>
      <c r="AN11" s="2">
        <v>16621</v>
      </c>
      <c r="AO11" s="2">
        <v>32639</v>
      </c>
      <c r="AP11" s="2"/>
      <c r="BN11" s="13">
        <v>11618</v>
      </c>
      <c r="BO11" s="13">
        <v>16621</v>
      </c>
      <c r="BP11" s="13">
        <v>32638</v>
      </c>
    </row>
    <row r="12" spans="1:68" x14ac:dyDescent="0.25">
      <c r="B12" t="s">
        <v>23</v>
      </c>
      <c r="C12" s="2">
        <f t="shared" ref="C12:G12" si="0">+C10-C11</f>
        <v>4648</v>
      </c>
      <c r="D12" s="2">
        <f t="shared" si="0"/>
        <v>9462</v>
      </c>
      <c r="E12" s="2">
        <f t="shared" si="0"/>
        <v>13400</v>
      </c>
      <c r="F12" s="2">
        <f t="shared" si="0"/>
        <v>16791</v>
      </c>
      <c r="G12" s="2">
        <f t="shared" si="0"/>
        <v>20406</v>
      </c>
      <c r="H12" s="2">
        <f>+H10-H11</f>
        <v>22574</v>
      </c>
      <c r="I12" s="2">
        <f t="shared" ref="I12:K12" si="1">+I10-I11</f>
        <v>26156</v>
      </c>
      <c r="J12" s="2">
        <f t="shared" si="1"/>
        <v>28722</v>
      </c>
      <c r="K12" s="2">
        <f t="shared" si="1"/>
        <v>26668</v>
      </c>
      <c r="L12" s="2"/>
      <c r="M12" s="2"/>
      <c r="N12" s="2"/>
      <c r="O12" s="2"/>
      <c r="P12">
        <v>233</v>
      </c>
      <c r="Q12">
        <v>462</v>
      </c>
      <c r="R12">
        <v>850</v>
      </c>
      <c r="S12">
        <v>582</v>
      </c>
      <c r="T12">
        <v>529</v>
      </c>
      <c r="U12">
        <v>649</v>
      </c>
      <c r="V12">
        <v>910</v>
      </c>
      <c r="W12" s="13">
        <v>1300</v>
      </c>
      <c r="X12" s="13">
        <v>1869</v>
      </c>
      <c r="Y12" s="13">
        <v>1174</v>
      </c>
      <c r="Z12" s="13">
        <v>1177</v>
      </c>
      <c r="AA12" s="13">
        <v>1409</v>
      </c>
      <c r="AB12" s="13">
        <v>2057</v>
      </c>
      <c r="AC12" s="13">
        <v>2226</v>
      </c>
      <c r="AD12" s="13">
        <v>2268</v>
      </c>
      <c r="AE12" s="13">
        <v>2599</v>
      </c>
      <c r="AF12" s="13">
        <v>2811</v>
      </c>
      <c r="AG12" s="13">
        <v>4063</v>
      </c>
      <c r="AH12" s="13">
        <v>5822</v>
      </c>
      <c r="AI12" s="13">
        <v>7171</v>
      </c>
      <c r="AJ12" s="13">
        <v>6768</v>
      </c>
      <c r="AK12" s="13">
        <v>10396</v>
      </c>
      <c r="AL12" s="13">
        <v>17473</v>
      </c>
      <c r="AM12" s="2">
        <f>+AM10-AM11</f>
        <v>15356</v>
      </c>
      <c r="AN12" s="2">
        <f t="shared" ref="AN12:AO12" si="2">+AN10-AN11</f>
        <v>44301</v>
      </c>
      <c r="AO12" s="2">
        <f t="shared" si="2"/>
        <v>97858</v>
      </c>
      <c r="AP12" s="2"/>
      <c r="BN12" s="13">
        <v>15359</v>
      </c>
      <c r="BO12" s="13">
        <v>44301</v>
      </c>
      <c r="BP12" s="13">
        <v>97859</v>
      </c>
    </row>
    <row r="13" spans="1:68" x14ac:dyDescent="0.25">
      <c r="B13" t="s">
        <v>24</v>
      </c>
      <c r="C13" s="2">
        <v>1875</v>
      </c>
      <c r="D13" s="2">
        <v>2040</v>
      </c>
      <c r="E13" s="2">
        <v>2294</v>
      </c>
      <c r="F13" s="2">
        <f>+AN13-SUM(C13:E13)</f>
        <v>2466</v>
      </c>
      <c r="G13" s="2">
        <v>2720</v>
      </c>
      <c r="H13" s="2">
        <v>3090</v>
      </c>
      <c r="I13" s="2">
        <v>3390</v>
      </c>
      <c r="J13" s="2">
        <f>+AO13-SUM(G13:I13)</f>
        <v>3714</v>
      </c>
      <c r="K13" s="2">
        <v>3989</v>
      </c>
      <c r="L13" s="2"/>
      <c r="M13" s="2"/>
      <c r="N13" s="10"/>
      <c r="O13" s="2"/>
      <c r="S13">
        <v>225</v>
      </c>
      <c r="T13">
        <v>270</v>
      </c>
      <c r="U13">
        <v>335</v>
      </c>
      <c r="V13">
        <v>357</v>
      </c>
      <c r="W13">
        <v>553</v>
      </c>
      <c r="X13">
        <v>692</v>
      </c>
      <c r="Y13">
        <v>856</v>
      </c>
      <c r="Z13">
        <v>909</v>
      </c>
      <c r="AA13">
        <v>849</v>
      </c>
      <c r="AB13" s="13">
        <v>1003</v>
      </c>
      <c r="AC13" s="13">
        <v>1147</v>
      </c>
      <c r="AD13" s="13">
        <v>1336</v>
      </c>
      <c r="AE13" s="13">
        <v>1360</v>
      </c>
      <c r="AF13" s="13">
        <v>1331</v>
      </c>
      <c r="AG13" s="13">
        <v>1463</v>
      </c>
      <c r="AH13" s="13">
        <v>1797</v>
      </c>
      <c r="AI13" s="13">
        <v>2376</v>
      </c>
      <c r="AJ13" s="13">
        <v>2829</v>
      </c>
      <c r="AK13" s="13">
        <v>3924</v>
      </c>
      <c r="AL13" s="13">
        <v>5267</v>
      </c>
      <c r="AM13" s="2">
        <v>7339</v>
      </c>
      <c r="AN13" s="2">
        <v>8675</v>
      </c>
      <c r="AO13" s="2">
        <v>12914</v>
      </c>
      <c r="AP13" s="2"/>
      <c r="BN13" s="13">
        <v>7339</v>
      </c>
      <c r="BO13" s="13">
        <v>8674</v>
      </c>
      <c r="BP13" s="13">
        <v>12914</v>
      </c>
    </row>
    <row r="14" spans="1:68" x14ac:dyDescent="0.25">
      <c r="B14" t="s">
        <v>25</v>
      </c>
      <c r="C14" s="2">
        <v>633</v>
      </c>
      <c r="D14" s="2">
        <v>622</v>
      </c>
      <c r="E14" s="2">
        <v>689</v>
      </c>
      <c r="F14" s="2">
        <f>+AN14-SUM(C14:E14)</f>
        <v>710</v>
      </c>
      <c r="G14" s="2">
        <v>777</v>
      </c>
      <c r="H14" s="2">
        <v>842</v>
      </c>
      <c r="I14" s="2">
        <v>897</v>
      </c>
      <c r="J14" s="2">
        <f>+AO14-SUM(G14:I14)</f>
        <v>975</v>
      </c>
      <c r="K14" s="2">
        <v>1041</v>
      </c>
      <c r="L14" s="2"/>
      <c r="M14" s="2"/>
      <c r="N14" s="2"/>
      <c r="O14" s="2"/>
      <c r="S14">
        <v>151</v>
      </c>
      <c r="T14">
        <v>165</v>
      </c>
      <c r="U14">
        <v>201</v>
      </c>
      <c r="V14">
        <v>202</v>
      </c>
      <c r="W14">
        <v>294</v>
      </c>
      <c r="X14">
        <v>341</v>
      </c>
      <c r="Y14">
        <v>362</v>
      </c>
      <c r="Z14">
        <v>367</v>
      </c>
      <c r="AA14">
        <v>362</v>
      </c>
      <c r="AB14">
        <v>406</v>
      </c>
      <c r="AC14">
        <v>431</v>
      </c>
      <c r="AD14">
        <v>436</v>
      </c>
      <c r="AE14">
        <v>480</v>
      </c>
      <c r="AF14">
        <v>602</v>
      </c>
      <c r="AG14">
        <v>663</v>
      </c>
      <c r="AH14">
        <v>815</v>
      </c>
      <c r="AI14">
        <v>991</v>
      </c>
      <c r="AJ14" s="13">
        <v>1093</v>
      </c>
      <c r="AK14" s="13">
        <v>1940</v>
      </c>
      <c r="AL14" s="13">
        <v>2166</v>
      </c>
      <c r="AM14" s="2">
        <v>2440</v>
      </c>
      <c r="AN14" s="2">
        <v>2654</v>
      </c>
      <c r="AO14" s="2">
        <v>3491</v>
      </c>
      <c r="AP14" s="2"/>
      <c r="BN14" s="13">
        <v>2440</v>
      </c>
      <c r="BO14" s="13">
        <v>2655</v>
      </c>
      <c r="BP14" s="13">
        <v>3491</v>
      </c>
    </row>
    <row r="15" spans="1:68" x14ac:dyDescent="0.25">
      <c r="B15" t="s">
        <v>54</v>
      </c>
      <c r="C15" s="2">
        <v>0</v>
      </c>
      <c r="D15" s="2">
        <v>0</v>
      </c>
      <c r="E15" s="2">
        <v>0</v>
      </c>
      <c r="F15" s="2">
        <f>+AN15-SUM(C15:E15)</f>
        <v>0</v>
      </c>
      <c r="G15" s="2">
        <v>0</v>
      </c>
      <c r="H15" s="2">
        <v>0</v>
      </c>
      <c r="I15" s="2">
        <v>0</v>
      </c>
      <c r="J15" s="2">
        <f>+AO15-SUM(G15:I15)</f>
        <v>0</v>
      </c>
      <c r="K15" s="2">
        <v>0</v>
      </c>
      <c r="L15" s="2"/>
      <c r="M15" s="2"/>
      <c r="N15" s="2"/>
      <c r="O15" s="2"/>
      <c r="P15" s="2">
        <v>0</v>
      </c>
      <c r="Q15" s="2">
        <v>0</v>
      </c>
      <c r="R15" s="2">
        <v>0</v>
      </c>
      <c r="S15" s="2">
        <v>376</v>
      </c>
      <c r="T15" s="2">
        <v>435</v>
      </c>
      <c r="U15" s="2">
        <v>536</v>
      </c>
      <c r="V15" s="2">
        <v>559</v>
      </c>
      <c r="W15" s="2">
        <v>847</v>
      </c>
      <c r="X15" s="2">
        <v>1033</v>
      </c>
      <c r="Y15" s="2">
        <v>1218</v>
      </c>
      <c r="Z15" s="2">
        <v>1276</v>
      </c>
      <c r="AA15" s="2">
        <v>1210</v>
      </c>
      <c r="AB15" s="2">
        <v>1408</v>
      </c>
      <c r="AC15" s="2">
        <v>1578</v>
      </c>
      <c r="AD15" s="2">
        <v>1772</v>
      </c>
      <c r="AE15" s="2">
        <v>1840</v>
      </c>
      <c r="AF15" s="2">
        <v>1933</v>
      </c>
      <c r="AG15" s="2">
        <v>2126</v>
      </c>
      <c r="AH15" s="2">
        <v>2612</v>
      </c>
      <c r="AI15" s="13">
        <v>3367</v>
      </c>
      <c r="AJ15" s="13">
        <v>3922</v>
      </c>
      <c r="AK15" s="13">
        <v>5864</v>
      </c>
      <c r="AL15" s="13">
        <v>7433</v>
      </c>
      <c r="AM15" s="2">
        <v>1353</v>
      </c>
      <c r="AN15" s="2">
        <v>0</v>
      </c>
      <c r="AO15" s="2">
        <v>0</v>
      </c>
      <c r="AP15" s="2"/>
      <c r="BN15" s="13">
        <v>9779</v>
      </c>
      <c r="BO15" s="13">
        <v>11329</v>
      </c>
      <c r="BP15" s="13">
        <v>16405</v>
      </c>
    </row>
    <row r="16" spans="1:68" x14ac:dyDescent="0.25">
      <c r="B16" t="s">
        <v>26</v>
      </c>
      <c r="C16" s="2">
        <f t="shared" ref="C16" si="3">+C12-C13-C14-C15</f>
        <v>2140</v>
      </c>
      <c r="D16" s="2">
        <f t="shared" ref="D16" si="4">+D12-D13-D14-D15</f>
        <v>6800</v>
      </c>
      <c r="E16" s="2">
        <f t="shared" ref="E16" si="5">+E12-E13-E14-E15</f>
        <v>10417</v>
      </c>
      <c r="F16" s="2">
        <f t="shared" ref="F16" si="6">+F12-F13-F14-F15</f>
        <v>13615</v>
      </c>
      <c r="G16" s="2">
        <f t="shared" ref="G16" si="7">+G12-G13-G14-G15</f>
        <v>16909</v>
      </c>
      <c r="H16" s="2">
        <f t="shared" ref="H16" si="8">+H12-H13-H14-H15</f>
        <v>18642</v>
      </c>
      <c r="I16" s="2">
        <f t="shared" ref="I16" si="9">+I12-I13-I14-I15</f>
        <v>21869</v>
      </c>
      <c r="J16" s="2">
        <f t="shared" ref="J16:K16" si="10">+J12-J13-J14-J15</f>
        <v>24033</v>
      </c>
      <c r="K16" s="2">
        <f t="shared" si="10"/>
        <v>21638</v>
      </c>
      <c r="L16" s="2"/>
      <c r="M16" s="2"/>
      <c r="N16" s="2"/>
      <c r="O16" s="2"/>
      <c r="P16" s="2">
        <v>233</v>
      </c>
      <c r="Q16" s="2">
        <v>462</v>
      </c>
      <c r="R16" s="2">
        <v>850</v>
      </c>
      <c r="S16" s="2">
        <v>206</v>
      </c>
      <c r="T16" s="2">
        <v>94</v>
      </c>
      <c r="U16" s="2">
        <v>114</v>
      </c>
      <c r="V16" s="2">
        <v>351</v>
      </c>
      <c r="W16" s="2">
        <v>453</v>
      </c>
      <c r="X16" s="2">
        <v>836</v>
      </c>
      <c r="Y16" s="2">
        <v>-44</v>
      </c>
      <c r="Z16" s="2">
        <v>-99</v>
      </c>
      <c r="AA16" s="2">
        <v>199</v>
      </c>
      <c r="AB16" s="2">
        <v>648</v>
      </c>
      <c r="AC16" s="2">
        <v>648</v>
      </c>
      <c r="AD16" s="2">
        <v>496</v>
      </c>
      <c r="AE16" s="2">
        <v>759</v>
      </c>
      <c r="AF16" s="2">
        <v>878</v>
      </c>
      <c r="AG16" s="2">
        <v>1937</v>
      </c>
      <c r="AH16" s="2">
        <v>3210</v>
      </c>
      <c r="AI16" s="13">
        <v>3804</v>
      </c>
      <c r="AJ16" s="13">
        <v>2846</v>
      </c>
      <c r="AK16" s="13">
        <v>4532</v>
      </c>
      <c r="AL16" s="13">
        <v>10040</v>
      </c>
      <c r="AM16" s="2">
        <f t="shared" ref="AM16:AN16" si="11">+AM12-AM13-AM14-AM15</f>
        <v>4224</v>
      </c>
      <c r="AN16" s="2">
        <f t="shared" si="11"/>
        <v>32972</v>
      </c>
      <c r="AO16" s="2">
        <f>+AO12-AO13-AO14-AO15</f>
        <v>81453</v>
      </c>
      <c r="AP16" s="2"/>
      <c r="BN16" s="13">
        <v>5580</v>
      </c>
      <c r="BO16" s="13">
        <v>32972</v>
      </c>
      <c r="BP16" s="13">
        <v>81454</v>
      </c>
    </row>
    <row r="17" spans="2:68" x14ac:dyDescent="0.25">
      <c r="B17" t="s">
        <v>27</v>
      </c>
      <c r="C17" s="2">
        <v>150</v>
      </c>
      <c r="D17" s="2">
        <v>187</v>
      </c>
      <c r="E17" s="2">
        <v>234</v>
      </c>
      <c r="F17" s="2">
        <f>+AN17-SUM(C17:E17)</f>
        <v>295</v>
      </c>
      <c r="G17" s="2">
        <v>359</v>
      </c>
      <c r="H17" s="2">
        <v>444</v>
      </c>
      <c r="I17" s="2">
        <v>472</v>
      </c>
      <c r="J17" s="2">
        <f>+AO17-SUM(G17:I17)</f>
        <v>511</v>
      </c>
      <c r="K17" s="2">
        <v>515</v>
      </c>
      <c r="L17" s="2"/>
      <c r="M17" s="2"/>
      <c r="N17" s="2"/>
      <c r="O17" s="2"/>
      <c r="P17" s="2">
        <v>23</v>
      </c>
      <c r="Q17" s="2">
        <v>23</v>
      </c>
      <c r="R17" s="2">
        <v>23</v>
      </c>
      <c r="S17" s="2">
        <v>23</v>
      </c>
      <c r="T17" s="2">
        <v>19</v>
      </c>
      <c r="U17" s="2">
        <v>11</v>
      </c>
      <c r="V17" s="2">
        <v>21</v>
      </c>
      <c r="W17" s="2">
        <v>42</v>
      </c>
      <c r="X17" s="2">
        <v>64</v>
      </c>
      <c r="Y17" s="2">
        <v>42</v>
      </c>
      <c r="Z17" s="2">
        <v>23</v>
      </c>
      <c r="AA17" s="2">
        <v>15</v>
      </c>
      <c r="AB17" s="2">
        <v>15</v>
      </c>
      <c r="AC17" s="2">
        <v>14</v>
      </c>
      <c r="AD17" s="2">
        <v>14</v>
      </c>
      <c r="AE17" s="2">
        <v>14</v>
      </c>
      <c r="AF17" s="2">
        <v>-4</v>
      </c>
      <c r="AG17" s="2">
        <v>-29</v>
      </c>
      <c r="AH17" s="2">
        <v>-14</v>
      </c>
      <c r="AI17">
        <v>92</v>
      </c>
      <c r="AJ17">
        <v>124</v>
      </c>
      <c r="AK17">
        <v>-123</v>
      </c>
      <c r="AL17">
        <v>-100</v>
      </c>
      <c r="AM17" s="2">
        <v>267</v>
      </c>
      <c r="AN17" s="2">
        <v>866</v>
      </c>
      <c r="AO17" s="2">
        <v>1786</v>
      </c>
      <c r="AP17" s="2"/>
      <c r="BN17">
        <v>-43</v>
      </c>
      <c r="BO17">
        <v>846</v>
      </c>
      <c r="BP17" s="13">
        <v>2572</v>
      </c>
    </row>
    <row r="18" spans="2:68" x14ac:dyDescent="0.25">
      <c r="B18" t="s">
        <v>28</v>
      </c>
      <c r="C18" s="2">
        <v>66</v>
      </c>
      <c r="D18" s="2">
        <v>65</v>
      </c>
      <c r="E18" s="2">
        <v>63</v>
      </c>
      <c r="F18" s="2">
        <f>+AN18-SUM(C18:E18)</f>
        <v>63</v>
      </c>
      <c r="G18" s="2">
        <v>64</v>
      </c>
      <c r="H18" s="2">
        <v>61</v>
      </c>
      <c r="I18" s="2">
        <v>61</v>
      </c>
      <c r="J18" s="2">
        <f>+AO18-SUM(G18:I18)</f>
        <v>61</v>
      </c>
      <c r="K18" s="2">
        <v>63</v>
      </c>
      <c r="L18" s="2"/>
      <c r="M18" s="2"/>
      <c r="N18" s="2"/>
      <c r="O18" s="2"/>
      <c r="P18" s="2">
        <v>256</v>
      </c>
      <c r="Q18" s="2">
        <v>486</v>
      </c>
      <c r="R18" s="2">
        <v>873</v>
      </c>
      <c r="S18" s="2">
        <v>229</v>
      </c>
      <c r="T18" s="2">
        <v>112</v>
      </c>
      <c r="U18" s="2">
        <v>125</v>
      </c>
      <c r="V18" s="2">
        <v>372</v>
      </c>
      <c r="W18" s="2">
        <v>495</v>
      </c>
      <c r="X18" s="2">
        <v>901</v>
      </c>
      <c r="Y18" s="2">
        <v>-1</v>
      </c>
      <c r="Z18" s="2">
        <v>-76</v>
      </c>
      <c r="AA18" s="2">
        <v>214</v>
      </c>
      <c r="AB18" s="2">
        <v>663</v>
      </c>
      <c r="AC18" s="2">
        <v>662</v>
      </c>
      <c r="AD18" s="2">
        <v>510</v>
      </c>
      <c r="AE18" s="2">
        <v>773</v>
      </c>
      <c r="AF18" s="2">
        <v>874</v>
      </c>
      <c r="AG18" s="2">
        <v>1908</v>
      </c>
      <c r="AH18" s="2">
        <v>3196</v>
      </c>
      <c r="AI18" s="13">
        <v>3896</v>
      </c>
      <c r="AJ18" s="13">
        <v>2970</v>
      </c>
      <c r="AK18" s="13">
        <v>4409</v>
      </c>
      <c r="AL18" s="13">
        <v>9940</v>
      </c>
      <c r="AM18" s="2">
        <v>262</v>
      </c>
      <c r="AN18" s="2">
        <v>257</v>
      </c>
      <c r="AO18" s="2">
        <v>247</v>
      </c>
      <c r="AP18" s="2"/>
      <c r="BN18" s="13">
        <v>5537</v>
      </c>
      <c r="BO18" s="13">
        <v>33818</v>
      </c>
      <c r="BP18" s="13">
        <v>84026</v>
      </c>
    </row>
    <row r="19" spans="2:68" x14ac:dyDescent="0.25">
      <c r="B19" t="s">
        <v>67</v>
      </c>
      <c r="C19" s="2">
        <v>-15</v>
      </c>
      <c r="D19" s="2">
        <v>59</v>
      </c>
      <c r="E19" s="2">
        <v>-66</v>
      </c>
      <c r="F19" s="2">
        <f>+AN19-SUM(C19:E19)</f>
        <v>259</v>
      </c>
      <c r="G19" s="2">
        <v>75</v>
      </c>
      <c r="H19" s="2">
        <v>189</v>
      </c>
      <c r="I19" s="2">
        <v>36</v>
      </c>
      <c r="J19" s="2">
        <f>+AO19-SUM(G19:I19)</f>
        <v>734</v>
      </c>
      <c r="K19" s="2">
        <v>-180</v>
      </c>
      <c r="L19" s="2"/>
      <c r="M19" s="2"/>
      <c r="N19" s="2"/>
      <c r="O19" s="2"/>
      <c r="P19" s="2">
        <v>60</v>
      </c>
      <c r="Q19" s="2">
        <v>60</v>
      </c>
      <c r="R19" s="2">
        <v>60</v>
      </c>
      <c r="S19" s="2">
        <v>60</v>
      </c>
      <c r="T19" s="2">
        <v>12</v>
      </c>
      <c r="U19" s="2">
        <v>25</v>
      </c>
      <c r="V19" s="2">
        <v>56</v>
      </c>
      <c r="W19" s="2">
        <v>46</v>
      </c>
      <c r="X19" s="2">
        <v>104</v>
      </c>
      <c r="Y19" s="2">
        <v>0</v>
      </c>
      <c r="Z19" s="2">
        <v>0</v>
      </c>
      <c r="AA19" s="2">
        <v>18</v>
      </c>
      <c r="AB19" s="2">
        <v>82</v>
      </c>
      <c r="AC19" s="2">
        <v>100</v>
      </c>
      <c r="AD19" s="2">
        <v>70</v>
      </c>
      <c r="AE19" s="2">
        <v>124</v>
      </c>
      <c r="AF19" s="2">
        <v>129</v>
      </c>
      <c r="AG19" s="2">
        <v>239</v>
      </c>
      <c r="AH19" s="2">
        <v>149</v>
      </c>
      <c r="AI19">
        <v>-245</v>
      </c>
      <c r="AJ19">
        <v>174</v>
      </c>
      <c r="AK19">
        <v>77</v>
      </c>
      <c r="AL19">
        <v>188</v>
      </c>
      <c r="AM19" s="2">
        <v>-48</v>
      </c>
      <c r="AN19" s="2">
        <v>237</v>
      </c>
      <c r="AO19" s="2">
        <v>1034</v>
      </c>
      <c r="AP19" s="2"/>
      <c r="BN19">
        <v>0</v>
      </c>
      <c r="BO19" s="13">
        <v>4059</v>
      </c>
      <c r="BP19" s="13">
        <v>11146</v>
      </c>
    </row>
    <row r="20" spans="2:68" x14ac:dyDescent="0.25">
      <c r="B20" t="s">
        <v>30</v>
      </c>
      <c r="C20" s="2">
        <f t="shared" ref="C20:F20" si="12">+C16+C17-C18+C19</f>
        <v>2209</v>
      </c>
      <c r="D20" s="2">
        <f t="shared" si="12"/>
        <v>6981</v>
      </c>
      <c r="E20" s="2">
        <f t="shared" si="12"/>
        <v>10522</v>
      </c>
      <c r="F20" s="2">
        <f t="shared" si="12"/>
        <v>14106</v>
      </c>
      <c r="G20" s="2">
        <f>+G16+G17-G18+G19</f>
        <v>17279</v>
      </c>
      <c r="H20" s="2">
        <f>+H16+H17-H18+H19</f>
        <v>19214</v>
      </c>
      <c r="I20" s="2">
        <f t="shared" ref="I20:K20" si="13">+I16+I17-I18+I19</f>
        <v>22316</v>
      </c>
      <c r="J20" s="2">
        <f t="shared" si="13"/>
        <v>25217</v>
      </c>
      <c r="K20" s="2">
        <f t="shared" si="13"/>
        <v>21910</v>
      </c>
      <c r="L20" s="2"/>
      <c r="M20" s="2"/>
      <c r="N20" s="2"/>
      <c r="O20" s="2"/>
      <c r="P20" s="2">
        <v>196</v>
      </c>
      <c r="Q20" s="2">
        <v>426</v>
      </c>
      <c r="R20" s="2">
        <v>814</v>
      </c>
      <c r="S20" s="2">
        <v>169</v>
      </c>
      <c r="T20" s="2">
        <v>100</v>
      </c>
      <c r="U20" s="2">
        <v>100</v>
      </c>
      <c r="V20" s="2">
        <v>316</v>
      </c>
      <c r="W20" s="2">
        <v>449</v>
      </c>
      <c r="X20" s="2">
        <v>797</v>
      </c>
      <c r="Y20" s="2">
        <v>-1</v>
      </c>
      <c r="Z20" s="2">
        <v>-76</v>
      </c>
      <c r="AA20" s="2">
        <v>196</v>
      </c>
      <c r="AB20" s="2">
        <v>581</v>
      </c>
      <c r="AC20" s="2">
        <v>563</v>
      </c>
      <c r="AD20" s="2">
        <v>440</v>
      </c>
      <c r="AE20" s="2">
        <v>649</v>
      </c>
      <c r="AF20" s="2">
        <v>745</v>
      </c>
      <c r="AG20" s="2">
        <v>1669</v>
      </c>
      <c r="AH20" s="2">
        <v>3047</v>
      </c>
      <c r="AI20" s="13">
        <v>4141</v>
      </c>
      <c r="AJ20" s="13">
        <v>2796</v>
      </c>
      <c r="AK20" s="13">
        <v>4332</v>
      </c>
      <c r="AL20" s="13">
        <v>9752</v>
      </c>
      <c r="AM20" s="2">
        <f t="shared" ref="AM20:AN20" si="14">+AM16-AM18+AM17+AM19</f>
        <v>4181</v>
      </c>
      <c r="AN20" s="2">
        <f t="shared" si="14"/>
        <v>33818</v>
      </c>
      <c r="AO20" s="2">
        <f>+AO16-AO18+AO17+AO19</f>
        <v>84026</v>
      </c>
      <c r="AP20" s="2"/>
      <c r="BN20" s="13">
        <v>5537</v>
      </c>
      <c r="BO20" s="13">
        <v>29759</v>
      </c>
      <c r="BP20" s="13">
        <v>72880</v>
      </c>
    </row>
    <row r="21" spans="2:68" x14ac:dyDescent="0.25">
      <c r="B21" t="s">
        <v>31</v>
      </c>
      <c r="C21" s="2">
        <v>166</v>
      </c>
      <c r="D21" s="2">
        <v>793</v>
      </c>
      <c r="E21" s="2">
        <v>1279</v>
      </c>
      <c r="F21" s="2">
        <f>+AN21-SUM(C21:E21)</f>
        <v>1820</v>
      </c>
      <c r="G21" s="2">
        <v>2398</v>
      </c>
      <c r="H21" s="2">
        <v>2615</v>
      </c>
      <c r="I21" s="2">
        <v>3007</v>
      </c>
      <c r="J21" s="2">
        <f>+AO21-SUM(G21:I21)</f>
        <v>3126</v>
      </c>
      <c r="K21" s="2">
        <v>3135</v>
      </c>
      <c r="L21" s="2"/>
      <c r="M21" s="2"/>
      <c r="N21" s="2"/>
      <c r="O21" s="2"/>
      <c r="P21" s="2">
        <v>1.1599999999999999</v>
      </c>
      <c r="Q21" s="2">
        <v>2.5299999999999998</v>
      </c>
      <c r="R21" s="2">
        <v>4.83</v>
      </c>
      <c r="S21" s="2">
        <v>1.01</v>
      </c>
      <c r="T21" s="2">
        <v>0.57999999999999996</v>
      </c>
      <c r="U21" s="2">
        <v>0.56999999999999995</v>
      </c>
      <c r="V21" s="2">
        <v>0.62</v>
      </c>
      <c r="W21" s="2">
        <v>0.76</v>
      </c>
      <c r="X21" s="2">
        <v>1.31</v>
      </c>
      <c r="Y21" s="2">
        <v>0</v>
      </c>
      <c r="Z21" s="2">
        <v>-0.14000000000000001</v>
      </c>
      <c r="AA21" s="2">
        <v>0.33</v>
      </c>
      <c r="AB21" s="2">
        <v>0.94</v>
      </c>
      <c r="AC21" s="2">
        <v>0.9</v>
      </c>
      <c r="AD21" s="2">
        <v>0.74</v>
      </c>
      <c r="AE21" s="2">
        <v>1.1499999999999999</v>
      </c>
      <c r="AF21" s="2">
        <v>1.31</v>
      </c>
      <c r="AG21" s="2">
        <v>2.57</v>
      </c>
      <c r="AH21" s="2">
        <v>4.82</v>
      </c>
      <c r="AI21">
        <v>6.63</v>
      </c>
      <c r="AJ21">
        <v>1.1299999999999999</v>
      </c>
      <c r="AK21">
        <v>1.73</v>
      </c>
      <c r="AL21">
        <v>3.85</v>
      </c>
      <c r="AM21" s="2">
        <v>-187</v>
      </c>
      <c r="AN21" s="2">
        <v>4058</v>
      </c>
      <c r="AO21" s="2">
        <v>11146</v>
      </c>
      <c r="AP21" s="2"/>
      <c r="BN21">
        <v>0.22</v>
      </c>
      <c r="BO21">
        <v>1.19</v>
      </c>
      <c r="BP21">
        <v>2.94</v>
      </c>
    </row>
    <row r="22" spans="2:68" x14ac:dyDescent="0.25">
      <c r="B22" t="s">
        <v>32</v>
      </c>
      <c r="C22" s="2">
        <f t="shared" ref="C22:G22" si="15">+C20-C21</f>
        <v>2043</v>
      </c>
      <c r="D22" s="2">
        <f t="shared" si="15"/>
        <v>6188</v>
      </c>
      <c r="E22" s="2">
        <f t="shared" si="15"/>
        <v>9243</v>
      </c>
      <c r="F22" s="2">
        <f t="shared" si="15"/>
        <v>12286</v>
      </c>
      <c r="G22" s="2">
        <f t="shared" si="15"/>
        <v>14881</v>
      </c>
      <c r="H22" s="2">
        <f>+H20-H21</f>
        <v>16599</v>
      </c>
      <c r="I22" s="2">
        <f t="shared" ref="I22:K22" si="16">+I20-I21</f>
        <v>19309</v>
      </c>
      <c r="J22" s="2">
        <f t="shared" si="16"/>
        <v>22091</v>
      </c>
      <c r="K22" s="2">
        <f t="shared" si="16"/>
        <v>18775</v>
      </c>
      <c r="L22" s="2"/>
      <c r="M22" s="2"/>
      <c r="N22" s="2"/>
      <c r="O22" s="2"/>
      <c r="P22" s="2">
        <v>168</v>
      </c>
      <c r="Q22" s="2">
        <v>168</v>
      </c>
      <c r="R22" s="2">
        <v>168</v>
      </c>
      <c r="S22" s="2">
        <v>168</v>
      </c>
      <c r="T22" s="2">
        <v>173</v>
      </c>
      <c r="U22" s="2">
        <v>177</v>
      </c>
      <c r="V22" s="2">
        <v>509</v>
      </c>
      <c r="W22" s="2">
        <v>587</v>
      </c>
      <c r="X22" s="2">
        <v>607</v>
      </c>
      <c r="Y22" s="2">
        <v>548</v>
      </c>
      <c r="Z22" s="2">
        <v>550</v>
      </c>
      <c r="AA22" s="2">
        <v>589</v>
      </c>
      <c r="AB22" s="2">
        <v>616</v>
      </c>
      <c r="AC22" s="2">
        <v>625</v>
      </c>
      <c r="AD22" s="2">
        <v>595</v>
      </c>
      <c r="AE22" s="2">
        <v>563</v>
      </c>
      <c r="AF22" s="2">
        <v>569</v>
      </c>
      <c r="AG22" s="2">
        <v>649</v>
      </c>
      <c r="AH22" s="2">
        <v>632</v>
      </c>
      <c r="AI22">
        <v>625</v>
      </c>
      <c r="AJ22" s="13">
        <v>2472</v>
      </c>
      <c r="AK22" s="13">
        <v>2510</v>
      </c>
      <c r="AL22" s="13">
        <v>2535</v>
      </c>
      <c r="AM22" s="2">
        <f t="shared" ref="AM22:AN22" si="17">+AM20-AM21</f>
        <v>4368</v>
      </c>
      <c r="AN22" s="2">
        <f t="shared" si="17"/>
        <v>29760</v>
      </c>
      <c r="AO22" s="2">
        <f>+AO20-AO21</f>
        <v>72880</v>
      </c>
      <c r="AP22" s="2"/>
      <c r="BN22" s="13">
        <v>25070</v>
      </c>
      <c r="BO22" s="13">
        <v>24940</v>
      </c>
      <c r="BP22" s="13">
        <v>24804</v>
      </c>
    </row>
    <row r="23" spans="2:6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2:68" x14ac:dyDescent="0.25">
      <c r="B24" t="s">
        <v>33</v>
      </c>
      <c r="C24" s="9">
        <f t="shared" ref="C24:G24" si="18">C22/C25</f>
        <v>0.82712550607287449</v>
      </c>
      <c r="D24" s="9">
        <f t="shared" si="18"/>
        <v>0.25023252052246353</v>
      </c>
      <c r="E24" s="9">
        <f t="shared" si="18"/>
        <v>0.37451377633711508</v>
      </c>
      <c r="F24" s="9">
        <f t="shared" si="18"/>
        <v>0.49761036857027136</v>
      </c>
      <c r="G24" s="9">
        <f t="shared" si="18"/>
        <v>6.0442729488220959</v>
      </c>
      <c r="H24" s="9">
        <f>H22/H25</f>
        <v>0.67536007811864274</v>
      </c>
      <c r="I24" s="9">
        <f t="shared" ref="I24:K24" si="19">I22/I25</f>
        <v>0.78706232421636169</v>
      </c>
      <c r="J24" s="9">
        <f t="shared" si="19"/>
        <v>0.89965383832213397</v>
      </c>
      <c r="K24" s="9">
        <f t="shared" si="19"/>
        <v>0.76817642485986659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f t="shared" ref="AJ24:AN24" si="20">+AM22/AM25</f>
        <v>0.17563329312424608</v>
      </c>
      <c r="AN24" s="9">
        <f t="shared" si="20"/>
        <v>1.2053462940461726</v>
      </c>
      <c r="AO24" s="9">
        <f>+AO22/AO25</f>
        <v>2.9680309509264915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2:68" x14ac:dyDescent="0.25">
      <c r="B25" t="s">
        <v>4</v>
      </c>
      <c r="C25" s="2">
        <v>2470</v>
      </c>
      <c r="D25" s="2">
        <v>24729</v>
      </c>
      <c r="E25" s="2">
        <v>24680</v>
      </c>
      <c r="F25" s="2">
        <f>+AN25</f>
        <v>24690</v>
      </c>
      <c r="G25" s="2">
        <v>2462</v>
      </c>
      <c r="H25" s="2">
        <v>24578</v>
      </c>
      <c r="I25" s="2">
        <v>24533</v>
      </c>
      <c r="J25" s="2">
        <f>+AO25</f>
        <v>24555</v>
      </c>
      <c r="K25" s="2">
        <v>24441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v>24870</v>
      </c>
      <c r="AN25" s="2">
        <v>24690</v>
      </c>
      <c r="AO25" s="2">
        <v>24555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2:6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2:68" x14ac:dyDescent="0.25">
      <c r="B27" t="s">
        <v>55</v>
      </c>
      <c r="C27" s="2"/>
      <c r="D27" s="2"/>
      <c r="E27" s="2"/>
      <c r="F27" s="2"/>
      <c r="G27" s="10">
        <f t="shared" ref="G27:G34" si="21">G3/C3-1</f>
        <v>4.2668067226890756</v>
      </c>
      <c r="H27" s="10">
        <f t="shared" ref="H27:H34" si="22">H3/D3-1</f>
        <v>1.5449966095127388</v>
      </c>
      <c r="I27" s="10">
        <f t="shared" ref="I27:K33" si="23">I3/E3-1</f>
        <v>1.1200909466721787</v>
      </c>
      <c r="J27" s="10">
        <f t="shared" si="23"/>
        <v>0.93327537491849588</v>
      </c>
      <c r="K27" s="10">
        <f t="shared" si="23"/>
        <v>0.73345743030625354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2"/>
      <c r="AK27" s="10" t="e">
        <f t="shared" ref="AK27:AN33" si="24">+AK3/AJ3-1</f>
        <v>#DIV/0!</v>
      </c>
      <c r="AL27" s="10" t="e">
        <f t="shared" si="24"/>
        <v>#DIV/0!</v>
      </c>
      <c r="AM27" s="10" t="e">
        <f t="shared" si="24"/>
        <v>#DIV/0!</v>
      </c>
      <c r="AN27" s="10">
        <f t="shared" si="24"/>
        <v>2.1672775741419525</v>
      </c>
      <c r="AO27" s="10">
        <f t="shared" ref="AO27:AO33" si="25">+AO3/AN3-1</f>
        <v>1.4236927932667016</v>
      </c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2:68" x14ac:dyDescent="0.25">
      <c r="B28" t="s">
        <v>56</v>
      </c>
      <c r="C28" s="2"/>
      <c r="D28" s="2"/>
      <c r="E28" s="2"/>
      <c r="F28" s="2"/>
      <c r="G28" s="10">
        <f t="shared" si="21"/>
        <v>4.7765862377122428</v>
      </c>
      <c r="H28" s="10">
        <f t="shared" si="22"/>
        <v>1.6247097073850441</v>
      </c>
      <c r="I28" s="10">
        <f t="shared" si="23"/>
        <v>1.321464561639234</v>
      </c>
      <c r="J28" s="10">
        <f t="shared" si="23"/>
        <v>1.1598885424268559</v>
      </c>
      <c r="K28" s="10">
        <f t="shared" si="23"/>
        <v>0.76129331683168311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2"/>
      <c r="AK28" s="10" t="e">
        <f t="shared" si="24"/>
        <v>#DIV/0!</v>
      </c>
      <c r="AL28" s="10" t="e">
        <f t="shared" si="24"/>
        <v>#DIV/0!</v>
      </c>
      <c r="AM28" s="10" t="e">
        <f t="shared" si="24"/>
        <v>#DIV/0!</v>
      </c>
      <c r="AN28" s="10">
        <f t="shared" si="24"/>
        <v>2.4417248387381814</v>
      </c>
      <c r="AO28" s="10">
        <f t="shared" si="25"/>
        <v>1.6237740693196407</v>
      </c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2:68" x14ac:dyDescent="0.25">
      <c r="B29" t="s">
        <v>57</v>
      </c>
      <c r="C29" s="2"/>
      <c r="D29" s="2"/>
      <c r="E29" s="2"/>
      <c r="F29" s="2"/>
      <c r="G29" s="10">
        <f t="shared" si="21"/>
        <v>2.4207119741100325</v>
      </c>
      <c r="H29" s="10">
        <f t="shared" si="22"/>
        <v>1.1437755698421976</v>
      </c>
      <c r="I29" s="10">
        <f t="shared" si="23"/>
        <v>0.19992325402916356</v>
      </c>
      <c r="J29" s="10">
        <f t="shared" si="23"/>
        <v>-9.2164515160612415E-2</v>
      </c>
      <c r="K29" s="10">
        <f t="shared" si="23"/>
        <v>0.56322926521602024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2"/>
      <c r="AK29" s="10" t="e">
        <f t="shared" si="24"/>
        <v>#DIV/0!</v>
      </c>
      <c r="AL29" s="10" t="e">
        <f t="shared" si="24"/>
        <v>#DIV/0!</v>
      </c>
      <c r="AM29" s="10" t="e">
        <f t="shared" si="24"/>
        <v>#DIV/0!</v>
      </c>
      <c r="AN29" s="10">
        <f t="shared" si="24"/>
        <v>1.3251084598698482</v>
      </c>
      <c r="AO29" s="10">
        <f t="shared" si="25"/>
        <v>0.51486880466472296</v>
      </c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2:68" x14ac:dyDescent="0.25">
      <c r="B30" t="s">
        <v>58</v>
      </c>
      <c r="C30" s="2"/>
      <c r="D30" s="2"/>
      <c r="E30" s="2"/>
      <c r="F30" s="2"/>
      <c r="G30" s="10">
        <f t="shared" si="21"/>
        <v>0.18169642857142865</v>
      </c>
      <c r="H30" s="10">
        <f t="shared" si="22"/>
        <v>0.15848753016894612</v>
      </c>
      <c r="I30" s="10">
        <f t="shared" si="23"/>
        <v>0.14810924369747891</v>
      </c>
      <c r="J30" s="10">
        <f t="shared" si="23"/>
        <v>-0.11204188481675392</v>
      </c>
      <c r="K30" s="10">
        <f t="shared" si="23"/>
        <v>0.42160936909709101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2"/>
      <c r="AK30" s="10" t="e">
        <f t="shared" si="24"/>
        <v>#DIV/0!</v>
      </c>
      <c r="AL30" s="10" t="e">
        <f t="shared" si="24"/>
        <v>#DIV/0!</v>
      </c>
      <c r="AM30" s="10" t="e">
        <f t="shared" si="24"/>
        <v>#DIV/0!</v>
      </c>
      <c r="AN30" s="10">
        <f t="shared" si="24"/>
        <v>0.15220028675416342</v>
      </c>
      <c r="AO30" s="10">
        <f t="shared" si="25"/>
        <v>8.643629750167503E-2</v>
      </c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2:68" x14ac:dyDescent="0.25">
      <c r="B31" t="s">
        <v>59</v>
      </c>
      <c r="C31" s="2"/>
      <c r="D31" s="2"/>
      <c r="E31" s="2"/>
      <c r="F31" s="2"/>
      <c r="G31" s="10">
        <f t="shared" si="21"/>
        <v>0.44745762711864412</v>
      </c>
      <c r="H31" s="10">
        <f t="shared" si="22"/>
        <v>0.19788918205804751</v>
      </c>
      <c r="I31" s="10">
        <f t="shared" si="23"/>
        <v>0.16826923076923084</v>
      </c>
      <c r="J31" s="10">
        <f t="shared" si="23"/>
        <v>0.10367170626349886</v>
      </c>
      <c r="K31" s="10">
        <f t="shared" si="23"/>
        <v>0.19203747072599531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2"/>
      <c r="AK31" s="10" t="e">
        <f t="shared" si="24"/>
        <v>#DIV/0!</v>
      </c>
      <c r="AL31" s="10" t="e">
        <f t="shared" si="24"/>
        <v>#DIV/0!</v>
      </c>
      <c r="AM31" s="10" t="e">
        <f t="shared" si="24"/>
        <v>#DIV/0!</v>
      </c>
      <c r="AN31" s="10">
        <f t="shared" si="24"/>
        <v>5.8290155440414715E-3</v>
      </c>
      <c r="AO31" s="10">
        <f t="shared" si="25"/>
        <v>0.20927237604636195</v>
      </c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2:68" x14ac:dyDescent="0.25">
      <c r="B32" t="s">
        <v>60</v>
      </c>
      <c r="C32" s="2"/>
      <c r="D32" s="2"/>
      <c r="E32" s="2"/>
      <c r="F32" s="2"/>
      <c r="G32" s="10">
        <f t="shared" si="21"/>
        <v>0.1114864864864864</v>
      </c>
      <c r="H32" s="10">
        <f t="shared" si="22"/>
        <v>0.3359073359073359</v>
      </c>
      <c r="I32" s="10">
        <f t="shared" si="23"/>
        <v>0.72030651340996177</v>
      </c>
      <c r="J32" s="10">
        <f t="shared" si="23"/>
        <v>1.0727272727272728</v>
      </c>
      <c r="K32" s="10">
        <f t="shared" si="23"/>
        <v>0.72340425531914887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2"/>
      <c r="AK32" s="10" t="e">
        <f t="shared" si="24"/>
        <v>#DIV/0!</v>
      </c>
      <c r="AL32" s="10" t="e">
        <f t="shared" si="24"/>
        <v>#DIV/0!</v>
      </c>
      <c r="AM32" s="10" t="e">
        <f t="shared" si="24"/>
        <v>#DIV/0!</v>
      </c>
      <c r="AN32" s="10">
        <f t="shared" si="24"/>
        <v>0.20819490586932443</v>
      </c>
      <c r="AO32" s="10">
        <f t="shared" si="25"/>
        <v>0.55270394133822176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2:61" x14ac:dyDescent="0.25">
      <c r="B33" t="s">
        <v>61</v>
      </c>
      <c r="C33" s="2"/>
      <c r="D33" s="2"/>
      <c r="E33" s="2"/>
      <c r="F33" s="2"/>
      <c r="G33" s="10">
        <f t="shared" si="21"/>
        <v>1.298701298701288E-2</v>
      </c>
      <c r="H33" s="10">
        <f t="shared" si="22"/>
        <v>0.33333333333333326</v>
      </c>
      <c r="I33" s="10">
        <f t="shared" si="23"/>
        <v>0.32876712328767121</v>
      </c>
      <c r="J33" s="10">
        <f t="shared" si="23"/>
        <v>0.39999999999999991</v>
      </c>
      <c r="K33" s="10">
        <f t="shared" si="23"/>
        <v>0.42307692307692313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2"/>
      <c r="AK33" s="10" t="e">
        <f t="shared" si="24"/>
        <v>#DIV/0!</v>
      </c>
      <c r="AL33" s="10" t="e">
        <f t="shared" si="24"/>
        <v>#DIV/0!</v>
      </c>
      <c r="AM33" s="10" t="e">
        <f t="shared" si="24"/>
        <v>#DIV/0!</v>
      </c>
      <c r="AN33" s="10">
        <f t="shared" si="24"/>
        <v>-0.32747252747252742</v>
      </c>
      <c r="AO33" s="10">
        <f t="shared" si="25"/>
        <v>0.2712418300653594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2:61" x14ac:dyDescent="0.25">
      <c r="B34" s="1" t="s">
        <v>34</v>
      </c>
      <c r="C34" s="8"/>
      <c r="D34" s="8"/>
      <c r="E34" s="8"/>
      <c r="F34" s="8"/>
      <c r="G34" s="15">
        <f t="shared" si="21"/>
        <v>2.6212458286985538</v>
      </c>
      <c r="H34" s="15">
        <f t="shared" si="22"/>
        <v>1.2240319834160065</v>
      </c>
      <c r="I34" s="15">
        <f t="shared" ref="I34:K34" si="26">I10/E10-1</f>
        <v>0.93609271523178816</v>
      </c>
      <c r="J34" s="15">
        <f t="shared" si="26"/>
        <v>0.77944170474596208</v>
      </c>
      <c r="K34" s="15">
        <f t="shared" si="26"/>
        <v>0.69182921210259551</v>
      </c>
      <c r="L34" s="15"/>
      <c r="M34" s="15"/>
      <c r="N34" s="15"/>
      <c r="O34" s="15"/>
      <c r="P34" s="15"/>
      <c r="Q34" s="15">
        <f t="shared" ref="Q34:AO34" si="27">+Q10/P10-1</f>
        <v>0.96</v>
      </c>
      <c r="R34" s="15">
        <f t="shared" si="27"/>
        <v>0.86258503401360542</v>
      </c>
      <c r="S34" s="15">
        <f t="shared" si="27"/>
        <v>0.39444850255661068</v>
      </c>
      <c r="T34" s="15">
        <f t="shared" si="27"/>
        <v>-4.5049764274489257E-2</v>
      </c>
      <c r="U34" s="15">
        <f t="shared" si="27"/>
        <v>0.10257816785518381</v>
      </c>
      <c r="V34" s="15">
        <f t="shared" si="27"/>
        <v>0.18208955223880596</v>
      </c>
      <c r="W34" s="15">
        <f t="shared" si="27"/>
        <v>0.29166666666666674</v>
      </c>
      <c r="X34" s="15">
        <f t="shared" si="27"/>
        <v>0.33528836754643199</v>
      </c>
      <c r="Y34" s="15">
        <f t="shared" si="27"/>
        <v>-0.16422645192776963</v>
      </c>
      <c r="Z34" s="15">
        <f t="shared" si="27"/>
        <v>-2.8905109489051117E-2</v>
      </c>
      <c r="AA34" s="15">
        <f t="shared" si="27"/>
        <v>6.5243535778713113E-2</v>
      </c>
      <c r="AB34" s="15">
        <f t="shared" si="27"/>
        <v>0.12842224103866773</v>
      </c>
      <c r="AC34" s="15">
        <f t="shared" si="27"/>
        <v>7.05352676338169E-2</v>
      </c>
      <c r="AD34" s="15">
        <f t="shared" si="27"/>
        <v>-3.5046728971962593E-2</v>
      </c>
      <c r="AE34" s="15">
        <f t="shared" si="27"/>
        <v>0.13365617433414045</v>
      </c>
      <c r="AF34" s="15">
        <f t="shared" si="27"/>
        <v>7.0055531824006811E-2</v>
      </c>
      <c r="AG34" s="15">
        <f t="shared" si="27"/>
        <v>0.37924151696606789</v>
      </c>
      <c r="AH34" s="15">
        <f t="shared" si="27"/>
        <v>0.40578871201157751</v>
      </c>
      <c r="AI34" s="15">
        <f t="shared" si="27"/>
        <v>0.20609429689108505</v>
      </c>
      <c r="AJ34" s="15">
        <f t="shared" si="27"/>
        <v>-6.8111983612154314E-2</v>
      </c>
      <c r="AK34" s="15">
        <f t="shared" si="27"/>
        <v>0.52729437625938824</v>
      </c>
      <c r="AL34" s="15">
        <f t="shared" si="27"/>
        <v>0.61397301349325328</v>
      </c>
      <c r="AM34" s="15">
        <f t="shared" si="27"/>
        <v>2.2665626277262874E-3</v>
      </c>
      <c r="AN34" s="15">
        <f t="shared" si="27"/>
        <v>1.2585452658115224</v>
      </c>
      <c r="AO34" s="15">
        <f>+AO10/AN10-1</f>
        <v>1.1420340763599355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2:61" x14ac:dyDescent="0.25">
      <c r="B35" t="s">
        <v>35</v>
      </c>
      <c r="C35" s="10">
        <f t="shared" ref="C35:G35" si="28">C12/C10</f>
        <v>0.64627363737486099</v>
      </c>
      <c r="D35" s="10">
        <f t="shared" si="28"/>
        <v>0.7005256533649219</v>
      </c>
      <c r="E35" s="10">
        <f t="shared" si="28"/>
        <v>0.73951434878587197</v>
      </c>
      <c r="F35" s="10">
        <f t="shared" si="28"/>
        <v>0.75967063294575399</v>
      </c>
      <c r="G35" s="10">
        <f t="shared" si="28"/>
        <v>0.78352019659038552</v>
      </c>
      <c r="H35" s="10">
        <f t="shared" ref="H35:J35" si="29">H12/H10</f>
        <v>0.75146471371504664</v>
      </c>
      <c r="I35" s="10">
        <f t="shared" si="29"/>
        <v>0.74556752750698363</v>
      </c>
      <c r="J35" s="10">
        <f t="shared" si="29"/>
        <v>0.73026365970862683</v>
      </c>
      <c r="K35" s="10">
        <f t="shared" ref="K35" si="30">K12/K10</f>
        <v>0.60523807362353044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 t="e">
        <f>#REF!/#REF!</f>
        <v>#REF!</v>
      </c>
      <c r="AK35" s="10" t="e">
        <f>#REF!/#REF!</f>
        <v>#REF!</v>
      </c>
      <c r="AL35" s="10" t="e">
        <f>#REF!/#REF!</f>
        <v>#REF!</v>
      </c>
      <c r="AM35" s="10">
        <f t="shared" ref="AJ35:AO35" si="31">AM12/AM10</f>
        <v>0.56928894490991322</v>
      </c>
      <c r="AN35" s="10">
        <f t="shared" si="31"/>
        <v>0.72717573290436954</v>
      </c>
      <c r="AO35" s="10">
        <f t="shared" si="31"/>
        <v>0.74988697058169917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2:61" x14ac:dyDescent="0.25">
      <c r="B36" t="s">
        <v>36</v>
      </c>
      <c r="C36" s="10">
        <f t="shared" ref="C36:G36" si="32">C16/C10</f>
        <v>0.29755283648498332</v>
      </c>
      <c r="D36" s="10">
        <f t="shared" si="32"/>
        <v>0.50344265936181243</v>
      </c>
      <c r="E36" s="10">
        <f t="shared" si="32"/>
        <v>0.5748896247240618</v>
      </c>
      <c r="F36" s="10">
        <f t="shared" si="32"/>
        <v>0.61597973125820027</v>
      </c>
      <c r="G36" s="10">
        <f t="shared" si="32"/>
        <v>0.64924742743050223</v>
      </c>
      <c r="H36" s="10">
        <f t="shared" ref="H36:J36" si="33">H16/H10</f>
        <v>0.62057256990679099</v>
      </c>
      <c r="I36" s="10">
        <f t="shared" si="33"/>
        <v>0.62336810900176731</v>
      </c>
      <c r="J36" s="10">
        <f t="shared" si="33"/>
        <v>0.61104472299204193</v>
      </c>
      <c r="K36" s="10">
        <f t="shared" ref="K36" si="34">K16/K10</f>
        <v>0.49108074985248057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 t="e">
        <f>#REF!/#REF!</f>
        <v>#REF!</v>
      </c>
      <c r="AK36" s="10" t="e">
        <f>#REF!/#REF!</f>
        <v>#REF!</v>
      </c>
      <c r="AL36" s="10" t="e">
        <f>#REF!/#REF!</f>
        <v>#REF!</v>
      </c>
      <c r="AM36" s="10">
        <f t="shared" ref="AJ36:AO36" si="35">AM16/AM10</f>
        <v>0.1565952398606065</v>
      </c>
      <c r="AN36" s="10">
        <f t="shared" si="35"/>
        <v>0.54121663766783756</v>
      </c>
      <c r="AO36" s="10">
        <f t="shared" si="35"/>
        <v>0.62417526839697468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2:61" x14ac:dyDescent="0.25">
      <c r="B37" t="s">
        <v>37</v>
      </c>
      <c r="C37" s="10">
        <f t="shared" ref="C37:G37" si="36">C21/C20</f>
        <v>7.5147125396106837E-2</v>
      </c>
      <c r="D37" s="10">
        <f t="shared" si="36"/>
        <v>0.11359404096834265</v>
      </c>
      <c r="E37" s="10">
        <f t="shared" si="36"/>
        <v>0.12155483748336818</v>
      </c>
      <c r="F37" s="10">
        <f t="shared" si="36"/>
        <v>0.12902311073302142</v>
      </c>
      <c r="G37" s="10">
        <f t="shared" si="36"/>
        <v>0.13878117946640431</v>
      </c>
      <c r="H37" s="10">
        <f t="shared" ref="H37:J37" si="37">H21/H20</f>
        <v>0.1360986780472572</v>
      </c>
      <c r="I37" s="10">
        <f t="shared" si="37"/>
        <v>0.13474637031726117</v>
      </c>
      <c r="J37" s="10">
        <f t="shared" si="37"/>
        <v>0.1239639925447119</v>
      </c>
      <c r="K37" s="10">
        <f t="shared" ref="K37" si="38">K21/K20</f>
        <v>0.1430853491556367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 t="e">
        <f>#REF!/#REF!</f>
        <v>#REF!</v>
      </c>
      <c r="AK37" s="10" t="e">
        <f>#REF!/#REF!</f>
        <v>#REF!</v>
      </c>
      <c r="AL37" s="10" t="e">
        <f>#REF!/#REF!</f>
        <v>#REF!</v>
      </c>
      <c r="AM37" s="10">
        <f t="shared" ref="AJ37:AO37" si="39">AM21/AM20</f>
        <v>-4.4726142071274816E-2</v>
      </c>
      <c r="AN37" s="10">
        <f t="shared" si="39"/>
        <v>0.1199952687917677</v>
      </c>
      <c r="AO37" s="10">
        <f t="shared" si="39"/>
        <v>0.13264941803727417</v>
      </c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2:61" x14ac:dyDescent="0.25">
      <c r="B38" t="s">
        <v>87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10">
        <f>+(AN10/P10)^(0.0434782608695652)-1</f>
        <v>0.24772608872712309</v>
      </c>
      <c r="AO38" s="10">
        <f>+(AO10/P10)^(0.0416666666666667)-1</f>
        <v>0.27614116811887635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2:6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2:6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2:6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2:6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2:6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2:6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2:6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2:6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2:6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2:6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3:6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3:6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3:6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3:6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3:6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3:6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3:6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3:6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3:6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3:6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3:6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3:6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3:6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3:6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3:6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3:6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3:6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3:6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3:6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3:6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3:6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3:6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3:6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3:6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3:6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3:6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3:6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3:6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3:6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3:6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3:6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3:6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3:6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3:6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3:6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3:6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3:6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3:6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3:6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3:6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3:6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3:6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3:6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3:6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3:6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3:6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3:6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3:6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3:6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3:6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3:6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3:6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3:6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3:6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3:6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3:6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3:6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3:6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3:6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3:6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3:6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3:6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3:6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3:6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3:6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3:6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3:6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3:6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3:6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3:6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3:6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3:6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3:6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3:6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spans="3:6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spans="3:6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spans="3:6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spans="3:6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spans="3:6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spans="3:6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spans="3:6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spans="3:6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spans="3:6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spans="3:6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3:6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spans="3:6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spans="3:6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</row>
    <row r="136" spans="3:6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</row>
    <row r="137" spans="3:6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</row>
    <row r="138" spans="3:6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spans="3:6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</row>
    <row r="140" spans="3:6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</row>
    <row r="141" spans="3:6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</row>
    <row r="142" spans="3:6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</row>
    <row r="143" spans="3:6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</row>
    <row r="144" spans="3:6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</row>
    <row r="145" spans="3:6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</row>
    <row r="146" spans="3:6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</row>
    <row r="147" spans="3:6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</row>
    <row r="148" spans="3:6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</row>
    <row r="149" spans="3:6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</row>
    <row r="150" spans="3:6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</row>
    <row r="151" spans="3:6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</row>
    <row r="152" spans="3:6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</row>
    <row r="153" spans="3:6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</row>
    <row r="154" spans="3:6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</row>
    <row r="155" spans="3:6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</row>
    <row r="156" spans="3:6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</row>
    <row r="157" spans="3:6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</row>
    <row r="158" spans="3:6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</row>
    <row r="159" spans="3:6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</row>
    <row r="160" spans="3:6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</row>
    <row r="161" spans="3:6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</row>
    <row r="162" spans="3:6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</row>
    <row r="163" spans="3:6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</row>
    <row r="164" spans="3:6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</row>
    <row r="165" spans="3:6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</row>
    <row r="166" spans="3:6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</row>
    <row r="167" spans="3:6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</row>
    <row r="168" spans="3:6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</row>
    <row r="169" spans="3:6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</row>
    <row r="170" spans="3:6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</row>
    <row r="171" spans="3:6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</row>
    <row r="172" spans="3:6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</row>
    <row r="173" spans="3:6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</row>
    <row r="174" spans="3:6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</row>
    <row r="175" spans="3:6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</row>
    <row r="176" spans="3:6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</row>
    <row r="177" spans="3:6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spans="3:6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spans="3:6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spans="3:6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spans="3:6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spans="3:6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spans="3:6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4" spans="3:6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</row>
    <row r="185" spans="3:6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spans="3:6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spans="3:6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spans="3:6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</row>
    <row r="189" spans="3:6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</row>
    <row r="190" spans="3:6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</row>
    <row r="191" spans="3:6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3:6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</row>
    <row r="193" spans="3:6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</row>
    <row r="194" spans="3:6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</row>
    <row r="195" spans="3:6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</row>
    <row r="196" spans="3:6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</row>
    <row r="197" spans="3:6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</row>
    <row r="198" spans="3:6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</row>
    <row r="199" spans="3:6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</row>
    <row r="200" spans="3:6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spans="3:6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spans="3:6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spans="3:6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spans="3:6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spans="3:6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spans="3:6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</row>
    <row r="207" spans="3:6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</row>
    <row r="208" spans="3:6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</row>
    <row r="209" spans="3:6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</row>
    <row r="210" spans="3:6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</row>
    <row r="211" spans="3:6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</row>
    <row r="212" spans="3:6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</row>
    <row r="213" spans="3:6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</row>
    <row r="214" spans="3:6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</row>
    <row r="215" spans="3:6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</row>
    <row r="216" spans="3:6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</row>
    <row r="217" spans="3:6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</row>
    <row r="218" spans="3:6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</row>
    <row r="219" spans="3:6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</row>
    <row r="220" spans="3:6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</row>
    <row r="221" spans="3:6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</row>
    <row r="222" spans="3:6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</row>
    <row r="223" spans="3:6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</row>
    <row r="224" spans="3:6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</row>
    <row r="225" spans="3:6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</row>
    <row r="226" spans="3:6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</row>
    <row r="227" spans="3:6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</row>
    <row r="228" spans="3:6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</row>
    <row r="229" spans="3:6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</row>
    <row r="230" spans="3:6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</row>
    <row r="231" spans="3:6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spans="3:6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spans="3:6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spans="3:6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spans="3:6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spans="3:6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spans="3:6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spans="3:6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spans="3:6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spans="3:6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spans="3:6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spans="3:6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spans="3:6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spans="3:6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spans="3:6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spans="3:6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spans="3:6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spans="3:6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spans="3:6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spans="3:6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spans="3:6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spans="3:6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spans="3:6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spans="3:6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spans="3:6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spans="3:6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spans="3:6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pans="3:6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spans="3:6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spans="3:6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spans="3:6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spans="3:6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spans="3:6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spans="3:6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spans="3:6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spans="3:6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spans="3:6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spans="3:6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spans="3:6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spans="3:6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spans="3:6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  <row r="272" spans="3:6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</row>
    <row r="273" spans="3:6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</row>
    <row r="274" spans="3:6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</row>
    <row r="275" spans="3:6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</row>
    <row r="276" spans="3:6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</row>
    <row r="277" spans="3:6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</row>
    <row r="278" spans="3:6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</row>
    <row r="279" spans="3:6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</row>
    <row r="280" spans="3:6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</row>
    <row r="281" spans="3:6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</row>
    <row r="282" spans="3:6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3:6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</row>
    <row r="284" spans="3:6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</row>
    <row r="285" spans="3:6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</row>
    <row r="286" spans="3:6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</row>
    <row r="287" spans="3:6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</row>
    <row r="288" spans="3:6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pans="3:6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</row>
    <row r="290" spans="3:6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</row>
    <row r="291" spans="3:6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</row>
    <row r="292" spans="3:6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</row>
    <row r="293" spans="3:6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</row>
    <row r="294" spans="3:6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</row>
    <row r="295" spans="3:6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</row>
    <row r="296" spans="3:6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</row>
    <row r="297" spans="3:6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</row>
    <row r="298" spans="3:6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</row>
    <row r="299" spans="3:6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</row>
    <row r="300" spans="3:6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</row>
    <row r="301" spans="3:6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</row>
    <row r="302" spans="3:6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</row>
    <row r="303" spans="3:6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</row>
    <row r="304" spans="3:6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</row>
    <row r="305" spans="3:6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</row>
    <row r="306" spans="3:6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</row>
    <row r="307" spans="3:6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</row>
    <row r="308" spans="3:6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</row>
    <row r="309" spans="3:6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</row>
    <row r="310" spans="3:6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</row>
    <row r="311" spans="3:6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</row>
    <row r="312" spans="3:6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</row>
    <row r="313" spans="3:6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</row>
    <row r="314" spans="3:6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</row>
    <row r="315" spans="3:6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</row>
    <row r="316" spans="3:6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</row>
    <row r="317" spans="3:6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</row>
    <row r="318" spans="3:6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</row>
    <row r="319" spans="3:6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</row>
    <row r="320" spans="3:6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</row>
    <row r="321" spans="3:6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</row>
    <row r="322" spans="3:6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</row>
    <row r="323" spans="3:6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</row>
    <row r="324" spans="3:6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</row>
    <row r="325" spans="3:6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</row>
    <row r="326" spans="3:6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</row>
    <row r="327" spans="3:6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</row>
    <row r="328" spans="3:6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</row>
    <row r="329" spans="3:6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</row>
    <row r="330" spans="3:6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</row>
    <row r="331" spans="3:6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</row>
    <row r="332" spans="3:6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</row>
    <row r="333" spans="3:6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</row>
    <row r="334" spans="3:6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</row>
    <row r="335" spans="3:6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</row>
    <row r="336" spans="3:6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</row>
    <row r="337" spans="3:6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</row>
    <row r="338" spans="3:6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</row>
    <row r="339" spans="3:6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</row>
    <row r="340" spans="3:6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</row>
    <row r="341" spans="3:6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</row>
    <row r="342" spans="3:6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</row>
    <row r="343" spans="3:6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</row>
    <row r="344" spans="3:6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</row>
    <row r="345" spans="3:6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</row>
    <row r="346" spans="3:6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</row>
    <row r="347" spans="3:6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</row>
    <row r="348" spans="3:6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</row>
    <row r="349" spans="3:6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</row>
    <row r="350" spans="3:6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</row>
    <row r="351" spans="3:6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</row>
    <row r="352" spans="3:6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</row>
    <row r="353" spans="3:6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</row>
    <row r="354" spans="3:6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</row>
    <row r="355" spans="3:6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</row>
    <row r="356" spans="3:6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</row>
    <row r="357" spans="3:6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</row>
    <row r="358" spans="3:6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</row>
    <row r="359" spans="3:6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</row>
    <row r="360" spans="3:6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</row>
    <row r="361" spans="3:6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</row>
    <row r="362" spans="3:6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</row>
    <row r="363" spans="3:6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</row>
    <row r="364" spans="3:6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</row>
    <row r="365" spans="3:6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</row>
    <row r="366" spans="3:6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</row>
    <row r="367" spans="3:6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</row>
    <row r="368" spans="3:6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</row>
    <row r="369" spans="3:6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</row>
    <row r="370" spans="3:6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</row>
    <row r="371" spans="3:6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</row>
    <row r="372" spans="3:6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</row>
    <row r="373" spans="3:6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</row>
    <row r="374" spans="3:6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</row>
    <row r="375" spans="3:6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</row>
    <row r="376" spans="3:6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</row>
    <row r="377" spans="3:6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</row>
    <row r="378" spans="3:6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</row>
    <row r="379" spans="3:6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</row>
    <row r="380" spans="3:6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</row>
    <row r="381" spans="3:6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</row>
    <row r="382" spans="3:6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</row>
  </sheetData>
  <hyperlinks>
    <hyperlink ref="A1" location="Main!A1" display="Main" xr:uid="{7EC9EFAD-ABD2-4F9A-879B-A63A92EA658B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2024-10-01T08:29:07Z</dcterms:created>
  <dcterms:modified xsi:type="dcterms:W3CDTF">2025-05-30T11:43:10Z</dcterms:modified>
</cp:coreProperties>
</file>