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wieland/Desktop/"/>
    </mc:Choice>
  </mc:AlternateContent>
  <xr:revisionPtr revIDLastSave="0" documentId="13_ncr:1_{83042BE0-F44B-964A-A2B9-F5EC5AE2D00C}" xr6:coauthVersionLast="47" xr6:coauthVersionMax="47" xr10:uidLastSave="{00000000-0000-0000-0000-000000000000}"/>
  <bookViews>
    <workbookView xWindow="0" yWindow="0" windowWidth="25600" windowHeight="16000" xr2:uid="{6969AA61-D923-5746-92A2-C372457B7081}"/>
  </bookViews>
  <sheets>
    <sheet name="Max profit" sheetId="2" r:id="rId1"/>
    <sheet name="Min shortage" sheetId="8" r:id="rId2"/>
    <sheet name="Compromise" sheetId="10" r:id="rId3"/>
    <sheet name="Sensitivity an. (profit)" sheetId="11" r:id="rId4"/>
    <sheet name="Sensitivity an. (min shortage)" sheetId="12" r:id="rId5"/>
    <sheet name="Sensitivity an. (compromise)" sheetId="13" r:id="rId6"/>
  </sheets>
  <definedNames>
    <definedName name="solver_adj" localSheetId="2" hidden="1">Compromise!$K$15:$M$19,Compromise!$D$44:$M$44</definedName>
    <definedName name="solver_adj" localSheetId="0" hidden="1">'Max profit'!$K$15:$M$19,'Max profit'!$D$44:$M$44</definedName>
    <definedName name="solver_adj" localSheetId="1" hidden="1">'Min shortage'!$K$15:$M$19,'Min shortage'!$D$44:$M$44</definedName>
    <definedName name="solver_adj" localSheetId="5" hidden="1">'Sensitivity an. (compromise)'!$K$15:$M$19,'Sensitivity an. (compromise)'!$D$44:$M$44</definedName>
    <definedName name="solver_adj" localSheetId="4" hidden="1">'Sensitivity an. (min shortage)'!$K$15:$M$19,'Sensitivity an. (min shortage)'!$D$44:$M$44</definedName>
    <definedName name="solver_adj" localSheetId="3" hidden="1">'Sensitivity an. (profit)'!$K$15:$M$19,'Sensitivity an. (profit)'!$D$44:$M$44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ng" localSheetId="5" hidden="1">2</definedName>
    <definedName name="solver_eng" localSheetId="4" hidden="1">2</definedName>
    <definedName name="solver_eng" localSheetId="3" hidden="1">2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lhs1" localSheetId="2" hidden="1">Compromise!$D$44:$M$44</definedName>
    <definedName name="solver_lhs1" localSheetId="0" hidden="1">'Max profit'!$D$44:$M$44</definedName>
    <definedName name="solver_lhs1" localSheetId="1" hidden="1">'Min shortage'!$D$44:$M$44</definedName>
    <definedName name="solver_lhs1" localSheetId="5" hidden="1">'Sensitivity an. (compromise)'!$D$44:$M$44</definedName>
    <definedName name="solver_lhs1" localSheetId="4" hidden="1">'Sensitivity an. (min shortage)'!$D$44:$M$44</definedName>
    <definedName name="solver_lhs1" localSheetId="3" hidden="1">'Sensitivity an. (profit)'!$D$44:$M$44</definedName>
    <definedName name="solver_lhs10" localSheetId="2" hidden="1">Compromise!$J$45</definedName>
    <definedName name="solver_lhs10" localSheetId="0" hidden="1">'Max profit'!$J$45</definedName>
    <definedName name="solver_lhs10" localSheetId="1" hidden="1">'Min shortage'!$J$45</definedName>
    <definedName name="solver_lhs10" localSheetId="5" hidden="1">'Sensitivity an. (compromise)'!$J$45</definedName>
    <definedName name="solver_lhs10" localSheetId="4" hidden="1">'Sensitivity an. (min shortage)'!$J$45</definedName>
    <definedName name="solver_lhs10" localSheetId="3" hidden="1">'Sensitivity an. (profit)'!$J$45</definedName>
    <definedName name="solver_lhs11" localSheetId="2" hidden="1">Compromise!$K$15:$M$19</definedName>
    <definedName name="solver_lhs11" localSheetId="0" hidden="1">'Max profit'!$K$15:$M$19</definedName>
    <definedName name="solver_lhs11" localSheetId="1" hidden="1">'Min shortage'!$K$15:$M$19</definedName>
    <definedName name="solver_lhs11" localSheetId="5" hidden="1">'Sensitivity an. (compromise)'!$K$15:$M$19</definedName>
    <definedName name="solver_lhs11" localSheetId="4" hidden="1">'Sensitivity an. (min shortage)'!$K$15:$M$19</definedName>
    <definedName name="solver_lhs11" localSheetId="3" hidden="1">'Sensitivity an. (profit)'!$K$15:$M$19</definedName>
    <definedName name="solver_lhs12" localSheetId="2" hidden="1">Compromise!$K$15:$M$19</definedName>
    <definedName name="solver_lhs12" localSheetId="0" hidden="1">'Max profit'!$K$15:$M$19</definedName>
    <definedName name="solver_lhs12" localSheetId="1" hidden="1">'Min shortage'!$K$15:$M$19</definedName>
    <definedName name="solver_lhs12" localSheetId="5" hidden="1">'Sensitivity an. (compromise)'!$K$15:$M$19</definedName>
    <definedName name="solver_lhs12" localSheetId="4" hidden="1">'Sensitivity an. (min shortage)'!$K$15:$M$19</definedName>
    <definedName name="solver_lhs12" localSheetId="3" hidden="1">'Sensitivity an. (profit)'!$K$15:$M$19</definedName>
    <definedName name="solver_lhs13" localSheetId="2" hidden="1">Compromise!$K$20</definedName>
    <definedName name="solver_lhs13" localSheetId="0" hidden="1">'Max profit'!$K$20</definedName>
    <definedName name="solver_lhs13" localSheetId="1" hidden="1">'Min shortage'!$K$20</definedName>
    <definedName name="solver_lhs13" localSheetId="5" hidden="1">'Sensitivity an. (compromise)'!$K$20</definedName>
    <definedName name="solver_lhs13" localSheetId="4" hidden="1">'Sensitivity an. (min shortage)'!$K$20</definedName>
    <definedName name="solver_lhs13" localSheetId="3" hidden="1">'Sensitivity an. (profit)'!$K$20</definedName>
    <definedName name="solver_lhs14" localSheetId="2" hidden="1">Compromise!$L$20</definedName>
    <definedName name="solver_lhs14" localSheetId="0" hidden="1">'Max profit'!$L$20</definedName>
    <definedName name="solver_lhs14" localSheetId="1" hidden="1">'Min shortage'!$L$20</definedName>
    <definedName name="solver_lhs14" localSheetId="5" hidden="1">'Sensitivity an. (compromise)'!$L$20</definedName>
    <definedName name="solver_lhs14" localSheetId="4" hidden="1">'Sensitivity an. (min shortage)'!$L$20</definedName>
    <definedName name="solver_lhs14" localSheetId="3" hidden="1">'Sensitivity an. (profit)'!$L$20</definedName>
    <definedName name="solver_lhs15" localSheetId="2" hidden="1">Compromise!$L$45</definedName>
    <definedName name="solver_lhs15" localSheetId="0" hidden="1">'Max profit'!$L$45</definedName>
    <definedName name="solver_lhs15" localSheetId="1" hidden="1">'Min shortage'!$L$45</definedName>
    <definedName name="solver_lhs15" localSheetId="5" hidden="1">'Sensitivity an. (compromise)'!$L$45</definedName>
    <definedName name="solver_lhs15" localSheetId="4" hidden="1">'Sensitivity an. (min shortage)'!$L$45</definedName>
    <definedName name="solver_lhs15" localSheetId="3" hidden="1">'Sensitivity an. (profit)'!$L$45</definedName>
    <definedName name="solver_lhs16" localSheetId="2" hidden="1">Compromise!$L$45</definedName>
    <definedName name="solver_lhs16" localSheetId="0" hidden="1">'Max profit'!$L$45</definedName>
    <definedName name="solver_lhs16" localSheetId="1" hidden="1">'Min shortage'!$L$45</definedName>
    <definedName name="solver_lhs16" localSheetId="5" hidden="1">'Sensitivity an. (compromise)'!$L$45</definedName>
    <definedName name="solver_lhs16" localSheetId="4" hidden="1">'Sensitivity an. (min shortage)'!$L$45</definedName>
    <definedName name="solver_lhs16" localSheetId="3" hidden="1">'Sensitivity an. (profit)'!$L$45</definedName>
    <definedName name="solver_lhs17" localSheetId="2" hidden="1">Compromise!$M$20</definedName>
    <definedName name="solver_lhs17" localSheetId="0" hidden="1">'Max profit'!$M$20</definedName>
    <definedName name="solver_lhs17" localSheetId="1" hidden="1">'Min shortage'!$M$20</definedName>
    <definedName name="solver_lhs17" localSheetId="5" hidden="1">'Sensitivity an. (compromise)'!$M$20</definedName>
    <definedName name="solver_lhs17" localSheetId="4" hidden="1">'Sensitivity an. (min shortage)'!$M$20</definedName>
    <definedName name="solver_lhs17" localSheetId="3" hidden="1">'Sensitivity an. (profit)'!$M$20</definedName>
    <definedName name="solver_lhs18" localSheetId="2" hidden="1">Compromise!$Q$5</definedName>
    <definedName name="solver_lhs18" localSheetId="0" hidden="1">'Max profit'!$R$31</definedName>
    <definedName name="solver_lhs18" localSheetId="1" hidden="1">'Min shortage'!$R$31</definedName>
    <definedName name="solver_lhs18" localSheetId="5" hidden="1">'Sensitivity an. (compromise)'!$Q$5</definedName>
    <definedName name="solver_lhs18" localSheetId="4" hidden="1">'Sensitivity an. (min shortage)'!$R$31</definedName>
    <definedName name="solver_lhs18" localSheetId="3" hidden="1">'Sensitivity an. (profit)'!$R$31</definedName>
    <definedName name="solver_lhs19" localSheetId="2" hidden="1">Compromise!$R$31</definedName>
    <definedName name="solver_lhs19" localSheetId="0" hidden="1">'Max profit'!$R$31:$X$31</definedName>
    <definedName name="solver_lhs19" localSheetId="1" hidden="1">'Min shortage'!$R$31:$X$31</definedName>
    <definedName name="solver_lhs19" localSheetId="5" hidden="1">'Sensitivity an. (compromise)'!$R$31</definedName>
    <definedName name="solver_lhs19" localSheetId="4" hidden="1">'Sensitivity an. (min shortage)'!$R$31:$X$31</definedName>
    <definedName name="solver_lhs19" localSheetId="3" hidden="1">'Sensitivity an. (profit)'!$R$31:$X$31</definedName>
    <definedName name="solver_lhs2" localSheetId="2" hidden="1">Compromise!$D$44:$M$44</definedName>
    <definedName name="solver_lhs2" localSheetId="0" hidden="1">'Max profit'!$D$44:$M$44</definedName>
    <definedName name="solver_lhs2" localSheetId="1" hidden="1">'Min shortage'!$D$44:$M$44</definedName>
    <definedName name="solver_lhs2" localSheetId="5" hidden="1">'Sensitivity an. (compromise)'!$D$44:$M$44</definedName>
    <definedName name="solver_lhs2" localSheetId="4" hidden="1">'Sensitivity an. (min shortage)'!$D$44:$M$44</definedName>
    <definedName name="solver_lhs2" localSheetId="3" hidden="1">'Sensitivity an. (profit)'!$D$44:$M$44</definedName>
    <definedName name="solver_lhs20" localSheetId="2" hidden="1">Compromise!$R$31:$X$31</definedName>
    <definedName name="solver_lhs20" localSheetId="0" hidden="1">'Max profit'!$S$31</definedName>
    <definedName name="solver_lhs20" localSheetId="1" hidden="1">'Min shortage'!$S$31</definedName>
    <definedName name="solver_lhs20" localSheetId="5" hidden="1">'Sensitivity an. (compromise)'!$R$31:$X$31</definedName>
    <definedName name="solver_lhs20" localSheetId="4" hidden="1">'Sensitivity an. (min shortage)'!$S$31</definedName>
    <definedName name="solver_lhs20" localSheetId="3" hidden="1">'Sensitivity an. (profit)'!$S$31</definedName>
    <definedName name="solver_lhs21" localSheetId="2" hidden="1">Compromise!$S$31</definedName>
    <definedName name="solver_lhs21" localSheetId="0" hidden="1">'Max profit'!$T$31</definedName>
    <definedName name="solver_lhs21" localSheetId="1" hidden="1">'Min shortage'!$T$31</definedName>
    <definedName name="solver_lhs21" localSheetId="5" hidden="1">'Sensitivity an. (compromise)'!$S$31</definedName>
    <definedName name="solver_lhs21" localSheetId="4" hidden="1">'Sensitivity an. (min shortage)'!$T$31</definedName>
    <definedName name="solver_lhs21" localSheetId="3" hidden="1">'Sensitivity an. (profit)'!$T$31</definedName>
    <definedName name="solver_lhs22" localSheetId="2" hidden="1">Compromise!$T$31</definedName>
    <definedName name="solver_lhs22" localSheetId="0" hidden="1">'Max profit'!$U$31</definedName>
    <definedName name="solver_lhs22" localSheetId="1" hidden="1">'Min shortage'!$U$31</definedName>
    <definedName name="solver_lhs22" localSheetId="5" hidden="1">'Sensitivity an. (compromise)'!$T$31</definedName>
    <definedName name="solver_lhs22" localSheetId="4" hidden="1">'Sensitivity an. (min shortage)'!$U$31</definedName>
    <definedName name="solver_lhs22" localSheetId="3" hidden="1">'Sensitivity an. (profit)'!$U$31</definedName>
    <definedName name="solver_lhs23" localSheetId="2" hidden="1">Compromise!$U$31</definedName>
    <definedName name="solver_lhs23" localSheetId="0" hidden="1">'Max profit'!$V$31</definedName>
    <definedName name="solver_lhs23" localSheetId="1" hidden="1">'Min shortage'!$V$31</definedName>
    <definedName name="solver_lhs23" localSheetId="5" hidden="1">'Sensitivity an. (compromise)'!$U$31</definedName>
    <definedName name="solver_lhs23" localSheetId="4" hidden="1">'Sensitivity an. (min shortage)'!$V$31</definedName>
    <definedName name="solver_lhs23" localSheetId="3" hidden="1">'Sensitivity an. (profit)'!$V$31</definedName>
    <definedName name="solver_lhs24" localSheetId="2" hidden="1">Compromise!$V$31</definedName>
    <definedName name="solver_lhs24" localSheetId="0" hidden="1">'Max profit'!$W$31</definedName>
    <definedName name="solver_lhs24" localSheetId="1" hidden="1">'Min shortage'!$W$31</definedName>
    <definedName name="solver_lhs24" localSheetId="5" hidden="1">'Sensitivity an. (compromise)'!$V$31</definedName>
    <definedName name="solver_lhs24" localSheetId="4" hidden="1">'Sensitivity an. (min shortage)'!$W$31</definedName>
    <definedName name="solver_lhs24" localSheetId="3" hidden="1">'Sensitivity an. (profit)'!$W$31</definedName>
    <definedName name="solver_lhs25" localSheetId="2" hidden="1">Compromise!$W$31</definedName>
    <definedName name="solver_lhs25" localSheetId="0" hidden="1">'Max profit'!$X$31</definedName>
    <definedName name="solver_lhs25" localSheetId="1" hidden="1">'Min shortage'!$X$31</definedName>
    <definedName name="solver_lhs25" localSheetId="5" hidden="1">'Sensitivity an. (compromise)'!$W$31</definedName>
    <definedName name="solver_lhs25" localSheetId="4" hidden="1">'Sensitivity an. (min shortage)'!$X$31</definedName>
    <definedName name="solver_lhs25" localSheetId="3" hidden="1">'Sensitivity an. (profit)'!$X$31</definedName>
    <definedName name="solver_lhs26" localSheetId="2" hidden="1">Compromise!$X$31</definedName>
    <definedName name="solver_lhs26" localSheetId="0" hidden="1">'Max profit'!$V$31</definedName>
    <definedName name="solver_lhs26" localSheetId="1" hidden="1">'Min shortage'!$V$31</definedName>
    <definedName name="solver_lhs26" localSheetId="5" hidden="1">'Sensitivity an. (compromise)'!$X$31</definedName>
    <definedName name="solver_lhs26" localSheetId="4" hidden="1">'Sensitivity an. (min shortage)'!$V$31</definedName>
    <definedName name="solver_lhs26" localSheetId="3" hidden="1">'Sensitivity an. (profit)'!$V$31</definedName>
    <definedName name="solver_lhs27" localSheetId="2" hidden="1">Compromise!$V$31</definedName>
    <definedName name="solver_lhs27" localSheetId="0" hidden="1">'Max profit'!$W$31</definedName>
    <definedName name="solver_lhs27" localSheetId="1" hidden="1">'Min shortage'!$W$31</definedName>
    <definedName name="solver_lhs27" localSheetId="5" hidden="1">'Sensitivity an. (compromise)'!$V$31</definedName>
    <definedName name="solver_lhs27" localSheetId="4" hidden="1">'Sensitivity an. (min shortage)'!$W$31</definedName>
    <definedName name="solver_lhs27" localSheetId="3" hidden="1">'Sensitivity an. (profit)'!$W$31</definedName>
    <definedName name="solver_lhs28" localSheetId="2" hidden="1">Compromise!$W$31</definedName>
    <definedName name="solver_lhs28" localSheetId="0" hidden="1">'Max profit'!$X$31</definedName>
    <definedName name="solver_lhs28" localSheetId="1" hidden="1">'Min shortage'!$X$31</definedName>
    <definedName name="solver_lhs28" localSheetId="5" hidden="1">'Sensitivity an. (compromise)'!$W$31</definedName>
    <definedName name="solver_lhs28" localSheetId="4" hidden="1">'Sensitivity an. (min shortage)'!$X$31</definedName>
    <definedName name="solver_lhs28" localSheetId="3" hidden="1">'Sensitivity an. (profit)'!$X$31</definedName>
    <definedName name="solver_lhs29" localSheetId="2" hidden="1">Compromise!$X$31</definedName>
    <definedName name="solver_lhs29" localSheetId="5" hidden="1">'Sensitivity an. (compromise)'!$X$31</definedName>
    <definedName name="solver_lhs3" localSheetId="2" hidden="1">Compromise!$D$45</definedName>
    <definedName name="solver_lhs3" localSheetId="0" hidden="1">'Max profit'!$D$45</definedName>
    <definedName name="solver_lhs3" localSheetId="1" hidden="1">'Min shortage'!$D$45</definedName>
    <definedName name="solver_lhs3" localSheetId="5" hidden="1">'Sensitivity an. (compromise)'!$D$45</definedName>
    <definedName name="solver_lhs3" localSheetId="4" hidden="1">'Sensitivity an. (min shortage)'!$D$45</definedName>
    <definedName name="solver_lhs3" localSheetId="3" hidden="1">'Sensitivity an. (profit)'!$D$45</definedName>
    <definedName name="solver_lhs4" localSheetId="2" hidden="1">Compromise!$D$45</definedName>
    <definedName name="solver_lhs4" localSheetId="0" hidden="1">'Max profit'!$D$45</definedName>
    <definedName name="solver_lhs4" localSheetId="1" hidden="1">'Min shortage'!$D$45</definedName>
    <definedName name="solver_lhs4" localSheetId="5" hidden="1">'Sensitivity an. (compromise)'!$D$45</definedName>
    <definedName name="solver_lhs4" localSheetId="4" hidden="1">'Sensitivity an. (min shortage)'!$D$45</definedName>
    <definedName name="solver_lhs4" localSheetId="3" hidden="1">'Sensitivity an. (profit)'!$D$45</definedName>
    <definedName name="solver_lhs5" localSheetId="2" hidden="1">Compromise!$F$45</definedName>
    <definedName name="solver_lhs5" localSheetId="0" hidden="1">'Max profit'!$F$45</definedName>
    <definedName name="solver_lhs5" localSheetId="1" hidden="1">'Min shortage'!$F$45</definedName>
    <definedName name="solver_lhs5" localSheetId="5" hidden="1">'Sensitivity an. (compromise)'!$F$45</definedName>
    <definedName name="solver_lhs5" localSheetId="4" hidden="1">'Sensitivity an. (min shortage)'!$F$45</definedName>
    <definedName name="solver_lhs5" localSheetId="3" hidden="1">'Sensitivity an. (profit)'!$F$45</definedName>
    <definedName name="solver_lhs6" localSheetId="2" hidden="1">Compromise!$F$45</definedName>
    <definedName name="solver_lhs6" localSheetId="0" hidden="1">'Max profit'!$F$45</definedName>
    <definedName name="solver_lhs6" localSheetId="1" hidden="1">'Min shortage'!$F$45</definedName>
    <definedName name="solver_lhs6" localSheetId="5" hidden="1">'Sensitivity an. (compromise)'!$F$45</definedName>
    <definedName name="solver_lhs6" localSheetId="4" hidden="1">'Sensitivity an. (min shortage)'!$F$45</definedName>
    <definedName name="solver_lhs6" localSheetId="3" hidden="1">'Sensitivity an. (profit)'!$F$45</definedName>
    <definedName name="solver_lhs7" localSheetId="2" hidden="1">Compromise!$H$45</definedName>
    <definedName name="solver_lhs7" localSheetId="0" hidden="1">'Max profit'!$H$45</definedName>
    <definedName name="solver_lhs7" localSheetId="1" hidden="1">'Min shortage'!$H$45</definedName>
    <definedName name="solver_lhs7" localSheetId="5" hidden="1">'Sensitivity an. (compromise)'!$H$45</definedName>
    <definedName name="solver_lhs7" localSheetId="4" hidden="1">'Sensitivity an. (min shortage)'!$H$45</definedName>
    <definedName name="solver_lhs7" localSheetId="3" hidden="1">'Sensitivity an. (profit)'!$H$45</definedName>
    <definedName name="solver_lhs8" localSheetId="2" hidden="1">Compromise!$H$45</definedName>
    <definedName name="solver_lhs8" localSheetId="0" hidden="1">'Max profit'!$H$45</definedName>
    <definedName name="solver_lhs8" localSheetId="1" hidden="1">'Min shortage'!$H$45</definedName>
    <definedName name="solver_lhs8" localSheetId="5" hidden="1">'Sensitivity an. (compromise)'!$H$45</definedName>
    <definedName name="solver_lhs8" localSheetId="4" hidden="1">'Sensitivity an. (min shortage)'!$H$45</definedName>
    <definedName name="solver_lhs8" localSheetId="3" hidden="1">'Sensitivity an. (profit)'!$H$45</definedName>
    <definedName name="solver_lhs9" localSheetId="2" hidden="1">Compromise!$J$45</definedName>
    <definedName name="solver_lhs9" localSheetId="0" hidden="1">'Max profit'!$J$45</definedName>
    <definedName name="solver_lhs9" localSheetId="1" hidden="1">'Min shortage'!$J$45</definedName>
    <definedName name="solver_lhs9" localSheetId="5" hidden="1">'Sensitivity an. (compromise)'!$J$45</definedName>
    <definedName name="solver_lhs9" localSheetId="4" hidden="1">'Sensitivity an. (min shortage)'!$J$45</definedName>
    <definedName name="solver_lhs9" localSheetId="3" hidden="1">'Sensitivity an. (profit)'!$J$45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lin" localSheetId="5" hidden="1">1</definedName>
    <definedName name="solver_lin" localSheetId="4" hidden="1">1</definedName>
    <definedName name="solver_lin" localSheetId="3" hidden="1">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eg" localSheetId="5" hidden="1">2</definedName>
    <definedName name="solver_neg" localSheetId="4" hidden="1">2</definedName>
    <definedName name="solver_neg" localSheetId="3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um" localSheetId="2" hidden="1">26</definedName>
    <definedName name="solver_num" localSheetId="0" hidden="1">25</definedName>
    <definedName name="solver_num" localSheetId="1" hidden="1">25</definedName>
    <definedName name="solver_num" localSheetId="5" hidden="1">26</definedName>
    <definedName name="solver_num" localSheetId="4" hidden="1">25</definedName>
    <definedName name="solver_num" localSheetId="3" hidden="1">25</definedName>
    <definedName name="solver_opt" localSheetId="2" hidden="1">Compromise!$Q$9</definedName>
    <definedName name="solver_opt" localSheetId="0" hidden="1">'Max profit'!$Q$5</definedName>
    <definedName name="solver_opt" localSheetId="1" hidden="1">'Min shortage'!$Q$9</definedName>
    <definedName name="solver_opt" localSheetId="5" hidden="1">'Sensitivity an. (compromise)'!$Q$9</definedName>
    <definedName name="solver_opt" localSheetId="4" hidden="1">'Sensitivity an. (min shortage)'!$Q$9</definedName>
    <definedName name="solver_opt" localSheetId="3" hidden="1">'Sensitivity an. (profit)'!$Q$5</definedName>
    <definedName name="solver_pre" localSheetId="2" hidden="1">0.000001</definedName>
    <definedName name="solver_pre" localSheetId="0" hidden="1">0.0000000000001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pre" localSheetId="3" hidden="1">0.0000000000001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el1" localSheetId="2" hidden="1">4</definedName>
    <definedName name="solver_rel1" localSheetId="0" hidden="1">4</definedName>
    <definedName name="solver_rel1" localSheetId="1" hidden="1">4</definedName>
    <definedName name="solver_rel1" localSheetId="5" hidden="1">4</definedName>
    <definedName name="solver_rel1" localSheetId="4" hidden="1">4</definedName>
    <definedName name="solver_rel1" localSheetId="3" hidden="1">4</definedName>
    <definedName name="solver_rel10" localSheetId="2" hidden="1">1</definedName>
    <definedName name="solver_rel10" localSheetId="0" hidden="1">1</definedName>
    <definedName name="solver_rel10" localSheetId="1" hidden="1">1</definedName>
    <definedName name="solver_rel10" localSheetId="5" hidden="1">1</definedName>
    <definedName name="solver_rel10" localSheetId="4" hidden="1">1</definedName>
    <definedName name="solver_rel10" localSheetId="3" hidden="1">1</definedName>
    <definedName name="solver_rel11" localSheetId="2" hidden="1">4</definedName>
    <definedName name="solver_rel11" localSheetId="0" hidden="1">4</definedName>
    <definedName name="solver_rel11" localSheetId="1" hidden="1">4</definedName>
    <definedName name="solver_rel11" localSheetId="5" hidden="1">4</definedName>
    <definedName name="solver_rel11" localSheetId="4" hidden="1">4</definedName>
    <definedName name="solver_rel11" localSheetId="3" hidden="1">4</definedName>
    <definedName name="solver_rel12" localSheetId="2" hidden="1">3</definedName>
    <definedName name="solver_rel12" localSheetId="0" hidden="1">3</definedName>
    <definedName name="solver_rel12" localSheetId="1" hidden="1">3</definedName>
    <definedName name="solver_rel12" localSheetId="5" hidden="1">3</definedName>
    <definedName name="solver_rel12" localSheetId="4" hidden="1">3</definedName>
    <definedName name="solver_rel12" localSheetId="3" hidden="1">3</definedName>
    <definedName name="solver_rel13" localSheetId="2" hidden="1">1</definedName>
    <definedName name="solver_rel13" localSheetId="0" hidden="1">1</definedName>
    <definedName name="solver_rel13" localSheetId="1" hidden="1">1</definedName>
    <definedName name="solver_rel13" localSheetId="5" hidden="1">1</definedName>
    <definedName name="solver_rel13" localSheetId="4" hidden="1">1</definedName>
    <definedName name="solver_rel13" localSheetId="3" hidden="1">1</definedName>
    <definedName name="solver_rel14" localSheetId="2" hidden="1">1</definedName>
    <definedName name="solver_rel14" localSheetId="0" hidden="1">1</definedName>
    <definedName name="solver_rel14" localSheetId="1" hidden="1">1</definedName>
    <definedName name="solver_rel14" localSheetId="5" hidden="1">1</definedName>
    <definedName name="solver_rel14" localSheetId="4" hidden="1">1</definedName>
    <definedName name="solver_rel14" localSheetId="3" hidden="1">1</definedName>
    <definedName name="solver_rel15" localSheetId="2" hidden="1">1</definedName>
    <definedName name="solver_rel15" localSheetId="0" hidden="1">1</definedName>
    <definedName name="solver_rel15" localSheetId="1" hidden="1">1</definedName>
    <definedName name="solver_rel15" localSheetId="5" hidden="1">1</definedName>
    <definedName name="solver_rel15" localSheetId="4" hidden="1">1</definedName>
    <definedName name="solver_rel15" localSheetId="3" hidden="1">1</definedName>
    <definedName name="solver_rel16" localSheetId="2" hidden="1">1</definedName>
    <definedName name="solver_rel16" localSheetId="0" hidden="1">1</definedName>
    <definedName name="solver_rel16" localSheetId="1" hidden="1">1</definedName>
    <definedName name="solver_rel16" localSheetId="5" hidden="1">1</definedName>
    <definedName name="solver_rel16" localSheetId="4" hidden="1">1</definedName>
    <definedName name="solver_rel16" localSheetId="3" hidden="1">1</definedName>
    <definedName name="solver_rel17" localSheetId="2" hidden="1">1</definedName>
    <definedName name="solver_rel17" localSheetId="0" hidden="1">1</definedName>
    <definedName name="solver_rel17" localSheetId="1" hidden="1">1</definedName>
    <definedName name="solver_rel17" localSheetId="5" hidden="1">1</definedName>
    <definedName name="solver_rel17" localSheetId="4" hidden="1">1</definedName>
    <definedName name="solver_rel17" localSheetId="3" hidden="1">1</definedName>
    <definedName name="solver_rel18" localSheetId="2" hidden="1">3</definedName>
    <definedName name="solver_rel18" localSheetId="0" hidden="1">1</definedName>
    <definedName name="solver_rel18" localSheetId="1" hidden="1">1</definedName>
    <definedName name="solver_rel18" localSheetId="5" hidden="1">3</definedName>
    <definedName name="solver_rel18" localSheetId="4" hidden="1">1</definedName>
    <definedName name="solver_rel18" localSheetId="3" hidden="1">1</definedName>
    <definedName name="solver_rel19" localSheetId="2" hidden="1">1</definedName>
    <definedName name="solver_rel19" localSheetId="0" hidden="1">3</definedName>
    <definedName name="solver_rel19" localSheetId="1" hidden="1">3</definedName>
    <definedName name="solver_rel19" localSheetId="5" hidden="1">1</definedName>
    <definedName name="solver_rel19" localSheetId="4" hidden="1">3</definedName>
    <definedName name="solver_rel19" localSheetId="3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2" localSheetId="5" hidden="1">3</definedName>
    <definedName name="solver_rel2" localSheetId="4" hidden="1">3</definedName>
    <definedName name="solver_rel2" localSheetId="3" hidden="1">3</definedName>
    <definedName name="solver_rel20" localSheetId="2" hidden="1">3</definedName>
    <definedName name="solver_rel20" localSheetId="0" hidden="1">1</definedName>
    <definedName name="solver_rel20" localSheetId="1" hidden="1">1</definedName>
    <definedName name="solver_rel20" localSheetId="5" hidden="1">3</definedName>
    <definedName name="solver_rel20" localSheetId="4" hidden="1">1</definedName>
    <definedName name="solver_rel20" localSheetId="3" hidden="1">1</definedName>
    <definedName name="solver_rel21" localSheetId="2" hidden="1">1</definedName>
    <definedName name="solver_rel21" localSheetId="0" hidden="1">1</definedName>
    <definedName name="solver_rel21" localSheetId="1" hidden="1">1</definedName>
    <definedName name="solver_rel21" localSheetId="5" hidden="1">1</definedName>
    <definedName name="solver_rel21" localSheetId="4" hidden="1">1</definedName>
    <definedName name="solver_rel21" localSheetId="3" hidden="1">1</definedName>
    <definedName name="solver_rel22" localSheetId="2" hidden="1">1</definedName>
    <definedName name="solver_rel22" localSheetId="0" hidden="1">1</definedName>
    <definedName name="solver_rel22" localSheetId="1" hidden="1">1</definedName>
    <definedName name="solver_rel22" localSheetId="5" hidden="1">1</definedName>
    <definedName name="solver_rel22" localSheetId="4" hidden="1">1</definedName>
    <definedName name="solver_rel22" localSheetId="3" hidden="1">1</definedName>
    <definedName name="solver_rel23" localSheetId="2" hidden="1">1</definedName>
    <definedName name="solver_rel23" localSheetId="0" hidden="1">1</definedName>
    <definedName name="solver_rel23" localSheetId="1" hidden="1">1</definedName>
    <definedName name="solver_rel23" localSheetId="5" hidden="1">1</definedName>
    <definedName name="solver_rel23" localSheetId="4" hidden="1">1</definedName>
    <definedName name="solver_rel23" localSheetId="3" hidden="1">1</definedName>
    <definedName name="solver_rel24" localSheetId="2" hidden="1">1</definedName>
    <definedName name="solver_rel24" localSheetId="0" hidden="1">1</definedName>
    <definedName name="solver_rel24" localSheetId="1" hidden="1">1</definedName>
    <definedName name="solver_rel24" localSheetId="5" hidden="1">1</definedName>
    <definedName name="solver_rel24" localSheetId="4" hidden="1">1</definedName>
    <definedName name="solver_rel24" localSheetId="3" hidden="1">1</definedName>
    <definedName name="solver_rel25" localSheetId="2" hidden="1">1</definedName>
    <definedName name="solver_rel25" localSheetId="0" hidden="1">1</definedName>
    <definedName name="solver_rel25" localSheetId="1" hidden="1">1</definedName>
    <definedName name="solver_rel25" localSheetId="5" hidden="1">1</definedName>
    <definedName name="solver_rel25" localSheetId="4" hidden="1">1</definedName>
    <definedName name="solver_rel25" localSheetId="3" hidden="1">1</definedName>
    <definedName name="solver_rel26" localSheetId="2" hidden="1">1</definedName>
    <definedName name="solver_rel26" localSheetId="0" hidden="1">1</definedName>
    <definedName name="solver_rel26" localSheetId="1" hidden="1">1</definedName>
    <definedName name="solver_rel26" localSheetId="5" hidden="1">1</definedName>
    <definedName name="solver_rel26" localSheetId="4" hidden="1">1</definedName>
    <definedName name="solver_rel26" localSheetId="3" hidden="1">1</definedName>
    <definedName name="solver_rel27" localSheetId="2" hidden="1">1</definedName>
    <definedName name="solver_rel27" localSheetId="0" hidden="1">1</definedName>
    <definedName name="solver_rel27" localSheetId="1" hidden="1">1</definedName>
    <definedName name="solver_rel27" localSheetId="5" hidden="1">1</definedName>
    <definedName name="solver_rel27" localSheetId="4" hidden="1">1</definedName>
    <definedName name="solver_rel27" localSheetId="3" hidden="1">1</definedName>
    <definedName name="solver_rel28" localSheetId="2" hidden="1">1</definedName>
    <definedName name="solver_rel28" localSheetId="0" hidden="1">1</definedName>
    <definedName name="solver_rel28" localSheetId="1" hidden="1">1</definedName>
    <definedName name="solver_rel28" localSheetId="5" hidden="1">1</definedName>
    <definedName name="solver_rel28" localSheetId="4" hidden="1">1</definedName>
    <definedName name="solver_rel28" localSheetId="3" hidden="1">1</definedName>
    <definedName name="solver_rel29" localSheetId="2" hidden="1">1</definedName>
    <definedName name="solver_rel29" localSheetId="5" hidden="1">1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3" localSheetId="5" hidden="1">1</definedName>
    <definedName name="solver_rel3" localSheetId="4" hidden="1">1</definedName>
    <definedName name="solver_rel3" localSheetId="3" hidden="1">1</definedName>
    <definedName name="solver_rel4" localSheetId="2" hidden="1">1</definedName>
    <definedName name="solver_rel4" localSheetId="0" hidden="1">1</definedName>
    <definedName name="solver_rel4" localSheetId="1" hidden="1">1</definedName>
    <definedName name="solver_rel4" localSheetId="5" hidden="1">1</definedName>
    <definedName name="solver_rel4" localSheetId="4" hidden="1">1</definedName>
    <definedName name="solver_rel4" localSheetId="3" hidden="1">1</definedName>
    <definedName name="solver_rel5" localSheetId="2" hidden="1">1</definedName>
    <definedName name="solver_rel5" localSheetId="0" hidden="1">1</definedName>
    <definedName name="solver_rel5" localSheetId="1" hidden="1">1</definedName>
    <definedName name="solver_rel5" localSheetId="5" hidden="1">1</definedName>
    <definedName name="solver_rel5" localSheetId="4" hidden="1">1</definedName>
    <definedName name="solver_rel5" localSheetId="3" hidden="1">1</definedName>
    <definedName name="solver_rel6" localSheetId="2" hidden="1">1</definedName>
    <definedName name="solver_rel6" localSheetId="0" hidden="1">1</definedName>
    <definedName name="solver_rel6" localSheetId="1" hidden="1">1</definedName>
    <definedName name="solver_rel6" localSheetId="5" hidden="1">1</definedName>
    <definedName name="solver_rel6" localSheetId="4" hidden="1">1</definedName>
    <definedName name="solver_rel6" localSheetId="3" hidden="1">1</definedName>
    <definedName name="solver_rel7" localSheetId="2" hidden="1">1</definedName>
    <definedName name="solver_rel7" localSheetId="0" hidden="1">1</definedName>
    <definedName name="solver_rel7" localSheetId="1" hidden="1">1</definedName>
    <definedName name="solver_rel7" localSheetId="5" hidden="1">1</definedName>
    <definedName name="solver_rel7" localSheetId="4" hidden="1">1</definedName>
    <definedName name="solver_rel7" localSheetId="3" hidden="1">1</definedName>
    <definedName name="solver_rel8" localSheetId="2" hidden="1">1</definedName>
    <definedName name="solver_rel8" localSheetId="0" hidden="1">1</definedName>
    <definedName name="solver_rel8" localSheetId="1" hidden="1">1</definedName>
    <definedName name="solver_rel8" localSheetId="5" hidden="1">1</definedName>
    <definedName name="solver_rel8" localSheetId="4" hidden="1">1</definedName>
    <definedName name="solver_rel8" localSheetId="3" hidden="1">1</definedName>
    <definedName name="solver_rel9" localSheetId="2" hidden="1">1</definedName>
    <definedName name="solver_rel9" localSheetId="0" hidden="1">1</definedName>
    <definedName name="solver_rel9" localSheetId="1" hidden="1">1</definedName>
    <definedName name="solver_rel9" localSheetId="5" hidden="1">1</definedName>
    <definedName name="solver_rel9" localSheetId="4" hidden="1">1</definedName>
    <definedName name="solver_rel9" localSheetId="3" hidden="1">1</definedName>
    <definedName name="solver_rhs1" localSheetId="2" hidden="1">"integer"</definedName>
    <definedName name="solver_rhs1" localSheetId="0" hidden="1">"integer"</definedName>
    <definedName name="solver_rhs1" localSheetId="1" hidden="1">"integer"</definedName>
    <definedName name="solver_rhs1" localSheetId="5" hidden="1">"integer"</definedName>
    <definedName name="solver_rhs1" localSheetId="4" hidden="1">"integer"</definedName>
    <definedName name="solver_rhs1" localSheetId="3" hidden="1">"integer"</definedName>
    <definedName name="solver_rhs10" localSheetId="2" hidden="1">Compromise!$J$48</definedName>
    <definedName name="solver_rhs10" localSheetId="0" hidden="1">'Max profit'!$J$48</definedName>
    <definedName name="solver_rhs10" localSheetId="1" hidden="1">'Min shortage'!$J$48</definedName>
    <definedName name="solver_rhs10" localSheetId="5" hidden="1">'Sensitivity an. (compromise)'!$J$48</definedName>
    <definedName name="solver_rhs10" localSheetId="4" hidden="1">'Sensitivity an. (min shortage)'!$J$48</definedName>
    <definedName name="solver_rhs10" localSheetId="3" hidden="1">'Sensitivity an. (profit)'!$J$48</definedName>
    <definedName name="solver_rhs11" localSheetId="2" hidden="1">"integer"</definedName>
    <definedName name="solver_rhs11" localSheetId="0" hidden="1">"integer"</definedName>
    <definedName name="solver_rhs11" localSheetId="1" hidden="1">"integer"</definedName>
    <definedName name="solver_rhs11" localSheetId="5" hidden="1">"integer"</definedName>
    <definedName name="solver_rhs11" localSheetId="4" hidden="1">"integer"</definedName>
    <definedName name="solver_rhs11" localSheetId="3" hidden="1">"integer"</definedName>
    <definedName name="solver_rhs12" localSheetId="2" hidden="1">0</definedName>
    <definedName name="solver_rhs12" localSheetId="0" hidden="1">0</definedName>
    <definedName name="solver_rhs12" localSheetId="1" hidden="1">0</definedName>
    <definedName name="solver_rhs12" localSheetId="5" hidden="1">0</definedName>
    <definedName name="solver_rhs12" localSheetId="4" hidden="1">0</definedName>
    <definedName name="solver_rhs12" localSheetId="3" hidden="1">0</definedName>
    <definedName name="solver_rhs13" localSheetId="2" hidden="1">Compromise!$K$21</definedName>
    <definedName name="solver_rhs13" localSheetId="0" hidden="1">'Max profit'!$K$21</definedName>
    <definedName name="solver_rhs13" localSheetId="1" hidden="1">'Min shortage'!$K$21</definedName>
    <definedName name="solver_rhs13" localSheetId="5" hidden="1">'Sensitivity an. (compromise)'!$K$21</definedName>
    <definedName name="solver_rhs13" localSheetId="4" hidden="1">'Sensitivity an. (min shortage)'!$K$21</definedName>
    <definedName name="solver_rhs13" localSheetId="3" hidden="1">'Sensitivity an. (profit)'!$K$21</definedName>
    <definedName name="solver_rhs14" localSheetId="2" hidden="1">Compromise!$L$21</definedName>
    <definedName name="solver_rhs14" localSheetId="0" hidden="1">'Max profit'!$L$21</definedName>
    <definedName name="solver_rhs14" localSheetId="1" hidden="1">'Min shortage'!$L$21</definedName>
    <definedName name="solver_rhs14" localSheetId="5" hidden="1">'Sensitivity an. (compromise)'!$L$21</definedName>
    <definedName name="solver_rhs14" localSheetId="4" hidden="1">'Sensitivity an. (min shortage)'!$L$21</definedName>
    <definedName name="solver_rhs14" localSheetId="3" hidden="1">'Sensitivity an. (profit)'!$L$21</definedName>
    <definedName name="solver_rhs15" localSheetId="2" hidden="1">Compromise!$L$46</definedName>
    <definedName name="solver_rhs15" localSheetId="0" hidden="1">'Max profit'!$L$46</definedName>
    <definedName name="solver_rhs15" localSheetId="1" hidden="1">'Min shortage'!$L$46</definedName>
    <definedName name="solver_rhs15" localSheetId="5" hidden="1">'Sensitivity an. (compromise)'!$L$46</definedName>
    <definedName name="solver_rhs15" localSheetId="4" hidden="1">'Sensitivity an. (min shortage)'!$L$46</definedName>
    <definedName name="solver_rhs15" localSheetId="3" hidden="1">'Sensitivity an. (profit)'!$L$46</definedName>
    <definedName name="solver_rhs16" localSheetId="2" hidden="1">Compromise!$L$48</definedName>
    <definedName name="solver_rhs16" localSheetId="0" hidden="1">'Max profit'!$L$48</definedName>
    <definedName name="solver_rhs16" localSheetId="1" hidden="1">'Min shortage'!$L$48</definedName>
    <definedName name="solver_rhs16" localSheetId="5" hidden="1">'Sensitivity an. (compromise)'!$L$48</definedName>
    <definedName name="solver_rhs16" localSheetId="4" hidden="1">'Sensitivity an. (min shortage)'!$L$48</definedName>
    <definedName name="solver_rhs16" localSheetId="3" hidden="1">'Sensitivity an. (profit)'!$L$48</definedName>
    <definedName name="solver_rhs17" localSheetId="2" hidden="1">Compromise!$M$21</definedName>
    <definedName name="solver_rhs17" localSheetId="0" hidden="1">'Max profit'!$M$21</definedName>
    <definedName name="solver_rhs17" localSheetId="1" hidden="1">'Min shortage'!$M$21</definedName>
    <definedName name="solver_rhs17" localSheetId="5" hidden="1">'Sensitivity an. (compromise)'!$M$21</definedName>
    <definedName name="solver_rhs17" localSheetId="4" hidden="1">'Sensitivity an. (min shortage)'!$M$21</definedName>
    <definedName name="solver_rhs17" localSheetId="3" hidden="1">'Sensitivity an. (profit)'!$M$21</definedName>
    <definedName name="solver_rhs18" localSheetId="2" hidden="1">200000</definedName>
    <definedName name="solver_rhs18" localSheetId="0" hidden="1">'Max profit'!$R$32</definedName>
    <definedName name="solver_rhs18" localSheetId="1" hidden="1">'Min shortage'!$R$32</definedName>
    <definedName name="solver_rhs18" localSheetId="5" hidden="1">50000</definedName>
    <definedName name="solver_rhs18" localSheetId="4" hidden="1">'Sensitivity an. (min shortage)'!$R$32</definedName>
    <definedName name="solver_rhs18" localSheetId="3" hidden="1">'Sensitivity an. (profit)'!$R$32</definedName>
    <definedName name="solver_rhs19" localSheetId="2" hidden="1">Compromise!$R$32</definedName>
    <definedName name="solver_rhs19" localSheetId="0" hidden="1">0</definedName>
    <definedName name="solver_rhs19" localSheetId="1" hidden="1">0</definedName>
    <definedName name="solver_rhs19" localSheetId="5" hidden="1">'Sensitivity an. (compromise)'!$R$32</definedName>
    <definedName name="solver_rhs19" localSheetId="4" hidden="1">0</definedName>
    <definedName name="solver_rhs19" localSheetId="3" hidden="1">0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2" localSheetId="5" hidden="1">0</definedName>
    <definedName name="solver_rhs2" localSheetId="4" hidden="1">0</definedName>
    <definedName name="solver_rhs2" localSheetId="3" hidden="1">0</definedName>
    <definedName name="solver_rhs20" localSheetId="2" hidden="1">0</definedName>
    <definedName name="solver_rhs20" localSheetId="0" hidden="1">'Max profit'!$S$32</definedName>
    <definedName name="solver_rhs20" localSheetId="1" hidden="1">'Min shortage'!$S$32</definedName>
    <definedName name="solver_rhs20" localSheetId="5" hidden="1">0</definedName>
    <definedName name="solver_rhs20" localSheetId="4" hidden="1">'Sensitivity an. (min shortage)'!$S$32</definedName>
    <definedName name="solver_rhs20" localSheetId="3" hidden="1">'Sensitivity an. (profit)'!$S$32</definedName>
    <definedName name="solver_rhs21" localSheetId="2" hidden="1">Compromise!$S$32</definedName>
    <definedName name="solver_rhs21" localSheetId="0" hidden="1">'Max profit'!$T$32</definedName>
    <definedName name="solver_rhs21" localSheetId="1" hidden="1">'Min shortage'!$T$32</definedName>
    <definedName name="solver_rhs21" localSheetId="5" hidden="1">'Sensitivity an. (compromise)'!$S$32</definedName>
    <definedName name="solver_rhs21" localSheetId="4" hidden="1">'Sensitivity an. (min shortage)'!$T$32</definedName>
    <definedName name="solver_rhs21" localSheetId="3" hidden="1">'Sensitivity an. (profit)'!$T$32</definedName>
    <definedName name="solver_rhs22" localSheetId="2" hidden="1">Compromise!$T$32</definedName>
    <definedName name="solver_rhs22" localSheetId="0" hidden="1">'Max profit'!$U$32</definedName>
    <definedName name="solver_rhs22" localSheetId="1" hidden="1">'Min shortage'!$U$32</definedName>
    <definedName name="solver_rhs22" localSheetId="5" hidden="1">'Sensitivity an. (compromise)'!$T$32</definedName>
    <definedName name="solver_rhs22" localSheetId="4" hidden="1">'Sensitivity an. (min shortage)'!$U$32</definedName>
    <definedName name="solver_rhs22" localSheetId="3" hidden="1">'Sensitivity an. (profit)'!$U$32</definedName>
    <definedName name="solver_rhs23" localSheetId="2" hidden="1">Compromise!$U$32</definedName>
    <definedName name="solver_rhs23" localSheetId="0" hidden="1">'Max profit'!$V$32</definedName>
    <definedName name="solver_rhs23" localSheetId="1" hidden="1">'Min shortage'!$V$32</definedName>
    <definedName name="solver_rhs23" localSheetId="5" hidden="1">'Sensitivity an. (compromise)'!$U$32</definedName>
    <definedName name="solver_rhs23" localSheetId="4" hidden="1">'Sensitivity an. (min shortage)'!$V$32</definedName>
    <definedName name="solver_rhs23" localSheetId="3" hidden="1">'Sensitivity an. (profit)'!$V$32</definedName>
    <definedName name="solver_rhs24" localSheetId="2" hidden="1">Compromise!$V$32</definedName>
    <definedName name="solver_rhs24" localSheetId="0" hidden="1">'Max profit'!$W$32</definedName>
    <definedName name="solver_rhs24" localSheetId="1" hidden="1">'Min shortage'!$W$32</definedName>
    <definedName name="solver_rhs24" localSheetId="5" hidden="1">'Sensitivity an. (compromise)'!$V$32</definedName>
    <definedName name="solver_rhs24" localSheetId="4" hidden="1">'Sensitivity an. (min shortage)'!$W$32</definedName>
    <definedName name="solver_rhs24" localSheetId="3" hidden="1">'Sensitivity an. (profit)'!$W$32</definedName>
    <definedName name="solver_rhs25" localSheetId="2" hidden="1">Compromise!$W$32</definedName>
    <definedName name="solver_rhs25" localSheetId="0" hidden="1">'Max profit'!$X$32</definedName>
    <definedName name="solver_rhs25" localSheetId="1" hidden="1">'Min shortage'!$X$32</definedName>
    <definedName name="solver_rhs25" localSheetId="5" hidden="1">'Sensitivity an. (compromise)'!$W$32</definedName>
    <definedName name="solver_rhs25" localSheetId="4" hidden="1">'Sensitivity an. (min shortage)'!$X$32</definedName>
    <definedName name="solver_rhs25" localSheetId="3" hidden="1">'Sensitivity an. (profit)'!$X$32</definedName>
    <definedName name="solver_rhs26" localSheetId="2" hidden="1">Compromise!$X$32</definedName>
    <definedName name="solver_rhs26" localSheetId="0" hidden="1">'Max profit'!$V$32</definedName>
    <definedName name="solver_rhs26" localSheetId="1" hidden="1">'Min shortage'!$V$32</definedName>
    <definedName name="solver_rhs26" localSheetId="5" hidden="1">'Sensitivity an. (compromise)'!$X$32</definedName>
    <definedName name="solver_rhs26" localSheetId="4" hidden="1">'Sensitivity an. (min shortage)'!$V$32</definedName>
    <definedName name="solver_rhs26" localSheetId="3" hidden="1">'Sensitivity an. (profit)'!$V$32</definedName>
    <definedName name="solver_rhs27" localSheetId="2" hidden="1">Compromise!$V$32</definedName>
    <definedName name="solver_rhs27" localSheetId="0" hidden="1">'Max profit'!$W$32</definedName>
    <definedName name="solver_rhs27" localSheetId="1" hidden="1">'Min shortage'!$W$32</definedName>
    <definedName name="solver_rhs27" localSheetId="5" hidden="1">'Sensitivity an. (compromise)'!$V$32</definedName>
    <definedName name="solver_rhs27" localSheetId="4" hidden="1">'Sensitivity an. (min shortage)'!$W$32</definedName>
    <definedName name="solver_rhs27" localSheetId="3" hidden="1">'Sensitivity an. (profit)'!$W$32</definedName>
    <definedName name="solver_rhs28" localSheetId="2" hidden="1">Compromise!$W$32</definedName>
    <definedName name="solver_rhs28" localSheetId="0" hidden="1">'Max profit'!$X$32</definedName>
    <definedName name="solver_rhs28" localSheetId="1" hidden="1">'Min shortage'!$X$32</definedName>
    <definedName name="solver_rhs28" localSheetId="5" hidden="1">'Sensitivity an. (compromise)'!$W$32</definedName>
    <definedName name="solver_rhs28" localSheetId="4" hidden="1">'Sensitivity an. (min shortage)'!$X$32</definedName>
    <definedName name="solver_rhs28" localSheetId="3" hidden="1">'Sensitivity an. (profit)'!$X$32</definedName>
    <definedName name="solver_rhs29" localSheetId="2" hidden="1">Compromise!$X$32</definedName>
    <definedName name="solver_rhs29" localSheetId="5" hidden="1">'Sensitivity an. (compromise)'!$X$32</definedName>
    <definedName name="solver_rhs3" localSheetId="2" hidden="1">Compromise!$D$46</definedName>
    <definedName name="solver_rhs3" localSheetId="0" hidden="1">'Max profit'!$D$46</definedName>
    <definedName name="solver_rhs3" localSheetId="1" hidden="1">'Min shortage'!$D$46</definedName>
    <definedName name="solver_rhs3" localSheetId="5" hidden="1">'Sensitivity an. (compromise)'!$D$46</definedName>
    <definedName name="solver_rhs3" localSheetId="4" hidden="1">'Sensitivity an. (min shortage)'!$D$46</definedName>
    <definedName name="solver_rhs3" localSheetId="3" hidden="1">'Sensitivity an. (profit)'!$D$46</definedName>
    <definedName name="solver_rhs4" localSheetId="2" hidden="1">Compromise!$D$48</definedName>
    <definedName name="solver_rhs4" localSheetId="0" hidden="1">'Max profit'!$D$48</definedName>
    <definedName name="solver_rhs4" localSheetId="1" hidden="1">'Min shortage'!$D$48</definedName>
    <definedName name="solver_rhs4" localSheetId="5" hidden="1">'Sensitivity an. (compromise)'!$D$48</definedName>
    <definedName name="solver_rhs4" localSheetId="4" hidden="1">'Sensitivity an. (min shortage)'!$D$48</definedName>
    <definedName name="solver_rhs4" localSheetId="3" hidden="1">'Sensitivity an. (profit)'!$D$48</definedName>
    <definedName name="solver_rhs5" localSheetId="2" hidden="1">Compromise!$F$46</definedName>
    <definedName name="solver_rhs5" localSheetId="0" hidden="1">'Max profit'!$F$46</definedName>
    <definedName name="solver_rhs5" localSheetId="1" hidden="1">'Min shortage'!$F$46</definedName>
    <definedName name="solver_rhs5" localSheetId="5" hidden="1">'Sensitivity an. (compromise)'!$F$46</definedName>
    <definedName name="solver_rhs5" localSheetId="4" hidden="1">'Sensitivity an. (min shortage)'!$F$46</definedName>
    <definedName name="solver_rhs5" localSheetId="3" hidden="1">'Sensitivity an. (profit)'!$F$46</definedName>
    <definedName name="solver_rhs6" localSheetId="2" hidden="1">Compromise!$F$48</definedName>
    <definedName name="solver_rhs6" localSheetId="0" hidden="1">'Max profit'!$F$48</definedName>
    <definedName name="solver_rhs6" localSheetId="1" hidden="1">'Min shortage'!$F$48</definedName>
    <definedName name="solver_rhs6" localSheetId="5" hidden="1">'Sensitivity an. (compromise)'!$F$48</definedName>
    <definedName name="solver_rhs6" localSheetId="4" hidden="1">'Sensitivity an. (min shortage)'!$F$48</definedName>
    <definedName name="solver_rhs6" localSheetId="3" hidden="1">'Sensitivity an. (profit)'!$F$48</definedName>
    <definedName name="solver_rhs7" localSheetId="2" hidden="1">Compromise!$H$46</definedName>
    <definedName name="solver_rhs7" localSheetId="0" hidden="1">'Max profit'!$H$46</definedName>
    <definedName name="solver_rhs7" localSheetId="1" hidden="1">'Min shortage'!$H$46</definedName>
    <definedName name="solver_rhs7" localSheetId="5" hidden="1">'Sensitivity an. (compromise)'!$H$46</definedName>
    <definedName name="solver_rhs7" localSheetId="4" hidden="1">'Sensitivity an. (min shortage)'!$H$46</definedName>
    <definedName name="solver_rhs7" localSheetId="3" hidden="1">'Sensitivity an. (profit)'!$H$46</definedName>
    <definedName name="solver_rhs8" localSheetId="2" hidden="1">Compromise!$H$48</definedName>
    <definedName name="solver_rhs8" localSheetId="0" hidden="1">'Max profit'!$H$48</definedName>
    <definedName name="solver_rhs8" localSheetId="1" hidden="1">'Min shortage'!$H$48</definedName>
    <definedName name="solver_rhs8" localSheetId="5" hidden="1">'Sensitivity an. (compromise)'!$H$48</definedName>
    <definedName name="solver_rhs8" localSheetId="4" hidden="1">'Sensitivity an. (min shortage)'!$H$48</definedName>
    <definedName name="solver_rhs8" localSheetId="3" hidden="1">'Sensitivity an. (profit)'!$H$48</definedName>
    <definedName name="solver_rhs9" localSheetId="2" hidden="1">Compromise!$J$46</definedName>
    <definedName name="solver_rhs9" localSheetId="0" hidden="1">'Max profit'!$J$46</definedName>
    <definedName name="solver_rhs9" localSheetId="1" hidden="1">'Min shortage'!$J$46</definedName>
    <definedName name="solver_rhs9" localSheetId="5" hidden="1">'Sensitivity an. (compromise)'!$J$46</definedName>
    <definedName name="solver_rhs9" localSheetId="4" hidden="1">'Sensitivity an. (min shortage)'!$J$46</definedName>
    <definedName name="solver_rhs9" localSheetId="3" hidden="1">'Sensitivity an. (profit)'!$J$46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0" hidden="1">2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cl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yp" localSheetId="2" hidden="1">2</definedName>
    <definedName name="solver_typ" localSheetId="0" hidden="1">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typ" localSheetId="3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0" hidden="1">2</definedName>
    <definedName name="solver_ver" localSheetId="1" hidden="1">2</definedName>
    <definedName name="solver_ver" localSheetId="5" hidden="1">2</definedName>
    <definedName name="solver_ver" localSheetId="4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3" l="1"/>
  <c r="J46" i="13"/>
  <c r="H46" i="13"/>
  <c r="F46" i="13"/>
  <c r="D46" i="13"/>
  <c r="L45" i="13"/>
  <c r="V53" i="13" s="1"/>
  <c r="J45" i="13"/>
  <c r="U53" i="13" s="1"/>
  <c r="H45" i="13"/>
  <c r="H47" i="13" s="1"/>
  <c r="F45" i="13"/>
  <c r="S52" i="13" s="1"/>
  <c r="D45" i="13"/>
  <c r="R53" i="13" s="1"/>
  <c r="X31" i="13"/>
  <c r="W31" i="13"/>
  <c r="V31" i="13"/>
  <c r="U31" i="13"/>
  <c r="T31" i="13"/>
  <c r="S31" i="13"/>
  <c r="R31" i="13"/>
  <c r="M20" i="13"/>
  <c r="L20" i="13"/>
  <c r="K20" i="13"/>
  <c r="D19" i="13"/>
  <c r="F18" i="13"/>
  <c r="D18" i="13"/>
  <c r="E17" i="13"/>
  <c r="E16" i="13"/>
  <c r="D16" i="13"/>
  <c r="E15" i="13"/>
  <c r="D15" i="13"/>
  <c r="L46" i="12"/>
  <c r="J46" i="12"/>
  <c r="H46" i="12"/>
  <c r="F46" i="12"/>
  <c r="D46" i="12"/>
  <c r="L45" i="12"/>
  <c r="V53" i="12" s="1"/>
  <c r="J45" i="12"/>
  <c r="J47" i="12" s="1"/>
  <c r="H45" i="12"/>
  <c r="H47" i="12" s="1"/>
  <c r="F45" i="12"/>
  <c r="S52" i="12" s="1"/>
  <c r="D45" i="12"/>
  <c r="R53" i="12" s="1"/>
  <c r="X31" i="12"/>
  <c r="W31" i="12"/>
  <c r="V31" i="12"/>
  <c r="U31" i="12"/>
  <c r="T31" i="12"/>
  <c r="S31" i="12"/>
  <c r="R31" i="12"/>
  <c r="M20" i="12"/>
  <c r="L20" i="12"/>
  <c r="K20" i="12"/>
  <c r="D19" i="12"/>
  <c r="F18" i="12"/>
  <c r="D18" i="12"/>
  <c r="E17" i="12"/>
  <c r="E16" i="12"/>
  <c r="D16" i="12"/>
  <c r="E15" i="12"/>
  <c r="D15" i="12"/>
  <c r="L46" i="11"/>
  <c r="J46" i="11"/>
  <c r="H46" i="11"/>
  <c r="F46" i="11"/>
  <c r="D46" i="11"/>
  <c r="L45" i="11"/>
  <c r="V53" i="11" s="1"/>
  <c r="J45" i="11"/>
  <c r="U53" i="11" s="1"/>
  <c r="H45" i="11"/>
  <c r="H47" i="11" s="1"/>
  <c r="F45" i="11"/>
  <c r="S52" i="11" s="1"/>
  <c r="D45" i="11"/>
  <c r="R53" i="11" s="1"/>
  <c r="X31" i="11"/>
  <c r="W31" i="11"/>
  <c r="V31" i="11"/>
  <c r="U31" i="11"/>
  <c r="T31" i="11"/>
  <c r="S31" i="11"/>
  <c r="R31" i="11"/>
  <c r="M20" i="11"/>
  <c r="L20" i="11"/>
  <c r="K20" i="11"/>
  <c r="D19" i="11"/>
  <c r="F18" i="11"/>
  <c r="D18" i="11"/>
  <c r="E17" i="11"/>
  <c r="E16" i="11"/>
  <c r="D16" i="11"/>
  <c r="E15" i="11"/>
  <c r="D15" i="11"/>
  <c r="M8" i="11"/>
  <c r="L8" i="11"/>
  <c r="K8" i="11"/>
  <c r="L20" i="8"/>
  <c r="K20" i="8"/>
  <c r="R31" i="2"/>
  <c r="D19" i="10"/>
  <c r="F18" i="10"/>
  <c r="D18" i="10"/>
  <c r="E17" i="10"/>
  <c r="E16" i="10"/>
  <c r="D16" i="10"/>
  <c r="D15" i="10"/>
  <c r="D19" i="8"/>
  <c r="F18" i="8"/>
  <c r="D18" i="8"/>
  <c r="E17" i="8"/>
  <c r="D16" i="8"/>
  <c r="E16" i="8"/>
  <c r="E15" i="8"/>
  <c r="D15" i="8"/>
  <c r="L46" i="10"/>
  <c r="J46" i="10"/>
  <c r="H46" i="10"/>
  <c r="F46" i="10"/>
  <c r="D46" i="10"/>
  <c r="L46" i="2"/>
  <c r="L46" i="8"/>
  <c r="J46" i="8"/>
  <c r="H46" i="8"/>
  <c r="F46" i="8"/>
  <c r="D46" i="8"/>
  <c r="J46" i="2"/>
  <c r="H46" i="2"/>
  <c r="F46" i="2"/>
  <c r="D46" i="2"/>
  <c r="T31" i="2"/>
  <c r="S31" i="2"/>
  <c r="T31" i="8"/>
  <c r="S31" i="8"/>
  <c r="R31" i="8"/>
  <c r="T31" i="10"/>
  <c r="S31" i="10"/>
  <c r="R31" i="10"/>
  <c r="M8" i="2"/>
  <c r="L8" i="2"/>
  <c r="K8" i="2"/>
  <c r="F18" i="2"/>
  <c r="E17" i="2"/>
  <c r="E16" i="2"/>
  <c r="D19" i="2"/>
  <c r="D18" i="2"/>
  <c r="D16" i="2"/>
  <c r="E15" i="2"/>
  <c r="D15" i="2"/>
  <c r="E15" i="10"/>
  <c r="L45" i="10"/>
  <c r="V53" i="10" s="1"/>
  <c r="J45" i="10"/>
  <c r="J47" i="10" s="1"/>
  <c r="H45" i="10"/>
  <c r="T52" i="10" s="1"/>
  <c r="F45" i="10"/>
  <c r="S53" i="10" s="1"/>
  <c r="D45" i="10"/>
  <c r="R53" i="10" s="1"/>
  <c r="X31" i="10"/>
  <c r="W31" i="10"/>
  <c r="V31" i="10"/>
  <c r="U31" i="10"/>
  <c r="M20" i="10"/>
  <c r="L20" i="10"/>
  <c r="K20" i="10"/>
  <c r="Q5" i="13" l="1"/>
  <c r="D47" i="13"/>
  <c r="R52" i="13"/>
  <c r="T52" i="13"/>
  <c r="J47" i="13"/>
  <c r="U52" i="13"/>
  <c r="L47" i="13"/>
  <c r="V52" i="13"/>
  <c r="S53" i="13"/>
  <c r="T53" i="13"/>
  <c r="F47" i="13"/>
  <c r="D47" i="12"/>
  <c r="R52" i="12"/>
  <c r="U52" i="12"/>
  <c r="V52" i="12"/>
  <c r="Q5" i="12"/>
  <c r="F47" i="12"/>
  <c r="L47" i="12"/>
  <c r="U53" i="12"/>
  <c r="T52" i="12"/>
  <c r="S53" i="12"/>
  <c r="T53" i="12"/>
  <c r="D47" i="11"/>
  <c r="R52" i="11"/>
  <c r="Q5" i="11"/>
  <c r="T52" i="11"/>
  <c r="J47" i="11"/>
  <c r="V52" i="11"/>
  <c r="L47" i="11"/>
  <c r="U52" i="11"/>
  <c r="T53" i="11"/>
  <c r="F47" i="11"/>
  <c r="S53" i="11"/>
  <c r="Q5" i="10"/>
  <c r="S52" i="10"/>
  <c r="F47" i="10"/>
  <c r="V52" i="10"/>
  <c r="D47" i="10"/>
  <c r="U52" i="10"/>
  <c r="L47" i="10"/>
  <c r="R52" i="10"/>
  <c r="U53" i="10"/>
  <c r="H47" i="10"/>
  <c r="T53" i="10"/>
  <c r="L45" i="8"/>
  <c r="V53" i="8" s="1"/>
  <c r="J45" i="8"/>
  <c r="J47" i="8" s="1"/>
  <c r="H45" i="8"/>
  <c r="T52" i="8" s="1"/>
  <c r="F45" i="8"/>
  <c r="S53" i="8" s="1"/>
  <c r="D45" i="8"/>
  <c r="R53" i="8" s="1"/>
  <c r="X31" i="8"/>
  <c r="W31" i="8"/>
  <c r="V31" i="8"/>
  <c r="U31" i="8"/>
  <c r="M20" i="8"/>
  <c r="Q9" i="13" l="1"/>
  <c r="Q9" i="12"/>
  <c r="Q9" i="11"/>
  <c r="Q5" i="8"/>
  <c r="Q9" i="10"/>
  <c r="V52" i="8"/>
  <c r="F47" i="8"/>
  <c r="U52" i="8"/>
  <c r="L47" i="8"/>
  <c r="R52" i="8"/>
  <c r="D47" i="8"/>
  <c r="S52" i="8"/>
  <c r="U53" i="8"/>
  <c r="T53" i="8"/>
  <c r="H47" i="8"/>
  <c r="Q9" i="8" l="1"/>
  <c r="X31" i="2" l="1"/>
  <c r="W31" i="2"/>
  <c r="V31" i="2"/>
  <c r="U31" i="2"/>
  <c r="M20" i="2" l="1"/>
  <c r="L20" i="2"/>
  <c r="K20" i="2"/>
  <c r="L45" i="2"/>
  <c r="J45" i="2"/>
  <c r="H45" i="2"/>
  <c r="F45" i="2"/>
  <c r="D45" i="2"/>
  <c r="Q5" i="2" l="1"/>
  <c r="L47" i="2"/>
  <c r="V53" i="2"/>
  <c r="V52" i="2"/>
  <c r="H47" i="2"/>
  <c r="T53" i="2"/>
  <c r="T52" i="2"/>
  <c r="J47" i="2"/>
  <c r="U52" i="2"/>
  <c r="U53" i="2"/>
  <c r="D47" i="2"/>
  <c r="R53" i="2"/>
  <c r="R52" i="2"/>
  <c r="F47" i="2"/>
  <c r="S52" i="2"/>
  <c r="S53" i="2"/>
  <c r="Q9" i="2" l="1"/>
</calcChain>
</file>

<file path=xl/sharedStrings.xml><?xml version="1.0" encoding="utf-8"?>
<sst xmlns="http://schemas.openxmlformats.org/spreadsheetml/2006/main" count="666" uniqueCount="50">
  <si>
    <t>Football shirts</t>
  </si>
  <si>
    <t>Football shoes</t>
  </si>
  <si>
    <t>Football balls</t>
  </si>
  <si>
    <t>Shin pads</t>
  </si>
  <si>
    <t>Method 1</t>
  </si>
  <si>
    <t>Method 2</t>
  </si>
  <si>
    <t>Production</t>
  </si>
  <si>
    <t>Demand</t>
  </si>
  <si>
    <t>Workers 1</t>
  </si>
  <si>
    <t>Workers 2</t>
  </si>
  <si>
    <t>Workers 3</t>
  </si>
  <si>
    <t>GK gloaves</t>
  </si>
  <si>
    <t>Supply</t>
  </si>
  <si>
    <t>Polyester</t>
  </si>
  <si>
    <t>Polyurethane</t>
  </si>
  <si>
    <t>Polyethylene</t>
  </si>
  <si>
    <t>Leather</t>
  </si>
  <si>
    <t>Latex</t>
  </si>
  <si>
    <t>Quantity needed</t>
  </si>
  <si>
    <t>Cotton</t>
  </si>
  <si>
    <t>Resin</t>
  </si>
  <si>
    <t>Objective function</t>
  </si>
  <si>
    <t>Shortage</t>
  </si>
  <si>
    <t>football shirts</t>
  </si>
  <si>
    <t>football shoes</t>
  </si>
  <si>
    <t>day worked</t>
  </si>
  <si>
    <t>hours/day</t>
  </si>
  <si>
    <t>salary/hours</t>
  </si>
  <si>
    <t>salary/month</t>
  </si>
  <si>
    <t xml:space="preserve">Football balls </t>
  </si>
  <si>
    <t xml:space="preserve">Total </t>
  </si>
  <si>
    <t>Production/method</t>
  </si>
  <si>
    <t>Production/product</t>
  </si>
  <si>
    <t>Max production</t>
  </si>
  <si>
    <t>Price/KG</t>
  </si>
  <si>
    <t xml:space="preserve">Productivity per day </t>
  </si>
  <si>
    <t>Productivity per month</t>
  </si>
  <si>
    <t>Quantity per product</t>
  </si>
  <si>
    <t>Supplier</t>
  </si>
  <si>
    <t>Profit</t>
  </si>
  <si>
    <t>Percentages per method</t>
  </si>
  <si>
    <t xml:space="preserve">Objective function </t>
  </si>
  <si>
    <t>Price per product</t>
  </si>
  <si>
    <t>Percentage per method</t>
  </si>
  <si>
    <t>Allocation of workers</t>
  </si>
  <si>
    <t>Workers information</t>
  </si>
  <si>
    <t>Price/unit</t>
  </si>
  <si>
    <t>Decision variables</t>
  </si>
  <si>
    <t>Dependent variables</t>
  </si>
  <si>
    <t>Contraints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</si>
</sst>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5"/>
      <name val="Aptos Narrow"/>
      <family val="2"/>
      <scheme val="minor"/>
    </font>
    <font>
      <sz val="17"/>
      <color theme="1"/>
      <name val="Aptos Narrow"/>
      <family val="2"/>
      <scheme val="minor"/>
    </font>
    <font>
      <b/>
      <sz val="15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Aptos Narrow"/>
      <scheme val="minor"/>
    </font>
    <font>
      <sz val="12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8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0" fillId="5" borderId="0" xfId="0" applyFill="1"/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EB-512F-7048-8728-EC11887709D5}">
  <dimension ref="B3:X62"/>
  <sheetViews>
    <sheetView tabSelected="1" zoomScale="51" workbookViewId="0">
      <selection activeCell="D45" sqref="D45:M45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7" customWidth="1"/>
    <col min="19" max="19" width="17.3320312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  <c r="Q3" s="41" t="s">
        <v>41</v>
      </c>
      <c r="R3" s="41"/>
      <c r="S3" s="41"/>
    </row>
    <row r="4" spans="2:19" ht="23" x14ac:dyDescent="0.25">
      <c r="B4" s="2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7"/>
      <c r="K4" s="7" t="s">
        <v>8</v>
      </c>
      <c r="L4" s="7" t="s">
        <v>9</v>
      </c>
      <c r="M4" s="7" t="s">
        <v>10</v>
      </c>
      <c r="Q4" s="42" t="s">
        <v>39</v>
      </c>
      <c r="R4" s="43"/>
      <c r="S4" s="43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7" t="s">
        <v>25</v>
      </c>
      <c r="K5" s="7">
        <v>20</v>
      </c>
      <c r="L5" s="7">
        <v>20</v>
      </c>
      <c r="M5" s="7">
        <v>20</v>
      </c>
      <c r="Q5" s="47">
        <f>70*(D44+E44)+200*(F44+G44)+40*(H44+I44)+15*(J44+K44)+35*(L44+M44) - R30*R31-S30*S31-T30*T31-U30*U31-V30*V31-W30*W31-X30*X31-6400*K20-5920*L20-5440*M20</f>
        <v>358830</v>
      </c>
      <c r="R5" s="47"/>
      <c r="S5" s="42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11" t="s">
        <v>26</v>
      </c>
      <c r="K6" s="11">
        <v>8</v>
      </c>
      <c r="L6" s="11">
        <v>8</v>
      </c>
      <c r="M6" s="7">
        <v>8</v>
      </c>
    </row>
    <row r="7" spans="2:19" ht="20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7" t="s">
        <v>27</v>
      </c>
      <c r="K7" s="11">
        <v>40</v>
      </c>
      <c r="L7" s="11">
        <v>37</v>
      </c>
      <c r="M7" s="7">
        <v>34</v>
      </c>
    </row>
    <row r="8" spans="2:19" ht="20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11" t="s">
        <v>28</v>
      </c>
      <c r="K8" s="7">
        <f>K7*K6*K5</f>
        <v>6400</v>
      </c>
      <c r="L8" s="7">
        <f>L7*L6*L5</f>
        <v>5920</v>
      </c>
      <c r="M8" s="7">
        <f>M5*M6*M7</f>
        <v>5440</v>
      </c>
      <c r="Q8" s="45" t="s">
        <v>22</v>
      </c>
      <c r="R8" s="45"/>
      <c r="S8" s="45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48">
        <f>D47+F47+H47+J47+L47</f>
        <v>6000</v>
      </c>
      <c r="R9" s="49"/>
      <c r="S9" s="50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10"/>
      <c r="D14" s="10" t="s">
        <v>8</v>
      </c>
      <c r="E14" s="10" t="s">
        <v>9</v>
      </c>
      <c r="F14" s="10" t="s">
        <v>10</v>
      </c>
      <c r="J14" s="10"/>
      <c r="K14" s="10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45</v>
      </c>
      <c r="L15" s="12">
        <v>0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25</v>
      </c>
      <c r="L16" s="12">
        <v>50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0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0</v>
      </c>
      <c r="L18" s="12">
        <v>0</v>
      </c>
      <c r="M18" s="12">
        <v>0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0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70</v>
      </c>
      <c r="L20" s="16">
        <f>L15+L16+L17</f>
        <v>50</v>
      </c>
      <c r="M20" s="16">
        <f>M18</f>
        <v>0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15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7"/>
      <c r="R29" s="7" t="s">
        <v>13</v>
      </c>
      <c r="S29" s="7" t="s">
        <v>14</v>
      </c>
      <c r="T29" s="7" t="s">
        <v>15</v>
      </c>
      <c r="U29" s="7" t="s">
        <v>19</v>
      </c>
      <c r="V29" s="7" t="s">
        <v>16</v>
      </c>
      <c r="W29" s="7" t="s">
        <v>20</v>
      </c>
      <c r="X29" s="7" t="s">
        <v>17</v>
      </c>
    </row>
    <row r="30" spans="2:24" ht="19" x14ac:dyDescent="0.25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7" t="s">
        <v>34</v>
      </c>
      <c r="R30" s="7">
        <v>10</v>
      </c>
      <c r="S30" s="7">
        <v>7</v>
      </c>
      <c r="T30" s="7">
        <v>3</v>
      </c>
      <c r="U30" s="7">
        <v>8</v>
      </c>
      <c r="V30" s="7">
        <v>7</v>
      </c>
      <c r="W30" s="7">
        <v>5</v>
      </c>
      <c r="X30" s="7">
        <v>4</v>
      </c>
    </row>
    <row r="31" spans="2:24" ht="19" x14ac:dyDescent="0.25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7" t="s">
        <v>18</v>
      </c>
      <c r="R31" s="17">
        <f>0.2*D44+0.12*F44+0.05*J44+0.05*K44+0.03*L44</f>
        <v>500</v>
      </c>
      <c r="S31" s="17">
        <f>0.02*D44+0.015*F44+0.015*G44+0.07*H44+0.03*M44</f>
        <v>110</v>
      </c>
      <c r="T31" s="17">
        <f>0.05*J44</f>
        <v>0</v>
      </c>
      <c r="U31" s="17">
        <f>0.25*E44</f>
        <v>500</v>
      </c>
      <c r="V31" s="17">
        <f>0.07*I44</f>
        <v>0</v>
      </c>
      <c r="W31" s="17">
        <f>0.12*G44+0.05*K44</f>
        <v>480</v>
      </c>
      <c r="X31" s="17">
        <f>0.1*L44+0.1*M44</f>
        <v>0</v>
      </c>
    </row>
    <row r="32" spans="2:24" ht="19" x14ac:dyDescent="0.25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7" t="s">
        <v>12</v>
      </c>
      <c r="R32" s="13">
        <v>500</v>
      </c>
      <c r="S32" s="13">
        <v>300</v>
      </c>
      <c r="T32" s="13">
        <v>300</v>
      </c>
      <c r="U32" s="13">
        <v>500</v>
      </c>
      <c r="V32" s="13">
        <v>300</v>
      </c>
      <c r="W32" s="13">
        <v>500</v>
      </c>
      <c r="X32" s="13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10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18"/>
      <c r="R43" s="18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2500</v>
      </c>
      <c r="E44" s="12">
        <v>2000</v>
      </c>
      <c r="F44" s="12">
        <v>0</v>
      </c>
      <c r="G44" s="12">
        <v>4000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4500</v>
      </c>
      <c r="E45" s="40"/>
      <c r="F45" s="39">
        <f>F44+G44</f>
        <v>4000</v>
      </c>
      <c r="G45" s="40"/>
      <c r="H45" s="39">
        <f>H44+I44</f>
        <v>0</v>
      </c>
      <c r="I45" s="40"/>
      <c r="J45" s="39">
        <f>J44+K44</f>
        <v>0</v>
      </c>
      <c r="K45" s="40"/>
      <c r="L45" s="39">
        <f>L44+M44</f>
        <v>0</v>
      </c>
      <c r="M45" s="40"/>
    </row>
    <row r="46" spans="2:22" ht="19" x14ac:dyDescent="0.2">
      <c r="C46" s="10" t="s">
        <v>33</v>
      </c>
      <c r="D46" s="39">
        <f xml:space="preserve"> 100*K15+80*L15</f>
        <v>4500</v>
      </c>
      <c r="E46" s="40"/>
      <c r="F46" s="39">
        <f xml:space="preserve"> 40*K16+60*L16</f>
        <v>4000</v>
      </c>
      <c r="G46" s="40"/>
      <c r="H46" s="39">
        <f>80*L17</f>
        <v>0</v>
      </c>
      <c r="I46" s="40"/>
      <c r="J46" s="39">
        <f>120*K18+160*M18</f>
        <v>0</v>
      </c>
      <c r="K46" s="40"/>
      <c r="L46" s="39">
        <f>120*K19</f>
        <v>0</v>
      </c>
      <c r="M46" s="40"/>
    </row>
    <row r="47" spans="2:22" ht="19" x14ac:dyDescent="0.2">
      <c r="C47" s="10" t="s">
        <v>22</v>
      </c>
      <c r="D47" s="39">
        <f>D48-D45</f>
        <v>500</v>
      </c>
      <c r="E47" s="40"/>
      <c r="F47" s="39">
        <f>F48-F45</f>
        <v>0</v>
      </c>
      <c r="G47" s="40"/>
      <c r="H47" s="39">
        <f>H48-H45</f>
        <v>3000</v>
      </c>
      <c r="I47" s="40"/>
      <c r="J47" s="39">
        <f>J48-J45</f>
        <v>1000</v>
      </c>
      <c r="K47" s="40"/>
      <c r="L47" s="39">
        <f>L48-L45</f>
        <v>1500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3:22" ht="27" x14ac:dyDescent="0.35">
      <c r="R50" s="51" t="s">
        <v>40</v>
      </c>
      <c r="S50" s="51"/>
      <c r="T50" s="51"/>
      <c r="U50" s="51"/>
      <c r="V50" s="51"/>
    </row>
    <row r="51" spans="3:22" x14ac:dyDescent="0.2">
      <c r="Q51" s="18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3:22" x14ac:dyDescent="0.2">
      <c r="Q52" s="18" t="s">
        <v>4</v>
      </c>
      <c r="R52" s="19">
        <f>D44/D45</f>
        <v>0.55555555555555558</v>
      </c>
      <c r="S52" s="19">
        <f>F44/F45</f>
        <v>0</v>
      </c>
      <c r="T52" s="19" t="e">
        <f>H44/H45</f>
        <v>#DIV/0!</v>
      </c>
      <c r="U52" s="19" t="e">
        <f>J44/J45</f>
        <v>#DIV/0!</v>
      </c>
      <c r="V52" s="19" t="e">
        <f>L44/L45</f>
        <v>#DIV/0!</v>
      </c>
    </row>
    <row r="53" spans="3:22" x14ac:dyDescent="0.2">
      <c r="Q53" s="18" t="s">
        <v>5</v>
      </c>
      <c r="R53" s="19">
        <f>E44/D45</f>
        <v>0.44444444444444442</v>
      </c>
      <c r="S53" s="19">
        <f>G44/F45</f>
        <v>1</v>
      </c>
      <c r="T53" s="19" t="e">
        <f>I44/H45</f>
        <v>#DIV/0!</v>
      </c>
      <c r="U53" s="19" t="e">
        <f>K44/J45</f>
        <v>#DIV/0!</v>
      </c>
      <c r="V53" s="19" t="e">
        <f>M44/L45</f>
        <v>#DIV/0!</v>
      </c>
    </row>
    <row r="56" spans="3:22" ht="27" x14ac:dyDescent="0.35">
      <c r="F56" s="51"/>
      <c r="G56" s="51"/>
    </row>
    <row r="57" spans="3:22" ht="19" x14ac:dyDescent="0.2">
      <c r="E57" s="23"/>
      <c r="F57" s="23"/>
      <c r="G57" s="23"/>
    </row>
    <row r="58" spans="3:22" ht="19" x14ac:dyDescent="0.2">
      <c r="E58" s="23"/>
      <c r="F58" s="23"/>
      <c r="G58" s="23"/>
    </row>
    <row r="59" spans="3:22" ht="37" x14ac:dyDescent="0.45">
      <c r="C59" s="34" t="s">
        <v>21</v>
      </c>
      <c r="D59" s="34"/>
      <c r="E59" s="23"/>
      <c r="F59" s="23"/>
      <c r="G59" s="23"/>
    </row>
    <row r="60" spans="3:22" ht="37" x14ac:dyDescent="0.2">
      <c r="E60" s="35" t="s">
        <v>47</v>
      </c>
      <c r="F60" s="35"/>
      <c r="G60" s="23"/>
    </row>
    <row r="61" spans="3:22" ht="37" x14ac:dyDescent="0.45">
      <c r="G61" s="32" t="s">
        <v>48</v>
      </c>
      <c r="H61" s="32"/>
      <c r="I61" s="33"/>
    </row>
    <row r="62" spans="3:22" ht="37" x14ac:dyDescent="0.45">
      <c r="J62" s="36" t="s">
        <v>49</v>
      </c>
      <c r="K62" s="36"/>
    </row>
  </sheetData>
  <mergeCells count="48">
    <mergeCell ref="D41:M41"/>
    <mergeCell ref="R28:X28"/>
    <mergeCell ref="R42:V42"/>
    <mergeCell ref="F56:G56"/>
    <mergeCell ref="R50:V50"/>
    <mergeCell ref="D42:E42"/>
    <mergeCell ref="F42:G42"/>
    <mergeCell ref="H42:I42"/>
    <mergeCell ref="J42:K42"/>
    <mergeCell ref="L42:M42"/>
    <mergeCell ref="D46:E46"/>
    <mergeCell ref="F46:G46"/>
    <mergeCell ref="H46:I46"/>
    <mergeCell ref="J46:K46"/>
    <mergeCell ref="L46:M46"/>
    <mergeCell ref="D47:E47"/>
    <mergeCell ref="L48:M48"/>
    <mergeCell ref="Q3:S3"/>
    <mergeCell ref="Q4:S4"/>
    <mergeCell ref="D28:E28"/>
    <mergeCell ref="F28:G28"/>
    <mergeCell ref="H28:I28"/>
    <mergeCell ref="J28:K28"/>
    <mergeCell ref="L28:M28"/>
    <mergeCell ref="Q8:S8"/>
    <mergeCell ref="D3:F3"/>
    <mergeCell ref="D13:F13"/>
    <mergeCell ref="K3:M3"/>
    <mergeCell ref="K13:M13"/>
    <mergeCell ref="D27:M27"/>
    <mergeCell ref="Q5:S5"/>
    <mergeCell ref="Q9:S9"/>
    <mergeCell ref="L45:M45"/>
    <mergeCell ref="F47:G47"/>
    <mergeCell ref="H47:I47"/>
    <mergeCell ref="J47:K47"/>
    <mergeCell ref="L47:M47"/>
    <mergeCell ref="C59:D59"/>
    <mergeCell ref="E60:F60"/>
    <mergeCell ref="J62:K62"/>
    <mergeCell ref="D45:E45"/>
    <mergeCell ref="F45:G45"/>
    <mergeCell ref="H45:I45"/>
    <mergeCell ref="J45:K45"/>
    <mergeCell ref="D48:E48"/>
    <mergeCell ref="F48:G48"/>
    <mergeCell ref="H48:I48"/>
    <mergeCell ref="J48:K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2784-8A5A-4B47-9E10-BFD14D3BBF24}">
  <dimension ref="B3:X60"/>
  <sheetViews>
    <sheetView zoomScale="50" workbookViewId="0">
      <selection activeCell="M20" sqref="K20:M20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4.83203125" customWidth="1"/>
    <col min="19" max="19" width="13.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</row>
    <row r="4" spans="2:19" ht="23" x14ac:dyDescent="0.25">
      <c r="B4" s="2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10"/>
      <c r="K4" s="10" t="s">
        <v>8</v>
      </c>
      <c r="L4" s="10" t="s">
        <v>9</v>
      </c>
      <c r="M4" s="10" t="s">
        <v>10</v>
      </c>
      <c r="Q4" s="53" t="s">
        <v>39</v>
      </c>
      <c r="R4" s="53"/>
      <c r="S4" s="53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10" t="s">
        <v>25</v>
      </c>
      <c r="K5" s="10">
        <v>20</v>
      </c>
      <c r="L5" s="10">
        <v>20</v>
      </c>
      <c r="M5" s="10">
        <v>20</v>
      </c>
      <c r="Q5" s="55">
        <f>70*(D44+E44)+200*(F44+G44)+40*(H44+I44)+15*(J44+K44)+35*(L44+M44) - R30*R31-S30*S31-T30*T31-U30*U31-V30*V31-W30*W31-X30*X31-6400*K20-5920*L20-5440*M20</f>
        <v>3598.9000000000233</v>
      </c>
      <c r="R5" s="56"/>
      <c r="S5" s="57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20" t="s">
        <v>26</v>
      </c>
      <c r="K6" s="20">
        <v>8</v>
      </c>
      <c r="L6" s="20">
        <v>8</v>
      </c>
      <c r="M6" s="10">
        <v>8</v>
      </c>
    </row>
    <row r="7" spans="2:19" ht="27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10" t="s">
        <v>27</v>
      </c>
      <c r="K7" s="20">
        <v>40</v>
      </c>
      <c r="L7" s="20">
        <v>37</v>
      </c>
      <c r="M7" s="10">
        <v>34</v>
      </c>
      <c r="Q7" s="41" t="s">
        <v>41</v>
      </c>
      <c r="R7" s="41"/>
      <c r="S7" s="41"/>
    </row>
    <row r="8" spans="2:19" ht="20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20" t="s">
        <v>28</v>
      </c>
      <c r="K8" s="10">
        <v>6400</v>
      </c>
      <c r="L8" s="10">
        <v>5920</v>
      </c>
      <c r="M8" s="10">
        <v>5440</v>
      </c>
      <c r="Q8" s="54" t="s">
        <v>22</v>
      </c>
      <c r="R8" s="54"/>
      <c r="S8" s="54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58">
        <f>D47+F47+H47+J47+L47</f>
        <v>2250</v>
      </c>
      <c r="R9" s="59"/>
      <c r="S9" s="60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10"/>
      <c r="D14" s="10" t="s">
        <v>8</v>
      </c>
      <c r="E14" s="10" t="s">
        <v>9</v>
      </c>
      <c r="F14" s="10" t="s">
        <v>10</v>
      </c>
      <c r="J14" s="10"/>
      <c r="K14" s="10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43</v>
      </c>
      <c r="L15" s="12">
        <v>0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44</v>
      </c>
      <c r="L16" s="12">
        <v>13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37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0</v>
      </c>
      <c r="L18" s="12">
        <v>0</v>
      </c>
      <c r="M18" s="12">
        <v>7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13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100</v>
      </c>
      <c r="L20" s="16">
        <f>L15+L16+L17</f>
        <v>50</v>
      </c>
      <c r="M20" s="16">
        <f>M18</f>
        <v>7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15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10"/>
      <c r="R29" s="10" t="s">
        <v>13</v>
      </c>
      <c r="S29" s="10" t="s">
        <v>14</v>
      </c>
      <c r="T29" s="10" t="s">
        <v>15</v>
      </c>
      <c r="U29" s="10" t="s">
        <v>19</v>
      </c>
      <c r="V29" s="10" t="s">
        <v>16</v>
      </c>
      <c r="W29" s="10" t="s">
        <v>20</v>
      </c>
      <c r="X29" s="10" t="s">
        <v>17</v>
      </c>
    </row>
    <row r="30" spans="2:24" ht="19" x14ac:dyDescent="0.2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10" t="s">
        <v>34</v>
      </c>
      <c r="R30" s="10">
        <v>10</v>
      </c>
      <c r="S30" s="10">
        <v>7</v>
      </c>
      <c r="T30" s="10">
        <v>3</v>
      </c>
      <c r="U30" s="10">
        <v>8</v>
      </c>
      <c r="V30" s="10">
        <v>7</v>
      </c>
      <c r="W30" s="10">
        <v>5</v>
      </c>
      <c r="X30" s="10">
        <v>4</v>
      </c>
    </row>
    <row r="31" spans="2:24" ht="19" x14ac:dyDescent="0.2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10" t="s">
        <v>18</v>
      </c>
      <c r="R31" s="16">
        <f>0.2*D44+0.12*F44+0.05*J44+0.05*K44+0.03*L44</f>
        <v>500</v>
      </c>
      <c r="S31" s="16">
        <f>0.02*D44+0.015*F44+0.015*G44+0.07*H44+0.03*M44</f>
        <v>128.1</v>
      </c>
      <c r="T31" s="16">
        <f>0.05*J44</f>
        <v>0</v>
      </c>
      <c r="U31" s="16">
        <f>0.25*E44</f>
        <v>500</v>
      </c>
      <c r="V31" s="16">
        <f>0.07*I44</f>
        <v>207.20000000000002</v>
      </c>
      <c r="W31" s="16">
        <f>0.12*G44+0.05*K44</f>
        <v>354.8</v>
      </c>
      <c r="X31" s="16">
        <f>0.1*L44+0.1*M44</f>
        <v>150</v>
      </c>
    </row>
    <row r="32" spans="2:24" ht="19" x14ac:dyDescent="0.2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10" t="s">
        <v>12</v>
      </c>
      <c r="R32" s="14">
        <v>500</v>
      </c>
      <c r="S32" s="14">
        <v>300</v>
      </c>
      <c r="T32" s="14">
        <v>300</v>
      </c>
      <c r="U32" s="14">
        <v>500</v>
      </c>
      <c r="V32" s="14">
        <v>300</v>
      </c>
      <c r="W32" s="14">
        <v>500</v>
      </c>
      <c r="X32" s="14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10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18"/>
      <c r="R43" s="18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2250</v>
      </c>
      <c r="E44" s="12">
        <v>2000</v>
      </c>
      <c r="F44" s="12">
        <v>0</v>
      </c>
      <c r="G44" s="12">
        <v>2540</v>
      </c>
      <c r="H44" s="12">
        <v>0</v>
      </c>
      <c r="I44" s="12">
        <v>2960</v>
      </c>
      <c r="J44" s="12">
        <v>0</v>
      </c>
      <c r="K44" s="12">
        <v>1000</v>
      </c>
      <c r="L44" s="12">
        <v>0</v>
      </c>
      <c r="M44" s="12">
        <v>1500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4250</v>
      </c>
      <c r="E45" s="40"/>
      <c r="F45" s="39">
        <f>F44+G44</f>
        <v>2540</v>
      </c>
      <c r="G45" s="40"/>
      <c r="H45" s="39">
        <f>H44+I44</f>
        <v>2960</v>
      </c>
      <c r="I45" s="40"/>
      <c r="J45" s="39">
        <f>J44+K44</f>
        <v>1000</v>
      </c>
      <c r="K45" s="40"/>
      <c r="L45" s="39">
        <f>L44+M44</f>
        <v>1500</v>
      </c>
      <c r="M45" s="40"/>
    </row>
    <row r="46" spans="2:22" ht="19" x14ac:dyDescent="0.2">
      <c r="C46" s="10" t="s">
        <v>33</v>
      </c>
      <c r="D46" s="39">
        <f xml:space="preserve"> 100*K15+80*L15</f>
        <v>4300</v>
      </c>
      <c r="E46" s="40"/>
      <c r="F46" s="39">
        <f xml:space="preserve"> 40*K16+60*L16</f>
        <v>2540</v>
      </c>
      <c r="G46" s="40"/>
      <c r="H46" s="39">
        <f>80*L17</f>
        <v>2960</v>
      </c>
      <c r="I46" s="40"/>
      <c r="J46" s="39">
        <f>120*K18+160*M18</f>
        <v>1120</v>
      </c>
      <c r="K46" s="40"/>
      <c r="L46" s="39">
        <f>120*K19</f>
        <v>1560</v>
      </c>
      <c r="M46" s="40"/>
    </row>
    <row r="47" spans="2:22" ht="19" x14ac:dyDescent="0.2">
      <c r="C47" s="10" t="s">
        <v>22</v>
      </c>
      <c r="D47" s="39">
        <f>D48-D45</f>
        <v>750</v>
      </c>
      <c r="E47" s="40"/>
      <c r="F47" s="39">
        <f>F48-F45</f>
        <v>1460</v>
      </c>
      <c r="G47" s="40"/>
      <c r="H47" s="39">
        <f>H48-H45</f>
        <v>40</v>
      </c>
      <c r="I47" s="40"/>
      <c r="J47" s="39">
        <f>J48-J45</f>
        <v>0</v>
      </c>
      <c r="K47" s="40"/>
      <c r="L47" s="39">
        <f>L48-L45</f>
        <v>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5:22" ht="27" x14ac:dyDescent="0.35">
      <c r="R50" s="51" t="s">
        <v>43</v>
      </c>
      <c r="S50" s="51"/>
      <c r="T50" s="51"/>
      <c r="U50" s="51"/>
      <c r="V50" s="51"/>
    </row>
    <row r="51" spans="5:22" x14ac:dyDescent="0.2">
      <c r="Q51" s="18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5:22" x14ac:dyDescent="0.2">
      <c r="Q52" s="18" t="s">
        <v>4</v>
      </c>
      <c r="R52" s="19">
        <f>D44/D45</f>
        <v>0.52941176470588236</v>
      </c>
      <c r="S52" s="19">
        <f>F44/F45</f>
        <v>0</v>
      </c>
      <c r="T52" s="19">
        <f>H44/H45</f>
        <v>0</v>
      </c>
      <c r="U52" s="19">
        <f>J44/J45</f>
        <v>0</v>
      </c>
      <c r="V52" s="19">
        <f>L44/L45</f>
        <v>0</v>
      </c>
    </row>
    <row r="53" spans="5:22" x14ac:dyDescent="0.2">
      <c r="Q53" s="18" t="s">
        <v>5</v>
      </c>
      <c r="R53" s="19">
        <f>E44/D45</f>
        <v>0.47058823529411764</v>
      </c>
      <c r="S53" s="19">
        <f>G44/F45</f>
        <v>1</v>
      </c>
      <c r="T53" s="19">
        <f>I44/H45</f>
        <v>1</v>
      </c>
      <c r="U53" s="19">
        <f>K44/J45</f>
        <v>1</v>
      </c>
      <c r="V53" s="19">
        <f>M44/L45</f>
        <v>1</v>
      </c>
    </row>
    <row r="56" spans="5:22" ht="27" x14ac:dyDescent="0.35">
      <c r="F56" s="51"/>
      <c r="G56" s="51"/>
    </row>
    <row r="57" spans="5:22" ht="19" x14ac:dyDescent="0.2">
      <c r="E57" s="23"/>
      <c r="F57" s="23"/>
      <c r="G57" s="23"/>
    </row>
    <row r="58" spans="5:22" ht="19" x14ac:dyDescent="0.2">
      <c r="E58" s="23"/>
      <c r="F58" s="23"/>
      <c r="G58" s="23"/>
    </row>
    <row r="59" spans="5:22" ht="19" x14ac:dyDescent="0.2">
      <c r="E59" s="23"/>
      <c r="F59" s="23"/>
      <c r="G59" s="23"/>
    </row>
    <row r="60" spans="5:22" ht="19" x14ac:dyDescent="0.2">
      <c r="E60" s="23"/>
      <c r="F60" s="23"/>
      <c r="G60" s="23"/>
    </row>
  </sheetData>
  <mergeCells count="45">
    <mergeCell ref="R50:V50"/>
    <mergeCell ref="F56:G56"/>
    <mergeCell ref="R28:X28"/>
    <mergeCell ref="D41:M41"/>
    <mergeCell ref="D42:E42"/>
    <mergeCell ref="F42:G42"/>
    <mergeCell ref="H42:I42"/>
    <mergeCell ref="J42:K42"/>
    <mergeCell ref="L42:M42"/>
    <mergeCell ref="R42:V42"/>
    <mergeCell ref="D45:E45"/>
    <mergeCell ref="F45:G45"/>
    <mergeCell ref="H45:I45"/>
    <mergeCell ref="J45:K45"/>
    <mergeCell ref="L45:M45"/>
    <mergeCell ref="D46:E46"/>
    <mergeCell ref="D27:M27"/>
    <mergeCell ref="D28:E28"/>
    <mergeCell ref="F28:G28"/>
    <mergeCell ref="H28:I28"/>
    <mergeCell ref="J28:K28"/>
    <mergeCell ref="L28:M28"/>
    <mergeCell ref="D3:F3"/>
    <mergeCell ref="K3:M3"/>
    <mergeCell ref="Q4:S4"/>
    <mergeCell ref="Q8:S8"/>
    <mergeCell ref="D13:F13"/>
    <mergeCell ref="K13:M13"/>
    <mergeCell ref="Q7:S7"/>
    <mergeCell ref="Q5:S5"/>
    <mergeCell ref="Q9:S9"/>
    <mergeCell ref="L47:M47"/>
    <mergeCell ref="L46:M46"/>
    <mergeCell ref="D48:E48"/>
    <mergeCell ref="D47:E47"/>
    <mergeCell ref="F47:G47"/>
    <mergeCell ref="F48:G48"/>
    <mergeCell ref="H48:I48"/>
    <mergeCell ref="J48:K48"/>
    <mergeCell ref="L48:M48"/>
    <mergeCell ref="F46:G46"/>
    <mergeCell ref="H46:I46"/>
    <mergeCell ref="J46:K46"/>
    <mergeCell ref="H47:I47"/>
    <mergeCell ref="J47:K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40DA-E67D-D14E-976C-780FEA4C6BC6}">
  <dimension ref="B3:X60"/>
  <sheetViews>
    <sheetView topLeftCell="C15" zoomScale="50" workbookViewId="0">
      <selection activeCell="L45" sqref="D45:M45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4.83203125" customWidth="1"/>
    <col min="19" max="19" width="13.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  <c r="Q3" s="41" t="s">
        <v>21</v>
      </c>
      <c r="R3" s="41"/>
      <c r="S3" s="41"/>
    </row>
    <row r="4" spans="2:19" ht="20" x14ac:dyDescent="0.25">
      <c r="B4" s="2"/>
      <c r="C4" s="21"/>
      <c r="D4" s="22" t="s">
        <v>8</v>
      </c>
      <c r="E4" s="1" t="s">
        <v>9</v>
      </c>
      <c r="F4" s="1" t="s">
        <v>10</v>
      </c>
      <c r="G4" s="2"/>
      <c r="H4" s="2"/>
      <c r="I4" s="2"/>
      <c r="J4" s="24"/>
      <c r="K4" s="25" t="s">
        <v>8</v>
      </c>
      <c r="L4" s="10" t="s">
        <v>9</v>
      </c>
      <c r="M4" s="10" t="s">
        <v>10</v>
      </c>
      <c r="Q4" s="61" t="s">
        <v>39</v>
      </c>
      <c r="R4" s="62"/>
      <c r="S4" s="62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10" t="s">
        <v>25</v>
      </c>
      <c r="K5" s="10">
        <v>20</v>
      </c>
      <c r="L5" s="10">
        <v>20</v>
      </c>
      <c r="M5" s="10">
        <v>20</v>
      </c>
      <c r="Q5" s="47">
        <f>70*(D44+E44)+200*(F44+G44)+40*(H44+I44)+15*(J44+K44)+35*(L44+M44) - R30*R31-S30*S31-T30*T31-U30*U31-V30*V31-W30*W31-X30*X31-6400*K20-5920*L20-5440*M20</f>
        <v>201677.13000000012</v>
      </c>
      <c r="R5" s="47"/>
      <c r="S5" s="42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20" t="s">
        <v>26</v>
      </c>
      <c r="K6" s="20">
        <v>8</v>
      </c>
      <c r="L6" s="20">
        <v>8</v>
      </c>
      <c r="M6" s="10">
        <v>8</v>
      </c>
    </row>
    <row r="7" spans="2:19" ht="27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10" t="s">
        <v>27</v>
      </c>
      <c r="K7" s="20">
        <v>40</v>
      </c>
      <c r="L7" s="20">
        <v>37</v>
      </c>
      <c r="M7" s="10">
        <v>34</v>
      </c>
      <c r="Q7" s="41" t="s">
        <v>21</v>
      </c>
      <c r="R7" s="41"/>
      <c r="S7" s="41"/>
    </row>
    <row r="8" spans="2:19" ht="27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20" t="s">
        <v>28</v>
      </c>
      <c r="K8" s="10">
        <v>6400</v>
      </c>
      <c r="L8" s="10">
        <v>5920</v>
      </c>
      <c r="M8" s="10">
        <v>5440</v>
      </c>
      <c r="Q8" s="63" t="s">
        <v>22</v>
      </c>
      <c r="R8" s="63"/>
      <c r="S8" s="63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64">
        <f>D47+F47+H47+J47+L47</f>
        <v>2700</v>
      </c>
      <c r="R9" s="65"/>
      <c r="S9" s="61"/>
    </row>
    <row r="10" spans="2:19" ht="19" x14ac:dyDescent="0.25">
      <c r="Q10" s="8"/>
      <c r="R10" s="8"/>
      <c r="S10" s="8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23"/>
      <c r="D14" s="10" t="s">
        <v>8</v>
      </c>
      <c r="E14" s="10" t="s">
        <v>9</v>
      </c>
      <c r="F14" s="10" t="s">
        <v>10</v>
      </c>
      <c r="J14" s="26"/>
      <c r="K14" s="25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42</v>
      </c>
      <c r="L15" s="12">
        <v>0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45</v>
      </c>
      <c r="L16" s="12">
        <v>35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15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0</v>
      </c>
      <c r="L18" s="12">
        <v>0</v>
      </c>
      <c r="M18" s="12">
        <v>7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13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100</v>
      </c>
      <c r="L20" s="16">
        <f>L15+L16+L17</f>
        <v>50</v>
      </c>
      <c r="M20" s="16">
        <f>M18</f>
        <v>7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27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24"/>
      <c r="R29" s="10" t="s">
        <v>13</v>
      </c>
      <c r="S29" s="10" t="s">
        <v>14</v>
      </c>
      <c r="T29" s="10" t="s">
        <v>15</v>
      </c>
      <c r="U29" s="10" t="s">
        <v>19</v>
      </c>
      <c r="V29" s="10" t="s">
        <v>16</v>
      </c>
      <c r="W29" s="10" t="s">
        <v>20</v>
      </c>
      <c r="X29" s="10" t="s">
        <v>17</v>
      </c>
    </row>
    <row r="30" spans="2:24" ht="19" x14ac:dyDescent="0.2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28" t="s">
        <v>34</v>
      </c>
      <c r="R30" s="10">
        <v>10</v>
      </c>
      <c r="S30" s="10">
        <v>7</v>
      </c>
      <c r="T30" s="10">
        <v>3</v>
      </c>
      <c r="U30" s="10">
        <v>8</v>
      </c>
      <c r="V30" s="10">
        <v>7</v>
      </c>
      <c r="W30" s="10">
        <v>5</v>
      </c>
      <c r="X30" s="10">
        <v>4</v>
      </c>
    </row>
    <row r="31" spans="2:24" ht="19" x14ac:dyDescent="0.2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10" t="s">
        <v>18</v>
      </c>
      <c r="R31" s="16">
        <f>0.2*D44+0.12*F44+0.05*J44+0.05*K44+0.03*L44</f>
        <v>499.99</v>
      </c>
      <c r="S31" s="16">
        <f>0.02*D44+0.015*F44+0.015*G44+0.07*H44+0.03*M44</f>
        <v>231.11</v>
      </c>
      <c r="T31" s="16">
        <f>0.05*J44</f>
        <v>8.4</v>
      </c>
      <c r="U31" s="16">
        <f>0.25*E44</f>
        <v>500</v>
      </c>
      <c r="V31" s="16">
        <f>0.07*I44</f>
        <v>0</v>
      </c>
      <c r="W31" s="16">
        <f>0.12*G44+0.05*K44</f>
        <v>500</v>
      </c>
      <c r="X31" s="16">
        <f>0.1*L44+0.1*M44</f>
        <v>150.00000000000003</v>
      </c>
    </row>
    <row r="32" spans="2:24" ht="19" x14ac:dyDescent="0.2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10" t="s">
        <v>12</v>
      </c>
      <c r="R32" s="14">
        <v>500</v>
      </c>
      <c r="S32" s="14">
        <v>300</v>
      </c>
      <c r="T32" s="14">
        <v>300</v>
      </c>
      <c r="U32" s="14">
        <v>500</v>
      </c>
      <c r="V32" s="14">
        <v>300</v>
      </c>
      <c r="W32" s="14">
        <v>500</v>
      </c>
      <c r="X32" s="14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23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29"/>
      <c r="R43" s="30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2200</v>
      </c>
      <c r="E44" s="12">
        <v>2000</v>
      </c>
      <c r="F44" s="12">
        <v>80</v>
      </c>
      <c r="G44" s="12">
        <v>3820</v>
      </c>
      <c r="H44" s="12">
        <v>1200</v>
      </c>
      <c r="I44" s="12">
        <v>0</v>
      </c>
      <c r="J44" s="12">
        <v>168</v>
      </c>
      <c r="K44" s="12">
        <v>832</v>
      </c>
      <c r="L44" s="12">
        <v>13</v>
      </c>
      <c r="M44" s="12">
        <v>1487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4200</v>
      </c>
      <c r="E45" s="40"/>
      <c r="F45" s="39">
        <f>F44+G44</f>
        <v>3900</v>
      </c>
      <c r="G45" s="40"/>
      <c r="H45" s="39">
        <f>H44+I44</f>
        <v>1200</v>
      </c>
      <c r="I45" s="40"/>
      <c r="J45" s="39">
        <f>J44+K44</f>
        <v>1000</v>
      </c>
      <c r="K45" s="40"/>
      <c r="L45" s="39">
        <f>L44+M44</f>
        <v>1500</v>
      </c>
      <c r="M45" s="40"/>
    </row>
    <row r="46" spans="2:22" ht="19" x14ac:dyDescent="0.2">
      <c r="C46" s="10" t="s">
        <v>33</v>
      </c>
      <c r="D46" s="39">
        <f xml:space="preserve"> 100*K15+80*L15</f>
        <v>4200</v>
      </c>
      <c r="E46" s="40"/>
      <c r="F46" s="39">
        <f xml:space="preserve"> 40*K16+60*L16</f>
        <v>3900</v>
      </c>
      <c r="G46" s="40"/>
      <c r="H46" s="39">
        <f>80*L17</f>
        <v>1200</v>
      </c>
      <c r="I46" s="40"/>
      <c r="J46" s="39">
        <f>120*K18+160*M18</f>
        <v>1120</v>
      </c>
      <c r="K46" s="40"/>
      <c r="L46" s="39">
        <f>120*K19</f>
        <v>1560</v>
      </c>
      <c r="M46" s="40"/>
    </row>
    <row r="47" spans="2:22" ht="19" x14ac:dyDescent="0.2">
      <c r="C47" s="10" t="s">
        <v>22</v>
      </c>
      <c r="D47" s="39">
        <f>D48-D45</f>
        <v>800</v>
      </c>
      <c r="E47" s="40"/>
      <c r="F47" s="39">
        <f>F48-F45</f>
        <v>100</v>
      </c>
      <c r="G47" s="40"/>
      <c r="H47" s="39">
        <f>H48-H45</f>
        <v>1800</v>
      </c>
      <c r="I47" s="40"/>
      <c r="J47" s="39">
        <f>J48-J45</f>
        <v>0</v>
      </c>
      <c r="K47" s="40"/>
      <c r="L47" s="39">
        <f>L48-L45</f>
        <v>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5:22" ht="27" x14ac:dyDescent="0.35">
      <c r="R50" s="51" t="s">
        <v>43</v>
      </c>
      <c r="S50" s="51"/>
      <c r="T50" s="51"/>
      <c r="U50" s="51"/>
      <c r="V50" s="51"/>
    </row>
    <row r="51" spans="5:22" x14ac:dyDescent="0.2">
      <c r="Q51" s="31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5:22" x14ac:dyDescent="0.2">
      <c r="Q52" s="18" t="s">
        <v>4</v>
      </c>
      <c r="R52" s="19">
        <f>D44/D45</f>
        <v>0.52380952380952384</v>
      </c>
      <c r="S52" s="19">
        <f>F44/F45</f>
        <v>2.0512820512820513E-2</v>
      </c>
      <c r="T52" s="19">
        <f>H44/H45</f>
        <v>1</v>
      </c>
      <c r="U52" s="19">
        <f>J44/J45</f>
        <v>0.16800000000000001</v>
      </c>
      <c r="V52" s="19">
        <f>L44/L45</f>
        <v>8.6666666666666663E-3</v>
      </c>
    </row>
    <row r="53" spans="5:22" x14ac:dyDescent="0.2">
      <c r="Q53" s="18" t="s">
        <v>5</v>
      </c>
      <c r="R53" s="19">
        <f>E44/D45</f>
        <v>0.47619047619047616</v>
      </c>
      <c r="S53" s="19">
        <f>G44/F45</f>
        <v>0.97948717948717945</v>
      </c>
      <c r="T53" s="19">
        <f>I44/H45</f>
        <v>0</v>
      </c>
      <c r="U53" s="19">
        <f>K44/J45</f>
        <v>0.83199999999999996</v>
      </c>
      <c r="V53" s="19">
        <f>M44/L45</f>
        <v>0.99133333333333329</v>
      </c>
    </row>
    <row r="56" spans="5:22" ht="27" x14ac:dyDescent="0.35">
      <c r="F56" s="51"/>
      <c r="G56" s="51"/>
    </row>
    <row r="57" spans="5:22" ht="19" x14ac:dyDescent="0.2">
      <c r="E57" s="23"/>
      <c r="F57" s="23"/>
      <c r="G57" s="23"/>
    </row>
    <row r="58" spans="5:22" ht="19" x14ac:dyDescent="0.2">
      <c r="E58" s="23"/>
      <c r="F58" s="23"/>
      <c r="G58" s="23"/>
    </row>
    <row r="59" spans="5:22" ht="19" x14ac:dyDescent="0.2">
      <c r="E59" s="23"/>
      <c r="F59" s="23"/>
      <c r="G59" s="23"/>
    </row>
    <row r="60" spans="5:22" ht="19" x14ac:dyDescent="0.2">
      <c r="E60" s="23"/>
      <c r="F60" s="23"/>
      <c r="G60" s="23"/>
    </row>
  </sheetData>
  <mergeCells count="46">
    <mergeCell ref="J28:K28"/>
    <mergeCell ref="L28:M28"/>
    <mergeCell ref="D3:F3"/>
    <mergeCell ref="K3:M3"/>
    <mergeCell ref="Q4:S4"/>
    <mergeCell ref="Q8:S8"/>
    <mergeCell ref="D13:F13"/>
    <mergeCell ref="K13:M13"/>
    <mergeCell ref="Q5:S5"/>
    <mergeCell ref="Q9:S9"/>
    <mergeCell ref="R50:V50"/>
    <mergeCell ref="F56:G56"/>
    <mergeCell ref="Q3:S3"/>
    <mergeCell ref="Q7:S7"/>
    <mergeCell ref="R28:X28"/>
    <mergeCell ref="D41:M41"/>
    <mergeCell ref="D42:E42"/>
    <mergeCell ref="F42:G42"/>
    <mergeCell ref="H42:I42"/>
    <mergeCell ref="J42:K42"/>
    <mergeCell ref="L42:M42"/>
    <mergeCell ref="R42:V42"/>
    <mergeCell ref="D27:M27"/>
    <mergeCell ref="D28:E28"/>
    <mergeCell ref="F28:G28"/>
    <mergeCell ref="H28:I28"/>
    <mergeCell ref="D45:E45"/>
    <mergeCell ref="F45:G45"/>
    <mergeCell ref="H45:I45"/>
    <mergeCell ref="J45:K45"/>
    <mergeCell ref="L45:M45"/>
    <mergeCell ref="D46:E46"/>
    <mergeCell ref="F46:G46"/>
    <mergeCell ref="H46:I46"/>
    <mergeCell ref="J46:K46"/>
    <mergeCell ref="L46:M46"/>
    <mergeCell ref="D47:E47"/>
    <mergeCell ref="F47:G47"/>
    <mergeCell ref="H47:I47"/>
    <mergeCell ref="J47:K47"/>
    <mergeCell ref="L47:M47"/>
    <mergeCell ref="D48:E48"/>
    <mergeCell ref="F48:G48"/>
    <mergeCell ref="H48:I48"/>
    <mergeCell ref="J48:K48"/>
    <mergeCell ref="L48:M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7235-A6CA-E342-8A4E-0B981E1615E1}">
  <dimension ref="B3:X60"/>
  <sheetViews>
    <sheetView topLeftCell="C5" zoomScale="62" workbookViewId="0">
      <selection activeCell="L45" sqref="D45:M45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7" customWidth="1"/>
    <col min="19" max="19" width="17.3320312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  <c r="Q3" s="41" t="s">
        <v>41</v>
      </c>
      <c r="R3" s="41"/>
      <c r="S3" s="41"/>
    </row>
    <row r="4" spans="2:19" ht="23" x14ac:dyDescent="0.25">
      <c r="B4" s="2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7"/>
      <c r="K4" s="7" t="s">
        <v>8</v>
      </c>
      <c r="L4" s="7" t="s">
        <v>9</v>
      </c>
      <c r="M4" s="7" t="s">
        <v>10</v>
      </c>
      <c r="Q4" s="42" t="s">
        <v>39</v>
      </c>
      <c r="R4" s="43"/>
      <c r="S4" s="43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7" t="s">
        <v>25</v>
      </c>
      <c r="K5" s="7">
        <v>20</v>
      </c>
      <c r="L5" s="7">
        <v>20</v>
      </c>
      <c r="M5" s="7">
        <v>20</v>
      </c>
      <c r="Q5" s="47">
        <f>70*(D44+E44)+200*(F44+G44)+40*(H44+I44)+15*(J44+K44)+35*(L44+M44) - R30*R31-S30*S31-T30*T31-U30*U31-V30*V31-W30*W31-X30*X31-6400*K20-5920*L20-5440*M20</f>
        <v>206249.5</v>
      </c>
      <c r="R5" s="47"/>
      <c r="S5" s="42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11" t="s">
        <v>26</v>
      </c>
      <c r="K6" s="11">
        <v>8</v>
      </c>
      <c r="L6" s="11">
        <v>8</v>
      </c>
      <c r="M6" s="7">
        <v>8</v>
      </c>
    </row>
    <row r="7" spans="2:19" ht="20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7" t="s">
        <v>27</v>
      </c>
      <c r="K7" s="11">
        <v>40</v>
      </c>
      <c r="L7" s="11">
        <v>37</v>
      </c>
      <c r="M7" s="7">
        <v>34</v>
      </c>
    </row>
    <row r="8" spans="2:19" ht="20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11" t="s">
        <v>28</v>
      </c>
      <c r="K8" s="7">
        <f>K7*K6*K5</f>
        <v>6400</v>
      </c>
      <c r="L8" s="7">
        <f>L7*L6*L5</f>
        <v>5920</v>
      </c>
      <c r="M8" s="7">
        <f>M5*M6*M7</f>
        <v>5440</v>
      </c>
      <c r="Q8" s="45" t="s">
        <v>22</v>
      </c>
      <c r="R8" s="45"/>
      <c r="S8" s="45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48">
        <f>D47+F47+H47+J47+L47</f>
        <v>10520</v>
      </c>
      <c r="R9" s="49"/>
      <c r="S9" s="50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10"/>
      <c r="D14" s="10" t="s">
        <v>8</v>
      </c>
      <c r="E14" s="10" t="s">
        <v>9</v>
      </c>
      <c r="F14" s="10" t="s">
        <v>10</v>
      </c>
      <c r="J14" s="10"/>
      <c r="K14" s="10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20</v>
      </c>
      <c r="L15" s="12">
        <v>0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0</v>
      </c>
      <c r="L16" s="12">
        <v>33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0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0</v>
      </c>
      <c r="L18" s="12">
        <v>0</v>
      </c>
      <c r="M18" s="12">
        <v>0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0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20</v>
      </c>
      <c r="L20" s="16">
        <f>L15+L16+L17</f>
        <v>33</v>
      </c>
      <c r="M20" s="16">
        <f>M18</f>
        <v>0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15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7"/>
      <c r="R29" s="7" t="s">
        <v>13</v>
      </c>
      <c r="S29" s="7" t="s">
        <v>14</v>
      </c>
      <c r="T29" s="7" t="s">
        <v>15</v>
      </c>
      <c r="U29" s="7" t="s">
        <v>19</v>
      </c>
      <c r="V29" s="7" t="s">
        <v>16</v>
      </c>
      <c r="W29" s="7" t="s">
        <v>20</v>
      </c>
      <c r="X29" s="7" t="s">
        <v>17</v>
      </c>
    </row>
    <row r="30" spans="2:24" ht="19" x14ac:dyDescent="0.25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7" t="s">
        <v>34</v>
      </c>
      <c r="R30" s="7">
        <v>10</v>
      </c>
      <c r="S30" s="7">
        <v>7</v>
      </c>
      <c r="T30" s="7">
        <v>3</v>
      </c>
      <c r="U30" s="7">
        <v>10</v>
      </c>
      <c r="V30" s="7">
        <v>9</v>
      </c>
      <c r="W30" s="7">
        <v>5</v>
      </c>
      <c r="X30" s="7">
        <v>4</v>
      </c>
    </row>
    <row r="31" spans="2:24" ht="19" x14ac:dyDescent="0.25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7" t="s">
        <v>18</v>
      </c>
      <c r="R31" s="17">
        <f>0.2*D44+0.12*F44+0.05*J44+0.05*K44+0.03*L44</f>
        <v>3</v>
      </c>
      <c r="S31" s="17">
        <f>0.02*D44+0.015*F44+0.015*G44+0.07*H44+0.03*M44</f>
        <v>30</v>
      </c>
      <c r="T31" s="17">
        <f>0.05*J44</f>
        <v>0</v>
      </c>
      <c r="U31" s="17">
        <f>0.25*E44</f>
        <v>496.25</v>
      </c>
      <c r="V31" s="17">
        <f>0.07*I44</f>
        <v>0</v>
      </c>
      <c r="W31" s="17">
        <f>0.12*G44+0.05*K44</f>
        <v>237.6</v>
      </c>
      <c r="X31" s="17">
        <f>0.1*L44+0.1*M44</f>
        <v>0</v>
      </c>
    </row>
    <row r="32" spans="2:24" ht="19" x14ac:dyDescent="0.25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7" t="s">
        <v>12</v>
      </c>
      <c r="R32" s="13">
        <v>500</v>
      </c>
      <c r="S32" s="13">
        <v>30</v>
      </c>
      <c r="T32" s="13">
        <v>300</v>
      </c>
      <c r="U32" s="13">
        <v>500</v>
      </c>
      <c r="V32" s="13">
        <v>300</v>
      </c>
      <c r="W32" s="13">
        <v>500</v>
      </c>
      <c r="X32" s="13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10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18"/>
      <c r="R43" s="18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15</v>
      </c>
      <c r="E44" s="12">
        <v>1985</v>
      </c>
      <c r="F44" s="12">
        <v>0</v>
      </c>
      <c r="G44" s="12">
        <v>1980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2000</v>
      </c>
      <c r="E45" s="40"/>
      <c r="F45" s="39">
        <f>F44+G44</f>
        <v>1980</v>
      </c>
      <c r="G45" s="40"/>
      <c r="H45" s="39">
        <f>H44+I44</f>
        <v>0</v>
      </c>
      <c r="I45" s="40"/>
      <c r="J45" s="39">
        <f>J44+K44</f>
        <v>0</v>
      </c>
      <c r="K45" s="40"/>
      <c r="L45" s="39">
        <f>L44+M44</f>
        <v>0</v>
      </c>
      <c r="M45" s="40"/>
    </row>
    <row r="46" spans="2:22" ht="19" x14ac:dyDescent="0.2">
      <c r="C46" s="10" t="s">
        <v>33</v>
      </c>
      <c r="D46" s="39">
        <f xml:space="preserve"> 100*K15+80*L15</f>
        <v>2000</v>
      </c>
      <c r="E46" s="40"/>
      <c r="F46" s="39">
        <f xml:space="preserve"> 40*K16+60*L16</f>
        <v>1980</v>
      </c>
      <c r="G46" s="40"/>
      <c r="H46" s="39">
        <f>80*L17</f>
        <v>0</v>
      </c>
      <c r="I46" s="40"/>
      <c r="J46" s="39">
        <f>120*K18+160*M18</f>
        <v>0</v>
      </c>
      <c r="K46" s="40"/>
      <c r="L46" s="39">
        <f>120*K19</f>
        <v>0</v>
      </c>
      <c r="M46" s="40"/>
    </row>
    <row r="47" spans="2:22" ht="19" x14ac:dyDescent="0.2">
      <c r="C47" s="10" t="s">
        <v>22</v>
      </c>
      <c r="D47" s="39">
        <f>D48-D45</f>
        <v>3000</v>
      </c>
      <c r="E47" s="40"/>
      <c r="F47" s="39">
        <f>F48-F45</f>
        <v>2020</v>
      </c>
      <c r="G47" s="40"/>
      <c r="H47" s="39">
        <f>H48-H45</f>
        <v>3000</v>
      </c>
      <c r="I47" s="40"/>
      <c r="J47" s="39">
        <f>J48-J45</f>
        <v>1000</v>
      </c>
      <c r="K47" s="40"/>
      <c r="L47" s="39">
        <f>L48-L45</f>
        <v>1500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5:22" ht="27" x14ac:dyDescent="0.35">
      <c r="R50" s="51" t="s">
        <v>40</v>
      </c>
      <c r="S50" s="51"/>
      <c r="T50" s="51"/>
      <c r="U50" s="51"/>
      <c r="V50" s="51"/>
    </row>
    <row r="51" spans="5:22" x14ac:dyDescent="0.2">
      <c r="Q51" s="18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5:22" x14ac:dyDescent="0.2">
      <c r="Q52" s="18" t="s">
        <v>4</v>
      </c>
      <c r="R52" s="19">
        <f>D44/D45</f>
        <v>7.4999999999999997E-3</v>
      </c>
      <c r="S52" s="19">
        <f>F44/F45</f>
        <v>0</v>
      </c>
      <c r="T52" s="19" t="e">
        <f>H44/H45</f>
        <v>#DIV/0!</v>
      </c>
      <c r="U52" s="19" t="e">
        <f>J44/J45</f>
        <v>#DIV/0!</v>
      </c>
      <c r="V52" s="19" t="e">
        <f>L44/L45</f>
        <v>#DIV/0!</v>
      </c>
    </row>
    <row r="53" spans="5:22" x14ac:dyDescent="0.2">
      <c r="Q53" s="18" t="s">
        <v>5</v>
      </c>
      <c r="R53" s="19">
        <f>E44/D45</f>
        <v>0.99250000000000005</v>
      </c>
      <c r="S53" s="19">
        <f>G44/F45</f>
        <v>1</v>
      </c>
      <c r="T53" s="19" t="e">
        <f>I44/H45</f>
        <v>#DIV/0!</v>
      </c>
      <c r="U53" s="19" t="e">
        <f>K44/J45</f>
        <v>#DIV/0!</v>
      </c>
      <c r="V53" s="19" t="e">
        <f>M44/L45</f>
        <v>#DIV/0!</v>
      </c>
    </row>
    <row r="56" spans="5:22" ht="27" x14ac:dyDescent="0.35">
      <c r="F56" s="51"/>
      <c r="G56" s="51"/>
    </row>
    <row r="57" spans="5:22" ht="19" x14ac:dyDescent="0.2">
      <c r="E57" s="23"/>
      <c r="F57" s="23"/>
      <c r="G57" s="23"/>
    </row>
    <row r="58" spans="5:22" ht="19" x14ac:dyDescent="0.2">
      <c r="E58" s="23"/>
      <c r="F58" s="23"/>
      <c r="G58" s="23"/>
    </row>
    <row r="59" spans="5:22" ht="19" x14ac:dyDescent="0.2">
      <c r="E59" s="23"/>
      <c r="F59" s="23"/>
      <c r="G59" s="23"/>
    </row>
    <row r="60" spans="5:22" ht="19" x14ac:dyDescent="0.2">
      <c r="E60" s="23"/>
      <c r="F60" s="23"/>
      <c r="G60" s="23"/>
    </row>
  </sheetData>
  <mergeCells count="45">
    <mergeCell ref="D13:F13"/>
    <mergeCell ref="K13:M13"/>
    <mergeCell ref="D3:F3"/>
    <mergeCell ref="K3:M3"/>
    <mergeCell ref="Q3:S3"/>
    <mergeCell ref="Q4:S4"/>
    <mergeCell ref="Q8:S8"/>
    <mergeCell ref="Q5:S5"/>
    <mergeCell ref="Q9:S9"/>
    <mergeCell ref="D27:M27"/>
    <mergeCell ref="D28:E28"/>
    <mergeCell ref="F28:G28"/>
    <mergeCell ref="H28:I28"/>
    <mergeCell ref="J28:K28"/>
    <mergeCell ref="L28:M28"/>
    <mergeCell ref="R50:V50"/>
    <mergeCell ref="F56:G56"/>
    <mergeCell ref="R28:X28"/>
    <mergeCell ref="D41:M41"/>
    <mergeCell ref="D42:E42"/>
    <mergeCell ref="F42:G42"/>
    <mergeCell ref="H42:I42"/>
    <mergeCell ref="J42:K42"/>
    <mergeCell ref="L42:M42"/>
    <mergeCell ref="R42:V42"/>
    <mergeCell ref="D45:E45"/>
    <mergeCell ref="F45:G45"/>
    <mergeCell ref="H45:I45"/>
    <mergeCell ref="J45:K45"/>
    <mergeCell ref="L45:M45"/>
    <mergeCell ref="D46:E46"/>
    <mergeCell ref="F46:G46"/>
    <mergeCell ref="H46:I46"/>
    <mergeCell ref="J46:K46"/>
    <mergeCell ref="L46:M46"/>
    <mergeCell ref="D47:E47"/>
    <mergeCell ref="F47:G47"/>
    <mergeCell ref="H47:I47"/>
    <mergeCell ref="J47:K47"/>
    <mergeCell ref="L47:M47"/>
    <mergeCell ref="D48:E48"/>
    <mergeCell ref="F48:G48"/>
    <mergeCell ref="H48:I48"/>
    <mergeCell ref="J48:K48"/>
    <mergeCell ref="L48:M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EC1D-01E5-8C46-998D-46603525DC68}">
  <dimension ref="B3:X60"/>
  <sheetViews>
    <sheetView topLeftCell="A3" zoomScale="59" workbookViewId="0">
      <selection activeCell="L45" sqref="D45:M45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4.83203125" customWidth="1"/>
    <col min="19" max="19" width="13.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</row>
    <row r="4" spans="2:19" ht="23" x14ac:dyDescent="0.25">
      <c r="B4" s="2"/>
      <c r="C4" s="1"/>
      <c r="D4" s="1" t="s">
        <v>8</v>
      </c>
      <c r="E4" s="1" t="s">
        <v>9</v>
      </c>
      <c r="F4" s="1" t="s">
        <v>10</v>
      </c>
      <c r="G4" s="2"/>
      <c r="H4" s="2"/>
      <c r="I4" s="2"/>
      <c r="J4" s="10"/>
      <c r="K4" s="10" t="s">
        <v>8</v>
      </c>
      <c r="L4" s="10" t="s">
        <v>9</v>
      </c>
      <c r="M4" s="10" t="s">
        <v>10</v>
      </c>
      <c r="Q4" s="53" t="s">
        <v>39</v>
      </c>
      <c r="R4" s="53"/>
      <c r="S4" s="53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10" t="s">
        <v>25</v>
      </c>
      <c r="K5" s="10">
        <v>20</v>
      </c>
      <c r="L5" s="10">
        <v>20</v>
      </c>
      <c r="M5" s="10">
        <v>20</v>
      </c>
      <c r="Q5" s="55">
        <f>70*(D44+E44)+200*(F44+G44)+40*(H44+I44)+15*(J44+K44)+35*(L44+M44) - R30*R31-S30*S31-T30*T31-U30*U31-V30*V31-W30*W31-X30*X31-6400*K20-5920*L20-5440*M20</f>
        <v>-102440</v>
      </c>
      <c r="R5" s="56"/>
      <c r="S5" s="57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20" t="s">
        <v>26</v>
      </c>
      <c r="K6" s="20">
        <v>8</v>
      </c>
      <c r="L6" s="20">
        <v>8</v>
      </c>
      <c r="M6" s="10">
        <v>8</v>
      </c>
    </row>
    <row r="7" spans="2:19" ht="27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10" t="s">
        <v>27</v>
      </c>
      <c r="K7" s="20">
        <v>40</v>
      </c>
      <c r="L7" s="20">
        <v>37</v>
      </c>
      <c r="M7" s="10">
        <v>34</v>
      </c>
      <c r="Q7" s="41" t="s">
        <v>41</v>
      </c>
      <c r="R7" s="41"/>
      <c r="S7" s="41"/>
    </row>
    <row r="8" spans="2:19" ht="20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20" t="s">
        <v>28</v>
      </c>
      <c r="K8" s="10">
        <v>6400</v>
      </c>
      <c r="L8" s="10">
        <v>5920</v>
      </c>
      <c r="M8" s="10">
        <v>5440</v>
      </c>
      <c r="Q8" s="54" t="s">
        <v>22</v>
      </c>
      <c r="R8" s="54"/>
      <c r="S8" s="54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58">
        <f>D47+F47+H47+J47+L47</f>
        <v>5000</v>
      </c>
      <c r="R9" s="59"/>
      <c r="S9" s="60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10"/>
      <c r="D14" s="10" t="s">
        <v>8</v>
      </c>
      <c r="E14" s="10" t="s">
        <v>9</v>
      </c>
      <c r="F14" s="10" t="s">
        <v>10</v>
      </c>
      <c r="J14" s="10"/>
      <c r="K14" s="10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11</v>
      </c>
      <c r="L15" s="12">
        <v>12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50</v>
      </c>
      <c r="L16" s="12">
        <v>0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38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7</v>
      </c>
      <c r="L18" s="12">
        <v>0</v>
      </c>
      <c r="M18" s="12">
        <v>1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13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81</v>
      </c>
      <c r="L20" s="16">
        <f>L15+L16+L17</f>
        <v>50</v>
      </c>
      <c r="M20" s="16">
        <f>M18</f>
        <v>1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15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10"/>
      <c r="R29" s="10" t="s">
        <v>13</v>
      </c>
      <c r="S29" s="10" t="s">
        <v>14</v>
      </c>
      <c r="T29" s="10" t="s">
        <v>15</v>
      </c>
      <c r="U29" s="10" t="s">
        <v>19</v>
      </c>
      <c r="V29" s="10" t="s">
        <v>16</v>
      </c>
      <c r="W29" s="10" t="s">
        <v>20</v>
      </c>
      <c r="X29" s="10" t="s">
        <v>17</v>
      </c>
    </row>
    <row r="30" spans="2:24" ht="19" x14ac:dyDescent="0.2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10" t="s">
        <v>34</v>
      </c>
      <c r="R30" s="10">
        <v>10</v>
      </c>
      <c r="S30" s="10">
        <v>7</v>
      </c>
      <c r="T30" s="10">
        <v>3</v>
      </c>
      <c r="U30" s="10">
        <v>10</v>
      </c>
      <c r="V30" s="10">
        <v>9</v>
      </c>
      <c r="W30" s="10">
        <v>5</v>
      </c>
      <c r="X30" s="10">
        <v>4</v>
      </c>
    </row>
    <row r="31" spans="2:24" ht="19" x14ac:dyDescent="0.2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10" t="s">
        <v>18</v>
      </c>
      <c r="R31" s="16">
        <f>0.2*D44+0.12*F44+0.05*J44+0.05*K44+0.03*L44</f>
        <v>95</v>
      </c>
      <c r="S31" s="16">
        <f>0.02*D44+0.015*F44+0.015*G44+0.07*H44+0.03*M44</f>
        <v>30</v>
      </c>
      <c r="T31" s="16">
        <f>0.05*J44</f>
        <v>0</v>
      </c>
      <c r="U31" s="16">
        <f>0.25*E44</f>
        <v>500</v>
      </c>
      <c r="V31" s="16">
        <f>0.07*I44</f>
        <v>210.00000000000003</v>
      </c>
      <c r="W31" s="16">
        <f>0.12*G44+0.05*K44</f>
        <v>290</v>
      </c>
      <c r="X31" s="16">
        <f>0.1*L44+0.1*M44</f>
        <v>150</v>
      </c>
    </row>
    <row r="32" spans="2:24" ht="19" x14ac:dyDescent="0.2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10" t="s">
        <v>12</v>
      </c>
      <c r="R32" s="14">
        <v>500</v>
      </c>
      <c r="S32" s="14">
        <v>30</v>
      </c>
      <c r="T32" s="14">
        <v>300</v>
      </c>
      <c r="U32" s="14">
        <v>500</v>
      </c>
      <c r="V32" s="14">
        <v>300</v>
      </c>
      <c r="W32" s="14">
        <v>500</v>
      </c>
      <c r="X32" s="14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10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18"/>
      <c r="R43" s="18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0</v>
      </c>
      <c r="E44" s="12">
        <v>2000</v>
      </c>
      <c r="F44" s="12">
        <v>0</v>
      </c>
      <c r="G44" s="12">
        <v>2000</v>
      </c>
      <c r="H44" s="12">
        <v>0</v>
      </c>
      <c r="I44" s="12">
        <v>3000</v>
      </c>
      <c r="J44" s="12">
        <v>0</v>
      </c>
      <c r="K44" s="12">
        <v>1000</v>
      </c>
      <c r="L44" s="12">
        <v>1500</v>
      </c>
      <c r="M44" s="12">
        <v>0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2000</v>
      </c>
      <c r="E45" s="40"/>
      <c r="F45" s="39">
        <f>F44+G44</f>
        <v>2000</v>
      </c>
      <c r="G45" s="40"/>
      <c r="H45" s="39">
        <f>H44+I44</f>
        <v>3000</v>
      </c>
      <c r="I45" s="40"/>
      <c r="J45" s="39">
        <f>J44+K44</f>
        <v>1000</v>
      </c>
      <c r="K45" s="40"/>
      <c r="L45" s="39">
        <f>L44+M44</f>
        <v>1500</v>
      </c>
      <c r="M45" s="40"/>
    </row>
    <row r="46" spans="2:22" ht="19" x14ac:dyDescent="0.2">
      <c r="C46" s="10" t="s">
        <v>33</v>
      </c>
      <c r="D46" s="39">
        <f xml:space="preserve"> 100*K15+80*L15</f>
        <v>2060</v>
      </c>
      <c r="E46" s="40"/>
      <c r="F46" s="39">
        <f xml:space="preserve"> 40*K16+60*L16</f>
        <v>2000</v>
      </c>
      <c r="G46" s="40"/>
      <c r="H46" s="39">
        <f>80*L17</f>
        <v>3040</v>
      </c>
      <c r="I46" s="40"/>
      <c r="J46" s="39">
        <f>120*K18+160*M18</f>
        <v>1000</v>
      </c>
      <c r="K46" s="40"/>
      <c r="L46" s="39">
        <f>120*K19</f>
        <v>1560</v>
      </c>
      <c r="M46" s="40"/>
    </row>
    <row r="47" spans="2:22" ht="19" x14ac:dyDescent="0.2">
      <c r="C47" s="10" t="s">
        <v>22</v>
      </c>
      <c r="D47" s="39">
        <f>D48-D45</f>
        <v>3000</v>
      </c>
      <c r="E47" s="40"/>
      <c r="F47" s="39">
        <f>F48-F45</f>
        <v>2000</v>
      </c>
      <c r="G47" s="40"/>
      <c r="H47" s="39">
        <f>H48-H45</f>
        <v>0</v>
      </c>
      <c r="I47" s="40"/>
      <c r="J47" s="39">
        <f>J48-J45</f>
        <v>0</v>
      </c>
      <c r="K47" s="40"/>
      <c r="L47" s="39">
        <f>L48-L45</f>
        <v>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5:22" ht="27" x14ac:dyDescent="0.35">
      <c r="R50" s="51" t="s">
        <v>43</v>
      </c>
      <c r="S50" s="51"/>
      <c r="T50" s="51"/>
      <c r="U50" s="51"/>
      <c r="V50" s="51"/>
    </row>
    <row r="51" spans="5:22" x14ac:dyDescent="0.2">
      <c r="Q51" s="18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5:22" x14ac:dyDescent="0.2">
      <c r="Q52" s="18" t="s">
        <v>4</v>
      </c>
      <c r="R52" s="19">
        <f>D44/D45</f>
        <v>0</v>
      </c>
      <c r="S52" s="19">
        <f>F44/F45</f>
        <v>0</v>
      </c>
      <c r="T52" s="19">
        <f>H44/H45</f>
        <v>0</v>
      </c>
      <c r="U52" s="19">
        <f>J44/J45</f>
        <v>0</v>
      </c>
      <c r="V52" s="19">
        <f>L44/L45</f>
        <v>1</v>
      </c>
    </row>
    <row r="53" spans="5:22" x14ac:dyDescent="0.2">
      <c r="Q53" s="18" t="s">
        <v>5</v>
      </c>
      <c r="R53" s="19">
        <f>E44/D45</f>
        <v>1</v>
      </c>
      <c r="S53" s="19">
        <f>G44/F45</f>
        <v>1</v>
      </c>
      <c r="T53" s="19">
        <f>I44/H45</f>
        <v>1</v>
      </c>
      <c r="U53" s="19">
        <f>K44/J45</f>
        <v>1</v>
      </c>
      <c r="V53" s="19">
        <f>M44/L45</f>
        <v>0</v>
      </c>
    </row>
    <row r="56" spans="5:22" ht="27" x14ac:dyDescent="0.35">
      <c r="F56" s="51"/>
      <c r="G56" s="51"/>
    </row>
    <row r="57" spans="5:22" ht="19" x14ac:dyDescent="0.2">
      <c r="E57" s="23"/>
      <c r="F57" s="23"/>
      <c r="G57" s="23"/>
    </row>
    <row r="58" spans="5:22" ht="19" x14ac:dyDescent="0.2">
      <c r="E58" s="23"/>
      <c r="F58" s="23"/>
      <c r="G58" s="23"/>
    </row>
    <row r="59" spans="5:22" ht="19" x14ac:dyDescent="0.2">
      <c r="E59" s="23"/>
      <c r="F59" s="23"/>
      <c r="G59" s="23"/>
    </row>
    <row r="60" spans="5:22" ht="19" x14ac:dyDescent="0.2">
      <c r="E60" s="23"/>
      <c r="F60" s="23"/>
      <c r="G60" s="23"/>
    </row>
  </sheetData>
  <mergeCells count="45">
    <mergeCell ref="D13:F13"/>
    <mergeCell ref="K13:M13"/>
    <mergeCell ref="D3:F3"/>
    <mergeCell ref="K3:M3"/>
    <mergeCell ref="Q4:S4"/>
    <mergeCell ref="Q7:S7"/>
    <mergeCell ref="Q8:S8"/>
    <mergeCell ref="D27:M27"/>
    <mergeCell ref="D28:E28"/>
    <mergeCell ref="F28:G28"/>
    <mergeCell ref="H28:I28"/>
    <mergeCell ref="J28:K28"/>
    <mergeCell ref="L28:M28"/>
    <mergeCell ref="R50:V50"/>
    <mergeCell ref="F56:G56"/>
    <mergeCell ref="R28:X28"/>
    <mergeCell ref="D41:M41"/>
    <mergeCell ref="D42:E42"/>
    <mergeCell ref="F42:G42"/>
    <mergeCell ref="H42:I42"/>
    <mergeCell ref="J42:K42"/>
    <mergeCell ref="L42:M42"/>
    <mergeCell ref="R42:V42"/>
    <mergeCell ref="D45:E45"/>
    <mergeCell ref="F45:G45"/>
    <mergeCell ref="J45:K45"/>
    <mergeCell ref="L45:M45"/>
    <mergeCell ref="L46:M46"/>
    <mergeCell ref="J46:K46"/>
    <mergeCell ref="F48:G48"/>
    <mergeCell ref="D48:E48"/>
    <mergeCell ref="Q9:S9"/>
    <mergeCell ref="Q5:S5"/>
    <mergeCell ref="H45:I45"/>
    <mergeCell ref="H47:I47"/>
    <mergeCell ref="J47:K47"/>
    <mergeCell ref="L47:M47"/>
    <mergeCell ref="L48:M48"/>
    <mergeCell ref="J48:K48"/>
    <mergeCell ref="H48:I48"/>
    <mergeCell ref="H46:I46"/>
    <mergeCell ref="F46:G46"/>
    <mergeCell ref="D46:E46"/>
    <mergeCell ref="D47:E47"/>
    <mergeCell ref="F47:G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D31-E8B1-5944-820F-A213C23C9187}">
  <dimension ref="B3:X60"/>
  <sheetViews>
    <sheetView topLeftCell="A13" zoomScale="50" workbookViewId="0">
      <selection activeCell="L45" sqref="D45:M45"/>
    </sheetView>
  </sheetViews>
  <sheetFormatPr baseColWidth="10" defaultRowHeight="16" x14ac:dyDescent="0.2"/>
  <cols>
    <col min="1" max="1" width="8.83203125" customWidth="1"/>
    <col min="2" max="2" width="28.33203125" customWidth="1"/>
    <col min="3" max="3" width="20.1640625" customWidth="1"/>
    <col min="4" max="4" width="20.6640625" customWidth="1"/>
    <col min="5" max="5" width="21.6640625" customWidth="1"/>
    <col min="6" max="6" width="14.1640625" customWidth="1"/>
    <col min="7" max="7" width="13.6640625" customWidth="1"/>
    <col min="8" max="8" width="14.1640625" customWidth="1"/>
    <col min="9" max="9" width="20" customWidth="1"/>
    <col min="10" max="10" width="16.83203125" customWidth="1"/>
    <col min="11" max="11" width="17" customWidth="1"/>
    <col min="12" max="12" width="18.83203125" customWidth="1"/>
    <col min="13" max="13" width="18.1640625" customWidth="1"/>
    <col min="14" max="14" width="20.5" customWidth="1"/>
    <col min="17" max="17" width="19.5" customWidth="1"/>
    <col min="18" max="18" width="14.83203125" customWidth="1"/>
    <col min="19" max="19" width="13.5" customWidth="1"/>
    <col min="20" max="20" width="16.1640625" customWidth="1"/>
    <col min="21" max="21" width="14.5" customWidth="1"/>
    <col min="22" max="22" width="12.83203125" customWidth="1"/>
  </cols>
  <sheetData>
    <row r="3" spans="2:19" ht="27" x14ac:dyDescent="0.35">
      <c r="D3" s="46" t="s">
        <v>35</v>
      </c>
      <c r="E3" s="46"/>
      <c r="F3" s="46"/>
      <c r="K3" s="46" t="s">
        <v>45</v>
      </c>
      <c r="L3" s="46"/>
      <c r="M3" s="46"/>
      <c r="Q3" s="41" t="s">
        <v>21</v>
      </c>
      <c r="R3" s="41"/>
      <c r="S3" s="41"/>
    </row>
    <row r="4" spans="2:19" ht="20" x14ac:dyDescent="0.25">
      <c r="B4" s="2"/>
      <c r="C4" s="21"/>
      <c r="D4" s="22" t="s">
        <v>8</v>
      </c>
      <c r="E4" s="1" t="s">
        <v>9</v>
      </c>
      <c r="F4" s="1" t="s">
        <v>10</v>
      </c>
      <c r="G4" s="2"/>
      <c r="H4" s="2"/>
      <c r="I4" s="2"/>
      <c r="J4" s="24"/>
      <c r="K4" s="25" t="s">
        <v>8</v>
      </c>
      <c r="L4" s="10" t="s">
        <v>9</v>
      </c>
      <c r="M4" s="10" t="s">
        <v>10</v>
      </c>
      <c r="Q4" s="61" t="s">
        <v>39</v>
      </c>
      <c r="R4" s="62"/>
      <c r="S4" s="62"/>
    </row>
    <row r="5" spans="2:19" ht="23" x14ac:dyDescent="0.25">
      <c r="B5" s="2"/>
      <c r="C5" s="1" t="s">
        <v>23</v>
      </c>
      <c r="D5" s="1">
        <v>5</v>
      </c>
      <c r="E5" s="1">
        <v>4</v>
      </c>
      <c r="F5" s="1"/>
      <c r="G5" s="3"/>
      <c r="H5" s="3"/>
      <c r="I5" s="3"/>
      <c r="J5" s="10" t="s">
        <v>25</v>
      </c>
      <c r="K5" s="10">
        <v>20</v>
      </c>
      <c r="L5" s="10">
        <v>20</v>
      </c>
      <c r="M5" s="10">
        <v>20</v>
      </c>
      <c r="Q5" s="47">
        <f>70*(D44+E44)+200*(F44+G44)+40*(H44+I44)+15*(J44+K44)+35*(L44+M44) - R30*R31-S30*S31-T30*T31-U30*U31-V30*V31-W30*W31-X30*X31-6400*K20-5920*L20-5440*M20</f>
        <v>50641.599999999977</v>
      </c>
      <c r="R5" s="47"/>
      <c r="S5" s="42"/>
    </row>
    <row r="6" spans="2:19" ht="20" x14ac:dyDescent="0.25">
      <c r="B6" s="4"/>
      <c r="C6" s="9" t="s">
        <v>24</v>
      </c>
      <c r="D6" s="9">
        <v>2</v>
      </c>
      <c r="E6" s="9">
        <v>3</v>
      </c>
      <c r="F6" s="9"/>
      <c r="G6" s="4"/>
      <c r="H6" s="4"/>
      <c r="I6" s="4"/>
      <c r="J6" s="20" t="s">
        <v>26</v>
      </c>
      <c r="K6" s="20">
        <v>8</v>
      </c>
      <c r="L6" s="20">
        <v>8</v>
      </c>
      <c r="M6" s="10">
        <v>8</v>
      </c>
    </row>
    <row r="7" spans="2:19" ht="27" x14ac:dyDescent="0.25">
      <c r="B7" s="4"/>
      <c r="C7" s="9" t="s">
        <v>2</v>
      </c>
      <c r="D7" s="9"/>
      <c r="E7" s="9">
        <v>4</v>
      </c>
      <c r="F7" s="9"/>
      <c r="G7" s="4"/>
      <c r="H7" s="4"/>
      <c r="I7" s="4"/>
      <c r="J7" s="10" t="s">
        <v>27</v>
      </c>
      <c r="K7" s="20">
        <v>40</v>
      </c>
      <c r="L7" s="20">
        <v>37</v>
      </c>
      <c r="M7" s="10">
        <v>34</v>
      </c>
      <c r="Q7" s="41" t="s">
        <v>21</v>
      </c>
      <c r="R7" s="41"/>
      <c r="S7" s="41"/>
    </row>
    <row r="8" spans="2:19" ht="27" x14ac:dyDescent="0.25">
      <c r="B8" s="2"/>
      <c r="C8" s="1" t="s">
        <v>3</v>
      </c>
      <c r="D8" s="1">
        <v>6</v>
      </c>
      <c r="E8" s="1"/>
      <c r="F8" s="1">
        <v>8</v>
      </c>
      <c r="G8" s="2"/>
      <c r="H8" s="2"/>
      <c r="I8" s="2"/>
      <c r="J8" s="20" t="s">
        <v>28</v>
      </c>
      <c r="K8" s="10">
        <v>6400</v>
      </c>
      <c r="L8" s="10">
        <v>5920</v>
      </c>
      <c r="M8" s="10">
        <v>5440</v>
      </c>
      <c r="Q8" s="63" t="s">
        <v>22</v>
      </c>
      <c r="R8" s="63"/>
      <c r="S8" s="63"/>
    </row>
    <row r="9" spans="2:19" ht="20" x14ac:dyDescent="0.25">
      <c r="B9" s="2"/>
      <c r="C9" s="1" t="s">
        <v>11</v>
      </c>
      <c r="D9" s="1">
        <v>6</v>
      </c>
      <c r="E9" s="1"/>
      <c r="F9" s="1"/>
      <c r="G9" s="2"/>
      <c r="H9" s="2"/>
      <c r="I9" s="2"/>
      <c r="J9" s="2"/>
      <c r="K9" s="2"/>
      <c r="L9" s="2"/>
      <c r="Q9" s="64">
        <f>D47+F47+H47+J47+L47</f>
        <v>5980</v>
      </c>
      <c r="R9" s="65"/>
      <c r="S9" s="61"/>
    </row>
    <row r="10" spans="2:19" ht="19" x14ac:dyDescent="0.25">
      <c r="Q10" s="8"/>
      <c r="R10" s="8"/>
      <c r="S10" s="8"/>
    </row>
    <row r="13" spans="2:19" ht="27" x14ac:dyDescent="0.35">
      <c r="D13" s="46" t="s">
        <v>36</v>
      </c>
      <c r="E13" s="46"/>
      <c r="F13" s="46"/>
      <c r="K13" s="46" t="s">
        <v>44</v>
      </c>
      <c r="L13" s="46"/>
      <c r="M13" s="46"/>
    </row>
    <row r="14" spans="2:19" ht="19" x14ac:dyDescent="0.2">
      <c r="C14" s="23"/>
      <c r="D14" s="10" t="s">
        <v>8</v>
      </c>
      <c r="E14" s="10" t="s">
        <v>9</v>
      </c>
      <c r="F14" s="10" t="s">
        <v>10</v>
      </c>
      <c r="J14" s="26"/>
      <c r="K14" s="25" t="s">
        <v>8</v>
      </c>
      <c r="L14" s="10" t="s">
        <v>9</v>
      </c>
      <c r="M14" s="10" t="s">
        <v>10</v>
      </c>
    </row>
    <row r="15" spans="2:19" ht="19" x14ac:dyDescent="0.2">
      <c r="C15" s="10" t="s">
        <v>0</v>
      </c>
      <c r="D15" s="10">
        <f>D5*K5</f>
        <v>100</v>
      </c>
      <c r="E15" s="10">
        <f>E5*L5</f>
        <v>80</v>
      </c>
      <c r="F15" s="10"/>
      <c r="J15" s="10" t="s">
        <v>0</v>
      </c>
      <c r="K15" s="12">
        <v>20</v>
      </c>
      <c r="L15" s="12">
        <v>0</v>
      </c>
      <c r="M15" s="12">
        <v>0</v>
      </c>
    </row>
    <row r="16" spans="2:19" ht="19" x14ac:dyDescent="0.2">
      <c r="C16" s="10" t="s">
        <v>1</v>
      </c>
      <c r="D16" s="10">
        <f>D6*K5</f>
        <v>40</v>
      </c>
      <c r="E16" s="10">
        <f>E6*L5</f>
        <v>60</v>
      </c>
      <c r="F16" s="10"/>
      <c r="J16" s="10" t="s">
        <v>1</v>
      </c>
      <c r="K16" s="12">
        <v>14</v>
      </c>
      <c r="L16" s="12">
        <v>24</v>
      </c>
      <c r="M16" s="12">
        <v>0</v>
      </c>
    </row>
    <row r="17" spans="2:24" ht="19" x14ac:dyDescent="0.2">
      <c r="C17" s="10" t="s">
        <v>2</v>
      </c>
      <c r="D17" s="10"/>
      <c r="E17" s="10">
        <f>E7*L5</f>
        <v>80</v>
      </c>
      <c r="F17" s="10"/>
      <c r="J17" s="10" t="s">
        <v>29</v>
      </c>
      <c r="K17" s="12">
        <v>0</v>
      </c>
      <c r="L17" s="12">
        <v>26</v>
      </c>
      <c r="M17" s="12">
        <v>0</v>
      </c>
    </row>
    <row r="18" spans="2:24" ht="20" customHeight="1" x14ac:dyDescent="0.2">
      <c r="C18" s="10" t="s">
        <v>3</v>
      </c>
      <c r="D18" s="10">
        <f>D8*K5</f>
        <v>120</v>
      </c>
      <c r="E18" s="10"/>
      <c r="F18" s="10">
        <f>F8*M5</f>
        <v>160</v>
      </c>
      <c r="J18" s="10" t="s">
        <v>3</v>
      </c>
      <c r="K18" s="12">
        <v>0</v>
      </c>
      <c r="L18" s="12">
        <v>0</v>
      </c>
      <c r="M18" s="12">
        <v>7</v>
      </c>
      <c r="N18" s="6"/>
      <c r="O18" s="6"/>
      <c r="P18" s="6"/>
    </row>
    <row r="19" spans="2:24" ht="16" customHeight="1" x14ac:dyDescent="0.2">
      <c r="C19" s="10" t="s">
        <v>11</v>
      </c>
      <c r="D19" s="10">
        <f>D9*K5</f>
        <v>120</v>
      </c>
      <c r="E19" s="10"/>
      <c r="F19" s="10"/>
      <c r="J19" s="10" t="s">
        <v>11</v>
      </c>
      <c r="K19" s="12">
        <v>12</v>
      </c>
      <c r="L19" s="12">
        <v>0</v>
      </c>
      <c r="M19" s="12">
        <v>0</v>
      </c>
      <c r="N19" s="6"/>
      <c r="O19" s="6"/>
      <c r="P19" s="6"/>
    </row>
    <row r="20" spans="2:24" ht="20" x14ac:dyDescent="0.25">
      <c r="C20" s="6"/>
      <c r="D20" s="6"/>
      <c r="E20" s="6"/>
      <c r="I20" s="2"/>
      <c r="J20" s="10" t="s">
        <v>30</v>
      </c>
      <c r="K20" s="16">
        <f>K15+K16+K18+K19</f>
        <v>46</v>
      </c>
      <c r="L20" s="16">
        <f>L15+L16+L17</f>
        <v>50</v>
      </c>
      <c r="M20" s="16">
        <f>M18</f>
        <v>7</v>
      </c>
      <c r="N20" s="2"/>
      <c r="O20" s="2"/>
      <c r="P20" s="2"/>
    </row>
    <row r="21" spans="2:24" ht="20" x14ac:dyDescent="0.25">
      <c r="B21" s="3"/>
      <c r="C21" s="3"/>
      <c r="D21" s="3"/>
      <c r="E21" s="3"/>
      <c r="I21" s="2"/>
      <c r="J21" s="10" t="s">
        <v>12</v>
      </c>
      <c r="K21" s="14">
        <v>100</v>
      </c>
      <c r="L21" s="14">
        <v>50</v>
      </c>
      <c r="M21" s="14">
        <v>40</v>
      </c>
      <c r="N21" s="2"/>
      <c r="O21" s="2"/>
      <c r="P21" s="2"/>
    </row>
    <row r="22" spans="2:24" ht="20" x14ac:dyDescent="0.25">
      <c r="B22" s="3"/>
      <c r="C22" s="3"/>
      <c r="D22" s="3"/>
      <c r="E22" s="3"/>
      <c r="I22" s="2"/>
      <c r="J22" s="2"/>
      <c r="K22" s="2"/>
      <c r="L22" s="2"/>
      <c r="M22" s="2"/>
      <c r="N22" s="2"/>
      <c r="O22" s="2"/>
      <c r="P22" s="2"/>
    </row>
    <row r="23" spans="2:24" ht="20" x14ac:dyDescent="0.25">
      <c r="B23" s="3"/>
      <c r="C23" s="3"/>
      <c r="D23" s="3"/>
      <c r="E23" s="3"/>
      <c r="I23" s="2"/>
      <c r="J23" s="2"/>
      <c r="K23" s="2"/>
      <c r="L23" s="2"/>
      <c r="M23" s="2"/>
      <c r="N23" s="2"/>
      <c r="O23" s="2"/>
      <c r="P23" s="2"/>
    </row>
    <row r="24" spans="2:24" ht="20" x14ac:dyDescent="0.25">
      <c r="B24" s="3"/>
      <c r="C24" s="3"/>
      <c r="D24" s="3"/>
      <c r="E24" s="3"/>
    </row>
    <row r="25" spans="2:24" ht="20" x14ac:dyDescent="0.25">
      <c r="B25" s="3"/>
      <c r="C25" s="3"/>
      <c r="D25" s="3"/>
      <c r="E25" s="3"/>
    </row>
    <row r="26" spans="2:24" ht="20" x14ac:dyDescent="0.25">
      <c r="B26" s="3"/>
      <c r="C26" s="3"/>
      <c r="D26" s="3"/>
      <c r="E26" s="3"/>
    </row>
    <row r="27" spans="2:24" ht="27" x14ac:dyDescent="0.35">
      <c r="B27" s="3"/>
      <c r="C27" s="3"/>
      <c r="D27" s="46" t="s">
        <v>37</v>
      </c>
      <c r="E27" s="46"/>
      <c r="F27" s="46"/>
      <c r="G27" s="46"/>
      <c r="H27" s="46"/>
      <c r="I27" s="46"/>
      <c r="J27" s="46"/>
      <c r="K27" s="46"/>
      <c r="L27" s="46"/>
      <c r="M27" s="46"/>
    </row>
    <row r="28" spans="2:24" ht="27" x14ac:dyDescent="0.35">
      <c r="B28" s="3"/>
      <c r="C28" s="27"/>
      <c r="D28" s="44" t="s">
        <v>0</v>
      </c>
      <c r="E28" s="44"/>
      <c r="F28" s="44" t="s">
        <v>1</v>
      </c>
      <c r="G28" s="44"/>
      <c r="H28" s="44" t="s">
        <v>2</v>
      </c>
      <c r="I28" s="44"/>
      <c r="J28" s="44" t="s">
        <v>3</v>
      </c>
      <c r="K28" s="44"/>
      <c r="L28" s="44" t="s">
        <v>11</v>
      </c>
      <c r="M28" s="44"/>
      <c r="R28" s="46" t="s">
        <v>38</v>
      </c>
      <c r="S28" s="46"/>
      <c r="T28" s="46"/>
      <c r="U28" s="46"/>
      <c r="V28" s="46"/>
      <c r="W28" s="46"/>
      <c r="X28" s="46"/>
    </row>
    <row r="29" spans="2:24" ht="20" x14ac:dyDescent="0.25">
      <c r="B29" s="3"/>
      <c r="C29" s="15"/>
      <c r="D29" s="15" t="s">
        <v>4</v>
      </c>
      <c r="E29" s="15" t="s">
        <v>5</v>
      </c>
      <c r="F29" s="15" t="s">
        <v>4</v>
      </c>
      <c r="G29" s="15" t="s">
        <v>5</v>
      </c>
      <c r="H29" s="15" t="s">
        <v>4</v>
      </c>
      <c r="I29" s="15" t="s">
        <v>5</v>
      </c>
      <c r="J29" s="15" t="s">
        <v>4</v>
      </c>
      <c r="K29" s="15" t="s">
        <v>5</v>
      </c>
      <c r="L29" s="15" t="s">
        <v>4</v>
      </c>
      <c r="M29" s="15" t="s">
        <v>5</v>
      </c>
      <c r="Q29" s="24"/>
      <c r="R29" s="10" t="s">
        <v>13</v>
      </c>
      <c r="S29" s="10" t="s">
        <v>14</v>
      </c>
      <c r="T29" s="10" t="s">
        <v>15</v>
      </c>
      <c r="U29" s="10" t="s">
        <v>19</v>
      </c>
      <c r="V29" s="10" t="s">
        <v>16</v>
      </c>
      <c r="W29" s="10" t="s">
        <v>20</v>
      </c>
      <c r="X29" s="10" t="s">
        <v>17</v>
      </c>
    </row>
    <row r="30" spans="2:24" ht="19" x14ac:dyDescent="0.2">
      <c r="C30" s="15" t="s">
        <v>13</v>
      </c>
      <c r="D30" s="15">
        <v>0.2</v>
      </c>
      <c r="E30" s="15"/>
      <c r="F30" s="15">
        <v>0.12</v>
      </c>
      <c r="G30" s="15"/>
      <c r="H30" s="15"/>
      <c r="I30" s="15"/>
      <c r="J30" s="15">
        <v>0.05</v>
      </c>
      <c r="K30" s="15">
        <v>0.05</v>
      </c>
      <c r="L30" s="15">
        <v>0.03</v>
      </c>
      <c r="M30" s="15"/>
      <c r="Q30" s="28" t="s">
        <v>34</v>
      </c>
      <c r="R30" s="10">
        <v>10</v>
      </c>
      <c r="S30" s="10">
        <v>7</v>
      </c>
      <c r="T30" s="10">
        <v>3</v>
      </c>
      <c r="U30" s="10">
        <v>10</v>
      </c>
      <c r="V30" s="10">
        <v>9</v>
      </c>
      <c r="W30" s="10">
        <v>5</v>
      </c>
      <c r="X30" s="10">
        <v>4</v>
      </c>
    </row>
    <row r="31" spans="2:24" ht="19" x14ac:dyDescent="0.2">
      <c r="C31" s="15" t="s">
        <v>14</v>
      </c>
      <c r="D31" s="15">
        <v>0.02</v>
      </c>
      <c r="E31" s="15"/>
      <c r="F31" s="15">
        <v>1.4999999999999999E-2</v>
      </c>
      <c r="G31" s="15">
        <v>1.4999999999999999E-2</v>
      </c>
      <c r="H31" s="15">
        <v>7.0000000000000007E-2</v>
      </c>
      <c r="I31" s="15"/>
      <c r="J31" s="15"/>
      <c r="K31" s="15"/>
      <c r="L31" s="15"/>
      <c r="M31" s="15">
        <v>0.03</v>
      </c>
      <c r="Q31" s="10" t="s">
        <v>18</v>
      </c>
      <c r="R31" s="16">
        <f>0.2*D44+0.12*F44+0.05*J44+0.05*K44+0.03*L44</f>
        <v>93.199999999999989</v>
      </c>
      <c r="S31" s="16">
        <f>0.02*D44+0.015*F44+0.015*G44+0.07*H44+0.03*M44</f>
        <v>30</v>
      </c>
      <c r="T31" s="16">
        <f>0.05*J44</f>
        <v>0</v>
      </c>
      <c r="U31" s="16">
        <f>0.25*E44</f>
        <v>500</v>
      </c>
      <c r="V31" s="16">
        <f>0.07*I44</f>
        <v>145.60000000000002</v>
      </c>
      <c r="W31" s="16">
        <f>0.12*G44+0.05*K44</f>
        <v>290</v>
      </c>
      <c r="X31" s="16">
        <f>0.1*L44+0.1*M44</f>
        <v>144</v>
      </c>
    </row>
    <row r="32" spans="2:24" ht="19" x14ac:dyDescent="0.2">
      <c r="C32" s="15" t="s">
        <v>15</v>
      </c>
      <c r="D32" s="15"/>
      <c r="E32" s="15"/>
      <c r="F32" s="15"/>
      <c r="G32" s="15"/>
      <c r="H32" s="15"/>
      <c r="I32" s="15"/>
      <c r="J32" s="15">
        <v>0.05</v>
      </c>
      <c r="K32" s="15"/>
      <c r="L32" s="15"/>
      <c r="M32" s="15"/>
      <c r="Q32" s="10" t="s">
        <v>12</v>
      </c>
      <c r="R32" s="14">
        <v>500</v>
      </c>
      <c r="S32" s="14">
        <v>30</v>
      </c>
      <c r="T32" s="14">
        <v>300</v>
      </c>
      <c r="U32" s="14">
        <v>500</v>
      </c>
      <c r="V32" s="14">
        <v>300</v>
      </c>
      <c r="W32" s="14">
        <v>500</v>
      </c>
      <c r="X32" s="14">
        <v>300</v>
      </c>
    </row>
    <row r="33" spans="2:22" ht="19" x14ac:dyDescent="0.2">
      <c r="C33" s="15" t="s">
        <v>19</v>
      </c>
      <c r="D33" s="15"/>
      <c r="E33" s="15">
        <v>0.25</v>
      </c>
      <c r="F33" s="15"/>
      <c r="G33" s="15"/>
      <c r="H33" s="15"/>
      <c r="I33" s="15"/>
      <c r="J33" s="15"/>
      <c r="K33" s="15"/>
      <c r="L33" s="15"/>
      <c r="M33" s="15"/>
    </row>
    <row r="34" spans="2:22" ht="19" x14ac:dyDescent="0.2">
      <c r="C34" s="15" t="s">
        <v>16</v>
      </c>
      <c r="D34" s="15"/>
      <c r="E34" s="15"/>
      <c r="F34" s="15"/>
      <c r="G34" s="15"/>
      <c r="H34" s="15"/>
      <c r="I34" s="15">
        <v>7.0000000000000007E-2</v>
      </c>
      <c r="J34" s="15"/>
      <c r="K34" s="15"/>
      <c r="L34" s="15"/>
      <c r="M34" s="15"/>
    </row>
    <row r="35" spans="2:22" ht="16" customHeight="1" x14ac:dyDescent="0.2">
      <c r="C35" s="15" t="s">
        <v>20</v>
      </c>
      <c r="D35" s="15"/>
      <c r="E35" s="15"/>
      <c r="F35" s="15"/>
      <c r="G35" s="15">
        <v>0.12</v>
      </c>
      <c r="H35" s="15"/>
      <c r="I35" s="15"/>
      <c r="J35" s="15"/>
      <c r="K35" s="15">
        <v>0.05</v>
      </c>
      <c r="L35" s="15"/>
      <c r="M35" s="15"/>
      <c r="N35" s="5"/>
    </row>
    <row r="36" spans="2:22" ht="16" customHeight="1" x14ac:dyDescent="0.2">
      <c r="C36" s="15" t="s">
        <v>17</v>
      </c>
      <c r="D36" s="15"/>
      <c r="E36" s="15"/>
      <c r="F36" s="15"/>
      <c r="G36" s="15"/>
      <c r="H36" s="15"/>
      <c r="I36" s="15"/>
      <c r="J36" s="15"/>
      <c r="K36" s="15"/>
      <c r="L36" s="15">
        <v>0.1</v>
      </c>
      <c r="M36" s="15">
        <v>0.1</v>
      </c>
      <c r="N36" s="5"/>
    </row>
    <row r="37" spans="2:22" ht="20" x14ac:dyDescent="0.25">
      <c r="C37" s="5"/>
      <c r="D37" s="5"/>
      <c r="J37" s="2"/>
      <c r="K37" s="2"/>
      <c r="L37" s="2"/>
      <c r="M37" s="2"/>
      <c r="N37" s="2"/>
    </row>
    <row r="38" spans="2:22" ht="20" x14ac:dyDescent="0.25">
      <c r="C38" s="5"/>
      <c r="D38" s="5"/>
      <c r="I38" s="2"/>
    </row>
    <row r="39" spans="2:22" ht="20" x14ac:dyDescent="0.25">
      <c r="B39" s="2"/>
      <c r="C39" s="2"/>
      <c r="D39" s="2"/>
      <c r="I39" s="2"/>
    </row>
    <row r="40" spans="2:22" ht="20" x14ac:dyDescent="0.25">
      <c r="B40" s="2"/>
      <c r="C40" s="4"/>
      <c r="D40" s="4"/>
    </row>
    <row r="41" spans="2:22" ht="27" x14ac:dyDescent="0.35">
      <c r="B41" s="2"/>
      <c r="C41" s="2"/>
      <c r="D41" s="46" t="s">
        <v>6</v>
      </c>
      <c r="E41" s="46"/>
      <c r="F41" s="46"/>
      <c r="G41" s="46"/>
      <c r="H41" s="46"/>
      <c r="I41" s="46"/>
      <c r="J41" s="46"/>
      <c r="K41" s="46"/>
      <c r="L41" s="46"/>
      <c r="M41" s="46"/>
    </row>
    <row r="42" spans="2:22" ht="27" x14ac:dyDescent="0.35">
      <c r="B42" s="2"/>
      <c r="C42" s="23"/>
      <c r="D42" s="52" t="s">
        <v>0</v>
      </c>
      <c r="E42" s="52"/>
      <c r="F42" s="52" t="s">
        <v>1</v>
      </c>
      <c r="G42" s="52"/>
      <c r="H42" s="52" t="s">
        <v>2</v>
      </c>
      <c r="I42" s="52"/>
      <c r="J42" s="52" t="s">
        <v>3</v>
      </c>
      <c r="K42" s="52"/>
      <c r="L42" s="52" t="s">
        <v>11</v>
      </c>
      <c r="M42" s="52"/>
      <c r="R42" s="46" t="s">
        <v>42</v>
      </c>
      <c r="S42" s="46"/>
      <c r="T42" s="46"/>
      <c r="U42" s="46"/>
      <c r="V42" s="46"/>
    </row>
    <row r="43" spans="2:22" ht="19" x14ac:dyDescent="0.2">
      <c r="C43" s="10"/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Q43" s="29"/>
      <c r="R43" s="30" t="s">
        <v>0</v>
      </c>
      <c r="S43" s="18" t="s">
        <v>1</v>
      </c>
      <c r="T43" s="18" t="s">
        <v>2</v>
      </c>
      <c r="U43" s="18" t="s">
        <v>3</v>
      </c>
      <c r="V43" s="18" t="s">
        <v>11</v>
      </c>
    </row>
    <row r="44" spans="2:22" ht="19" x14ac:dyDescent="0.2">
      <c r="C44" s="10" t="s">
        <v>31</v>
      </c>
      <c r="D44" s="12">
        <v>0</v>
      </c>
      <c r="E44" s="12">
        <v>2000</v>
      </c>
      <c r="F44" s="12">
        <v>0</v>
      </c>
      <c r="G44" s="12">
        <v>2000</v>
      </c>
      <c r="H44" s="12">
        <v>0</v>
      </c>
      <c r="I44" s="12">
        <v>2080</v>
      </c>
      <c r="J44" s="12">
        <v>0</v>
      </c>
      <c r="K44" s="12">
        <v>1000</v>
      </c>
      <c r="L44" s="12">
        <v>1440</v>
      </c>
      <c r="M44" s="12">
        <v>0</v>
      </c>
      <c r="Q44" s="18" t="s">
        <v>46</v>
      </c>
      <c r="R44" s="18">
        <v>70</v>
      </c>
      <c r="S44" s="18">
        <v>200</v>
      </c>
      <c r="T44" s="18">
        <v>40</v>
      </c>
      <c r="U44" s="18">
        <v>15</v>
      </c>
      <c r="V44" s="18">
        <v>35</v>
      </c>
    </row>
    <row r="45" spans="2:22" ht="19" x14ac:dyDescent="0.2">
      <c r="C45" s="10" t="s">
        <v>32</v>
      </c>
      <c r="D45" s="39">
        <f>D44+E44</f>
        <v>2000</v>
      </c>
      <c r="E45" s="40"/>
      <c r="F45" s="39">
        <f>F44+G44</f>
        <v>2000</v>
      </c>
      <c r="G45" s="40"/>
      <c r="H45" s="39">
        <f>H44+I44</f>
        <v>2080</v>
      </c>
      <c r="I45" s="40"/>
      <c r="J45" s="39">
        <f>J44+K44</f>
        <v>1000</v>
      </c>
      <c r="K45" s="40"/>
      <c r="L45" s="39">
        <f>L44+M44</f>
        <v>1440</v>
      </c>
      <c r="M45" s="40"/>
    </row>
    <row r="46" spans="2:22" ht="19" x14ac:dyDescent="0.2">
      <c r="C46" s="10" t="s">
        <v>33</v>
      </c>
      <c r="D46" s="39">
        <f xml:space="preserve"> 100*K15+80*L15</f>
        <v>2000</v>
      </c>
      <c r="E46" s="40"/>
      <c r="F46" s="39">
        <f xml:space="preserve"> 40*K16+60*L16</f>
        <v>2000</v>
      </c>
      <c r="G46" s="40"/>
      <c r="H46" s="39">
        <f>80*L17</f>
        <v>2080</v>
      </c>
      <c r="I46" s="40"/>
      <c r="J46" s="39">
        <f>120*K18+160*M18</f>
        <v>1120</v>
      </c>
      <c r="K46" s="40"/>
      <c r="L46" s="39">
        <f>120*K19</f>
        <v>1440</v>
      </c>
      <c r="M46" s="40"/>
    </row>
    <row r="47" spans="2:22" ht="19" x14ac:dyDescent="0.2">
      <c r="C47" s="10" t="s">
        <v>22</v>
      </c>
      <c r="D47" s="39">
        <f>D48-D45</f>
        <v>3000</v>
      </c>
      <c r="E47" s="40"/>
      <c r="F47" s="39">
        <f>F48-F45</f>
        <v>2000</v>
      </c>
      <c r="G47" s="40"/>
      <c r="H47" s="39">
        <f>H48-H45</f>
        <v>920</v>
      </c>
      <c r="I47" s="40"/>
      <c r="J47" s="39">
        <f>J48-J45</f>
        <v>0</v>
      </c>
      <c r="K47" s="40"/>
      <c r="L47" s="39">
        <f>L48-L45</f>
        <v>60</v>
      </c>
      <c r="M47" s="40"/>
    </row>
    <row r="48" spans="2:22" ht="19" x14ac:dyDescent="0.2">
      <c r="C48" s="10" t="s">
        <v>7</v>
      </c>
      <c r="D48" s="37">
        <v>5000</v>
      </c>
      <c r="E48" s="38"/>
      <c r="F48" s="37">
        <v>4000</v>
      </c>
      <c r="G48" s="38"/>
      <c r="H48" s="37">
        <v>3000</v>
      </c>
      <c r="I48" s="38"/>
      <c r="J48" s="37">
        <v>1000</v>
      </c>
      <c r="K48" s="38"/>
      <c r="L48" s="37">
        <v>1500</v>
      </c>
      <c r="M48" s="38"/>
    </row>
    <row r="50" spans="5:22" ht="27" x14ac:dyDescent="0.35">
      <c r="R50" s="51" t="s">
        <v>43</v>
      </c>
      <c r="S50" s="51"/>
      <c r="T50" s="51"/>
      <c r="U50" s="51"/>
      <c r="V50" s="51"/>
    </row>
    <row r="51" spans="5:22" x14ac:dyDescent="0.2">
      <c r="Q51" s="31"/>
      <c r="R51" s="18" t="s">
        <v>0</v>
      </c>
      <c r="S51" s="18" t="s">
        <v>1</v>
      </c>
      <c r="T51" s="18" t="s">
        <v>2</v>
      </c>
      <c r="U51" s="18" t="s">
        <v>3</v>
      </c>
      <c r="V51" s="18" t="s">
        <v>11</v>
      </c>
    </row>
    <row r="52" spans="5:22" x14ac:dyDescent="0.2">
      <c r="Q52" s="18" t="s">
        <v>4</v>
      </c>
      <c r="R52" s="19">
        <f>D44/D45</f>
        <v>0</v>
      </c>
      <c r="S52" s="19">
        <f>F44/F45</f>
        <v>0</v>
      </c>
      <c r="T52" s="19">
        <f>H44/H45</f>
        <v>0</v>
      </c>
      <c r="U52" s="19">
        <f>J44/J45</f>
        <v>0</v>
      </c>
      <c r="V52" s="19">
        <f>L44/L45</f>
        <v>1</v>
      </c>
    </row>
    <row r="53" spans="5:22" x14ac:dyDescent="0.2">
      <c r="Q53" s="18" t="s">
        <v>5</v>
      </c>
      <c r="R53" s="19">
        <f>E44/D45</f>
        <v>1</v>
      </c>
      <c r="S53" s="19">
        <f>G44/F45</f>
        <v>1</v>
      </c>
      <c r="T53" s="19">
        <f>I44/H45</f>
        <v>1</v>
      </c>
      <c r="U53" s="19">
        <f>K44/J45</f>
        <v>1</v>
      </c>
      <c r="V53" s="19">
        <f>M44/L45</f>
        <v>0</v>
      </c>
    </row>
    <row r="56" spans="5:22" ht="27" x14ac:dyDescent="0.35">
      <c r="F56" s="51"/>
      <c r="G56" s="51"/>
    </row>
    <row r="57" spans="5:22" ht="19" x14ac:dyDescent="0.2">
      <c r="E57" s="23"/>
      <c r="F57" s="23"/>
      <c r="G57" s="23"/>
    </row>
    <row r="58" spans="5:22" ht="19" x14ac:dyDescent="0.2">
      <c r="E58" s="23"/>
      <c r="F58" s="23"/>
      <c r="G58" s="23"/>
    </row>
    <row r="59" spans="5:22" ht="19" x14ac:dyDescent="0.2">
      <c r="E59" s="23"/>
      <c r="F59" s="23"/>
      <c r="G59" s="23"/>
    </row>
    <row r="60" spans="5:22" ht="19" x14ac:dyDescent="0.2">
      <c r="E60" s="23"/>
      <c r="F60" s="23"/>
      <c r="G60" s="23"/>
    </row>
  </sheetData>
  <mergeCells count="46">
    <mergeCell ref="Q7:S7"/>
    <mergeCell ref="D3:F3"/>
    <mergeCell ref="K3:M3"/>
    <mergeCell ref="Q3:S3"/>
    <mergeCell ref="Q4:S4"/>
    <mergeCell ref="Q5:S5"/>
    <mergeCell ref="Q8:S8"/>
    <mergeCell ref="Q9:S9"/>
    <mergeCell ref="D13:F13"/>
    <mergeCell ref="K13:M13"/>
    <mergeCell ref="D27:M27"/>
    <mergeCell ref="R28:X28"/>
    <mergeCell ref="D41:M41"/>
    <mergeCell ref="D42:E42"/>
    <mergeCell ref="F42:G42"/>
    <mergeCell ref="H42:I42"/>
    <mergeCell ref="J42:K42"/>
    <mergeCell ref="L42:M42"/>
    <mergeCell ref="R42:V42"/>
    <mergeCell ref="D28:E28"/>
    <mergeCell ref="F28:G28"/>
    <mergeCell ref="H28:I28"/>
    <mergeCell ref="J28:K28"/>
    <mergeCell ref="L28:M28"/>
    <mergeCell ref="D46:E46"/>
    <mergeCell ref="F46:G46"/>
    <mergeCell ref="H46:I46"/>
    <mergeCell ref="J46:K46"/>
    <mergeCell ref="L46:M46"/>
    <mergeCell ref="D45:E45"/>
    <mergeCell ref="F45:G45"/>
    <mergeCell ref="H45:I45"/>
    <mergeCell ref="J45:K45"/>
    <mergeCell ref="L45:M45"/>
    <mergeCell ref="R50:V50"/>
    <mergeCell ref="F56:G56"/>
    <mergeCell ref="D47:E47"/>
    <mergeCell ref="F47:G47"/>
    <mergeCell ref="H47:I47"/>
    <mergeCell ref="J47:K47"/>
    <mergeCell ref="L47:M47"/>
    <mergeCell ref="D48:E48"/>
    <mergeCell ref="F48:G48"/>
    <mergeCell ref="H48:I48"/>
    <mergeCell ref="J48:K48"/>
    <mergeCell ref="L48:M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 profit</vt:lpstr>
      <vt:lpstr>Min shortage</vt:lpstr>
      <vt:lpstr>Compromise</vt:lpstr>
      <vt:lpstr>Sensitivity an. (profit)</vt:lpstr>
      <vt:lpstr>Sensitivity an. (min shortage)</vt:lpstr>
      <vt:lpstr>Sensitivity an. 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Wieland</dc:creator>
  <cp:lastModifiedBy>Marius Wieland</cp:lastModifiedBy>
  <dcterms:created xsi:type="dcterms:W3CDTF">2024-04-10T07:55:09Z</dcterms:created>
  <dcterms:modified xsi:type="dcterms:W3CDTF">2024-04-30T13:59:08Z</dcterms:modified>
</cp:coreProperties>
</file>