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64" documentId="8_{C6DF4FF8-4439-447F-8701-542F5480C62B}" xr6:coauthVersionLast="47" xr6:coauthVersionMax="47" xr10:uidLastSave="{C598B16E-6CA9-4FA9-9D47-9E0CE01BB0FA}"/>
  <bookViews>
    <workbookView xWindow="-110" yWindow="-110" windowWidth="19420" windowHeight="1042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5" i="1"/>
  <c r="C55" i="1"/>
  <c r="B11" i="2" s="1"/>
  <c r="I11" i="2" s="1"/>
  <c r="J12" i="2" s="1"/>
  <c r="J46" i="1"/>
  <c r="C46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<sst xmlns="http://schemas.openxmlformats.org/spreadsheetml/2006/main" count="478" uniqueCount="110">
  <si>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</si>
  <si>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</si>
  <si>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</si>
  <si>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</si>
  <si>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</si>
  <si>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</si>
  <si>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</si>
  <si>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</si>
  <si>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</si>
  <si>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</si>
  <si>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</si>
  <si>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</si>
  <si>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</si>
  <si>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</si>
  <si>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</si>
  <si>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</si>
  <si>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</si>
  <si>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</si>
  <si>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</si>
  <si>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</si>
  <si>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</si>
  <si>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</si>
  <si>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</si>
  <si>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</si>
  <si>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</si>
  <si>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</si>
  <si>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</si>
  <si>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</si>
  <si>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</si>
  <si>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</si>
  <si>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</si>
  <si>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</si>
  <si>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</si>
  <si>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</si>
  <si>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</si>
  <si>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</si>
  <si>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</si>
  <si>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</si>
  <si>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</si>
  <si>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</si>
  <si>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</si>
  <si>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</si>
  <si>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</si>
  <si>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</si>
  <si>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</si>
  <si>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</si>
  <si>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</si>
  <si>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</si>
  <si>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</si>
  <si>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</si>
  <si>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</si>
  <si>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</si>
  <si>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</si>
  <si>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</si>
  <si>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</si>
  <si>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</si>
  <si>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</si>
  <si>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</si>
  <si>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</si>
  <si>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</si>
  <si>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</si>
  <si>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</si>
  <si>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</si>
  <si>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</si>
  <si>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</si>
  <si>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</si>
  <si>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</si>
  <si>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</si>
  <si>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</si>
  <si>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</si>
  <si>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</si>
  <si>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</si>
  <si>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</si>
  <si>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</si>
  <si>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</si>
  <si>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</si>
  <si>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</si>
  <si>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</si>
  <si>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</si>
  <si>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</si>
  <si>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</si>
  <si>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</si>
  <si>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</si>
  <si>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</si>
  <si>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</si>
  <si>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</si>
  <si>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</si>
  <si>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</si>
  <si>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</si>
  <si>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</si>
  <si>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</si>
  <si>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</si>
  <si>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</si>
  <si>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</si>
  <si>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</si>
  <si>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</si>
  <si>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</si>
  <si>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</si>
  <si>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</si>
  <si>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</si>
  <si>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</si>
  <si>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</si>
  <si>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</si>
  <si>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</si>
  <si>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</si>
  <si>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</si>
  <si>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Não houve</t>
  </si>
  <si>
    <t>APA</t>
  </si>
  <si>
    <t>SDI</t>
  </si>
  <si>
    <t>Ocorreu o desligamento da LT 230kV decorrente de um curto-circuito monofásico (fase A), causa desconhecida.
Houve atuaçãodo esquema de teleproteção da LT.
Religamento automático monopolar atuou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</si>
</sst>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VA_APA_Pré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0.99705881270486663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4-4B13-951D-1FF4F99C2036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VB_APA_Pré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-0.48368807682285381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-0.87187850090012409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4-4B13-951D-1FF4F99C2036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VC_APA_Pré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-0.51363964953360186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0.86335063006115798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4-4B13-951D-1FF4F99C2036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IA_APA_Pré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3.0296496700127138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-0.20176022157689091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4-4B13-951D-1FF4F99C2036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IB_APA_Pré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-1.1890795799882374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-1.4741688754813618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84-4B13-951D-1FF4F99C2036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IC_APA_Pré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-0.93502083672131842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1.6392660320228212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4-4B13-951D-1FF4F99C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648"/>
        <c:axId val="83549568"/>
      </c:scatterChart>
      <c:valAx>
        <c:axId val="83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5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VA_APA_Falta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-0.2984068913334646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0.76144463993193112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2-4587-B588-F3ACA7029D25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VB_APA_Falta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0.97973830462917777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2-4587-B588-F3ACA7029D25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VC_APA_Falta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-0.53117110962556857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-0.8402296095250289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2-4587-B588-F3ACA7029D25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IA_APA_Falta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3.8461782946499894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16.069900825013303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2-4587-B588-F3ACA7029D25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IB_APA_Falta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1.1244348041190186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-2.3095238138027758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2-4587-B588-F3ACA7029D25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IC_APA_Falta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-2.1629455515860685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-3.4560651599246937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2-4587-B588-F3ACA702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0864"/>
        <c:axId val="87475328"/>
      </c:scatterChart>
      <c:valAx>
        <c:axId val="87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VA_SDI_Pré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1.0091078618009979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5-457D-AF4A-939A8A713F17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VB_SDI_Pré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-0.49676114379252395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-0.8826893362427235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5-457D-AF4A-939A8A713F17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VC_SDI_Pré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-0.51732616834228062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0.86816719488265115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5-457D-AF4A-939A8A713F17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IA_SDI_Pré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-0.77273150357043907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7.5494668287653499E-2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5-457D-AF4A-939A8A713F17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IB_SDI_Pré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1.1160752554690692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1.4492532571416565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25-457D-AF4A-939A8A713F17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IC_SDI_Pré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0.79342720181246307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-1.6238885177702813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25-457D-AF4A-939A8A7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1536"/>
        <c:axId val="87603456"/>
      </c:scatterChart>
      <c:valAx>
        <c:axId val="8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VA_SDI_Falta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-1.2900690544355253E-2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0.61587253438572809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587-BF4C-603AD3548EE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VB_SDI_Falta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1.0301936977192279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587-BF4C-603AD3548EE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VC_SDI_Falta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-0.4665233944263707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-0.87777244595415349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587-BF4C-603AD3548EE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IA_SDI_Falta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7.509798383275827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25.582030623338639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E-4587-BF4C-603AD3548EE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IB_SDI_Falta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-1.2741907968068318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2.3536202269059916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E-4587-BF4C-603AD3548EE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IC_SDI_Falta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2.0357766287139265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3.5879879283959215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E-4587-BF4C-603AD354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144"/>
        <c:axId val="90308608"/>
      </c:scatterChart>
      <c:valAx>
        <c:axId val="90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29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abSelected="1" topLeftCell="A16" zoomScale="85" zoomScaleNormal="85" workbookViewId="0">
      <selection activeCell="G25" sqref="G25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57" t="s">
        <v>0</v>
      </c>
      <c r="B1" s="57"/>
      <c r="C1" s="57"/>
      <c r="D1" s="57"/>
      <c r="E1" s="57"/>
      <c r="F1" s="57"/>
      <c r="G1" s="57"/>
      <c r="I1" s="10"/>
      <c r="J1" s="71" t="s">
        <v>30</v>
      </c>
      <c r="K1" s="71"/>
      <c r="L1" s="71"/>
      <c r="M1" s="71"/>
      <c r="N1" s="71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81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97" t="s">
        <v>65</v>
      </c>
      <c r="N2" s="98"/>
      <c r="O2" s="99"/>
      <c r="P2" s="95" t="s">
        <v>68</v>
      </c>
      <c r="Q2" s="95"/>
      <c r="R2" s="95"/>
      <c r="S2" s="95"/>
      <c r="U2" s="1"/>
      <c r="V2" s="2" t="s">
        <v>20</v>
      </c>
      <c r="W2" s="2">
        <f>C4</f>
        <v>230</v>
      </c>
      <c r="X2" s="1" t="s">
        <v>3</v>
      </c>
      <c r="Y2" s="1"/>
      <c r="Z2" s="1"/>
      <c r="AG2" s="1" t="s">
        <v>82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69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APA</v>
      </c>
      <c r="O3" s="39">
        <v>40.01</v>
      </c>
      <c r="P3" s="95" t="str">
        <f>IF(C15="Não Houve","Não Houve",100*(C15-O3)/O3)</f>
        <v>Não Houve</v>
      </c>
      <c r="Q3" s="95"/>
      <c r="R3" s="95"/>
      <c r="S3" s="95"/>
      <c r="U3" s="1"/>
      <c r="V3" s="2" t="s">
        <v>21</v>
      </c>
      <c r="W3" s="2">
        <f>1000*W1/(W2*SQRT(3))</f>
        <v>251.02185616940253</v>
      </c>
      <c r="X3" s="1" t="s">
        <v>24</v>
      </c>
      <c r="Y3" s="1"/>
      <c r="Z3" s="1"/>
    </row>
    <row r="4" spans="1:33" x14ac:dyDescent="0.35">
      <c r="A4" s="20" t="s">
        <v>107</v>
      </c>
      <c r="B4" s="20" t="s">
        <v>108</v>
      </c>
      <c r="C4" s="20">
        <v>230</v>
      </c>
      <c r="D4" s="20">
        <v>40.6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SDI</v>
      </c>
      <c r="O4" s="39">
        <v>0.59</v>
      </c>
      <c r="P4" s="95" t="str">
        <f>IF(C15="Não Houve","Não Houve",100*(C15-O4)/O4)</f>
        <v>Não Houve</v>
      </c>
      <c r="Q4" s="95"/>
      <c r="R4" s="95"/>
      <c r="S4" s="95"/>
      <c r="U4" s="1"/>
      <c r="V4" s="2" t="s">
        <v>22</v>
      </c>
      <c r="W4" s="2">
        <f>(W2^2)/W1</f>
        <v>529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69" t="s">
        <v>4</v>
      </c>
      <c r="B6" s="70"/>
      <c r="C6" s="70"/>
      <c r="D6" s="70"/>
      <c r="E6" s="70"/>
      <c r="F6" s="70"/>
      <c r="G6" s="70"/>
      <c r="I6" s="10"/>
      <c r="J6" s="62" t="s">
        <v>91</v>
      </c>
      <c r="K6" s="63"/>
      <c r="L6" s="63"/>
      <c r="M6" s="63"/>
      <c r="N6" s="64"/>
      <c r="O6" s="10"/>
      <c r="P6" s="10"/>
      <c r="Q6" s="10"/>
      <c r="U6" s="1"/>
      <c r="V6" s="65" t="s">
        <v>4</v>
      </c>
      <c r="W6" s="66"/>
      <c r="X6" s="66"/>
      <c r="Y6" s="67"/>
      <c r="Z6" s="1"/>
    </row>
    <row r="7" spans="1:33" x14ac:dyDescent="0.35">
      <c r="A7" s="43" t="s">
        <v>90</v>
      </c>
      <c r="B7" s="43" t="s">
        <v>93</v>
      </c>
      <c r="C7" s="43" t="s">
        <v>94</v>
      </c>
      <c r="D7" s="43" t="s">
        <v>95</v>
      </c>
      <c r="E7" s="43" t="s">
        <v>96</v>
      </c>
      <c r="F7" s="43" t="s">
        <v>97</v>
      </c>
      <c r="G7" s="43" t="s">
        <v>98</v>
      </c>
      <c r="I7" s="10"/>
      <c r="J7" s="13" t="s">
        <v>14</v>
      </c>
      <c r="K7" s="13" t="str">
        <f>A4</f>
        <v>APA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99</v>
      </c>
      <c r="B8" s="20">
        <v>7.7999999999999996E-3</v>
      </c>
      <c r="C8" s="20">
        <v>3.9800000000000002E-2</v>
      </c>
      <c r="D8" s="20">
        <v>2.86E-2</v>
      </c>
      <c r="E8" s="20">
        <v>0.1082</v>
      </c>
      <c r="F8" s="20">
        <v>6.8834999999999993E-2</v>
      </c>
      <c r="G8" s="20">
        <v>5.2302000000000001E-2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4.1261999999999999</v>
      </c>
      <c r="W8" s="45">
        <f>C8*$W$4</f>
        <v>21.054200000000002</v>
      </c>
      <c r="X8" s="45">
        <f>D8*$W$4</f>
        <v>15.1294</v>
      </c>
      <c r="Y8" s="45">
        <f>E8*$W$4</f>
        <v>57.2378</v>
      </c>
      <c r="Z8" s="1"/>
    </row>
    <row r="9" spans="1:33" x14ac:dyDescent="0.35">
      <c r="A9" s="20" t="s">
        <v>100</v>
      </c>
      <c r="B9" s="20">
        <v>0.1016</v>
      </c>
      <c r="C9" s="20">
        <v>0.51859999999999995</v>
      </c>
      <c r="D9" s="20">
        <v>0.37259999999999999</v>
      </c>
      <c r="E9" s="20">
        <v>1.4097999999999999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SDI</v>
      </c>
      <c r="L10" s="30"/>
      <c r="M10" s="30"/>
      <c r="N10" s="31"/>
      <c r="O10" s="10"/>
      <c r="P10" s="10"/>
      <c r="Q10" s="10"/>
      <c r="U10" s="1"/>
      <c r="V10" s="65" t="s">
        <v>4</v>
      </c>
      <c r="W10" s="66"/>
      <c r="X10" s="66"/>
      <c r="Y10" s="67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102</v>
      </c>
      <c r="W11" s="43" t="s">
        <v>103</v>
      </c>
      <c r="X11" s="43" t="s">
        <v>104</v>
      </c>
      <c r="Y11" s="43" t="s">
        <v>105</v>
      </c>
      <c r="Z11" s="1"/>
    </row>
    <row r="12" spans="1:33" ht="15" customHeight="1" x14ac:dyDescent="0.35">
      <c r="A12" s="68" t="s">
        <v>79</v>
      </c>
      <c r="B12" s="68"/>
      <c r="C12" s="20" t="s">
        <v>82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0.10163054187192118</v>
      </c>
      <c r="W12" s="55">
        <f t="shared" ref="W12:Y12" si="0">W8/$D$4</f>
        <v>0.51857635467980301</v>
      </c>
      <c r="X12" s="55">
        <f t="shared" si="0"/>
        <v>0.37264532019704433</v>
      </c>
      <c r="Y12" s="55">
        <f t="shared" si="0"/>
        <v>1.4097980295566501</v>
      </c>
      <c r="Z12" s="1"/>
    </row>
    <row r="13" spans="1:33" ht="15" customHeight="1" x14ac:dyDescent="0.35">
      <c r="A13" s="68" t="s">
        <v>80</v>
      </c>
      <c r="B13" s="68"/>
      <c r="C13" s="20" t="s">
        <v>82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60" t="s">
        <v>66</v>
      </c>
      <c r="B15" s="61"/>
      <c r="C15" s="20" t="s">
        <v>106</v>
      </c>
      <c r="D15" s="58" t="s">
        <v>67</v>
      </c>
      <c r="E15" s="59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7"/>
      <c r="E16" s="47"/>
      <c r="F16" s="47"/>
      <c r="G16" s="47"/>
      <c r="I16" s="10"/>
      <c r="J16" s="62" t="s">
        <v>92</v>
      </c>
      <c r="K16" s="63"/>
      <c r="L16" s="63"/>
      <c r="M16" s="63"/>
      <c r="N16" s="64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 x14ac:dyDescent="0.35">
      <c r="A19" s="72" t="s">
        <v>70</v>
      </c>
      <c r="B19" s="72"/>
      <c r="C19" s="72"/>
      <c r="D19" s="72"/>
      <c r="E19" s="72"/>
      <c r="F19" s="72"/>
      <c r="G19" s="72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78" t="s">
        <v>71</v>
      </c>
      <c r="B21" s="79"/>
      <c r="C21" s="80"/>
      <c r="D21" s="52"/>
      <c r="E21" s="60" t="s">
        <v>89</v>
      </c>
      <c r="F21" s="75"/>
      <c r="G21" s="61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 x14ac:dyDescent="0.35">
      <c r="A22" s="78" t="s">
        <v>72</v>
      </c>
      <c r="B22" s="80"/>
      <c r="C22" s="44" t="s">
        <v>73</v>
      </c>
      <c r="D22" s="52"/>
      <c r="E22" s="60" t="s">
        <v>72</v>
      </c>
      <c r="F22" s="61"/>
      <c r="G22" s="45" t="s">
        <v>73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A23" s="73" t="s">
        <v>88</v>
      </c>
      <c r="B23" s="74"/>
      <c r="C23" s="56">
        <v>4</v>
      </c>
      <c r="D23" s="52"/>
      <c r="E23" s="76" t="s">
        <v>88</v>
      </c>
      <c r="F23" s="77"/>
      <c r="G23" s="20">
        <v>2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 x14ac:dyDescent="0.35">
      <c r="A24" s="73" t="s">
        <v>87</v>
      </c>
      <c r="B24" s="74"/>
      <c r="C24" s="56">
        <v>0</v>
      </c>
      <c r="D24" s="52"/>
      <c r="E24" s="76" t="s">
        <v>87</v>
      </c>
      <c r="F24" s="77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73" t="s">
        <v>75</v>
      </c>
      <c r="B25" s="74"/>
      <c r="C25" s="56">
        <v>2</v>
      </c>
      <c r="D25" s="52"/>
      <c r="E25" s="76" t="s">
        <v>75</v>
      </c>
      <c r="F25" s="77"/>
      <c r="G25" s="20">
        <v>2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35">
      <c r="A26" s="73" t="s">
        <v>76</v>
      </c>
      <c r="B26" s="74"/>
      <c r="C26" s="56">
        <v>2</v>
      </c>
      <c r="D26" s="52"/>
      <c r="E26" s="76" t="s">
        <v>76</v>
      </c>
      <c r="F26" s="77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 x14ac:dyDescent="0.35">
      <c r="A27" s="73" t="s">
        <v>83</v>
      </c>
      <c r="B27" s="74"/>
      <c r="C27" s="56">
        <v>0</v>
      </c>
      <c r="D27" s="52"/>
      <c r="E27" s="76" t="s">
        <v>83</v>
      </c>
      <c r="F27" s="77"/>
      <c r="G27" s="20">
        <v>0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 x14ac:dyDescent="0.35">
      <c r="A28" s="73" t="s">
        <v>84</v>
      </c>
      <c r="B28" s="74"/>
      <c r="C28" s="56">
        <v>0</v>
      </c>
      <c r="D28" s="52"/>
      <c r="E28" s="76" t="s">
        <v>84</v>
      </c>
      <c r="F28" s="77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 x14ac:dyDescent="0.35">
      <c r="A29" s="73" t="s">
        <v>86</v>
      </c>
      <c r="B29" s="74"/>
      <c r="C29" s="56">
        <v>0</v>
      </c>
      <c r="D29" s="52"/>
      <c r="E29" s="76" t="s">
        <v>86</v>
      </c>
      <c r="F29" s="77"/>
      <c r="G29" s="20">
        <v>0</v>
      </c>
      <c r="H29" s="54"/>
      <c r="I29" s="53"/>
      <c r="J29" s="53"/>
      <c r="K29" s="53" t="s">
        <v>101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x14ac:dyDescent="0.35">
      <c r="A30" s="73" t="s">
        <v>85</v>
      </c>
      <c r="B30" s="74"/>
      <c r="C30" s="56">
        <v>0</v>
      </c>
      <c r="D30" s="52"/>
      <c r="E30" s="76" t="s">
        <v>85</v>
      </c>
      <c r="F30" s="77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 x14ac:dyDescent="0.35">
      <c r="A31" s="73" t="s">
        <v>78</v>
      </c>
      <c r="B31" s="74"/>
      <c r="C31" s="56">
        <v>0</v>
      </c>
      <c r="D31" s="52"/>
      <c r="E31" s="76" t="s">
        <v>78</v>
      </c>
      <c r="F31" s="77"/>
      <c r="G31" s="20">
        <v>0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 x14ac:dyDescent="0.35">
      <c r="A32" s="73" t="s">
        <v>77</v>
      </c>
      <c r="B32" s="74"/>
      <c r="C32" s="56">
        <v>0</v>
      </c>
      <c r="D32" s="52"/>
      <c r="E32" s="76" t="s">
        <v>77</v>
      </c>
      <c r="F32" s="77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x14ac:dyDescent="0.35">
      <c r="A33" s="73" t="s">
        <v>74</v>
      </c>
      <c r="B33" s="74"/>
      <c r="C33" s="56">
        <v>0</v>
      </c>
      <c r="D33" s="52"/>
      <c r="E33" s="76" t="s">
        <v>74</v>
      </c>
      <c r="F33" s="77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 x14ac:dyDescent="0.35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x14ac:dyDescent="0.35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35">
      <c r="A37" s="65" t="s">
        <v>5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7"/>
    </row>
    <row r="38" spans="1:23" ht="15" customHeight="1" x14ac:dyDescent="0.35">
      <c r="A38" s="84" t="s">
        <v>109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</row>
    <row r="39" spans="1:23" x14ac:dyDescent="0.35">
      <c r="A39" s="87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9"/>
    </row>
    <row r="40" spans="1:23" x14ac:dyDescent="0.35">
      <c r="A40" s="87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9"/>
    </row>
    <row r="41" spans="1:23" x14ac:dyDescent="0.35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9"/>
    </row>
    <row r="42" spans="1:23" x14ac:dyDescent="0.35">
      <c r="A42" s="90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2"/>
    </row>
    <row r="44" spans="1:23" x14ac:dyDescent="0.35">
      <c r="A44" s="94" t="s">
        <v>13</v>
      </c>
      <c r="B44" s="94"/>
      <c r="C44" s="94"/>
      <c r="D44" s="94"/>
      <c r="E44" s="94"/>
      <c r="F44" s="94"/>
      <c r="G44" s="9"/>
      <c r="H44" s="68" t="s">
        <v>12</v>
      </c>
      <c r="I44" s="68"/>
      <c r="J44" s="68"/>
      <c r="K44" s="68"/>
      <c r="L44" s="68"/>
      <c r="M44" s="68"/>
    </row>
    <row r="45" spans="1:23" x14ac:dyDescent="0.35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 x14ac:dyDescent="0.35">
      <c r="A46" s="93" t="s">
        <v>14</v>
      </c>
      <c r="B46" s="93"/>
      <c r="C46" s="12" t="str">
        <f>A4</f>
        <v>APA</v>
      </c>
      <c r="D46" s="21"/>
      <c r="E46" s="21"/>
      <c r="F46" s="21"/>
      <c r="G46" s="9"/>
      <c r="H46" s="93" t="s">
        <v>14</v>
      </c>
      <c r="I46" s="93"/>
      <c r="J46" s="12" t="str">
        <f>A4</f>
        <v>APA</v>
      </c>
      <c r="K46" s="21"/>
      <c r="L46" s="21"/>
      <c r="M46" s="21"/>
    </row>
    <row r="47" spans="1:23" x14ac:dyDescent="0.35">
      <c r="A47" s="81" t="s">
        <v>6</v>
      </c>
      <c r="B47" s="81"/>
      <c r="C47" s="82" t="s">
        <v>7</v>
      </c>
      <c r="D47" s="82"/>
      <c r="E47" s="83" t="s">
        <v>8</v>
      </c>
      <c r="F47" s="83"/>
      <c r="G47" s="9"/>
      <c r="H47" s="81" t="s">
        <v>6</v>
      </c>
      <c r="I47" s="81"/>
      <c r="J47" s="82" t="s">
        <v>7</v>
      </c>
      <c r="K47" s="82"/>
      <c r="L47" s="83" t="s">
        <v>8</v>
      </c>
      <c r="M47" s="83"/>
    </row>
    <row r="48" spans="1:23" x14ac:dyDescent="0.35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 x14ac:dyDescent="0.35">
      <c r="A49" s="22">
        <v>132.4</v>
      </c>
      <c r="B49" s="22">
        <v>0</v>
      </c>
      <c r="C49" s="22">
        <v>132.4</v>
      </c>
      <c r="D49" s="22">
        <v>240.98</v>
      </c>
      <c r="E49" s="22">
        <v>133.4</v>
      </c>
      <c r="F49" s="22">
        <v>120.75</v>
      </c>
      <c r="G49" s="9"/>
      <c r="H49" s="22">
        <v>108.6</v>
      </c>
      <c r="I49" s="22">
        <v>0</v>
      </c>
      <c r="J49" s="22">
        <v>130.1</v>
      </c>
      <c r="K49" s="22">
        <v>248.6</v>
      </c>
      <c r="L49" s="22">
        <v>132</v>
      </c>
      <c r="M49" s="22">
        <v>126.3</v>
      </c>
    </row>
    <row r="50" spans="1:13" x14ac:dyDescent="0.35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 x14ac:dyDescent="0.35">
      <c r="A51" s="81" t="s">
        <v>9</v>
      </c>
      <c r="B51" s="81"/>
      <c r="C51" s="82" t="s">
        <v>10</v>
      </c>
      <c r="D51" s="82"/>
      <c r="E51" s="83" t="s">
        <v>11</v>
      </c>
      <c r="F51" s="83"/>
      <c r="G51" s="9"/>
      <c r="H51" s="81" t="s">
        <v>9</v>
      </c>
      <c r="I51" s="81"/>
      <c r="J51" s="82" t="s">
        <v>10</v>
      </c>
      <c r="K51" s="82"/>
      <c r="L51" s="83" t="s">
        <v>11</v>
      </c>
      <c r="M51" s="83"/>
    </row>
    <row r="52" spans="1:13" x14ac:dyDescent="0.35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 x14ac:dyDescent="0.35">
      <c r="A53" s="22">
        <v>403.2</v>
      </c>
      <c r="B53" s="22">
        <v>356.19</v>
      </c>
      <c r="C53" s="22">
        <v>251.5</v>
      </c>
      <c r="D53" s="22">
        <v>231.11</v>
      </c>
      <c r="E53" s="22">
        <v>250.6</v>
      </c>
      <c r="F53" s="22">
        <v>119.7</v>
      </c>
      <c r="G53" s="9"/>
      <c r="H53" s="22">
        <v>2194.1999999999998</v>
      </c>
      <c r="I53" s="22">
        <v>325.14</v>
      </c>
      <c r="J53" s="22">
        <v>341.1</v>
      </c>
      <c r="K53" s="22">
        <v>184.56</v>
      </c>
      <c r="L53" s="22">
        <v>541.4</v>
      </c>
      <c r="M53" s="22">
        <v>126.56</v>
      </c>
    </row>
    <row r="54" spans="1:13" x14ac:dyDescent="0.35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 x14ac:dyDescent="0.35">
      <c r="A55" s="96" t="s">
        <v>15</v>
      </c>
      <c r="B55" s="96"/>
      <c r="C55" s="8" t="str">
        <f>B4</f>
        <v>SDI</v>
      </c>
      <c r="D55" s="25"/>
      <c r="E55" s="25"/>
      <c r="F55" s="25"/>
      <c r="G55" s="9"/>
      <c r="H55" s="96" t="s">
        <v>15</v>
      </c>
      <c r="I55" s="96"/>
      <c r="J55" s="8" t="str">
        <f>B4</f>
        <v>SDI</v>
      </c>
      <c r="K55" s="25"/>
      <c r="L55" s="25"/>
      <c r="M55" s="25"/>
    </row>
    <row r="56" spans="1:13" x14ac:dyDescent="0.35">
      <c r="A56" s="81" t="s">
        <v>6</v>
      </c>
      <c r="B56" s="81"/>
      <c r="C56" s="82" t="s">
        <v>7</v>
      </c>
      <c r="D56" s="82"/>
      <c r="E56" s="83" t="s">
        <v>8</v>
      </c>
      <c r="F56" s="83"/>
      <c r="G56" s="9"/>
      <c r="H56" s="81" t="s">
        <v>6</v>
      </c>
      <c r="I56" s="81"/>
      <c r="J56" s="82" t="s">
        <v>7</v>
      </c>
      <c r="K56" s="82"/>
      <c r="L56" s="83" t="s">
        <v>8</v>
      </c>
      <c r="M56" s="83"/>
    </row>
    <row r="57" spans="1:13" x14ac:dyDescent="0.35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 x14ac:dyDescent="0.35">
      <c r="A58" s="26">
        <v>134</v>
      </c>
      <c r="B58" s="26">
        <v>0</v>
      </c>
      <c r="C58" s="26">
        <v>134.5</v>
      </c>
      <c r="D58" s="26">
        <v>240.63</v>
      </c>
      <c r="E58" s="26">
        <v>134.19999999999999</v>
      </c>
      <c r="F58" s="26">
        <v>120.79</v>
      </c>
      <c r="G58" s="9"/>
      <c r="H58" s="26">
        <v>81.8</v>
      </c>
      <c r="I58" s="26">
        <v>0</v>
      </c>
      <c r="J58" s="26">
        <v>136.80000000000001</v>
      </c>
      <c r="K58" s="26">
        <v>268.8</v>
      </c>
      <c r="L58" s="26">
        <v>132</v>
      </c>
      <c r="M58" s="26">
        <v>150.81</v>
      </c>
    </row>
    <row r="59" spans="1:13" x14ac:dyDescent="0.35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 x14ac:dyDescent="0.35">
      <c r="A60" s="81" t="s">
        <v>9</v>
      </c>
      <c r="B60" s="81"/>
      <c r="C60" s="82" t="s">
        <v>10</v>
      </c>
      <c r="D60" s="82"/>
      <c r="E60" s="83" t="s">
        <v>11</v>
      </c>
      <c r="F60" s="83"/>
      <c r="G60" s="9"/>
      <c r="H60" s="81" t="s">
        <v>9</v>
      </c>
      <c r="I60" s="81"/>
      <c r="J60" s="82" t="s">
        <v>10</v>
      </c>
      <c r="K60" s="82"/>
      <c r="L60" s="83" t="s">
        <v>11</v>
      </c>
      <c r="M60" s="83"/>
    </row>
    <row r="61" spans="1:13" x14ac:dyDescent="0.35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 x14ac:dyDescent="0.35">
      <c r="A62" s="26">
        <v>103.1</v>
      </c>
      <c r="B62" s="26">
        <v>174.42</v>
      </c>
      <c r="C62" s="26">
        <v>242.9</v>
      </c>
      <c r="D62" s="26">
        <v>52.4</v>
      </c>
      <c r="E62" s="26">
        <v>240</v>
      </c>
      <c r="F62" s="26">
        <v>296.04000000000002</v>
      </c>
      <c r="G62" s="9"/>
      <c r="H62" s="26">
        <v>3540.4</v>
      </c>
      <c r="I62" s="26">
        <v>342.44</v>
      </c>
      <c r="J62" s="26">
        <v>355.4</v>
      </c>
      <c r="K62" s="26">
        <v>27.23</v>
      </c>
      <c r="L62" s="26">
        <v>547.79999999999995</v>
      </c>
      <c r="M62" s="26">
        <v>329.23</v>
      </c>
    </row>
    <row r="63" spans="1:13" x14ac:dyDescent="0.35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A47:B47"/>
    <mergeCell ref="C47:D47"/>
    <mergeCell ref="E47:F47"/>
    <mergeCell ref="A38:M42"/>
    <mergeCell ref="A37:M37"/>
    <mergeCell ref="A46:B46"/>
    <mergeCell ref="H46:I46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N13" sqref="N13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0" t="s">
        <v>36</v>
      </c>
      <c r="B1" s="100"/>
      <c r="C1" s="100"/>
      <c r="D1" s="100"/>
      <c r="E1" s="19" t="s">
        <v>59</v>
      </c>
      <c r="F1" s="19"/>
      <c r="H1" s="100" t="s">
        <v>40</v>
      </c>
      <c r="I1" s="100"/>
      <c r="J1" s="100"/>
      <c r="K1" s="100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Entrada'!A46:B46</f>
        <v>Terminal A</v>
      </c>
      <c r="B2" s="12" t="str">
        <f>'Dados de Entrada'!A4</f>
        <v>APA</v>
      </c>
      <c r="C2" s="9"/>
      <c r="D2" s="7"/>
      <c r="E2" s="7"/>
      <c r="F2" s="7"/>
      <c r="G2" s="7"/>
      <c r="H2" s="12" t="s">
        <v>37</v>
      </c>
      <c r="I2" s="12" t="str">
        <f>B2</f>
        <v>APA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93" t="str">
        <f>CONCATENATE('Dados de Entrada'!A47:B47,'Visualização dos Fasores'!$E$1,'Visualização dos Fasores'!$B$2,$E$1,$A$1)</f>
        <v>VA_APA_Pré Falta</v>
      </c>
      <c r="B3" s="93"/>
      <c r="C3" s="93" t="str">
        <f>CONCATENATE('Dados de Entrada'!C47:D47,'Visualização dos Fasores'!$E$1,'Visualização dos Fasores'!$B$2,$E$1,$A$1)</f>
        <v>VB_APA_Pré Falta</v>
      </c>
      <c r="D3" s="93"/>
      <c r="E3" s="93" t="str">
        <f>CONCATENATE('Dados de Entrada'!E47:F47,'Visualização dos Fasores'!$E$1,'Visualização dos Fasores'!$B$2,$E$1,$A$1)</f>
        <v>VC_APA_Pré Falta</v>
      </c>
      <c r="F3" s="93"/>
      <c r="G3" s="7"/>
      <c r="H3" s="93" t="str">
        <f>CONCATENATE('Dados de Entrada'!H47:I47,'Visualização dos Fasores'!$L$1,$I$2,$L$1,$H$1)</f>
        <v>VA_APA_Falta</v>
      </c>
      <c r="I3" s="93"/>
      <c r="J3" s="93" t="str">
        <f>CONCATENATE('Dados de Entrada'!J47:K47,'Visualização dos Fasores'!$L$1,$I$2,$L$1,$H$1)</f>
        <v>VB_APA_Falta</v>
      </c>
      <c r="K3" s="93"/>
      <c r="L3" s="93" t="str">
        <f>CONCATENATE('Dados de Entrada'!L47:M47,'Visualização dos Fasores'!$L$1,$I$2,$L$1,$H$1)</f>
        <v>VC_APA_Falta</v>
      </c>
      <c r="M3" s="93"/>
      <c r="Z3" t="s">
        <v>7</v>
      </c>
      <c r="AB3" s="100" t="s">
        <v>36</v>
      </c>
      <c r="AC3" s="100"/>
      <c r="AD3" s="100"/>
      <c r="AE3" s="100"/>
      <c r="AF3" s="100"/>
      <c r="AG3" s="100"/>
      <c r="AI3" s="100" t="s">
        <v>40</v>
      </c>
      <c r="AJ3" s="100"/>
      <c r="AK3" s="100"/>
      <c r="AL3" s="100"/>
      <c r="AM3" s="100"/>
      <c r="AN3" s="100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APA</v>
      </c>
      <c r="AD4" s="9"/>
      <c r="AE4" s="9"/>
      <c r="AF4" s="9"/>
      <c r="AG4" s="9"/>
      <c r="AH4" s="9"/>
      <c r="AI4" s="12" t="s">
        <v>37</v>
      </c>
      <c r="AJ4" s="12" t="str">
        <f>AC4</f>
        <v>APA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0.99705881270486663</v>
      </c>
      <c r="B5" s="12">
        <f>AB7*SIN(AC7*PI()/180)/('Dados de Entrada'!$W$2/SQRT(3))</f>
        <v>0</v>
      </c>
      <c r="C5" s="12">
        <f>AD7*COS(AE7*PI()/180)/('Dados de Entrada'!$W$2/SQRT(3))</f>
        <v>-0.48368807682285381</v>
      </c>
      <c r="D5" s="12">
        <f>AD7*SIN(AE7*PI()/180)/('Dados de Entrada'!$W$2/SQRT(3))</f>
        <v>-0.87187850090012409</v>
      </c>
      <c r="E5" s="12">
        <f>AF7*COS(AG7*PI()/180)/('Dados de Entrada'!$W$2/SQRT(3))</f>
        <v>-0.51363964953360186</v>
      </c>
      <c r="F5" s="12">
        <f>AF7*SIN(AG7*PI()/180)/('Dados de Entrada'!$W$2/SQRT(3))</f>
        <v>0.86335063006115798</v>
      </c>
      <c r="G5" s="7"/>
      <c r="H5" s="12">
        <f>AI7*COS(AJ7*PI()/180)/('Dados de Entrada'!$W$2/SQRT(3))</f>
        <v>-0.2984068913334646</v>
      </c>
      <c r="I5" s="12">
        <f>AI7*SIN(AJ7*PI()/180)/('Dados de Entrada'!$W$2/SQRT(3))</f>
        <v>0.76144463993193112</v>
      </c>
      <c r="J5" s="12">
        <f>AK7*COS(AL7*PI()/180)/('Dados de Entrada'!$W$2/SQRT(3))</f>
        <v>0.97973830462917777</v>
      </c>
      <c r="K5" s="12">
        <f>AK7*SIN(AL7*PI()/180)/('Dados de Entrada'!$W$2/SQRT(3))</f>
        <v>0</v>
      </c>
      <c r="L5" s="12">
        <f>AM7*COS(AN7*PI()/180)/('Dados de Entrada'!$W$2/SQRT(3))</f>
        <v>-0.53117110962556857</v>
      </c>
      <c r="M5" s="12">
        <f>AM7*SIN(AN7*PI()/180)/('Dados de Entrada'!$W$2/SQRT(3))</f>
        <v>-0.8402296095250289</v>
      </c>
      <c r="O5" s="28" t="s">
        <v>7</v>
      </c>
      <c r="Z5" t="s">
        <v>9</v>
      </c>
      <c r="AB5" s="93" t="str">
        <f>A3</f>
        <v>VA_APA_Pré Falta</v>
      </c>
      <c r="AC5" s="93"/>
      <c r="AD5" s="93" t="str">
        <f t="shared" ref="AD5" si="0">C3</f>
        <v>VB_APA_Pré Falta</v>
      </c>
      <c r="AE5" s="93"/>
      <c r="AF5" s="93" t="str">
        <f t="shared" ref="AF5" si="1">E3</f>
        <v>VC_APA_Pré Falta</v>
      </c>
      <c r="AG5" s="93"/>
      <c r="AH5" s="9"/>
      <c r="AI5" s="93" t="str">
        <f>AB5</f>
        <v>VA_APA_Pré Falta</v>
      </c>
      <c r="AJ5" s="93"/>
      <c r="AK5" s="93" t="str">
        <f t="shared" ref="AK5" si="2">AD5</f>
        <v>VB_APA_Pré Falta</v>
      </c>
      <c r="AL5" s="93"/>
      <c r="AM5" s="93" t="str">
        <f t="shared" ref="AM5" si="3">AF5</f>
        <v>VC_APA_Pré Falta</v>
      </c>
      <c r="AN5" s="93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93" t="str">
        <f>CONCATENATE('Dados de Entrada'!A51:B51,'Visualização dos Fasores'!$E$1,'Visualização dos Fasores'!$B$2,$E$1,$A$1)</f>
        <v>IA_APA_Pré Falta</v>
      </c>
      <c r="B7" s="93"/>
      <c r="C7" s="93" t="str">
        <f>CONCATENATE('Dados de Entrada'!C51:D51,'Visualização dos Fasores'!$E$1,'Visualização dos Fasores'!$B$2,$E$1,$A$1)</f>
        <v>IB_APA_Pré Falta</v>
      </c>
      <c r="D7" s="93"/>
      <c r="E7" s="93" t="str">
        <f>CONCATENATE('Dados de Entrada'!E51:F51,'Visualização dos Fasores'!$E$1,'Visualização dos Fasores'!$B$2,$E$1,$A$1)</f>
        <v>IC_APA_Pré Falta</v>
      </c>
      <c r="F7" s="93"/>
      <c r="G7" s="7"/>
      <c r="H7" s="93" t="str">
        <f>CONCATENATE('Dados de Entrada'!H51:I51,'Visualização dos Fasores'!$L$1,$I$2,$L$1,$H$1)</f>
        <v>IA_APA_Falta</v>
      </c>
      <c r="I7" s="93"/>
      <c r="J7" s="93" t="str">
        <f>CONCATENATE('Dados de Entrada'!J51:K51,'Visualização dos Fasores'!$L$1,$I$2,$L$1,$H$1)</f>
        <v>IB_APA_Falta</v>
      </c>
      <c r="K7" s="93"/>
      <c r="L7" s="93" t="str">
        <f>CONCATENATE('Dados de Entrada'!L51:M51,'Visualização dos Fasores'!$L$1,$I$2,$L$1,$H$1)</f>
        <v>IC_APA_Falta</v>
      </c>
      <c r="M7" s="93"/>
      <c r="Z7" t="s">
        <v>11</v>
      </c>
      <c r="AB7" s="12">
        <f>'Dados de Entrada'!A49</f>
        <v>132.4</v>
      </c>
      <c r="AC7" s="12">
        <f>IF($O$2="VA",AC26,IF($O$2="VB",AE26,IF($O$2="VC",AG26,IF($O$2="IA",AC34,IF($O$2="IB",AE34,AG34)))))</f>
        <v>0</v>
      </c>
      <c r="AD7" s="12">
        <f>'Dados de Entrada'!C49</f>
        <v>132.4</v>
      </c>
      <c r="AE7" s="12">
        <f>IF($O$2="VA",AC27,IF($O$2="VB",AE27,IF($O$2="VC",AG27,IF($O$2="IA",AC35,IF($O$2="IB",AE35,AG35)))))</f>
        <v>240.98</v>
      </c>
      <c r="AF7" s="12">
        <f>'Dados de Entrada'!E49</f>
        <v>133.4</v>
      </c>
      <c r="AG7" s="12">
        <f>IF($O$2="VA",AC28,IF($O$2="VB",AE28,IF($O$2="VC",AG28,IF($O$2="IA",AC36,IF($O$2="IB",AE36,AG36)))))</f>
        <v>120.75</v>
      </c>
      <c r="AH7" s="9"/>
      <c r="AI7" s="12">
        <f>'Dados de Entrada'!H49</f>
        <v>108.6</v>
      </c>
      <c r="AJ7" s="12">
        <f>IF($O$5="VA",AJ26,IF($O$5="VB",AL26,IF($O$5="VC",AN26,IF($O$5="IA",AJ34,IF($O$5="IB",AL34,AN34)))))</f>
        <v>-248.6</v>
      </c>
      <c r="AK7" s="12">
        <f>'Dados de Entrada'!J49</f>
        <v>130.1</v>
      </c>
      <c r="AL7" s="12">
        <f>IF($O$5="VA",AJ27,IF($O$5="VB",AL27,IF($O$5="VC",AN27,IF($O$5="IA",AJ35,IF($O$5="IB",AL35,AN35)))))</f>
        <v>0</v>
      </c>
      <c r="AM7" s="12">
        <f>'Dados de Entrada'!L49</f>
        <v>132</v>
      </c>
      <c r="AN7" s="12">
        <f>IF($O$5="VA",AJ28,IF($O$5="VB",AL28,IF($O$5="VC",AN28,IF($O$5="IA",AJ36,IF($O$5="IB",AL36,AN36)))))</f>
        <v>-122.3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3.0296496700127138</v>
      </c>
      <c r="B9" s="12">
        <f>AB11*SIN(AC11*PI()/180)/('Dados de Entrada'!$W$2/SQRT(3))</f>
        <v>-0.20176022157689091</v>
      </c>
      <c r="C9" s="12">
        <f>AD11*COS(AE11*PI()/180)/('Dados de Entrada'!$W$2/SQRT(3))</f>
        <v>-1.1890795799882374</v>
      </c>
      <c r="D9" s="12">
        <f>AD11*SIN(AE11*PI()/180)/('Dados de Entrada'!$W$2/SQRT(3))</f>
        <v>-1.4741688754813618</v>
      </c>
      <c r="E9" s="12">
        <f>AF11*COS(AG11*PI()/180)/('Dados de Entrada'!$W$2/SQRT(3))</f>
        <v>-0.93502083672131842</v>
      </c>
      <c r="F9" s="12">
        <f>AF11*SIN(AG11*PI()/180)/('Dados de Entrada'!$W$2/SQRT(3))</f>
        <v>1.6392660320228212</v>
      </c>
      <c r="G9" s="7"/>
      <c r="H9" s="12">
        <f>AI11*COS(AJ11*PI()/180)/('Dados de Entrada'!$W$2/SQRT(3))</f>
        <v>3.8461782946499894</v>
      </c>
      <c r="I9" s="12">
        <f>AI11*SIN(AJ11*PI()/180)/('Dados de Entrada'!$W$2/SQRT(3))</f>
        <v>16.069900825013303</v>
      </c>
      <c r="J9" s="12">
        <f>AK11*COS(AL11*PI()/180)/('Dados de Entrada'!$W$2/SQRT(3))</f>
        <v>1.1244348041190186</v>
      </c>
      <c r="K9" s="12">
        <f>AK11*SIN(AL11*PI()/180)/('Dados de Entrada'!$W$2/SQRT(3))</f>
        <v>-2.3095238138027758</v>
      </c>
      <c r="L9" s="12">
        <f>AM11*COS(AN11*PI()/180)/('Dados de Entrada'!$W$2/SQRT(3))</f>
        <v>-2.1629455515860685</v>
      </c>
      <c r="M9" s="12">
        <f>AM11*SIN(AN11*PI()/180)/('Dados de Entrada'!$W$2/SQRT(3))</f>
        <v>-3.4560651599246937</v>
      </c>
      <c r="AB9" s="93" t="str">
        <f>A7</f>
        <v>IA_APA_Pré Falta</v>
      </c>
      <c r="AC9" s="93"/>
      <c r="AD9" s="93" t="str">
        <f t="shared" ref="AD9" si="4">C7</f>
        <v>IB_APA_Pré Falta</v>
      </c>
      <c r="AE9" s="93"/>
      <c r="AF9" s="93" t="str">
        <f t="shared" ref="AF9" si="5">E7</f>
        <v>IC_APA_Pré Falta</v>
      </c>
      <c r="AG9" s="93"/>
      <c r="AH9" s="9"/>
      <c r="AI9" s="93" t="str">
        <f>AB9</f>
        <v>IA_APA_Pré Falta</v>
      </c>
      <c r="AJ9" s="93"/>
      <c r="AK9" s="93" t="str">
        <f t="shared" ref="AK9" si="6">AD9</f>
        <v>IB_APA_Pré Falta</v>
      </c>
      <c r="AL9" s="93"/>
      <c r="AM9" s="93" t="str">
        <f t="shared" ref="AM9" si="7">AF9</f>
        <v>IC_APA_Pré Falta</v>
      </c>
      <c r="AN9" s="93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Entrada'!A55:B55</f>
        <v>Terminal B</v>
      </c>
      <c r="B11" s="8" t="str">
        <f>'Dados de Entrada'!C55</f>
        <v>SDI</v>
      </c>
      <c r="C11" s="7"/>
      <c r="D11" s="7"/>
      <c r="E11" s="7"/>
      <c r="F11" s="7"/>
      <c r="G11" s="7"/>
      <c r="H11" s="8" t="s">
        <v>37</v>
      </c>
      <c r="I11" s="8" t="str">
        <f>B11</f>
        <v>SDI</v>
      </c>
      <c r="J11" s="7"/>
      <c r="K11" s="7"/>
      <c r="L11" s="7"/>
      <c r="M11" s="7"/>
      <c r="AB11" s="12">
        <f>'Dados de Entrada'!A53</f>
        <v>403.2</v>
      </c>
      <c r="AC11" s="12">
        <f>IF($O$2="VA",AC29,IF($O$2="VB",AE29,IF($O$2="VC",AG29,IF($O$2="IA",AC37,IF($O$2="IB",AE37,AG37)))))</f>
        <v>356.19</v>
      </c>
      <c r="AD11" s="12">
        <f>'Dados de Entrada'!C53</f>
        <v>251.5</v>
      </c>
      <c r="AE11" s="12">
        <f>IF($O$2="VA",AC30,IF($O$2="VB",AE30,IF($O$2="VC",AG30,IF($O$2="IA",AC38,IF($O$2="IB",AE38,AG38)))))</f>
        <v>231.11</v>
      </c>
      <c r="AF11" s="12">
        <f>'Dados de Entrada'!E53</f>
        <v>250.6</v>
      </c>
      <c r="AG11" s="12">
        <f>IF($O$2="VA",AC31,IF($O$2="VB",AE31,IF($O$2="VC",AG31,IF($O$2="IA",AC39,IF($O$2="IB",AE39,AG39)))))</f>
        <v>119.7</v>
      </c>
      <c r="AH11" s="9"/>
      <c r="AI11" s="12">
        <f>'Dados de Entrada'!H53</f>
        <v>2194.1999999999998</v>
      </c>
      <c r="AJ11" s="12">
        <f>IF($O$5="VA",AJ29,IF($O$5="VB",AL29,IF($O$5="VC",AN29,IF($O$5="IA",AJ37,IF($O$5="IB",AL37,AN37)))))</f>
        <v>76.539999999999992</v>
      </c>
      <c r="AK11" s="12">
        <f>'Dados de Entrada'!J53</f>
        <v>341.1</v>
      </c>
      <c r="AL11" s="12">
        <f>IF($O$5="VA",AJ30,IF($O$5="VB",AL30,IF($O$5="VC",AN30,IF($O$5="IA",AJ38,IF($O$5="IB",AL38,AN38)))))</f>
        <v>-64.039999999999992</v>
      </c>
      <c r="AM11" s="12">
        <f>'Dados de Entrada'!L53</f>
        <v>541.4</v>
      </c>
      <c r="AN11" s="12">
        <f>IF($O$5="VA",AJ31,IF($O$5="VB",AL31,IF($O$5="VC",AN31,IF($O$5="IA",AJ39,IF($O$5="IB",AL39,AN39)))))</f>
        <v>-122.03999999999999</v>
      </c>
    </row>
    <row r="12" spans="1:40" x14ac:dyDescent="0.35">
      <c r="A12" s="96" t="str">
        <f>CONCATENATE('Dados de Entrada'!A56:B56,'Visualização dos Fasores'!$E$1,'Visualização dos Fasores'!$B$11,$E$1,$A$1)</f>
        <v>VA_SDI_Pré Falta</v>
      </c>
      <c r="B12" s="96"/>
      <c r="C12" s="96" t="str">
        <f>CONCATENATE('Dados de Entrada'!C56:D56,'Visualização dos Fasores'!$E$1,'Visualização dos Fasores'!$B$11,$E$1,$A$1)</f>
        <v>VB_SDI_Pré Falta</v>
      </c>
      <c r="D12" s="96"/>
      <c r="E12" s="96" t="str">
        <f>CONCATENATE('Dados de Entrada'!E56:F56,'Visualização dos Fasores'!$E$1,'Visualização dos Fasores'!$B$11,$E$1,$A$1)</f>
        <v>VC_SDI_Pré Falta</v>
      </c>
      <c r="F12" s="96"/>
      <c r="G12" s="7"/>
      <c r="H12" s="96" t="str">
        <f>CONCATENATE('Dados de Entrada'!H56:I56,'Visualização dos Fasores'!$L$1,$I$11,$L$1,$H$1)</f>
        <v>VA_SDI_Falta</v>
      </c>
      <c r="I12" s="96"/>
      <c r="J12" s="96" t="str">
        <f>CONCATENATE('Dados de Entrada'!J56:K56,'Visualização dos Fasores'!$L$1,$I$11,$L$1,$H$1)</f>
        <v>VB_SDI_Falta</v>
      </c>
      <c r="K12" s="96"/>
      <c r="L12" s="96" t="str">
        <f>CONCATENATE('Dados de Entrada'!L56:M56,'Visualização dos Fasores'!$L$1,$I$11,$L$1,$H$1)</f>
        <v>VC_SDI_Falta</v>
      </c>
      <c r="M12" s="96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SDI</v>
      </c>
      <c r="AD13" s="9"/>
      <c r="AE13" s="9"/>
      <c r="AF13" s="9"/>
      <c r="AG13" s="9"/>
      <c r="AH13" s="9"/>
      <c r="AI13" s="8" t="s">
        <v>37</v>
      </c>
      <c r="AJ13" s="8" t="str">
        <f>AC13</f>
        <v>SDI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1.0091078618009979</v>
      </c>
      <c r="B14" s="8">
        <f>AB16*SIN(AC16*PI()/180)/('Dados de Entrada'!$W$2/SQRT(3))</f>
        <v>0</v>
      </c>
      <c r="C14" s="8">
        <f>AD16*COS(AE16*PI()/180)/('Dados de Entrada'!$W$2/SQRT(3))</f>
        <v>-0.49676114379252395</v>
      </c>
      <c r="D14" s="8">
        <f>AD16*SIN(AE16*PI()/180)/('Dados de Entrada'!$W$2/SQRT(3))</f>
        <v>-0.8826893362427235</v>
      </c>
      <c r="E14" s="8">
        <f>AF16*COS(AG16*PI()/180)/('Dados de Entrada'!$W$2/SQRT(3))</f>
        <v>-0.51732616834228062</v>
      </c>
      <c r="F14" s="8">
        <f>AF16*SIN(AG16*PI()/180)/('Dados de Entrada'!$W$2/SQRT(3))</f>
        <v>0.86816719488265115</v>
      </c>
      <c r="G14" s="7"/>
      <c r="H14" s="8">
        <f>AI16*COS(AJ16*PI()/180)/('Dados de Entrada'!$W$2/SQRT(3))</f>
        <v>-1.2900690544355253E-2</v>
      </c>
      <c r="I14" s="8">
        <f>AI16*SIN(AJ16*PI()/180)/('Dados de Entrada'!$W$2/SQRT(3))</f>
        <v>0.61587253438572809</v>
      </c>
      <c r="J14" s="8">
        <f>AK16*COS(AL16*PI()/180)/('Dados de Entrada'!$W$2/SQRT(3))</f>
        <v>1.0301936977192279</v>
      </c>
      <c r="K14" s="8">
        <f>AK16*SIN(AL16*PI()/180)/('Dados de Entrada'!$W$2/SQRT(3))</f>
        <v>0</v>
      </c>
      <c r="L14" s="8">
        <f>AM16*COS(AN16*PI()/180)/('Dados de Entrada'!$W$2/SQRT(3))</f>
        <v>-0.4665233944263707</v>
      </c>
      <c r="M14" s="8">
        <f>AM16*SIN(AN16*PI()/180)/('Dados de Entrada'!$W$2/SQRT(3))</f>
        <v>-0.87777244595415349</v>
      </c>
      <c r="AB14" s="96" t="str">
        <f>A12</f>
        <v>VA_SDI_Pré Falta</v>
      </c>
      <c r="AC14" s="96"/>
      <c r="AD14" s="96" t="str">
        <f t="shared" ref="AD14" si="8">C12</f>
        <v>VB_SDI_Pré Falta</v>
      </c>
      <c r="AE14" s="96"/>
      <c r="AF14" s="96" t="str">
        <f t="shared" ref="AF14" si="9">E12</f>
        <v>VC_SDI_Pré Falta</v>
      </c>
      <c r="AG14" s="96"/>
      <c r="AH14" s="9"/>
      <c r="AI14" s="96" t="str">
        <f>AB14</f>
        <v>VA_SDI_Pré Falta</v>
      </c>
      <c r="AJ14" s="96"/>
      <c r="AK14" s="96" t="str">
        <f t="shared" ref="AK14" si="10">AD14</f>
        <v>VB_SDI_Pré Falta</v>
      </c>
      <c r="AL14" s="96"/>
      <c r="AM14" s="96" t="str">
        <f t="shared" ref="AM14" si="11">AF14</f>
        <v>VC_SDI_Pré Falta</v>
      </c>
      <c r="AN14" s="96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96" t="str">
        <f>CONCATENATE('Dados de Entrada'!A60:B60,'Visualização dos Fasores'!$E$1,'Visualização dos Fasores'!$B$11,$E$1,$A$1)</f>
        <v>IA_SDI_Pré Falta</v>
      </c>
      <c r="B16" s="96"/>
      <c r="C16" s="96" t="str">
        <f>CONCATENATE('Dados de Entrada'!C60:D60,'Visualização dos Fasores'!$E$1,'Visualização dos Fasores'!$B$11,$E$1,$A$1)</f>
        <v>IB_SDI_Pré Falta</v>
      </c>
      <c r="D16" s="96"/>
      <c r="E16" s="96" t="str">
        <f>CONCATENATE('Dados de Entrada'!E60:F60,'Visualização dos Fasores'!$E$1,'Visualização dos Fasores'!$B$11,$E$1,$A$1)</f>
        <v>IC_SDI_Pré Falta</v>
      </c>
      <c r="F16" s="96"/>
      <c r="G16" s="7"/>
      <c r="H16" s="96" t="str">
        <f>CONCATENATE('Dados de Entrada'!H60:I60,'Visualização dos Fasores'!$L$1,$I$11,$L$1,$H$1)</f>
        <v>IA_SDI_Falta</v>
      </c>
      <c r="I16" s="96"/>
      <c r="J16" s="96" t="str">
        <f>CONCATENATE('Dados de Entrada'!J60:K60,'Visualização dos Fasores'!$L$1,$I$11,$L$1,$H$1)</f>
        <v>IB_SDI_Falta</v>
      </c>
      <c r="K16" s="96"/>
      <c r="L16" s="96" t="str">
        <f>CONCATENATE('Dados de Entrada'!L60:M60,'Visualização dos Fasores'!$L$1,$I$11,$L$1,$H$1)</f>
        <v>IC_SDI_Falta</v>
      </c>
      <c r="M16" s="96"/>
      <c r="AB16" s="8">
        <f>'Dados de Entrada'!A58</f>
        <v>134</v>
      </c>
      <c r="AC16" s="8">
        <f>IF($O$2="VA",AC44,IF($O$2="VB",AE44,IF($O$2="VC",AG44,IF($O$2="IA",AC52,IF($O$2="IB",AE52,AG52)))))</f>
        <v>0</v>
      </c>
      <c r="AD16" s="8">
        <f>'Dados de Entrada'!C58</f>
        <v>134.5</v>
      </c>
      <c r="AE16" s="8">
        <f>IF($O$2="VA",AC45,IF($O$2="VB",AE45,IF($O$2="VC",AG45,IF($O$2="IA",AC53,IF($O$2="IB",AE53,AG53)))))</f>
        <v>240.63</v>
      </c>
      <c r="AF16" s="8">
        <f>'Dados de Entrada'!E58</f>
        <v>134.19999999999999</v>
      </c>
      <c r="AG16" s="8">
        <f>IF($O$2="VA",AC46,IF($O$2="VB",AE46,IF($O$2="VC",AG46,IF($O$2="IA",AC54,IF($O$2="IB",AE54,AG54)))))</f>
        <v>120.79</v>
      </c>
      <c r="AH16" s="9"/>
      <c r="AI16" s="8">
        <f>'Dados de Entrada'!H58</f>
        <v>81.8</v>
      </c>
      <c r="AJ16" s="8">
        <f>IF($O$5="VA",AJ44,IF($O$5="VB",AL44,IF($O$5="VC",AN44,IF($O$5="IA",AJ52,IF($O$5="IB",AL52,AN52)))))</f>
        <v>-268.8</v>
      </c>
      <c r="AK16" s="8">
        <f>'Dados de Entrada'!J58</f>
        <v>136.80000000000001</v>
      </c>
      <c r="AL16" s="8">
        <f>IF($O$5="VA",AJ45,IF($O$5="VB",AL45,IF($O$5="VC",AN45,IF($O$5="IA",AJ53,IF($O$5="IB",AL53,AN53)))))</f>
        <v>0</v>
      </c>
      <c r="AM16" s="8">
        <f>'Dados de Entrada'!L58</f>
        <v>132</v>
      </c>
      <c r="AN16" s="8">
        <f>IF($O$5="VA",AJ46,IF($O$5="VB",AL46,IF($O$5="VC",AN46,IF($O$5="IA",AJ54,IF($O$5="IB",AL54,AN54)))))</f>
        <v>-117.99000000000001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-0.77273150357043907</v>
      </c>
      <c r="B18" s="8">
        <f>AB20*SIN(AC20*PI()/180)/('Dados de Entrada'!$W$2/SQRT(3))</f>
        <v>7.5494668287653499E-2</v>
      </c>
      <c r="C18" s="8">
        <f>AD20*COS(AE20*PI()/180)/('Dados de Entrada'!$W$2/SQRT(3))</f>
        <v>1.1160752554690692</v>
      </c>
      <c r="D18" s="8">
        <f>AD20*SIN(AE20*PI()/180)/('Dados de Entrada'!$W$2/SQRT(3))</f>
        <v>1.4492532571416565</v>
      </c>
      <c r="E18" s="8">
        <f>AF20*COS(AG20*PI()/180)/('Dados de Entrada'!$W$2/SQRT(3))</f>
        <v>0.79342720181246307</v>
      </c>
      <c r="F18" s="8">
        <f>AF20*SIN(AG20*PI()/180)/('Dados de Entrada'!$W$2/SQRT(3))</f>
        <v>-1.6238885177702813</v>
      </c>
      <c r="G18" s="7"/>
      <c r="H18" s="8">
        <f>AI20*COS(AJ20*PI()/180)/('Dados de Entrada'!$W$2/SQRT(3))</f>
        <v>7.509798383275827</v>
      </c>
      <c r="I18" s="8">
        <f>AI20*SIN(AJ20*PI()/180)/('Dados de Entrada'!$W$2/SQRT(3))</f>
        <v>25.582030623338639</v>
      </c>
      <c r="J18" s="8">
        <f>AK20*COS(AL20*PI()/180)/('Dados de Entrada'!$W$2/SQRT(3))</f>
        <v>-1.2741907968068318</v>
      </c>
      <c r="K18" s="8">
        <f>AK20*SIN(AL20*PI()/180)/('Dados de Entrada'!$W$2/SQRT(3))</f>
        <v>2.3536202269059916</v>
      </c>
      <c r="L18" s="8">
        <f>AM20*COS(AN20*PI()/180)/('Dados de Entrada'!$W$2/SQRT(3))</f>
        <v>2.0357766287139265</v>
      </c>
      <c r="M18" s="8">
        <f>AM20*SIN(AN20*PI()/180)/('Dados de Entrada'!$W$2/SQRT(3))</f>
        <v>3.5879879283959215</v>
      </c>
      <c r="AB18" s="96" t="str">
        <f>A16</f>
        <v>IA_SDI_Pré Falta</v>
      </c>
      <c r="AC18" s="96"/>
      <c r="AD18" s="96" t="str">
        <f t="shared" ref="AD18" si="12">C16</f>
        <v>IB_SDI_Pré Falta</v>
      </c>
      <c r="AE18" s="96"/>
      <c r="AF18" s="96" t="str">
        <f t="shared" ref="AF18" si="13">E16</f>
        <v>IC_SDI_Pré Falta</v>
      </c>
      <c r="AG18" s="96"/>
      <c r="AH18" s="9"/>
      <c r="AI18" s="96" t="str">
        <f>AB18</f>
        <v>IA_SDI_Pré Falta</v>
      </c>
      <c r="AJ18" s="96"/>
      <c r="AK18" s="96" t="str">
        <f t="shared" ref="AK18" si="14">AD18</f>
        <v>IB_SDI_Pré Falta</v>
      </c>
      <c r="AL18" s="96"/>
      <c r="AM18" s="96" t="str">
        <f t="shared" ref="AM18" si="15">AF18</f>
        <v>IC_SDI_Pré Falta</v>
      </c>
      <c r="AN18" s="96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Entrada'!A62</f>
        <v>103.1</v>
      </c>
      <c r="AC20" s="8">
        <f>IF($O$2="VA",AC47,IF($O$2="VB",AE47,IF($O$2="VC",AG47,IF($O$2="IA",AC55,IF($O$2="IB",AE55,AG55)))))</f>
        <v>174.42</v>
      </c>
      <c r="AD20" s="8">
        <f>'Dados de Entrada'!C62</f>
        <v>242.9</v>
      </c>
      <c r="AE20" s="8">
        <f>IF($O$2="VA",AC48,IF($O$2="VB",AE48,IF($O$2="VC",AG48,IF($O$2="IA",AC56,IF($O$2="IB",AE56,AG56)))))</f>
        <v>52.4</v>
      </c>
      <c r="AF20" s="8">
        <f>'Dados de Entrada'!E62</f>
        <v>240</v>
      </c>
      <c r="AG20" s="8">
        <f>IF($O$2="VA",AC49,IF($O$2="VB",AE49,IF($O$2="VC",AG49,IF($O$2="IA",AC57,IF($O$2="IB",AE57,AG57)))))</f>
        <v>296.04000000000002</v>
      </c>
      <c r="AH20" s="9"/>
      <c r="AI20" s="8">
        <f>'Dados de Entrada'!H62</f>
        <v>3540.4</v>
      </c>
      <c r="AJ20" s="8">
        <f>IF($O$5="VA",AJ47,IF($O$5="VB",AL47,IF($O$5="VC",AN47,IF($O$5="IA",AJ55,IF($O$5="IB",AL55,AN55)))))</f>
        <v>73.639999999999986</v>
      </c>
      <c r="AK20" s="8">
        <f>'Dados de Entrada'!J62</f>
        <v>355.4</v>
      </c>
      <c r="AL20" s="8">
        <f>IF($O$5="VA",AJ48,IF($O$5="VB",AL48,IF($O$5="VC",AN48,IF($O$5="IA",AJ56,IF($O$5="IB",AL56,AN56)))))</f>
        <v>-241.57000000000002</v>
      </c>
      <c r="AM20" s="8">
        <f>'Dados de Entrada'!L62</f>
        <v>547.79999999999995</v>
      </c>
      <c r="AN20" s="8">
        <f>IF($O$5="VA",AJ49,IF($O$5="VB",AL49,IF($O$5="VC",AN49,IF($O$5="IA",AJ57,IF($O$5="IB",AL57,AN57)))))</f>
        <v>60.430000000000007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0" t="s">
        <v>55</v>
      </c>
      <c r="AC23" s="100"/>
      <c r="AD23" s="100"/>
      <c r="AE23" s="100"/>
      <c r="AF23" s="100"/>
      <c r="AG23" s="100"/>
      <c r="AI23" s="100" t="s">
        <v>40</v>
      </c>
      <c r="AJ23" s="100"/>
      <c r="AK23" s="100"/>
      <c r="AL23" s="100"/>
      <c r="AM23" s="100"/>
      <c r="AN23" s="100"/>
    </row>
    <row r="24" spans="1:40" x14ac:dyDescent="0.35">
      <c r="AB24" s="12" t="str">
        <f>AB4</f>
        <v>Terminal A</v>
      </c>
      <c r="AC24" s="12" t="str">
        <f>AC4</f>
        <v>APA</v>
      </c>
      <c r="AI24" s="12" t="str">
        <f>AI4</f>
        <v xml:space="preserve">Terminal </v>
      </c>
      <c r="AJ24" s="12" t="str">
        <f>AJ4</f>
        <v>APA</v>
      </c>
    </row>
    <row r="25" spans="1:40" x14ac:dyDescent="0.35">
      <c r="AB25" s="101" t="s">
        <v>46</v>
      </c>
      <c r="AC25" s="101"/>
      <c r="AD25" s="82" t="s">
        <v>53</v>
      </c>
      <c r="AE25" s="82"/>
      <c r="AF25" s="102" t="s">
        <v>54</v>
      </c>
      <c r="AG25" s="102"/>
      <c r="AI25" s="101" t="s">
        <v>46</v>
      </c>
      <c r="AJ25" s="101"/>
      <c r="AK25" s="82" t="s">
        <v>53</v>
      </c>
      <c r="AL25" s="82"/>
      <c r="AM25" s="102" t="s">
        <v>54</v>
      </c>
      <c r="AN25" s="102"/>
    </row>
    <row r="26" spans="1:40" x14ac:dyDescent="0.35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-240.98</v>
      </c>
      <c r="AF26" s="18" t="s">
        <v>47</v>
      </c>
      <c r="AG26" s="18">
        <f>'Dados de Entrada'!B49-'Dados de Entrada'!F49</f>
        <v>-120.75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-248.6</v>
      </c>
      <c r="AM26" s="18" t="s">
        <v>47</v>
      </c>
      <c r="AN26" s="18">
        <f>'Dados de Entrada'!I49-'Dados de Entrada'!M49</f>
        <v>-126.3</v>
      </c>
    </row>
    <row r="27" spans="1:40" x14ac:dyDescent="0.35">
      <c r="AB27" s="16" t="s">
        <v>48</v>
      </c>
      <c r="AC27" s="16">
        <f>'Dados de Entrada'!D49-'Dados de Entrada'!B49</f>
        <v>240.98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120.22999999999999</v>
      </c>
      <c r="AI27" s="16" t="s">
        <v>48</v>
      </c>
      <c r="AJ27" s="16">
        <f>'Dados de Entrada'!K49-'Dados de Entrada'!I49</f>
        <v>248.6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122.3</v>
      </c>
    </row>
    <row r="28" spans="1:40" x14ac:dyDescent="0.35">
      <c r="AB28" s="16" t="s">
        <v>49</v>
      </c>
      <c r="AC28" s="16">
        <f>'Dados de Entrada'!F49-'Dados de Entrada'!B49</f>
        <v>120.75</v>
      </c>
      <c r="AD28" s="17" t="s">
        <v>49</v>
      </c>
      <c r="AE28" s="17">
        <f>'Dados de Entrada'!F49-'Dados de Entrada'!D49</f>
        <v>-120.22999999999999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126.3</v>
      </c>
      <c r="AK28" s="17" t="s">
        <v>49</v>
      </c>
      <c r="AL28" s="17">
        <f>'Dados de Entrada'!M49-'Dados de Entrada'!K49</f>
        <v>-122.3</v>
      </c>
      <c r="AM28" s="18" t="s">
        <v>49</v>
      </c>
      <c r="AN28" s="18">
        <f>'Dados de Entrada'!M49-'Dados de Entrada'!M49</f>
        <v>0</v>
      </c>
    </row>
    <row r="29" spans="1:40" x14ac:dyDescent="0.35">
      <c r="AB29" s="16" t="s">
        <v>50</v>
      </c>
      <c r="AC29" s="16">
        <f>'Dados de Entrada'!B53-'Dados de Entrada'!B49</f>
        <v>356.19</v>
      </c>
      <c r="AD29" s="17" t="s">
        <v>50</v>
      </c>
      <c r="AE29" s="17">
        <f>'Dados de Entrada'!B53-'Dados de Entrada'!D49</f>
        <v>115.21000000000001</v>
      </c>
      <c r="AF29" s="18" t="s">
        <v>50</v>
      </c>
      <c r="AG29" s="18">
        <f>'Dados de Entrada'!B53-'Dados de Entrada'!F49</f>
        <v>235.44</v>
      </c>
      <c r="AI29" s="16" t="s">
        <v>50</v>
      </c>
      <c r="AJ29" s="16">
        <f>'Dados de Entrada'!I53-'Dados de Entrada'!I49</f>
        <v>325.14</v>
      </c>
      <c r="AK29" s="17" t="s">
        <v>50</v>
      </c>
      <c r="AL29" s="17">
        <f>'Dados de Entrada'!I53-'Dados de Entrada'!K49</f>
        <v>76.539999999999992</v>
      </c>
      <c r="AM29" s="18" t="s">
        <v>50</v>
      </c>
      <c r="AN29" s="18">
        <f>'Dados de Entrada'!I53-'Dados de Entrada'!M49</f>
        <v>198.83999999999997</v>
      </c>
    </row>
    <row r="30" spans="1:40" x14ac:dyDescent="0.35">
      <c r="AB30" s="16" t="s">
        <v>51</v>
      </c>
      <c r="AC30" s="16">
        <f>'Dados de Entrada'!D53-'Dados de Entrada'!B49</f>
        <v>231.11</v>
      </c>
      <c r="AD30" s="17" t="s">
        <v>51</v>
      </c>
      <c r="AE30" s="17">
        <f>'Dados de Entrada'!D53-'Dados de Entrada'!D49</f>
        <v>-9.8699999999999761</v>
      </c>
      <c r="AF30" s="18" t="s">
        <v>51</v>
      </c>
      <c r="AG30" s="18">
        <f>'Dados de Entrada'!D53-'Dados de Entrada'!F49</f>
        <v>110.36000000000001</v>
      </c>
      <c r="AI30" s="16" t="s">
        <v>51</v>
      </c>
      <c r="AJ30" s="16">
        <f>'Dados de Entrada'!K53-'Dados de Entrada'!I49</f>
        <v>184.56</v>
      </c>
      <c r="AK30" s="17" t="s">
        <v>51</v>
      </c>
      <c r="AL30" s="17">
        <f>'Dados de Entrada'!K53-'Dados de Entrada'!K49</f>
        <v>-64.039999999999992</v>
      </c>
      <c r="AM30" s="18" t="s">
        <v>51</v>
      </c>
      <c r="AN30" s="18">
        <f>'Dados de Entrada'!K53-'Dados de Entrada'!M49</f>
        <v>58.260000000000005</v>
      </c>
    </row>
    <row r="31" spans="1:40" x14ac:dyDescent="0.35">
      <c r="AB31" s="16" t="s">
        <v>52</v>
      </c>
      <c r="AC31" s="16">
        <f>'Dados de Entrada'!F53-'Dados de Entrada'!B49</f>
        <v>119.7</v>
      </c>
      <c r="AD31" s="17" t="s">
        <v>52</v>
      </c>
      <c r="AE31" s="17">
        <f>'Dados de Entrada'!F53-'Dados de Entrada'!D49</f>
        <v>-121.27999999999999</v>
      </c>
      <c r="AF31" s="18" t="s">
        <v>52</v>
      </c>
      <c r="AG31" s="18">
        <f>'Dados de Entrada'!F53-'Dados de Entrada'!F49</f>
        <v>-1.0499999999999972</v>
      </c>
      <c r="AI31" s="16" t="s">
        <v>52</v>
      </c>
      <c r="AJ31" s="16">
        <f>'Dados de Entrada'!M53-'Dados de Entrada'!I49</f>
        <v>126.56</v>
      </c>
      <c r="AK31" s="17" t="s">
        <v>52</v>
      </c>
      <c r="AL31" s="17">
        <f>'Dados de Entrada'!M53-'Dados de Entrada'!K49</f>
        <v>-122.03999999999999</v>
      </c>
      <c r="AM31" s="18" t="s">
        <v>52</v>
      </c>
      <c r="AN31" s="18">
        <f>'Dados de Entrada'!M53-'Dados de Entrada'!M49</f>
        <v>0.26000000000000512</v>
      </c>
    </row>
    <row r="32" spans="1:40" x14ac:dyDescent="0.35">
      <c r="AB32" s="12"/>
      <c r="AC32" s="12"/>
      <c r="AI32" s="12"/>
      <c r="AJ32" s="12"/>
    </row>
    <row r="33" spans="28:40" x14ac:dyDescent="0.35">
      <c r="AB33" s="101" t="s">
        <v>56</v>
      </c>
      <c r="AC33" s="101"/>
      <c r="AD33" s="82" t="s">
        <v>57</v>
      </c>
      <c r="AE33" s="82"/>
      <c r="AF33" s="102" t="s">
        <v>58</v>
      </c>
      <c r="AG33" s="102"/>
      <c r="AI33" s="101" t="s">
        <v>56</v>
      </c>
      <c r="AJ33" s="101"/>
      <c r="AK33" s="82" t="s">
        <v>57</v>
      </c>
      <c r="AL33" s="82"/>
      <c r="AM33" s="102" t="s">
        <v>58</v>
      </c>
      <c r="AN33" s="102"/>
    </row>
    <row r="34" spans="28:40" x14ac:dyDescent="0.35">
      <c r="AB34" s="16" t="s">
        <v>47</v>
      </c>
      <c r="AC34" s="16">
        <f>'Dados de Entrada'!B49-'Dados de Entrada'!B53</f>
        <v>-356.19</v>
      </c>
      <c r="AD34" s="17" t="s">
        <v>47</v>
      </c>
      <c r="AE34" s="17">
        <f>'Dados de Entrada'!B49-'Dados de Entrada'!D53</f>
        <v>-231.11</v>
      </c>
      <c r="AF34" s="18" t="s">
        <v>47</v>
      </c>
      <c r="AG34" s="18">
        <f>'Dados de Entrada'!B49-'Dados de Entrada'!F53</f>
        <v>-119.7</v>
      </c>
      <c r="AI34" s="16" t="s">
        <v>47</v>
      </c>
      <c r="AJ34" s="16">
        <f>'Dados de Entrada'!I49-'Dados de Entrada'!I53</f>
        <v>-325.14</v>
      </c>
      <c r="AK34" s="17" t="s">
        <v>47</v>
      </c>
      <c r="AL34" s="17">
        <f>'Dados de Entrada'!I49-'Dados de Entrada'!K53</f>
        <v>-184.56</v>
      </c>
      <c r="AM34" s="18" t="s">
        <v>47</v>
      </c>
      <c r="AN34" s="18">
        <f>'Dados de Entrada'!I49-'Dados de Entrada'!M53</f>
        <v>-126.56</v>
      </c>
    </row>
    <row r="35" spans="28:40" x14ac:dyDescent="0.35">
      <c r="AB35" s="16" t="s">
        <v>48</v>
      </c>
      <c r="AC35" s="16">
        <f>'Dados de Entrada'!D49-'Dados de Entrada'!B53</f>
        <v>-115.21000000000001</v>
      </c>
      <c r="AD35" s="17" t="s">
        <v>48</v>
      </c>
      <c r="AE35" s="17">
        <f>'Dados de Entrada'!D49-'Dados de Entrada'!D53</f>
        <v>9.8699999999999761</v>
      </c>
      <c r="AF35" s="18" t="s">
        <v>48</v>
      </c>
      <c r="AG35" s="18">
        <f>'Dados de Entrada'!D49-'Dados de Entrada'!F53</f>
        <v>121.27999999999999</v>
      </c>
      <c r="AI35" s="16" t="s">
        <v>48</v>
      </c>
      <c r="AJ35" s="16">
        <f>'Dados de Entrada'!K49-'Dados de Entrada'!I53</f>
        <v>-76.539999999999992</v>
      </c>
      <c r="AK35" s="17" t="s">
        <v>48</v>
      </c>
      <c r="AL35" s="17">
        <f>'Dados de Entrada'!K49-'Dados de Entrada'!K53</f>
        <v>64.039999999999992</v>
      </c>
      <c r="AM35" s="18" t="s">
        <v>48</v>
      </c>
      <c r="AN35" s="18">
        <f>'Dados de Entrada'!K49-'Dados de Entrada'!M53</f>
        <v>122.03999999999999</v>
      </c>
    </row>
    <row r="36" spans="28:40" x14ac:dyDescent="0.35">
      <c r="AB36" s="16" t="s">
        <v>49</v>
      </c>
      <c r="AC36" s="16">
        <f>'Dados de Entrada'!F49-'Dados de Entrada'!B53</f>
        <v>-235.44</v>
      </c>
      <c r="AD36" s="17" t="s">
        <v>49</v>
      </c>
      <c r="AE36" s="17">
        <f>'Dados de Entrada'!F49-'Dados de Entrada'!D53</f>
        <v>-110.36000000000001</v>
      </c>
      <c r="AF36" s="18" t="s">
        <v>49</v>
      </c>
      <c r="AG36" s="18">
        <f>'Dados de Entrada'!F49-'Dados de Entrada'!F53</f>
        <v>1.0499999999999972</v>
      </c>
      <c r="AI36" s="16" t="s">
        <v>49</v>
      </c>
      <c r="AJ36" s="16">
        <f>'Dados de Entrada'!M49-'Dados de Entrada'!I53</f>
        <v>-198.83999999999997</v>
      </c>
      <c r="AK36" s="17" t="s">
        <v>49</v>
      </c>
      <c r="AL36" s="17">
        <f>'Dados de Entrada'!M49-'Dados de Entrada'!K53</f>
        <v>-58.260000000000005</v>
      </c>
      <c r="AM36" s="18" t="s">
        <v>49</v>
      </c>
      <c r="AN36" s="18">
        <f>'Dados de Entrada'!M49-'Dados de Entrada'!M53</f>
        <v>-0.26000000000000512</v>
      </c>
    </row>
    <row r="37" spans="28:40" x14ac:dyDescent="0.35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125.07999999999998</v>
      </c>
      <c r="AF37" s="18" t="s">
        <v>50</v>
      </c>
      <c r="AG37" s="18">
        <f>'Dados de Entrada'!B53-'Dados de Entrada'!F53</f>
        <v>236.49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140.57999999999998</v>
      </c>
      <c r="AM37" s="18" t="s">
        <v>50</v>
      </c>
      <c r="AN37" s="18">
        <f>'Dados de Entrada'!I53-'Dados de Entrada'!M53</f>
        <v>198.57999999999998</v>
      </c>
    </row>
    <row r="38" spans="28:40" x14ac:dyDescent="0.35">
      <c r="AB38" s="16" t="s">
        <v>51</v>
      </c>
      <c r="AC38" s="16">
        <f>'Dados de Entrada'!D53-'Dados de Entrada'!B53</f>
        <v>-125.07999999999998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111.41000000000001</v>
      </c>
      <c r="AI38" s="16" t="s">
        <v>51</v>
      </c>
      <c r="AJ38" s="16">
        <f>'Dados de Entrada'!K53-'Dados de Entrada'!I53</f>
        <v>-140.57999999999998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58</v>
      </c>
    </row>
    <row r="39" spans="28:40" x14ac:dyDescent="0.35">
      <c r="AB39" s="16" t="s">
        <v>52</v>
      </c>
      <c r="AC39" s="16">
        <f>'Dados de Entrada'!F53-'Dados de Entrada'!B53</f>
        <v>-236.49</v>
      </c>
      <c r="AD39" s="17" t="s">
        <v>52</v>
      </c>
      <c r="AE39" s="17">
        <f>'Dados de Entrada'!F53-'Dados de Entrada'!D53</f>
        <v>-111.41000000000001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-198.57999999999998</v>
      </c>
      <c r="AK39" s="17" t="s">
        <v>52</v>
      </c>
      <c r="AL39" s="17">
        <f>'Dados de Entrada'!M53-'Dados de Entrada'!K53</f>
        <v>-58</v>
      </c>
      <c r="AM39" s="18" t="s">
        <v>52</v>
      </c>
      <c r="AN39" s="18">
        <f>'Dados de Entrada'!M53-'Dados de Entrada'!M53</f>
        <v>0</v>
      </c>
    </row>
    <row r="41" spans="28:40" x14ac:dyDescent="0.35">
      <c r="AB41" s="100" t="s">
        <v>55</v>
      </c>
      <c r="AC41" s="100"/>
      <c r="AD41" s="100"/>
      <c r="AE41" s="100"/>
      <c r="AF41" s="100"/>
      <c r="AG41" s="100"/>
      <c r="AI41" s="100" t="s">
        <v>40</v>
      </c>
      <c r="AJ41" s="100"/>
      <c r="AK41" s="100"/>
      <c r="AL41" s="100"/>
      <c r="AM41" s="100"/>
      <c r="AN41" s="100"/>
    </row>
    <row r="42" spans="28:40" x14ac:dyDescent="0.35">
      <c r="AB42" s="8" t="str">
        <f>AB13</f>
        <v>Terminal B</v>
      </c>
      <c r="AC42" s="8" t="str">
        <f>AC13</f>
        <v>SDI</v>
      </c>
      <c r="AI42" s="8" t="str">
        <f>AI13</f>
        <v xml:space="preserve">Terminal </v>
      </c>
      <c r="AJ42" s="8" t="str">
        <f>AJ13</f>
        <v>SDI</v>
      </c>
    </row>
    <row r="43" spans="28:40" x14ac:dyDescent="0.35">
      <c r="AB43" s="101" t="s">
        <v>46</v>
      </c>
      <c r="AC43" s="101"/>
      <c r="AD43" s="82" t="s">
        <v>53</v>
      </c>
      <c r="AE43" s="82"/>
      <c r="AF43" s="102" t="s">
        <v>54</v>
      </c>
      <c r="AG43" s="102"/>
      <c r="AI43" s="101" t="s">
        <v>46</v>
      </c>
      <c r="AJ43" s="101"/>
      <c r="AK43" s="82" t="s">
        <v>53</v>
      </c>
      <c r="AL43" s="82"/>
      <c r="AM43" s="102" t="s">
        <v>54</v>
      </c>
      <c r="AN43" s="102"/>
    </row>
    <row r="44" spans="28:40" x14ac:dyDescent="0.35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-240.63</v>
      </c>
      <c r="AF44" s="18" t="s">
        <v>47</v>
      </c>
      <c r="AG44" s="18">
        <f>'Dados de Entrada'!B58-'Dados de Entrada'!F58</f>
        <v>-120.79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-268.8</v>
      </c>
      <c r="AM44" s="18" t="s">
        <v>47</v>
      </c>
      <c r="AN44" s="18">
        <f>'Dados de Entrada'!I58-'Dados de Entrada'!M58</f>
        <v>-150.81</v>
      </c>
    </row>
    <row r="45" spans="28:40" x14ac:dyDescent="0.35">
      <c r="AB45" s="16" t="s">
        <v>48</v>
      </c>
      <c r="AC45" s="16">
        <f>'Dados de Entrada'!D58-'Dados de Entrada'!B58</f>
        <v>240.63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119.83999999999999</v>
      </c>
      <c r="AI45" s="16" t="s">
        <v>48</v>
      </c>
      <c r="AJ45" s="16">
        <f>'Dados de Entrada'!K58-'Dados de Entrada'!I58</f>
        <v>268.8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117.99000000000001</v>
      </c>
    </row>
    <row r="46" spans="28:40" x14ac:dyDescent="0.35">
      <c r="AB46" s="16" t="s">
        <v>49</v>
      </c>
      <c r="AC46" s="16">
        <f>'Dados de Entrada'!F58-'Dados de Entrada'!B58</f>
        <v>120.79</v>
      </c>
      <c r="AD46" s="17" t="s">
        <v>49</v>
      </c>
      <c r="AE46" s="17">
        <f>'Dados de Entrada'!F58-'Dados de Entrada'!D58</f>
        <v>-119.83999999999999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150.81</v>
      </c>
      <c r="AK46" s="17" t="s">
        <v>49</v>
      </c>
      <c r="AL46" s="17">
        <f>'Dados de Entrada'!M58-'Dados de Entrada'!K58</f>
        <v>-117.99000000000001</v>
      </c>
      <c r="AM46" s="18" t="s">
        <v>49</v>
      </c>
      <c r="AN46" s="18">
        <f>'Dados de Entrada'!M58-'Dados de Entrada'!M58</f>
        <v>0</v>
      </c>
    </row>
    <row r="47" spans="28:40" x14ac:dyDescent="0.35">
      <c r="AB47" s="16" t="s">
        <v>50</v>
      </c>
      <c r="AC47" s="16">
        <f>'Dados de Entrada'!B62-'Dados de Entrada'!B58</f>
        <v>174.42</v>
      </c>
      <c r="AD47" s="17" t="s">
        <v>50</v>
      </c>
      <c r="AE47" s="17">
        <f>'Dados de Entrada'!B62-'Dados de Entrada'!D58</f>
        <v>-66.210000000000008</v>
      </c>
      <c r="AF47" s="18" t="s">
        <v>50</v>
      </c>
      <c r="AG47" s="18">
        <f>'Dados de Entrada'!B62-'Dados de Entrada'!F58</f>
        <v>53.629999999999981</v>
      </c>
      <c r="AI47" s="16" t="s">
        <v>50</v>
      </c>
      <c r="AJ47" s="16">
        <f>'Dados de Entrada'!I62-'Dados de Entrada'!I58</f>
        <v>342.44</v>
      </c>
      <c r="AK47" s="17" t="s">
        <v>50</v>
      </c>
      <c r="AL47" s="17">
        <f>'Dados de Entrada'!I62-'Dados de Entrada'!K58</f>
        <v>73.639999999999986</v>
      </c>
      <c r="AM47" s="18" t="s">
        <v>50</v>
      </c>
      <c r="AN47" s="18">
        <f>'Dados de Entrada'!I62-'Dados de Entrada'!M58</f>
        <v>191.63</v>
      </c>
    </row>
    <row r="48" spans="28:40" x14ac:dyDescent="0.35">
      <c r="AB48" s="16" t="s">
        <v>51</v>
      </c>
      <c r="AC48" s="16">
        <f>'Dados de Entrada'!D62-'Dados de Entrada'!B58</f>
        <v>52.4</v>
      </c>
      <c r="AD48" s="17" t="s">
        <v>51</v>
      </c>
      <c r="AE48" s="17">
        <f>'Dados de Entrada'!D62-'Dados de Entrada'!D58</f>
        <v>-188.23</v>
      </c>
      <c r="AF48" s="18" t="s">
        <v>51</v>
      </c>
      <c r="AG48" s="18">
        <f>'Dados de Entrada'!D62-'Dados de Entrada'!F58</f>
        <v>-68.390000000000015</v>
      </c>
      <c r="AI48" s="16" t="s">
        <v>51</v>
      </c>
      <c r="AJ48" s="16">
        <f>'Dados de Entrada'!K62-'Dados de Entrada'!I58</f>
        <v>27.23</v>
      </c>
      <c r="AK48" s="17" t="s">
        <v>51</v>
      </c>
      <c r="AL48" s="17">
        <f>'Dados de Entrada'!K62-'Dados de Entrada'!K58</f>
        <v>-241.57000000000002</v>
      </c>
      <c r="AM48" s="18" t="s">
        <v>51</v>
      </c>
      <c r="AN48" s="18">
        <f>'Dados de Entrada'!K62-'Dados de Entrada'!M58</f>
        <v>-123.58</v>
      </c>
    </row>
    <row r="49" spans="28:40" x14ac:dyDescent="0.35">
      <c r="AB49" s="16" t="s">
        <v>52</v>
      </c>
      <c r="AC49" s="16">
        <f>'Dados de Entrada'!F62-'Dados de Entrada'!B58</f>
        <v>296.04000000000002</v>
      </c>
      <c r="AD49" s="17" t="s">
        <v>52</v>
      </c>
      <c r="AE49" s="17">
        <f>'Dados de Entrada'!F62-'Dados de Entrada'!D58</f>
        <v>55.410000000000025</v>
      </c>
      <c r="AF49" s="18" t="s">
        <v>52</v>
      </c>
      <c r="AG49" s="18">
        <f>'Dados de Entrada'!F62-'Dados de Entrada'!F58</f>
        <v>175.25</v>
      </c>
      <c r="AI49" s="16" t="s">
        <v>52</v>
      </c>
      <c r="AJ49" s="16">
        <f>'Dados de Entrada'!M62-'Dados de Entrada'!I58</f>
        <v>329.23</v>
      </c>
      <c r="AK49" s="17" t="s">
        <v>52</v>
      </c>
      <c r="AL49" s="17">
        <f>'Dados de Entrada'!M62-'Dados de Entrada'!K58</f>
        <v>60.430000000000007</v>
      </c>
      <c r="AM49" s="18" t="s">
        <v>52</v>
      </c>
      <c r="AN49" s="18">
        <f>'Dados de Entrada'!M62-'Dados de Entrada'!M58</f>
        <v>178.42000000000002</v>
      </c>
    </row>
    <row r="50" spans="28:40" x14ac:dyDescent="0.35">
      <c r="AB50" s="8"/>
      <c r="AC50" s="8"/>
      <c r="AI50" s="8"/>
      <c r="AJ50" s="8"/>
    </row>
    <row r="51" spans="28:40" x14ac:dyDescent="0.35">
      <c r="AB51" s="101" t="s">
        <v>56</v>
      </c>
      <c r="AC51" s="101"/>
      <c r="AD51" s="82" t="s">
        <v>57</v>
      </c>
      <c r="AE51" s="82"/>
      <c r="AF51" s="102" t="s">
        <v>58</v>
      </c>
      <c r="AG51" s="102"/>
      <c r="AI51" s="101" t="s">
        <v>56</v>
      </c>
      <c r="AJ51" s="101"/>
      <c r="AK51" s="82" t="s">
        <v>57</v>
      </c>
      <c r="AL51" s="82"/>
      <c r="AM51" s="102" t="s">
        <v>58</v>
      </c>
      <c r="AN51" s="102"/>
    </row>
    <row r="52" spans="28:40" x14ac:dyDescent="0.35">
      <c r="AB52" s="16" t="s">
        <v>47</v>
      </c>
      <c r="AC52" s="16">
        <f>'Dados de Entrada'!B58-'Dados de Entrada'!B62</f>
        <v>-174.42</v>
      </c>
      <c r="AD52" s="17" t="s">
        <v>47</v>
      </c>
      <c r="AE52" s="17">
        <f>'Dados de Entrada'!B58-'Dados de Entrada'!D62</f>
        <v>-52.4</v>
      </c>
      <c r="AF52" s="18" t="s">
        <v>47</v>
      </c>
      <c r="AG52" s="18">
        <f>'Dados de Entrada'!B58-'Dados de Entrada'!F62</f>
        <v>-296.04000000000002</v>
      </c>
      <c r="AI52" s="16" t="s">
        <v>47</v>
      </c>
      <c r="AJ52" s="16">
        <f>'Dados de Entrada'!I58-'Dados de Entrada'!I62</f>
        <v>-342.44</v>
      </c>
      <c r="AK52" s="17" t="s">
        <v>47</v>
      </c>
      <c r="AL52" s="17">
        <f>'Dados de Entrada'!I58-'Dados de Entrada'!K62</f>
        <v>-27.23</v>
      </c>
      <c r="AM52" s="18" t="s">
        <v>47</v>
      </c>
      <c r="AN52" s="18">
        <f>'Dados de Entrada'!I58-'Dados de Entrada'!M62</f>
        <v>-329.23</v>
      </c>
    </row>
    <row r="53" spans="28:40" x14ac:dyDescent="0.35">
      <c r="AB53" s="16" t="s">
        <v>48</v>
      </c>
      <c r="AC53" s="16">
        <f>'Dados de Entrada'!D58-'Dados de Entrada'!B62</f>
        <v>66.210000000000008</v>
      </c>
      <c r="AD53" s="17" t="s">
        <v>48</v>
      </c>
      <c r="AE53" s="17">
        <f>'Dados de Entrada'!D58-'Dados de Entrada'!D62</f>
        <v>188.23</v>
      </c>
      <c r="AF53" s="18" t="s">
        <v>48</v>
      </c>
      <c r="AG53" s="18">
        <f>'Dados de Entrada'!D58-'Dados de Entrada'!F62</f>
        <v>-55.410000000000025</v>
      </c>
      <c r="AI53" s="16" t="s">
        <v>48</v>
      </c>
      <c r="AJ53" s="16">
        <f>'Dados de Entrada'!K58-'Dados de Entrada'!I62</f>
        <v>-73.639999999999986</v>
      </c>
      <c r="AK53" s="17" t="s">
        <v>48</v>
      </c>
      <c r="AL53" s="17">
        <f>'Dados de Entrada'!K58-'Dados de Entrada'!K62</f>
        <v>241.57000000000002</v>
      </c>
      <c r="AM53" s="18" t="s">
        <v>48</v>
      </c>
      <c r="AN53" s="18">
        <f>'Dados de Entrada'!K58-'Dados de Entrada'!M62</f>
        <v>-60.430000000000007</v>
      </c>
    </row>
    <row r="54" spans="28:40" x14ac:dyDescent="0.35">
      <c r="AB54" s="16" t="s">
        <v>49</v>
      </c>
      <c r="AC54" s="16">
        <f>'Dados de Entrada'!F58-'Dados de Entrada'!B62</f>
        <v>-53.629999999999981</v>
      </c>
      <c r="AD54" s="17" t="s">
        <v>49</v>
      </c>
      <c r="AE54" s="17">
        <f>'Dados de Entrada'!F58-'Dados de Entrada'!D62</f>
        <v>68.390000000000015</v>
      </c>
      <c r="AF54" s="18" t="s">
        <v>49</v>
      </c>
      <c r="AG54" s="18">
        <f>'Dados de Entrada'!F58-'Dados de Entrada'!F62</f>
        <v>-175.25</v>
      </c>
      <c r="AI54" s="16" t="s">
        <v>49</v>
      </c>
      <c r="AJ54" s="16">
        <f>'Dados de Entrada'!M58-'Dados de Entrada'!I62</f>
        <v>-191.63</v>
      </c>
      <c r="AK54" s="17" t="s">
        <v>49</v>
      </c>
      <c r="AL54" s="17">
        <f>'Dados de Entrada'!M58-'Dados de Entrada'!K62</f>
        <v>123.58</v>
      </c>
      <c r="AM54" s="18" t="s">
        <v>49</v>
      </c>
      <c r="AN54" s="18">
        <f>'Dados de Entrada'!M58-'Dados de Entrada'!M62</f>
        <v>-178.42000000000002</v>
      </c>
    </row>
    <row r="55" spans="28:40" x14ac:dyDescent="0.35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122.01999999999998</v>
      </c>
      <c r="AF55" s="18" t="s">
        <v>50</v>
      </c>
      <c r="AG55" s="18">
        <f>'Dados de Entrada'!B62-'Dados de Entrada'!F62</f>
        <v>-121.62000000000003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315.20999999999998</v>
      </c>
      <c r="AM55" s="18" t="s">
        <v>50</v>
      </c>
      <c r="AN55" s="18">
        <f>'Dados de Entrada'!I62-'Dados de Entrada'!M62</f>
        <v>13.20999999999998</v>
      </c>
    </row>
    <row r="56" spans="28:40" x14ac:dyDescent="0.35">
      <c r="AB56" s="16" t="s">
        <v>51</v>
      </c>
      <c r="AC56" s="16">
        <f>'Dados de Entrada'!D62-'Dados de Entrada'!B62</f>
        <v>-122.01999999999998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-243.64000000000001</v>
      </c>
      <c r="AI56" s="16" t="s">
        <v>51</v>
      </c>
      <c r="AJ56" s="16">
        <f>'Dados de Entrada'!K62-'Dados de Entrada'!I62</f>
        <v>-315.20999999999998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-302</v>
      </c>
    </row>
    <row r="57" spans="28:40" x14ac:dyDescent="0.35">
      <c r="AB57" s="16" t="s">
        <v>52</v>
      </c>
      <c r="AC57" s="16">
        <f>'Dados de Entrada'!F62-'Dados de Entrada'!B62</f>
        <v>121.62000000000003</v>
      </c>
      <c r="AD57" s="17" t="s">
        <v>52</v>
      </c>
      <c r="AE57" s="17">
        <f>'Dados de Entrada'!F62-'Dados de Entrada'!D62</f>
        <v>243.64000000000001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-13.20999999999998</v>
      </c>
      <c r="AK57" s="17" t="s">
        <v>52</v>
      </c>
      <c r="AL57" s="17">
        <f>'Dados de Entrada'!M62-'Dados de Entrada'!K62</f>
        <v>302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B3:AG3"/>
    <mergeCell ref="AI3:AN3"/>
    <mergeCell ref="AB5:AC5"/>
    <mergeCell ref="AD5:AE5"/>
    <mergeCell ref="AF5:AG5"/>
    <mergeCell ref="AI5:AJ5"/>
    <mergeCell ref="AK5:AL5"/>
    <mergeCell ref="AM5:AN5"/>
    <mergeCell ref="A3:B3"/>
    <mergeCell ref="C3:D3"/>
    <mergeCell ref="E3:F3"/>
    <mergeCell ref="A7:B7"/>
    <mergeCell ref="C7:D7"/>
    <mergeCell ref="E7:F7"/>
    <mergeCell ref="A12:B12"/>
    <mergeCell ref="C12:D12"/>
    <mergeCell ref="E12:F12"/>
    <mergeCell ref="A16:B16"/>
    <mergeCell ref="C16:D16"/>
    <mergeCell ref="E16:F16"/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2022-01-04T17:35:39Z</dcterms:modified>
</cp:coreProperties>
</file>