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64" documentId="8_{B60A86F4-682C-4756-ACEE-4350B94689E1}" xr6:coauthVersionLast="47" xr6:coauthVersionMax="47" xr10:uidLastSave="{CF238A81-56BC-41C7-8461-3F73475496A9}"/>
  <bookViews>
    <workbookView xWindow="-110" yWindow="-110" windowWidth="19420" windowHeight="1042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<sst xmlns="http://schemas.openxmlformats.org/spreadsheetml/2006/main" count="478" uniqueCount="110">
  <si>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</si>
  <si>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</si>
  <si>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</si>
  <si>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</si>
  <si>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</si>
  <si>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</si>
  <si>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</si>
  <si>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</si>
  <si>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</si>
  <si>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</si>
  <si>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</si>
  <si>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</si>
  <si>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</si>
  <si>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</si>
  <si>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</si>
  <si>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</si>
  <si>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</si>
  <si>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</si>
  <si>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</si>
  <si>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</si>
  <si>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</si>
  <si>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</si>
  <si>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</si>
  <si>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</si>
  <si>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</si>
  <si>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</si>
  <si>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</si>
  <si>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</si>
  <si>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</si>
  <si>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</si>
  <si>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</si>
  <si>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</si>
  <si>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</si>
  <si>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</si>
  <si>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</si>
  <si>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</si>
  <si>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</si>
  <si>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</si>
  <si>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</si>
  <si>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</si>
  <si>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</si>
  <si>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</si>
  <si>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</si>
  <si>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</si>
  <si>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</si>
  <si>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</si>
  <si>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</si>
  <si>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</si>
  <si>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</si>
  <si>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</si>
  <si>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</si>
  <si>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</si>
  <si>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</si>
  <si>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</si>
  <si>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</si>
  <si>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</si>
  <si>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</si>
  <si>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</si>
  <si>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</si>
  <si>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</si>
  <si>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</si>
  <si>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</si>
  <si>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</si>
  <si>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</si>
  <si>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</si>
  <si>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</si>
  <si>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</si>
  <si>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</si>
  <si>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</si>
  <si>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</si>
  <si>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</si>
  <si>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</si>
  <si>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</si>
  <si>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</si>
  <si>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</si>
  <si>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</si>
  <si>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</si>
  <si>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</si>
  <si>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</si>
  <si>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</si>
  <si>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</si>
  <si>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</si>
  <si>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</si>
  <si>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</si>
  <si>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</si>
  <si>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</si>
  <si>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</si>
  <si>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</si>
  <si>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</si>
  <si>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</si>
  <si>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</si>
  <si>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</si>
  <si>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</si>
  <si>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</si>
  <si>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</si>
  <si>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</si>
  <si>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</si>
  <si>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</si>
  <si>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</si>
  <si>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</si>
  <si>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</si>
  <si>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</si>
  <si>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</si>
  <si>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</si>
  <si>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</si>
  <si>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</si>
  <si>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Não houve</t>
  </si>
  <si>
    <t>GPS</t>
  </si>
  <si>
    <t>PFL</t>
  </si>
  <si>
    <t>Ocorreu o desligamento da LT 230kV decorrente de um curto-circuito monofásico (fase A), causa desconhecida.
Houve atuaçãodo esquema de teleproteção da LT.
Não houve tentativa de religamento automático.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</si>
</sst>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VA_GPS_Pré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1.0301936977192279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VB_GPS_Pré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-0.52011648636855556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-0.89797030811492939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VC_GPS_Pré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-0.51228396201850379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0.89812939424075566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IA_GPS_Pré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1.2834860422673149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0.37337305156865186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IB_GPS_Pré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-0.33008681786742017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-1.3131606515689351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IC_GPS_Pré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-0.94130680995360194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0.96594111915718761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VA_GPS_Falta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-0.21366011208149527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0.5317643877383661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VB_GPS_Falta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0.98500976360873538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VC_GPS_Falta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-0.64160409578761513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-0.72138712405772054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IA_GPS_Falta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14.592446893721194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11.909793617569317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IB_GPS_Falta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0.46682225254706311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-8.5559224254017213E-3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IC_GPS_Falta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-1.8665088451414349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-1.9703306712506827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VA_PFL_Pré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1.0369712878358015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VB_PFL_Pré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-0.51794692338056414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-0.90182967852009766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VC_PFL_Pré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-0.51530963398834617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0.90160486402594497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IA_PFL_Pré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-1.2798067530514863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-0.20911770273263386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IB_PFL_Pré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0.47424844326325372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1.2182687606725464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IC_PFL_Pré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0.78061513809125371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-1.016582513219056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VA_PFL_Falta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-0.15065962213598147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0.40274316422464196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VB_PFL_Falta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1.0045894683899488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VC_PFL_Falta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-0.58949893001185638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-0.8069247148568589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IA_PFL_Falta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16.864497947382894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12.329391578475537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IB_PFL_Falta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-0.48656930849826119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0.20084750936016546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IC_PFL_Falta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1.8134473734971104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1.9734913655423549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topLeftCell="A31" zoomScale="85" zoomScaleNormal="85" workbookViewId="0">
      <selection activeCell="A38" sqref="A38:M42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57" t="s">
        <v>0</v>
      </c>
      <c r="B1" s="57"/>
      <c r="C1" s="57"/>
      <c r="D1" s="57"/>
      <c r="E1" s="57"/>
      <c r="F1" s="57"/>
      <c r="G1" s="57"/>
      <c r="I1" s="10"/>
      <c r="J1" s="71" t="s">
        <v>30</v>
      </c>
      <c r="K1" s="71"/>
      <c r="L1" s="71"/>
      <c r="M1" s="71"/>
      <c r="N1" s="71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97" t="s">
        <v>65</v>
      </c>
      <c r="N2" s="98"/>
      <c r="O2" s="99"/>
      <c r="P2" s="95" t="s">
        <v>68</v>
      </c>
      <c r="Q2" s="95"/>
      <c r="R2" s="95"/>
      <c r="S2" s="95"/>
      <c r="U2" s="1"/>
      <c r="V2" s="2" t="s">
        <v>20</v>
      </c>
      <c r="W2" s="2">
        <f>C4</f>
        <v>230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GPS</v>
      </c>
      <c r="O3" s="39">
        <v>35.31</v>
      </c>
      <c r="P3" s="95" t="str">
        <f>IF(C15="Não Houve","Não Houve",100*(C15-O3)/O3)</f>
        <v>Não Houve</v>
      </c>
      <c r="Q3" s="95"/>
      <c r="R3" s="95"/>
      <c r="S3" s="95"/>
      <c r="U3" s="1"/>
      <c r="V3" s="2" t="s">
        <v>21</v>
      </c>
      <c r="W3" s="2">
        <f>1000*W1/(W2*SQRT(3))</f>
        <v>251.02185616940253</v>
      </c>
      <c r="X3" s="1" t="s">
        <v>24</v>
      </c>
      <c r="Y3" s="1"/>
      <c r="Z3" s="1"/>
    </row>
    <row r="4" spans="1:33" x14ac:dyDescent="0.35">
      <c r="A4" s="20" t="s">
        <v>107</v>
      </c>
      <c r="B4" s="20" t="s">
        <v>108</v>
      </c>
      <c r="C4" s="20">
        <v>230</v>
      </c>
      <c r="D4" s="20">
        <v>64.7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PFL</v>
      </c>
      <c r="O4" s="39">
        <v>29.4</v>
      </c>
      <c r="P4" s="95" t="str">
        <f>IF(C15="Não Houve","Não Houve",100*(C15-O4)/O4)</f>
        <v>Não Houve</v>
      </c>
      <c r="Q4" s="95"/>
      <c r="R4" s="95"/>
      <c r="S4" s="95"/>
      <c r="U4" s="1"/>
      <c r="V4" s="2" t="s">
        <v>22</v>
      </c>
      <c r="W4" s="2">
        <f>(W2^2)/W1</f>
        <v>529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69" t="s">
        <v>4</v>
      </c>
      <c r="B6" s="70"/>
      <c r="C6" s="70"/>
      <c r="D6" s="70"/>
      <c r="E6" s="70"/>
      <c r="F6" s="70"/>
      <c r="G6" s="70"/>
      <c r="I6" s="10"/>
      <c r="J6" s="62" t="s">
        <v>91</v>
      </c>
      <c r="K6" s="63"/>
      <c r="L6" s="63"/>
      <c r="M6" s="63"/>
      <c r="N6" s="64"/>
      <c r="O6" s="10"/>
      <c r="P6" s="10"/>
      <c r="Q6" s="10"/>
      <c r="U6" s="1"/>
      <c r="V6" s="65" t="s">
        <v>4</v>
      </c>
      <c r="W6" s="66"/>
      <c r="X6" s="66"/>
      <c r="Y6" s="67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GPS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1.23E-2</v>
      </c>
      <c r="C8" s="20">
        <v>6.1600000000000002E-2</v>
      </c>
      <c r="D8" s="20">
        <v>4.2700000000000002E-2</v>
      </c>
      <c r="E8" s="20">
        <v>0.18010000000000001</v>
      </c>
      <c r="F8" s="20">
        <v>0.112391</v>
      </c>
      <c r="G8" s="20">
        <v>7.0429000000000005E-2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6.5067000000000004</v>
      </c>
      <c r="W8" s="45">
        <f>C8*$W$4</f>
        <v>32.586399999999998</v>
      </c>
      <c r="X8" s="45">
        <f>D8*$W$4</f>
        <v>22.5883</v>
      </c>
      <c r="Y8" s="45">
        <f>E8*$W$4</f>
        <v>95.272900000000007</v>
      </c>
      <c r="Z8" s="1"/>
    </row>
    <row r="9" spans="1:33" x14ac:dyDescent="0.35">
      <c r="A9" s="20" t="s">
        <v>100</v>
      </c>
      <c r="B9" s="20">
        <v>0.10059999999999999</v>
      </c>
      <c r="C9" s="20">
        <v>0.50370000000000004</v>
      </c>
      <c r="D9" s="20">
        <v>0.34910000000000002</v>
      </c>
      <c r="E9" s="20">
        <v>1.4724999999999999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PFL</v>
      </c>
      <c r="L10" s="30"/>
      <c r="M10" s="30"/>
      <c r="N10" s="31"/>
      <c r="O10" s="10"/>
      <c r="P10" s="10"/>
      <c r="Q10" s="10"/>
      <c r="U10" s="1"/>
      <c r="V10" s="65" t="s">
        <v>4</v>
      </c>
      <c r="W10" s="66"/>
      <c r="X10" s="66"/>
      <c r="Y10" s="67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8" t="s">
        <v>79</v>
      </c>
      <c r="B12" s="68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0.10056723338485317</v>
      </c>
      <c r="W12" s="55">
        <f t="shared" ref="W12:Y12" si="0">W8/$D$4</f>
        <v>0.50365378670788252</v>
      </c>
      <c r="X12" s="55">
        <f t="shared" si="0"/>
        <v>0.34912364760432768</v>
      </c>
      <c r="Y12" s="55">
        <f t="shared" si="0"/>
        <v>1.4725332302936631</v>
      </c>
      <c r="Z12" s="1"/>
    </row>
    <row r="13" spans="1:33" ht="15" customHeight="1" x14ac:dyDescent="0.35">
      <c r="A13" s="68" t="s">
        <v>80</v>
      </c>
      <c r="B13" s="68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60" t="s">
        <v>66</v>
      </c>
      <c r="B15" s="61"/>
      <c r="C15" s="20" t="s">
        <v>106</v>
      </c>
      <c r="D15" s="58" t="s">
        <v>67</v>
      </c>
      <c r="E15" s="59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62" t="s">
        <v>92</v>
      </c>
      <c r="K16" s="63"/>
      <c r="L16" s="63"/>
      <c r="M16" s="63"/>
      <c r="N16" s="64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72" t="s">
        <v>70</v>
      </c>
      <c r="B19" s="72"/>
      <c r="C19" s="72"/>
      <c r="D19" s="72"/>
      <c r="E19" s="72"/>
      <c r="F19" s="72"/>
      <c r="G19" s="72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78" t="s">
        <v>71</v>
      </c>
      <c r="B21" s="79"/>
      <c r="C21" s="80"/>
      <c r="D21" s="52"/>
      <c r="E21" s="60" t="s">
        <v>89</v>
      </c>
      <c r="F21" s="75"/>
      <c r="G21" s="61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78" t="s">
        <v>72</v>
      </c>
      <c r="B22" s="80"/>
      <c r="C22" s="44" t="s">
        <v>73</v>
      </c>
      <c r="D22" s="52"/>
      <c r="E22" s="60" t="s">
        <v>72</v>
      </c>
      <c r="F22" s="61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73" t="s">
        <v>88</v>
      </c>
      <c r="B23" s="74"/>
      <c r="C23" s="56">
        <v>2</v>
      </c>
      <c r="D23" s="52"/>
      <c r="E23" s="76" t="s">
        <v>88</v>
      </c>
      <c r="F23" s="77"/>
      <c r="G23" s="20">
        <v>2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73" t="s">
        <v>87</v>
      </c>
      <c r="B24" s="74"/>
      <c r="C24" s="56">
        <v>0</v>
      </c>
      <c r="D24" s="52"/>
      <c r="E24" s="76" t="s">
        <v>87</v>
      </c>
      <c r="F24" s="77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73" t="s">
        <v>75</v>
      </c>
      <c r="B25" s="74"/>
      <c r="C25" s="56">
        <v>2</v>
      </c>
      <c r="D25" s="52"/>
      <c r="E25" s="76" t="s">
        <v>75</v>
      </c>
      <c r="F25" s="77"/>
      <c r="G25" s="20">
        <v>2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73" t="s">
        <v>76</v>
      </c>
      <c r="B26" s="74"/>
      <c r="C26" s="56">
        <v>0</v>
      </c>
      <c r="D26" s="52"/>
      <c r="E26" s="76" t="s">
        <v>76</v>
      </c>
      <c r="F26" s="77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73" t="s">
        <v>83</v>
      </c>
      <c r="B27" s="74"/>
      <c r="C27" s="56">
        <v>4</v>
      </c>
      <c r="D27" s="52"/>
      <c r="E27" s="76" t="s">
        <v>83</v>
      </c>
      <c r="F27" s="77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73" t="s">
        <v>84</v>
      </c>
      <c r="B28" s="74"/>
      <c r="C28" s="56">
        <v>0</v>
      </c>
      <c r="D28" s="52"/>
      <c r="E28" s="76" t="s">
        <v>84</v>
      </c>
      <c r="F28" s="77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73" t="s">
        <v>86</v>
      </c>
      <c r="B29" s="74"/>
      <c r="C29" s="56">
        <v>0</v>
      </c>
      <c r="D29" s="52"/>
      <c r="E29" s="76" t="s">
        <v>86</v>
      </c>
      <c r="F29" s="77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73" t="s">
        <v>85</v>
      </c>
      <c r="B30" s="74"/>
      <c r="C30" s="56">
        <v>0</v>
      </c>
      <c r="D30" s="52"/>
      <c r="E30" s="76" t="s">
        <v>85</v>
      </c>
      <c r="F30" s="77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73" t="s">
        <v>78</v>
      </c>
      <c r="B31" s="74"/>
      <c r="C31" s="56">
        <v>0</v>
      </c>
      <c r="D31" s="52"/>
      <c r="E31" s="76" t="s">
        <v>78</v>
      </c>
      <c r="F31" s="77"/>
      <c r="G31" s="20">
        <v>0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73" t="s">
        <v>77</v>
      </c>
      <c r="B32" s="74"/>
      <c r="C32" s="56">
        <v>0</v>
      </c>
      <c r="D32" s="52"/>
      <c r="E32" s="76" t="s">
        <v>77</v>
      </c>
      <c r="F32" s="77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73" t="s">
        <v>74</v>
      </c>
      <c r="B33" s="74"/>
      <c r="C33" s="56">
        <v>0</v>
      </c>
      <c r="D33" s="52"/>
      <c r="E33" s="76" t="s">
        <v>74</v>
      </c>
      <c r="F33" s="77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65" t="s">
        <v>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7"/>
    </row>
    <row r="38" spans="1:23" ht="15" customHeight="1" x14ac:dyDescent="0.35">
      <c r="A38" s="84" t="s">
        <v>109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</row>
    <row r="39" spans="1:23" x14ac:dyDescent="0.35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9"/>
    </row>
    <row r="40" spans="1:23" x14ac:dyDescent="0.35">
      <c r="A40" s="87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9"/>
    </row>
    <row r="41" spans="1:23" x14ac:dyDescent="0.35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9"/>
    </row>
    <row r="42" spans="1:23" x14ac:dyDescent="0.35">
      <c r="A42" s="90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2"/>
    </row>
    <row r="44" spans="1:23" x14ac:dyDescent="0.35">
      <c r="A44" s="94" t="s">
        <v>13</v>
      </c>
      <c r="B44" s="94"/>
      <c r="C44" s="94"/>
      <c r="D44" s="94"/>
      <c r="E44" s="94"/>
      <c r="F44" s="94"/>
      <c r="G44" s="9"/>
      <c r="H44" s="68" t="s">
        <v>12</v>
      </c>
      <c r="I44" s="68"/>
      <c r="J44" s="68"/>
      <c r="K44" s="68"/>
      <c r="L44" s="68"/>
      <c r="M44" s="68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93" t="s">
        <v>14</v>
      </c>
      <c r="B46" s="93"/>
      <c r="C46" s="12" t="str">
        <f>A4</f>
        <v>GPS</v>
      </c>
      <c r="D46" s="21"/>
      <c r="E46" s="21"/>
      <c r="F46" s="21"/>
      <c r="G46" s="9"/>
      <c r="H46" s="93" t="s">
        <v>14</v>
      </c>
      <c r="I46" s="93"/>
      <c r="J46" s="12" t="str">
        <f>A4</f>
        <v>GPS</v>
      </c>
      <c r="K46" s="21"/>
      <c r="L46" s="21"/>
      <c r="M46" s="21"/>
    </row>
    <row r="47" spans="1:23" x14ac:dyDescent="0.35">
      <c r="A47" s="81" t="s">
        <v>6</v>
      </c>
      <c r="B47" s="81"/>
      <c r="C47" s="82" t="s">
        <v>7</v>
      </c>
      <c r="D47" s="82"/>
      <c r="E47" s="83" t="s">
        <v>8</v>
      </c>
      <c r="F47" s="83"/>
      <c r="G47" s="9"/>
      <c r="H47" s="81" t="s">
        <v>6</v>
      </c>
      <c r="I47" s="81"/>
      <c r="J47" s="82" t="s">
        <v>7</v>
      </c>
      <c r="K47" s="82"/>
      <c r="L47" s="83" t="s">
        <v>8</v>
      </c>
      <c r="M47" s="83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>
        <v>136.80000000000001</v>
      </c>
      <c r="B49" s="22">
        <v>0</v>
      </c>
      <c r="C49" s="22">
        <v>137.80000000000001</v>
      </c>
      <c r="D49" s="22">
        <v>239.92</v>
      </c>
      <c r="E49" s="22">
        <v>137.30000000000001</v>
      </c>
      <c r="F49" s="22">
        <v>119.7</v>
      </c>
      <c r="G49" s="9"/>
      <c r="H49" s="22">
        <v>76.099999999999994</v>
      </c>
      <c r="I49" s="22">
        <v>0</v>
      </c>
      <c r="J49" s="22">
        <v>130.80000000000001</v>
      </c>
      <c r="K49" s="22">
        <v>248.11</v>
      </c>
      <c r="L49" s="22">
        <v>128.19999999999999</v>
      </c>
      <c r="M49" s="22">
        <v>116.46</v>
      </c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81" t="s">
        <v>9</v>
      </c>
      <c r="B51" s="81"/>
      <c r="C51" s="82" t="s">
        <v>10</v>
      </c>
      <c r="D51" s="82"/>
      <c r="E51" s="83" t="s">
        <v>11</v>
      </c>
      <c r="F51" s="83"/>
      <c r="G51" s="9"/>
      <c r="H51" s="81" t="s">
        <v>9</v>
      </c>
      <c r="I51" s="81"/>
      <c r="J51" s="82" t="s">
        <v>10</v>
      </c>
      <c r="K51" s="82"/>
      <c r="L51" s="83" t="s">
        <v>11</v>
      </c>
      <c r="M51" s="83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>
        <v>177.5</v>
      </c>
      <c r="B53" s="22">
        <v>16.22</v>
      </c>
      <c r="C53" s="22">
        <v>179.8</v>
      </c>
      <c r="D53" s="22">
        <v>255.89</v>
      </c>
      <c r="E53" s="22">
        <v>179.1</v>
      </c>
      <c r="F53" s="22">
        <v>134.26</v>
      </c>
      <c r="G53" s="9"/>
      <c r="H53" s="22">
        <v>2501.1999999999998</v>
      </c>
      <c r="I53" s="22">
        <v>287.33</v>
      </c>
      <c r="J53" s="22">
        <v>62</v>
      </c>
      <c r="K53" s="22">
        <v>247.06</v>
      </c>
      <c r="L53" s="22">
        <v>360.4</v>
      </c>
      <c r="M53" s="22">
        <v>114.66</v>
      </c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96" t="s">
        <v>15</v>
      </c>
      <c r="B55" s="96"/>
      <c r="C55" s="8" t="str">
        <f>B4</f>
        <v>PFL</v>
      </c>
      <c r="D55" s="25"/>
      <c r="E55" s="25"/>
      <c r="F55" s="25"/>
      <c r="G55" s="9"/>
      <c r="H55" s="96" t="s">
        <v>15</v>
      </c>
      <c r="I55" s="96"/>
      <c r="J55" s="8" t="str">
        <f>B4</f>
        <v>PFL</v>
      </c>
      <c r="K55" s="25"/>
      <c r="L55" s="25"/>
      <c r="M55" s="25"/>
    </row>
    <row r="56" spans="1:13" x14ac:dyDescent="0.35">
      <c r="A56" s="81" t="s">
        <v>6</v>
      </c>
      <c r="B56" s="81"/>
      <c r="C56" s="82" t="s">
        <v>7</v>
      </c>
      <c r="D56" s="82"/>
      <c r="E56" s="83" t="s">
        <v>8</v>
      </c>
      <c r="F56" s="83"/>
      <c r="G56" s="9"/>
      <c r="H56" s="81" t="s">
        <v>6</v>
      </c>
      <c r="I56" s="81"/>
      <c r="J56" s="82" t="s">
        <v>7</v>
      </c>
      <c r="K56" s="82"/>
      <c r="L56" s="83" t="s">
        <v>8</v>
      </c>
      <c r="M56" s="83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6">
        <v>137.69999999999999</v>
      </c>
      <c r="B58" s="26">
        <v>0</v>
      </c>
      <c r="C58" s="26">
        <v>138.1</v>
      </c>
      <c r="D58" s="26">
        <v>240.13</v>
      </c>
      <c r="E58" s="26">
        <v>137.9</v>
      </c>
      <c r="F58" s="26">
        <v>119.75</v>
      </c>
      <c r="G58" s="9"/>
      <c r="H58" s="26">
        <v>57.1</v>
      </c>
      <c r="I58" s="26">
        <v>0</v>
      </c>
      <c r="J58" s="26">
        <v>133.4</v>
      </c>
      <c r="K58" s="26">
        <v>249.49</v>
      </c>
      <c r="L58" s="26">
        <v>132.69999999999999</v>
      </c>
      <c r="M58" s="26">
        <v>123.34</v>
      </c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81" t="s">
        <v>9</v>
      </c>
      <c r="B60" s="81"/>
      <c r="C60" s="82" t="s">
        <v>10</v>
      </c>
      <c r="D60" s="82"/>
      <c r="E60" s="83" t="s">
        <v>11</v>
      </c>
      <c r="F60" s="83"/>
      <c r="G60" s="9"/>
      <c r="H60" s="81" t="s">
        <v>9</v>
      </c>
      <c r="I60" s="81"/>
      <c r="J60" s="82" t="s">
        <v>10</v>
      </c>
      <c r="K60" s="82"/>
      <c r="L60" s="83" t="s">
        <v>11</v>
      </c>
      <c r="M60" s="83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>
        <v>172.2</v>
      </c>
      <c r="B62" s="26">
        <v>189.28</v>
      </c>
      <c r="C62" s="26">
        <v>173.6</v>
      </c>
      <c r="D62" s="26">
        <v>68.73</v>
      </c>
      <c r="E62" s="26">
        <v>170.2</v>
      </c>
      <c r="F62" s="26">
        <v>307.52</v>
      </c>
      <c r="G62" s="9"/>
      <c r="H62" s="26">
        <v>2774.1</v>
      </c>
      <c r="I62" s="26">
        <v>285.66000000000003</v>
      </c>
      <c r="J62" s="26">
        <v>69.900000000000006</v>
      </c>
      <c r="K62" s="26">
        <v>47.06</v>
      </c>
      <c r="L62" s="26">
        <v>355.9</v>
      </c>
      <c r="M62" s="26">
        <v>296.91000000000003</v>
      </c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A47:B47"/>
    <mergeCell ref="C47:D47"/>
    <mergeCell ref="E47:F47"/>
    <mergeCell ref="A38:M42"/>
    <mergeCell ref="A37:M37"/>
    <mergeCell ref="A46:B46"/>
    <mergeCell ref="H46:I46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0" t="s">
        <v>36</v>
      </c>
      <c r="B1" s="100"/>
      <c r="C1" s="100"/>
      <c r="D1" s="100"/>
      <c r="E1" s="19" t="s">
        <v>59</v>
      </c>
      <c r="F1" s="19"/>
      <c r="H1" s="100" t="s">
        <v>40</v>
      </c>
      <c r="I1" s="100"/>
      <c r="J1" s="100"/>
      <c r="K1" s="100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GPS</v>
      </c>
      <c r="C2" s="9"/>
      <c r="D2" s="7"/>
      <c r="E2" s="7"/>
      <c r="F2" s="7"/>
      <c r="G2" s="7"/>
      <c r="H2" s="12" t="s">
        <v>37</v>
      </c>
      <c r="I2" s="12" t="str">
        <f>B2</f>
        <v>GPS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3" t="str">
        <f>CONCATENATE('Dados de Entrada'!A47:B47,'Visualização dos Fasores'!$E$1,'Visualização dos Fasores'!$B$2,$E$1,$A$1)</f>
        <v>VA_GPS_Pré Falta</v>
      </c>
      <c r="B3" s="93"/>
      <c r="C3" s="93" t="str">
        <f>CONCATENATE('Dados de Entrada'!C47:D47,'Visualização dos Fasores'!$E$1,'Visualização dos Fasores'!$B$2,$E$1,$A$1)</f>
        <v>VB_GPS_Pré Falta</v>
      </c>
      <c r="D3" s="93"/>
      <c r="E3" s="93" t="str">
        <f>CONCATENATE('Dados de Entrada'!E47:F47,'Visualização dos Fasores'!$E$1,'Visualização dos Fasores'!$B$2,$E$1,$A$1)</f>
        <v>VC_GPS_Pré Falta</v>
      </c>
      <c r="F3" s="93"/>
      <c r="G3" s="7"/>
      <c r="H3" s="93" t="str">
        <f>CONCATENATE('Dados de Entrada'!H47:I47,'Visualização dos Fasores'!$L$1,$I$2,$L$1,$H$1)</f>
        <v>VA_GPS_Falta</v>
      </c>
      <c r="I3" s="93"/>
      <c r="J3" s="93" t="str">
        <f>CONCATENATE('Dados de Entrada'!J47:K47,'Visualização dos Fasores'!$L$1,$I$2,$L$1,$H$1)</f>
        <v>VB_GPS_Falta</v>
      </c>
      <c r="K3" s="93"/>
      <c r="L3" s="93" t="str">
        <f>CONCATENATE('Dados de Entrada'!L47:M47,'Visualização dos Fasores'!$L$1,$I$2,$L$1,$H$1)</f>
        <v>VC_GPS_Falta</v>
      </c>
      <c r="M3" s="93"/>
      <c r="Z3" t="s">
        <v>7</v>
      </c>
      <c r="AB3" s="100" t="s">
        <v>36</v>
      </c>
      <c r="AC3" s="100"/>
      <c r="AD3" s="100"/>
      <c r="AE3" s="100"/>
      <c r="AF3" s="100"/>
      <c r="AG3" s="100"/>
      <c r="AI3" s="100" t="s">
        <v>40</v>
      </c>
      <c r="AJ3" s="100"/>
      <c r="AK3" s="100"/>
      <c r="AL3" s="100"/>
      <c r="AM3" s="100"/>
      <c r="AN3" s="100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GPS</v>
      </c>
      <c r="AD4" s="9"/>
      <c r="AE4" s="9"/>
      <c r="AF4" s="9"/>
      <c r="AG4" s="9"/>
      <c r="AH4" s="9"/>
      <c r="AI4" s="12" t="s">
        <v>37</v>
      </c>
      <c r="AJ4" s="12" t="str">
        <f>AC4</f>
        <v>GPS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1.0301936977192279</v>
      </c>
      <c r="B5" s="12">
        <f>AB7*SIN(AC7*PI()/180)/('Dados de Entrada'!$W$2/SQRT(3))</f>
        <v>0</v>
      </c>
      <c r="C5" s="12">
        <f>AD7*COS(AE7*PI()/180)/('Dados de Entrada'!$W$2/SQRT(3))</f>
        <v>-0.52011648636855556</v>
      </c>
      <c r="D5" s="12">
        <f>AD7*SIN(AE7*PI()/180)/('Dados de Entrada'!$W$2/SQRT(3))</f>
        <v>-0.89797030811492939</v>
      </c>
      <c r="E5" s="12">
        <f>AF7*COS(AG7*PI()/180)/('Dados de Entrada'!$W$2/SQRT(3))</f>
        <v>-0.51228396201850379</v>
      </c>
      <c r="F5" s="12">
        <f>AF7*SIN(AG7*PI()/180)/('Dados de Entrada'!$W$2/SQRT(3))</f>
        <v>0.89812939424075566</v>
      </c>
      <c r="G5" s="7"/>
      <c r="H5" s="12">
        <f>AI7*COS(AJ7*PI()/180)/('Dados de Entrada'!$W$2/SQRT(3))</f>
        <v>-0.21366011208149527</v>
      </c>
      <c r="I5" s="12">
        <f>AI7*SIN(AJ7*PI()/180)/('Dados de Entrada'!$W$2/SQRT(3))</f>
        <v>0.5317643877383661</v>
      </c>
      <c r="J5" s="12">
        <f>AK7*COS(AL7*PI()/180)/('Dados de Entrada'!$W$2/SQRT(3))</f>
        <v>0.98500976360873538</v>
      </c>
      <c r="K5" s="12">
        <f>AK7*SIN(AL7*PI()/180)/('Dados de Entrada'!$W$2/SQRT(3))</f>
        <v>0</v>
      </c>
      <c r="L5" s="12">
        <f>AM7*COS(AN7*PI()/180)/('Dados de Entrada'!$W$2/SQRT(3))</f>
        <v>-0.64160409578761513</v>
      </c>
      <c r="M5" s="12">
        <f>AM7*SIN(AN7*PI()/180)/('Dados de Entrada'!$W$2/SQRT(3))</f>
        <v>-0.72138712405772054</v>
      </c>
      <c r="O5" s="28" t="s">
        <v>7</v>
      </c>
      <c r="Z5" t="s">
        <v>9</v>
      </c>
      <c r="AB5" s="93" t="str">
        <f>A3</f>
        <v>VA_GPS_Pré Falta</v>
      </c>
      <c r="AC5" s="93"/>
      <c r="AD5" s="93" t="str">
        <f t="shared" ref="AD5" si="0">C3</f>
        <v>VB_GPS_Pré Falta</v>
      </c>
      <c r="AE5" s="93"/>
      <c r="AF5" s="93" t="str">
        <f t="shared" ref="AF5" si="1">E3</f>
        <v>VC_GPS_Pré Falta</v>
      </c>
      <c r="AG5" s="93"/>
      <c r="AH5" s="9"/>
      <c r="AI5" s="93" t="str">
        <f>AB5</f>
        <v>VA_GPS_Pré Falta</v>
      </c>
      <c r="AJ5" s="93"/>
      <c r="AK5" s="93" t="str">
        <f t="shared" ref="AK5" si="2">AD5</f>
        <v>VB_GPS_Pré Falta</v>
      </c>
      <c r="AL5" s="93"/>
      <c r="AM5" s="93" t="str">
        <f t="shared" ref="AM5" si="3">AF5</f>
        <v>VC_GPS_Pré Falta</v>
      </c>
      <c r="AN5" s="9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3" t="str">
        <f>CONCATENATE('Dados de Entrada'!A51:B51,'Visualização dos Fasores'!$E$1,'Visualização dos Fasores'!$B$2,$E$1,$A$1)</f>
        <v>IA_GPS_Pré Falta</v>
      </c>
      <c r="B7" s="93"/>
      <c r="C7" s="93" t="str">
        <f>CONCATENATE('Dados de Entrada'!C51:D51,'Visualização dos Fasores'!$E$1,'Visualização dos Fasores'!$B$2,$E$1,$A$1)</f>
        <v>IB_GPS_Pré Falta</v>
      </c>
      <c r="D7" s="93"/>
      <c r="E7" s="93" t="str">
        <f>CONCATENATE('Dados de Entrada'!E51:F51,'Visualização dos Fasores'!$E$1,'Visualização dos Fasores'!$B$2,$E$1,$A$1)</f>
        <v>IC_GPS_Pré Falta</v>
      </c>
      <c r="F7" s="93"/>
      <c r="G7" s="7"/>
      <c r="H7" s="93" t="str">
        <f>CONCATENATE('Dados de Entrada'!H51:I51,'Visualização dos Fasores'!$L$1,$I$2,$L$1,$H$1)</f>
        <v>IA_GPS_Falta</v>
      </c>
      <c r="I7" s="93"/>
      <c r="J7" s="93" t="str">
        <f>CONCATENATE('Dados de Entrada'!J51:K51,'Visualização dos Fasores'!$L$1,$I$2,$L$1,$H$1)</f>
        <v>IB_GPS_Falta</v>
      </c>
      <c r="K7" s="93"/>
      <c r="L7" s="93" t="str">
        <f>CONCATENATE('Dados de Entrada'!L51:M51,'Visualização dos Fasores'!$L$1,$I$2,$L$1,$H$1)</f>
        <v>IC_GPS_Falta</v>
      </c>
      <c r="M7" s="93"/>
      <c r="Z7" t="s">
        <v>11</v>
      </c>
      <c r="AB7" s="12">
        <f>'Dados de Entrada'!A49</f>
        <v>136.80000000000001</v>
      </c>
      <c r="AC7" s="12">
        <f>IF($O$2="VA",AC26,IF($O$2="VB",AE26,IF($O$2="VC",AG26,IF($O$2="IA",AC34,IF($O$2="IB",AE34,AG34)))))</f>
        <v>0</v>
      </c>
      <c r="AD7" s="12">
        <f>'Dados de Entrada'!C49</f>
        <v>137.80000000000001</v>
      </c>
      <c r="AE7" s="12">
        <f>IF($O$2="VA",AC27,IF($O$2="VB",AE27,IF($O$2="VC",AG27,IF($O$2="IA",AC35,IF($O$2="IB",AE35,AG35)))))</f>
        <v>239.92</v>
      </c>
      <c r="AF7" s="12">
        <f>'Dados de Entrada'!E49</f>
        <v>137.30000000000001</v>
      </c>
      <c r="AG7" s="12">
        <f>IF($O$2="VA",AC28,IF($O$2="VB",AE28,IF($O$2="VC",AG28,IF($O$2="IA",AC36,IF($O$2="IB",AE36,AG36)))))</f>
        <v>119.7</v>
      </c>
      <c r="AH7" s="9"/>
      <c r="AI7" s="12">
        <f>'Dados de Entrada'!H49</f>
        <v>76.099999999999994</v>
      </c>
      <c r="AJ7" s="12">
        <f>IF($O$5="VA",AJ26,IF($O$5="VB",AL26,IF($O$5="VC",AN26,IF($O$5="IA",AJ34,IF($O$5="IB",AL34,AN34)))))</f>
        <v>-248.11</v>
      </c>
      <c r="AK7" s="12">
        <f>'Dados de Entrada'!J49</f>
        <v>130.80000000000001</v>
      </c>
      <c r="AL7" s="12">
        <f>IF($O$5="VA",AJ27,IF($O$5="VB",AL27,IF($O$5="VC",AN27,IF($O$5="IA",AJ35,IF($O$5="IB",AL35,AN35)))))</f>
        <v>0</v>
      </c>
      <c r="AM7" s="12">
        <f>'Dados de Entrada'!L49</f>
        <v>128.19999999999999</v>
      </c>
      <c r="AN7" s="12">
        <f>IF($O$5="VA",AJ28,IF($O$5="VB",AL28,IF($O$5="VC",AN28,IF($O$5="IA",AJ36,IF($O$5="IB",AL36,AN36)))))</f>
        <v>-131.65000000000003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1.2834860422673149</v>
      </c>
      <c r="B9" s="12">
        <f>AB11*SIN(AC11*PI()/180)/('Dados de Entrada'!$W$2/SQRT(3))</f>
        <v>0.37337305156865186</v>
      </c>
      <c r="C9" s="12">
        <f>AD11*COS(AE11*PI()/180)/('Dados de Entrada'!$W$2/SQRT(3))</f>
        <v>-0.33008681786742017</v>
      </c>
      <c r="D9" s="12">
        <f>AD11*SIN(AE11*PI()/180)/('Dados de Entrada'!$W$2/SQRT(3))</f>
        <v>-1.3131606515689351</v>
      </c>
      <c r="E9" s="12">
        <f>AF11*COS(AG11*PI()/180)/('Dados de Entrada'!$W$2/SQRT(3))</f>
        <v>-0.94130680995360194</v>
      </c>
      <c r="F9" s="12">
        <f>AF11*SIN(AG11*PI()/180)/('Dados de Entrada'!$W$2/SQRT(3))</f>
        <v>0.96594111915718761</v>
      </c>
      <c r="G9" s="7"/>
      <c r="H9" s="12">
        <f>AI11*COS(AJ11*PI()/180)/('Dados de Entrada'!$W$2/SQRT(3))</f>
        <v>14.592446893721194</v>
      </c>
      <c r="I9" s="12">
        <f>AI11*SIN(AJ11*PI()/180)/('Dados de Entrada'!$W$2/SQRT(3))</f>
        <v>11.909793617569317</v>
      </c>
      <c r="J9" s="12">
        <f>AK11*COS(AL11*PI()/180)/('Dados de Entrada'!$W$2/SQRT(3))</f>
        <v>0.46682225254706311</v>
      </c>
      <c r="K9" s="12">
        <f>AK11*SIN(AL11*PI()/180)/('Dados de Entrada'!$W$2/SQRT(3))</f>
        <v>-8.5559224254017213E-3</v>
      </c>
      <c r="L9" s="12">
        <f>AM11*COS(AN11*PI()/180)/('Dados de Entrada'!$W$2/SQRT(3))</f>
        <v>-1.8665088451414349</v>
      </c>
      <c r="M9" s="12">
        <f>AM11*SIN(AN11*PI()/180)/('Dados de Entrada'!$W$2/SQRT(3))</f>
        <v>-1.9703306712506827</v>
      </c>
      <c r="AB9" s="93" t="str">
        <f>A7</f>
        <v>IA_GPS_Pré Falta</v>
      </c>
      <c r="AC9" s="93"/>
      <c r="AD9" s="93" t="str">
        <f t="shared" ref="AD9" si="4">C7</f>
        <v>IB_GPS_Pré Falta</v>
      </c>
      <c r="AE9" s="93"/>
      <c r="AF9" s="93" t="str">
        <f t="shared" ref="AF9" si="5">E7</f>
        <v>IC_GPS_Pré Falta</v>
      </c>
      <c r="AG9" s="93"/>
      <c r="AH9" s="9"/>
      <c r="AI9" s="93" t="str">
        <f>AB9</f>
        <v>IA_GPS_Pré Falta</v>
      </c>
      <c r="AJ9" s="93"/>
      <c r="AK9" s="93" t="str">
        <f t="shared" ref="AK9" si="6">AD9</f>
        <v>IB_GPS_Pré Falta</v>
      </c>
      <c r="AL9" s="93"/>
      <c r="AM9" s="93" t="str">
        <f t="shared" ref="AM9" si="7">AF9</f>
        <v>IC_GPS_Pré Falta</v>
      </c>
      <c r="AN9" s="9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PFL</v>
      </c>
      <c r="C11" s="7"/>
      <c r="D11" s="7"/>
      <c r="E11" s="7"/>
      <c r="F11" s="7"/>
      <c r="G11" s="7"/>
      <c r="H11" s="8" t="s">
        <v>37</v>
      </c>
      <c r="I11" s="8" t="str">
        <f>B11</f>
        <v>PFL</v>
      </c>
      <c r="J11" s="7"/>
      <c r="K11" s="7"/>
      <c r="L11" s="7"/>
      <c r="M11" s="7"/>
      <c r="AB11" s="12">
        <f>'Dados de Entrada'!A53</f>
        <v>177.5</v>
      </c>
      <c r="AC11" s="12">
        <f>IF($O$2="VA",AC29,IF($O$2="VB",AE29,IF($O$2="VC",AG29,IF($O$2="IA",AC37,IF($O$2="IB",AE37,AG37)))))</f>
        <v>16.22</v>
      </c>
      <c r="AD11" s="12">
        <f>'Dados de Entrada'!C53</f>
        <v>179.8</v>
      </c>
      <c r="AE11" s="12">
        <f>IF($O$2="VA",AC30,IF($O$2="VB",AE30,IF($O$2="VC",AG30,IF($O$2="IA",AC38,IF($O$2="IB",AE38,AG38)))))</f>
        <v>255.89</v>
      </c>
      <c r="AF11" s="12">
        <f>'Dados de Entrada'!E53</f>
        <v>179.1</v>
      </c>
      <c r="AG11" s="12">
        <f>IF($O$2="VA",AC31,IF($O$2="VB",AE31,IF($O$2="VC",AG31,IF($O$2="IA",AC39,IF($O$2="IB",AE39,AG39)))))</f>
        <v>134.26</v>
      </c>
      <c r="AH11" s="9"/>
      <c r="AI11" s="12">
        <f>'Dados de Entrada'!H53</f>
        <v>2501.1999999999998</v>
      </c>
      <c r="AJ11" s="12">
        <f>IF($O$5="VA",AJ29,IF($O$5="VB",AL29,IF($O$5="VC",AN29,IF($O$5="IA",AJ37,IF($O$5="IB",AL37,AN37)))))</f>
        <v>39.21999999999997</v>
      </c>
      <c r="AK11" s="12">
        <f>'Dados de Entrada'!J53</f>
        <v>62</v>
      </c>
      <c r="AL11" s="12">
        <f>IF($O$5="VA",AJ30,IF($O$5="VB",AL30,IF($O$5="VC",AN30,IF($O$5="IA",AJ38,IF($O$5="IB",AL38,AN38)))))</f>
        <v>-1.0500000000000114</v>
      </c>
      <c r="AM11" s="12">
        <f>'Dados de Entrada'!L53</f>
        <v>360.4</v>
      </c>
      <c r="AN11" s="12">
        <f>IF($O$5="VA",AJ31,IF($O$5="VB",AL31,IF($O$5="VC",AN31,IF($O$5="IA",AJ39,IF($O$5="IB",AL39,AN39)))))</f>
        <v>-133.45000000000002</v>
      </c>
    </row>
    <row r="12" spans="1:40" x14ac:dyDescent="0.35">
      <c r="A12" s="96" t="str">
        <f>CONCATENATE('Dados de Entrada'!A56:B56,'Visualização dos Fasores'!$E$1,'Visualização dos Fasores'!$B$11,$E$1,$A$1)</f>
        <v>VA_PFL_Pré Falta</v>
      </c>
      <c r="B12" s="96"/>
      <c r="C12" s="96" t="str">
        <f>CONCATENATE('Dados de Entrada'!C56:D56,'Visualização dos Fasores'!$E$1,'Visualização dos Fasores'!$B$11,$E$1,$A$1)</f>
        <v>VB_PFL_Pré Falta</v>
      </c>
      <c r="D12" s="96"/>
      <c r="E12" s="96" t="str">
        <f>CONCATENATE('Dados de Entrada'!E56:F56,'Visualização dos Fasores'!$E$1,'Visualização dos Fasores'!$B$11,$E$1,$A$1)</f>
        <v>VC_PFL_Pré Falta</v>
      </c>
      <c r="F12" s="96"/>
      <c r="G12" s="7"/>
      <c r="H12" s="96" t="str">
        <f>CONCATENATE('Dados de Entrada'!H56:I56,'Visualização dos Fasores'!$L$1,$I$11,$L$1,$H$1)</f>
        <v>VA_PFL_Falta</v>
      </c>
      <c r="I12" s="96"/>
      <c r="J12" s="96" t="str">
        <f>CONCATENATE('Dados de Entrada'!J56:K56,'Visualização dos Fasores'!$L$1,$I$11,$L$1,$H$1)</f>
        <v>VB_PFL_Falta</v>
      </c>
      <c r="K12" s="96"/>
      <c r="L12" s="96" t="str">
        <f>CONCATENATE('Dados de Entrada'!L56:M56,'Visualização dos Fasores'!$L$1,$I$11,$L$1,$H$1)</f>
        <v>VC_PFL_Falta</v>
      </c>
      <c r="M12" s="96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PFL</v>
      </c>
      <c r="AD13" s="9"/>
      <c r="AE13" s="9"/>
      <c r="AF13" s="9"/>
      <c r="AG13" s="9"/>
      <c r="AH13" s="9"/>
      <c r="AI13" s="8" t="s">
        <v>37</v>
      </c>
      <c r="AJ13" s="8" t="str">
        <f>AC13</f>
        <v>PFL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1.0369712878358015</v>
      </c>
      <c r="B14" s="8">
        <f>AB16*SIN(AC16*PI()/180)/('Dados de Entrada'!$W$2/SQRT(3))</f>
        <v>0</v>
      </c>
      <c r="C14" s="8">
        <f>AD16*COS(AE16*PI()/180)/('Dados de Entrada'!$W$2/SQRT(3))</f>
        <v>-0.51794692338056414</v>
      </c>
      <c r="D14" s="8">
        <f>AD16*SIN(AE16*PI()/180)/('Dados de Entrada'!$W$2/SQRT(3))</f>
        <v>-0.90182967852009766</v>
      </c>
      <c r="E14" s="8">
        <f>AF16*COS(AG16*PI()/180)/('Dados de Entrada'!$W$2/SQRT(3))</f>
        <v>-0.51530963398834617</v>
      </c>
      <c r="F14" s="8">
        <f>AF16*SIN(AG16*PI()/180)/('Dados de Entrada'!$W$2/SQRT(3))</f>
        <v>0.90160486402594497</v>
      </c>
      <c r="G14" s="7"/>
      <c r="H14" s="8">
        <f>AI16*COS(AJ16*PI()/180)/('Dados de Entrada'!$W$2/SQRT(3))</f>
        <v>-0.15065962213598147</v>
      </c>
      <c r="I14" s="8">
        <f>AI16*SIN(AJ16*PI()/180)/('Dados de Entrada'!$W$2/SQRT(3))</f>
        <v>0.40274316422464196</v>
      </c>
      <c r="J14" s="8">
        <f>AK16*COS(AL16*PI()/180)/('Dados de Entrada'!$W$2/SQRT(3))</f>
        <v>1.0045894683899488</v>
      </c>
      <c r="K14" s="8">
        <f>AK16*SIN(AL16*PI()/180)/('Dados de Entrada'!$W$2/SQRT(3))</f>
        <v>0</v>
      </c>
      <c r="L14" s="8">
        <f>AM16*COS(AN16*PI()/180)/('Dados de Entrada'!$W$2/SQRT(3))</f>
        <v>-0.58949893001185638</v>
      </c>
      <c r="M14" s="8">
        <f>AM16*SIN(AN16*PI()/180)/('Dados de Entrada'!$W$2/SQRT(3))</f>
        <v>-0.8069247148568589</v>
      </c>
      <c r="AB14" s="96" t="str">
        <f>A12</f>
        <v>VA_PFL_Pré Falta</v>
      </c>
      <c r="AC14" s="96"/>
      <c r="AD14" s="96" t="str">
        <f t="shared" ref="AD14" si="8">C12</f>
        <v>VB_PFL_Pré Falta</v>
      </c>
      <c r="AE14" s="96"/>
      <c r="AF14" s="96" t="str">
        <f t="shared" ref="AF14" si="9">E12</f>
        <v>VC_PFL_Pré Falta</v>
      </c>
      <c r="AG14" s="96"/>
      <c r="AH14" s="9"/>
      <c r="AI14" s="96" t="str">
        <f>AB14</f>
        <v>VA_PFL_Pré Falta</v>
      </c>
      <c r="AJ14" s="96"/>
      <c r="AK14" s="96" t="str">
        <f t="shared" ref="AK14" si="10">AD14</f>
        <v>VB_PFL_Pré Falta</v>
      </c>
      <c r="AL14" s="96"/>
      <c r="AM14" s="96" t="str">
        <f t="shared" ref="AM14" si="11">AF14</f>
        <v>VC_PFL_Pré Falta</v>
      </c>
      <c r="AN14" s="96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96" t="str">
        <f>CONCATENATE('Dados de Entrada'!A60:B60,'Visualização dos Fasores'!$E$1,'Visualização dos Fasores'!$B$11,$E$1,$A$1)</f>
        <v>IA_PFL_Pré Falta</v>
      </c>
      <c r="B16" s="96"/>
      <c r="C16" s="96" t="str">
        <f>CONCATENATE('Dados de Entrada'!C60:D60,'Visualização dos Fasores'!$E$1,'Visualização dos Fasores'!$B$11,$E$1,$A$1)</f>
        <v>IB_PFL_Pré Falta</v>
      </c>
      <c r="D16" s="96"/>
      <c r="E16" s="96" t="str">
        <f>CONCATENATE('Dados de Entrada'!E60:F60,'Visualização dos Fasores'!$E$1,'Visualização dos Fasores'!$B$11,$E$1,$A$1)</f>
        <v>IC_PFL_Pré Falta</v>
      </c>
      <c r="F16" s="96"/>
      <c r="G16" s="7"/>
      <c r="H16" s="96" t="str">
        <f>CONCATENATE('Dados de Entrada'!H60:I60,'Visualização dos Fasores'!$L$1,$I$11,$L$1,$H$1)</f>
        <v>IA_PFL_Falta</v>
      </c>
      <c r="I16" s="96"/>
      <c r="J16" s="96" t="str">
        <f>CONCATENATE('Dados de Entrada'!J60:K60,'Visualização dos Fasores'!$L$1,$I$11,$L$1,$H$1)</f>
        <v>IB_PFL_Falta</v>
      </c>
      <c r="K16" s="96"/>
      <c r="L16" s="96" t="str">
        <f>CONCATENATE('Dados de Entrada'!L60:M60,'Visualização dos Fasores'!$L$1,$I$11,$L$1,$H$1)</f>
        <v>IC_PFL_Falta</v>
      </c>
      <c r="M16" s="96"/>
      <c r="AB16" s="8">
        <f>'Dados de Entrada'!A58</f>
        <v>137.69999999999999</v>
      </c>
      <c r="AC16" s="8">
        <f>IF($O$2="VA",AC44,IF($O$2="VB",AE44,IF($O$2="VC",AG44,IF($O$2="IA",AC52,IF($O$2="IB",AE52,AG52)))))</f>
        <v>0</v>
      </c>
      <c r="AD16" s="8">
        <f>'Dados de Entrada'!C58</f>
        <v>138.1</v>
      </c>
      <c r="AE16" s="8">
        <f>IF($O$2="VA",AC45,IF($O$2="VB",AE45,IF($O$2="VC",AG45,IF($O$2="IA",AC53,IF($O$2="IB",AE53,AG53)))))</f>
        <v>240.13</v>
      </c>
      <c r="AF16" s="8">
        <f>'Dados de Entrada'!E58</f>
        <v>137.9</v>
      </c>
      <c r="AG16" s="8">
        <f>IF($O$2="VA",AC46,IF($O$2="VB",AE46,IF($O$2="VC",AG46,IF($O$2="IA",AC54,IF($O$2="IB",AE54,AG54)))))</f>
        <v>119.75</v>
      </c>
      <c r="AH16" s="9"/>
      <c r="AI16" s="8">
        <f>'Dados de Entrada'!H58</f>
        <v>57.1</v>
      </c>
      <c r="AJ16" s="8">
        <f>IF($O$5="VA",AJ44,IF($O$5="VB",AL44,IF($O$5="VC",AN44,IF($O$5="IA",AJ52,IF($O$5="IB",AL52,AN52)))))</f>
        <v>-249.49</v>
      </c>
      <c r="AK16" s="8">
        <f>'Dados de Entrada'!J58</f>
        <v>133.4</v>
      </c>
      <c r="AL16" s="8">
        <f>IF($O$5="VA",AJ45,IF($O$5="VB",AL45,IF($O$5="VC",AN45,IF($O$5="IA",AJ53,IF($O$5="IB",AL53,AN53)))))</f>
        <v>0</v>
      </c>
      <c r="AM16" s="8">
        <f>'Dados de Entrada'!L58</f>
        <v>132.69999999999999</v>
      </c>
      <c r="AN16" s="8">
        <f>IF($O$5="VA",AJ46,IF($O$5="VB",AL46,IF($O$5="VC",AN46,IF($O$5="IA",AJ54,IF($O$5="IB",AL54,AN54)))))</f>
        <v>-126.15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-1.2798067530514863</v>
      </c>
      <c r="B18" s="8">
        <f>AB20*SIN(AC20*PI()/180)/('Dados de Entrada'!$W$2/SQRT(3))</f>
        <v>-0.20911770273263386</v>
      </c>
      <c r="C18" s="8">
        <f>AD20*COS(AE20*PI()/180)/('Dados de Entrada'!$W$2/SQRT(3))</f>
        <v>0.47424844326325372</v>
      </c>
      <c r="D18" s="8">
        <f>AD20*SIN(AE20*PI()/180)/('Dados de Entrada'!$W$2/SQRT(3))</f>
        <v>1.2182687606725464</v>
      </c>
      <c r="E18" s="8">
        <f>AF20*COS(AG20*PI()/180)/('Dados de Entrada'!$W$2/SQRT(3))</f>
        <v>0.78061513809125371</v>
      </c>
      <c r="F18" s="8">
        <f>AF20*SIN(AG20*PI()/180)/('Dados de Entrada'!$W$2/SQRT(3))</f>
        <v>-1.016582513219056</v>
      </c>
      <c r="G18" s="7"/>
      <c r="H18" s="8">
        <f>AI20*COS(AJ20*PI()/180)/('Dados de Entrada'!$W$2/SQRT(3))</f>
        <v>16.864497947382894</v>
      </c>
      <c r="I18" s="8">
        <f>AI20*SIN(AJ20*PI()/180)/('Dados de Entrada'!$W$2/SQRT(3))</f>
        <v>12.329391578475537</v>
      </c>
      <c r="J18" s="8">
        <f>AK20*COS(AL20*PI()/180)/('Dados de Entrada'!$W$2/SQRT(3))</f>
        <v>-0.48656930849826119</v>
      </c>
      <c r="K18" s="8">
        <f>AK20*SIN(AL20*PI()/180)/('Dados de Entrada'!$W$2/SQRT(3))</f>
        <v>0.20084750936016546</v>
      </c>
      <c r="L18" s="8">
        <f>AM20*COS(AN20*PI()/180)/('Dados de Entrada'!$W$2/SQRT(3))</f>
        <v>1.8134473734971104</v>
      </c>
      <c r="M18" s="8">
        <f>AM20*SIN(AN20*PI()/180)/('Dados de Entrada'!$W$2/SQRT(3))</f>
        <v>1.9734913655423549</v>
      </c>
      <c r="AB18" s="96" t="str">
        <f>A16</f>
        <v>IA_PFL_Pré Falta</v>
      </c>
      <c r="AC18" s="96"/>
      <c r="AD18" s="96" t="str">
        <f t="shared" ref="AD18" si="12">C16</f>
        <v>IB_PFL_Pré Falta</v>
      </c>
      <c r="AE18" s="96"/>
      <c r="AF18" s="96" t="str">
        <f t="shared" ref="AF18" si="13">E16</f>
        <v>IC_PFL_Pré Falta</v>
      </c>
      <c r="AG18" s="96"/>
      <c r="AH18" s="9"/>
      <c r="AI18" s="96" t="str">
        <f>AB18</f>
        <v>IA_PFL_Pré Falta</v>
      </c>
      <c r="AJ18" s="96"/>
      <c r="AK18" s="96" t="str">
        <f t="shared" ref="AK18" si="14">AD18</f>
        <v>IB_PFL_Pré Falta</v>
      </c>
      <c r="AL18" s="96"/>
      <c r="AM18" s="96" t="str">
        <f t="shared" ref="AM18" si="15">AF18</f>
        <v>IC_PFL_Pré Falta</v>
      </c>
      <c r="AN18" s="96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172.2</v>
      </c>
      <c r="AC20" s="8">
        <f>IF($O$2="VA",AC47,IF($O$2="VB",AE47,IF($O$2="VC",AG47,IF($O$2="IA",AC55,IF($O$2="IB",AE55,AG55)))))</f>
        <v>189.28</v>
      </c>
      <c r="AD20" s="8">
        <f>'Dados de Entrada'!C62</f>
        <v>173.6</v>
      </c>
      <c r="AE20" s="8">
        <f>IF($O$2="VA",AC48,IF($O$2="VB",AE48,IF($O$2="VC",AG48,IF($O$2="IA",AC56,IF($O$2="IB",AE56,AG56)))))</f>
        <v>68.73</v>
      </c>
      <c r="AF20" s="8">
        <f>'Dados de Entrada'!E62</f>
        <v>170.2</v>
      </c>
      <c r="AG20" s="8">
        <f>IF($O$2="VA",AC49,IF($O$2="VB",AE49,IF($O$2="VC",AG49,IF($O$2="IA",AC57,IF($O$2="IB",AE57,AG57)))))</f>
        <v>307.52</v>
      </c>
      <c r="AH20" s="9"/>
      <c r="AI20" s="8">
        <f>'Dados de Entrada'!H62</f>
        <v>2774.1</v>
      </c>
      <c r="AJ20" s="8">
        <f>IF($O$5="VA",AJ47,IF($O$5="VB",AL47,IF($O$5="VC",AN47,IF($O$5="IA",AJ55,IF($O$5="IB",AL55,AN55)))))</f>
        <v>36.170000000000016</v>
      </c>
      <c r="AK20" s="8">
        <f>'Dados de Entrada'!J62</f>
        <v>69.900000000000006</v>
      </c>
      <c r="AL20" s="8">
        <f>IF($O$5="VA",AJ48,IF($O$5="VB",AL48,IF($O$5="VC",AN48,IF($O$5="IA",AJ56,IF($O$5="IB",AL56,AN56)))))</f>
        <v>-202.43</v>
      </c>
      <c r="AM20" s="8">
        <f>'Dados de Entrada'!L62</f>
        <v>355.9</v>
      </c>
      <c r="AN20" s="8">
        <f>IF($O$5="VA",AJ49,IF($O$5="VB",AL49,IF($O$5="VC",AN49,IF($O$5="IA",AJ57,IF($O$5="IB",AL57,AN57)))))</f>
        <v>47.420000000000016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0" t="s">
        <v>55</v>
      </c>
      <c r="AC23" s="100"/>
      <c r="AD23" s="100"/>
      <c r="AE23" s="100"/>
      <c r="AF23" s="100"/>
      <c r="AG23" s="100"/>
      <c r="AI23" s="100" t="s">
        <v>40</v>
      </c>
      <c r="AJ23" s="100"/>
      <c r="AK23" s="100"/>
      <c r="AL23" s="100"/>
      <c r="AM23" s="100"/>
      <c r="AN23" s="100"/>
    </row>
    <row r="24" spans="1:40" x14ac:dyDescent="0.35">
      <c r="AB24" s="12" t="str">
        <f>AB4</f>
        <v>Terminal A</v>
      </c>
      <c r="AC24" s="12" t="str">
        <f>AC4</f>
        <v>GPS</v>
      </c>
      <c r="AI24" s="12" t="str">
        <f>AI4</f>
        <v xml:space="preserve">Terminal </v>
      </c>
      <c r="AJ24" s="12" t="str">
        <f>AJ4</f>
        <v>GPS</v>
      </c>
    </row>
    <row r="25" spans="1:40" x14ac:dyDescent="0.35">
      <c r="AB25" s="101" t="s">
        <v>46</v>
      </c>
      <c r="AC25" s="101"/>
      <c r="AD25" s="82" t="s">
        <v>53</v>
      </c>
      <c r="AE25" s="82"/>
      <c r="AF25" s="102" t="s">
        <v>54</v>
      </c>
      <c r="AG25" s="102"/>
      <c r="AI25" s="101" t="s">
        <v>46</v>
      </c>
      <c r="AJ25" s="101"/>
      <c r="AK25" s="82" t="s">
        <v>53</v>
      </c>
      <c r="AL25" s="82"/>
      <c r="AM25" s="102" t="s">
        <v>54</v>
      </c>
      <c r="AN25" s="102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-239.92</v>
      </c>
      <c r="AF26" s="18" t="s">
        <v>47</v>
      </c>
      <c r="AG26" s="18">
        <f>'Dados de Entrada'!B49-'Dados de Entrada'!F49</f>
        <v>-119.7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-248.11</v>
      </c>
      <c r="AM26" s="18" t="s">
        <v>47</v>
      </c>
      <c r="AN26" s="18">
        <f>'Dados de Entrada'!I49-'Dados de Entrada'!M49</f>
        <v>-116.46</v>
      </c>
    </row>
    <row r="27" spans="1:40" x14ac:dyDescent="0.35">
      <c r="AB27" s="16" t="s">
        <v>48</v>
      </c>
      <c r="AC27" s="16">
        <f>'Dados de Entrada'!D49-'Dados de Entrada'!B49</f>
        <v>239.92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120.21999999999998</v>
      </c>
      <c r="AI27" s="16" t="s">
        <v>48</v>
      </c>
      <c r="AJ27" s="16">
        <f>'Dados de Entrada'!K49-'Dados de Entrada'!I49</f>
        <v>248.11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131.65000000000003</v>
      </c>
    </row>
    <row r="28" spans="1:40" x14ac:dyDescent="0.35">
      <c r="AB28" s="16" t="s">
        <v>49</v>
      </c>
      <c r="AC28" s="16">
        <f>'Dados de Entrada'!F49-'Dados de Entrada'!B49</f>
        <v>119.7</v>
      </c>
      <c r="AD28" s="17" t="s">
        <v>49</v>
      </c>
      <c r="AE28" s="17">
        <f>'Dados de Entrada'!F49-'Dados de Entrada'!D49</f>
        <v>-120.21999999999998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116.46</v>
      </c>
      <c r="AK28" s="17" t="s">
        <v>49</v>
      </c>
      <c r="AL28" s="17">
        <f>'Dados de Entrada'!M49-'Dados de Entrada'!K49</f>
        <v>-131.65000000000003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16.22</v>
      </c>
      <c r="AD29" s="17" t="s">
        <v>50</v>
      </c>
      <c r="AE29" s="17">
        <f>'Dados de Entrada'!B53-'Dados de Entrada'!D49</f>
        <v>-223.7</v>
      </c>
      <c r="AF29" s="18" t="s">
        <v>50</v>
      </c>
      <c r="AG29" s="18">
        <f>'Dados de Entrada'!B53-'Dados de Entrada'!F49</f>
        <v>-103.48</v>
      </c>
      <c r="AI29" s="16" t="s">
        <v>50</v>
      </c>
      <c r="AJ29" s="16">
        <f>'Dados de Entrada'!I53-'Dados de Entrada'!I49</f>
        <v>287.33</v>
      </c>
      <c r="AK29" s="17" t="s">
        <v>50</v>
      </c>
      <c r="AL29" s="17">
        <f>'Dados de Entrada'!I53-'Dados de Entrada'!K49</f>
        <v>39.21999999999997</v>
      </c>
      <c r="AM29" s="18" t="s">
        <v>50</v>
      </c>
      <c r="AN29" s="18">
        <f>'Dados de Entrada'!I53-'Dados de Entrada'!M49</f>
        <v>170.87</v>
      </c>
    </row>
    <row r="30" spans="1:40" x14ac:dyDescent="0.35">
      <c r="AB30" s="16" t="s">
        <v>51</v>
      </c>
      <c r="AC30" s="16">
        <f>'Dados de Entrada'!D53-'Dados de Entrada'!B49</f>
        <v>255.89</v>
      </c>
      <c r="AD30" s="17" t="s">
        <v>51</v>
      </c>
      <c r="AE30" s="17">
        <f>'Dados de Entrada'!D53-'Dados de Entrada'!D49</f>
        <v>15.969999999999999</v>
      </c>
      <c r="AF30" s="18" t="s">
        <v>51</v>
      </c>
      <c r="AG30" s="18">
        <f>'Dados de Entrada'!D53-'Dados de Entrada'!F49</f>
        <v>136.19</v>
      </c>
      <c r="AI30" s="16" t="s">
        <v>51</v>
      </c>
      <c r="AJ30" s="16">
        <f>'Dados de Entrada'!K53-'Dados de Entrada'!I49</f>
        <v>247.06</v>
      </c>
      <c r="AK30" s="17" t="s">
        <v>51</v>
      </c>
      <c r="AL30" s="17">
        <f>'Dados de Entrada'!K53-'Dados de Entrada'!K49</f>
        <v>-1.0500000000000114</v>
      </c>
      <c r="AM30" s="18" t="s">
        <v>51</v>
      </c>
      <c r="AN30" s="18">
        <f>'Dados de Entrada'!K53-'Dados de Entrada'!M49</f>
        <v>130.60000000000002</v>
      </c>
    </row>
    <row r="31" spans="1:40" x14ac:dyDescent="0.35">
      <c r="AB31" s="16" t="s">
        <v>52</v>
      </c>
      <c r="AC31" s="16">
        <f>'Dados de Entrada'!F53-'Dados de Entrada'!B49</f>
        <v>134.26</v>
      </c>
      <c r="AD31" s="17" t="s">
        <v>52</v>
      </c>
      <c r="AE31" s="17">
        <f>'Dados de Entrada'!F53-'Dados de Entrada'!D49</f>
        <v>-105.66</v>
      </c>
      <c r="AF31" s="18" t="s">
        <v>52</v>
      </c>
      <c r="AG31" s="18">
        <f>'Dados de Entrada'!F53-'Dados de Entrada'!F49</f>
        <v>14.559999999999988</v>
      </c>
      <c r="AI31" s="16" t="s">
        <v>52</v>
      </c>
      <c r="AJ31" s="16">
        <f>'Dados de Entrada'!M53-'Dados de Entrada'!I49</f>
        <v>114.66</v>
      </c>
      <c r="AK31" s="17" t="s">
        <v>52</v>
      </c>
      <c r="AL31" s="17">
        <f>'Dados de Entrada'!M53-'Dados de Entrada'!K49</f>
        <v>-133.45000000000002</v>
      </c>
      <c r="AM31" s="18" t="s">
        <v>52</v>
      </c>
      <c r="AN31" s="18">
        <f>'Dados de Entrada'!M53-'Dados de Entrada'!M49</f>
        <v>-1.7999999999999972</v>
      </c>
    </row>
    <row r="32" spans="1:40" x14ac:dyDescent="0.35">
      <c r="AB32" s="12"/>
      <c r="AC32" s="12"/>
      <c r="AI32" s="12"/>
      <c r="AJ32" s="12"/>
    </row>
    <row r="33" spans="28:40" x14ac:dyDescent="0.35">
      <c r="AB33" s="101" t="s">
        <v>56</v>
      </c>
      <c r="AC33" s="101"/>
      <c r="AD33" s="82" t="s">
        <v>57</v>
      </c>
      <c r="AE33" s="82"/>
      <c r="AF33" s="102" t="s">
        <v>58</v>
      </c>
      <c r="AG33" s="102"/>
      <c r="AI33" s="101" t="s">
        <v>56</v>
      </c>
      <c r="AJ33" s="101"/>
      <c r="AK33" s="82" t="s">
        <v>57</v>
      </c>
      <c r="AL33" s="82"/>
      <c r="AM33" s="102" t="s">
        <v>58</v>
      </c>
      <c r="AN33" s="102"/>
    </row>
    <row r="34" spans="28:40" x14ac:dyDescent="0.35">
      <c r="AB34" s="16" t="s">
        <v>47</v>
      </c>
      <c r="AC34" s="16">
        <f>'Dados de Entrada'!B49-'Dados de Entrada'!B53</f>
        <v>-16.22</v>
      </c>
      <c r="AD34" s="17" t="s">
        <v>47</v>
      </c>
      <c r="AE34" s="17">
        <f>'Dados de Entrada'!B49-'Dados de Entrada'!D53</f>
        <v>-255.89</v>
      </c>
      <c r="AF34" s="18" t="s">
        <v>47</v>
      </c>
      <c r="AG34" s="18">
        <f>'Dados de Entrada'!B49-'Dados de Entrada'!F53</f>
        <v>-134.26</v>
      </c>
      <c r="AI34" s="16" t="s">
        <v>47</v>
      </c>
      <c r="AJ34" s="16">
        <f>'Dados de Entrada'!I49-'Dados de Entrada'!I53</f>
        <v>-287.33</v>
      </c>
      <c r="AK34" s="17" t="s">
        <v>47</v>
      </c>
      <c r="AL34" s="17">
        <f>'Dados de Entrada'!I49-'Dados de Entrada'!K53</f>
        <v>-247.06</v>
      </c>
      <c r="AM34" s="18" t="s">
        <v>47</v>
      </c>
      <c r="AN34" s="18">
        <f>'Dados de Entrada'!I49-'Dados de Entrada'!M53</f>
        <v>-114.66</v>
      </c>
    </row>
    <row r="35" spans="28:40" x14ac:dyDescent="0.35">
      <c r="AB35" s="16" t="s">
        <v>48</v>
      </c>
      <c r="AC35" s="16">
        <f>'Dados de Entrada'!D49-'Dados de Entrada'!B53</f>
        <v>223.7</v>
      </c>
      <c r="AD35" s="17" t="s">
        <v>48</v>
      </c>
      <c r="AE35" s="17">
        <f>'Dados de Entrada'!D49-'Dados de Entrada'!D53</f>
        <v>-15.969999999999999</v>
      </c>
      <c r="AF35" s="18" t="s">
        <v>48</v>
      </c>
      <c r="AG35" s="18">
        <f>'Dados de Entrada'!D49-'Dados de Entrada'!F53</f>
        <v>105.66</v>
      </c>
      <c r="AI35" s="16" t="s">
        <v>48</v>
      </c>
      <c r="AJ35" s="16">
        <f>'Dados de Entrada'!K49-'Dados de Entrada'!I53</f>
        <v>-39.21999999999997</v>
      </c>
      <c r="AK35" s="17" t="s">
        <v>48</v>
      </c>
      <c r="AL35" s="17">
        <f>'Dados de Entrada'!K49-'Dados de Entrada'!K53</f>
        <v>1.0500000000000114</v>
      </c>
      <c r="AM35" s="18" t="s">
        <v>48</v>
      </c>
      <c r="AN35" s="18">
        <f>'Dados de Entrada'!K49-'Dados de Entrada'!M53</f>
        <v>133.45000000000002</v>
      </c>
    </row>
    <row r="36" spans="28:40" x14ac:dyDescent="0.35">
      <c r="AB36" s="16" t="s">
        <v>49</v>
      </c>
      <c r="AC36" s="16">
        <f>'Dados de Entrada'!F49-'Dados de Entrada'!B53</f>
        <v>103.48</v>
      </c>
      <c r="AD36" s="17" t="s">
        <v>49</v>
      </c>
      <c r="AE36" s="17">
        <f>'Dados de Entrada'!F49-'Dados de Entrada'!D53</f>
        <v>-136.19</v>
      </c>
      <c r="AF36" s="18" t="s">
        <v>49</v>
      </c>
      <c r="AG36" s="18">
        <f>'Dados de Entrada'!F49-'Dados de Entrada'!F53</f>
        <v>-14.559999999999988</v>
      </c>
      <c r="AI36" s="16" t="s">
        <v>49</v>
      </c>
      <c r="AJ36" s="16">
        <f>'Dados de Entrada'!M49-'Dados de Entrada'!I53</f>
        <v>-170.87</v>
      </c>
      <c r="AK36" s="17" t="s">
        <v>49</v>
      </c>
      <c r="AL36" s="17">
        <f>'Dados de Entrada'!M49-'Dados de Entrada'!K53</f>
        <v>-130.60000000000002</v>
      </c>
      <c r="AM36" s="18" t="s">
        <v>49</v>
      </c>
      <c r="AN36" s="18">
        <f>'Dados de Entrada'!M49-'Dados de Entrada'!M53</f>
        <v>1.7999999999999972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-239.67</v>
      </c>
      <c r="AF37" s="18" t="s">
        <v>50</v>
      </c>
      <c r="AG37" s="18">
        <f>'Dados de Entrada'!B53-'Dados de Entrada'!F53</f>
        <v>-118.03999999999999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40.269999999999982</v>
      </c>
      <c r="AM37" s="18" t="s">
        <v>50</v>
      </c>
      <c r="AN37" s="18">
        <f>'Dados de Entrada'!I53-'Dados de Entrada'!M53</f>
        <v>172.67</v>
      </c>
    </row>
    <row r="38" spans="28:40" x14ac:dyDescent="0.35">
      <c r="AB38" s="16" t="s">
        <v>51</v>
      </c>
      <c r="AC38" s="16">
        <f>'Dados de Entrada'!D53-'Dados de Entrada'!B53</f>
        <v>239.67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121.63</v>
      </c>
      <c r="AI38" s="16" t="s">
        <v>51</v>
      </c>
      <c r="AJ38" s="16">
        <f>'Dados de Entrada'!K53-'Dados de Entrada'!I53</f>
        <v>-40.269999999999982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132.4</v>
      </c>
    </row>
    <row r="39" spans="28:40" x14ac:dyDescent="0.35">
      <c r="AB39" s="16" t="s">
        <v>52</v>
      </c>
      <c r="AC39" s="16">
        <f>'Dados de Entrada'!F53-'Dados de Entrada'!B53</f>
        <v>118.03999999999999</v>
      </c>
      <c r="AD39" s="17" t="s">
        <v>52</v>
      </c>
      <c r="AE39" s="17">
        <f>'Dados de Entrada'!F53-'Dados de Entrada'!D53</f>
        <v>-121.63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-172.67</v>
      </c>
      <c r="AK39" s="17" t="s">
        <v>52</v>
      </c>
      <c r="AL39" s="17">
        <f>'Dados de Entrada'!M53-'Dados de Entrada'!K53</f>
        <v>-132.4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0" t="s">
        <v>55</v>
      </c>
      <c r="AC41" s="100"/>
      <c r="AD41" s="100"/>
      <c r="AE41" s="100"/>
      <c r="AF41" s="100"/>
      <c r="AG41" s="100"/>
      <c r="AI41" s="100" t="s">
        <v>40</v>
      </c>
      <c r="AJ41" s="100"/>
      <c r="AK41" s="100"/>
      <c r="AL41" s="100"/>
      <c r="AM41" s="100"/>
      <c r="AN41" s="100"/>
    </row>
    <row r="42" spans="28:40" x14ac:dyDescent="0.35">
      <c r="AB42" s="8" t="str">
        <f>AB13</f>
        <v>Terminal B</v>
      </c>
      <c r="AC42" s="8" t="str">
        <f>AC13</f>
        <v>PFL</v>
      </c>
      <c r="AI42" s="8" t="str">
        <f>AI13</f>
        <v xml:space="preserve">Terminal </v>
      </c>
      <c r="AJ42" s="8" t="str">
        <f>AJ13</f>
        <v>PFL</v>
      </c>
    </row>
    <row r="43" spans="28:40" x14ac:dyDescent="0.35">
      <c r="AB43" s="101" t="s">
        <v>46</v>
      </c>
      <c r="AC43" s="101"/>
      <c r="AD43" s="82" t="s">
        <v>53</v>
      </c>
      <c r="AE43" s="82"/>
      <c r="AF43" s="102" t="s">
        <v>54</v>
      </c>
      <c r="AG43" s="102"/>
      <c r="AI43" s="101" t="s">
        <v>46</v>
      </c>
      <c r="AJ43" s="101"/>
      <c r="AK43" s="82" t="s">
        <v>53</v>
      </c>
      <c r="AL43" s="82"/>
      <c r="AM43" s="102" t="s">
        <v>54</v>
      </c>
      <c r="AN43" s="102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-240.13</v>
      </c>
      <c r="AF44" s="18" t="s">
        <v>47</v>
      </c>
      <c r="AG44" s="18">
        <f>'Dados de Entrada'!B58-'Dados de Entrada'!F58</f>
        <v>-119.75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-249.49</v>
      </c>
      <c r="AM44" s="18" t="s">
        <v>47</v>
      </c>
      <c r="AN44" s="18">
        <f>'Dados de Entrada'!I58-'Dados de Entrada'!M58</f>
        <v>-123.34</v>
      </c>
    </row>
    <row r="45" spans="28:40" x14ac:dyDescent="0.35">
      <c r="AB45" s="16" t="s">
        <v>48</v>
      </c>
      <c r="AC45" s="16">
        <f>'Dados de Entrada'!D58-'Dados de Entrada'!B58</f>
        <v>240.13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120.38</v>
      </c>
      <c r="AI45" s="16" t="s">
        <v>48</v>
      </c>
      <c r="AJ45" s="16">
        <f>'Dados de Entrada'!K58-'Dados de Entrada'!I58</f>
        <v>249.49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126.15</v>
      </c>
    </row>
    <row r="46" spans="28:40" x14ac:dyDescent="0.35">
      <c r="AB46" s="16" t="s">
        <v>49</v>
      </c>
      <c r="AC46" s="16">
        <f>'Dados de Entrada'!F58-'Dados de Entrada'!B58</f>
        <v>119.75</v>
      </c>
      <c r="AD46" s="17" t="s">
        <v>49</v>
      </c>
      <c r="AE46" s="17">
        <f>'Dados de Entrada'!F58-'Dados de Entrada'!D58</f>
        <v>-120.38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123.34</v>
      </c>
      <c r="AK46" s="17" t="s">
        <v>49</v>
      </c>
      <c r="AL46" s="17">
        <f>'Dados de Entrada'!M58-'Dados de Entrada'!K58</f>
        <v>-126.15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189.28</v>
      </c>
      <c r="AD47" s="17" t="s">
        <v>50</v>
      </c>
      <c r="AE47" s="17">
        <f>'Dados de Entrada'!B62-'Dados de Entrada'!D58</f>
        <v>-50.849999999999994</v>
      </c>
      <c r="AF47" s="18" t="s">
        <v>50</v>
      </c>
      <c r="AG47" s="18">
        <f>'Dados de Entrada'!B62-'Dados de Entrada'!F58</f>
        <v>69.53</v>
      </c>
      <c r="AI47" s="16" t="s">
        <v>50</v>
      </c>
      <c r="AJ47" s="16">
        <f>'Dados de Entrada'!I62-'Dados de Entrada'!I58</f>
        <v>285.66000000000003</v>
      </c>
      <c r="AK47" s="17" t="s">
        <v>50</v>
      </c>
      <c r="AL47" s="17">
        <f>'Dados de Entrada'!I62-'Dados de Entrada'!K58</f>
        <v>36.170000000000016</v>
      </c>
      <c r="AM47" s="18" t="s">
        <v>50</v>
      </c>
      <c r="AN47" s="18">
        <f>'Dados de Entrada'!I62-'Dados de Entrada'!M58</f>
        <v>162.32000000000002</v>
      </c>
    </row>
    <row r="48" spans="28:40" x14ac:dyDescent="0.35">
      <c r="AB48" s="16" t="s">
        <v>51</v>
      </c>
      <c r="AC48" s="16">
        <f>'Dados de Entrada'!D62-'Dados de Entrada'!B58</f>
        <v>68.73</v>
      </c>
      <c r="AD48" s="17" t="s">
        <v>51</v>
      </c>
      <c r="AE48" s="17">
        <f>'Dados de Entrada'!D62-'Dados de Entrada'!D58</f>
        <v>-171.39999999999998</v>
      </c>
      <c r="AF48" s="18" t="s">
        <v>51</v>
      </c>
      <c r="AG48" s="18">
        <f>'Dados de Entrada'!D62-'Dados de Entrada'!F58</f>
        <v>-51.019999999999996</v>
      </c>
      <c r="AI48" s="16" t="s">
        <v>51</v>
      </c>
      <c r="AJ48" s="16">
        <f>'Dados de Entrada'!K62-'Dados de Entrada'!I58</f>
        <v>47.06</v>
      </c>
      <c r="AK48" s="17" t="s">
        <v>51</v>
      </c>
      <c r="AL48" s="17">
        <f>'Dados de Entrada'!K62-'Dados de Entrada'!K58</f>
        <v>-202.43</v>
      </c>
      <c r="AM48" s="18" t="s">
        <v>51</v>
      </c>
      <c r="AN48" s="18">
        <f>'Dados de Entrada'!K62-'Dados de Entrada'!M58</f>
        <v>-76.28</v>
      </c>
    </row>
    <row r="49" spans="28:40" x14ac:dyDescent="0.35">
      <c r="AB49" s="16" t="s">
        <v>52</v>
      </c>
      <c r="AC49" s="16">
        <f>'Dados de Entrada'!F62-'Dados de Entrada'!B58</f>
        <v>307.52</v>
      </c>
      <c r="AD49" s="17" t="s">
        <v>52</v>
      </c>
      <c r="AE49" s="17">
        <f>'Dados de Entrada'!F62-'Dados de Entrada'!D58</f>
        <v>67.389999999999986</v>
      </c>
      <c r="AF49" s="18" t="s">
        <v>52</v>
      </c>
      <c r="AG49" s="18">
        <f>'Dados de Entrada'!F62-'Dados de Entrada'!F58</f>
        <v>187.76999999999998</v>
      </c>
      <c r="AI49" s="16" t="s">
        <v>52</v>
      </c>
      <c r="AJ49" s="16">
        <f>'Dados de Entrada'!M62-'Dados de Entrada'!I58</f>
        <v>296.91000000000003</v>
      </c>
      <c r="AK49" s="17" t="s">
        <v>52</v>
      </c>
      <c r="AL49" s="17">
        <f>'Dados de Entrada'!M62-'Dados de Entrada'!K58</f>
        <v>47.420000000000016</v>
      </c>
      <c r="AM49" s="18" t="s">
        <v>52</v>
      </c>
      <c r="AN49" s="18">
        <f>'Dados de Entrada'!M62-'Dados de Entrada'!M58</f>
        <v>173.57000000000002</v>
      </c>
    </row>
    <row r="50" spans="28:40" x14ac:dyDescent="0.35">
      <c r="AB50" s="8"/>
      <c r="AC50" s="8"/>
      <c r="AI50" s="8"/>
      <c r="AJ50" s="8"/>
    </row>
    <row r="51" spans="28:40" x14ac:dyDescent="0.35">
      <c r="AB51" s="101" t="s">
        <v>56</v>
      </c>
      <c r="AC51" s="101"/>
      <c r="AD51" s="82" t="s">
        <v>57</v>
      </c>
      <c r="AE51" s="82"/>
      <c r="AF51" s="102" t="s">
        <v>58</v>
      </c>
      <c r="AG51" s="102"/>
      <c r="AI51" s="101" t="s">
        <v>56</v>
      </c>
      <c r="AJ51" s="101"/>
      <c r="AK51" s="82" t="s">
        <v>57</v>
      </c>
      <c r="AL51" s="82"/>
      <c r="AM51" s="102" t="s">
        <v>58</v>
      </c>
      <c r="AN51" s="102"/>
    </row>
    <row r="52" spans="28:40" x14ac:dyDescent="0.35">
      <c r="AB52" s="16" t="s">
        <v>47</v>
      </c>
      <c r="AC52" s="16">
        <f>'Dados de Entrada'!B58-'Dados de Entrada'!B62</f>
        <v>-189.28</v>
      </c>
      <c r="AD52" s="17" t="s">
        <v>47</v>
      </c>
      <c r="AE52" s="17">
        <f>'Dados de Entrada'!B58-'Dados de Entrada'!D62</f>
        <v>-68.73</v>
      </c>
      <c r="AF52" s="18" t="s">
        <v>47</v>
      </c>
      <c r="AG52" s="18">
        <f>'Dados de Entrada'!B58-'Dados de Entrada'!F62</f>
        <v>-307.52</v>
      </c>
      <c r="AI52" s="16" t="s">
        <v>47</v>
      </c>
      <c r="AJ52" s="16">
        <f>'Dados de Entrada'!I58-'Dados de Entrada'!I62</f>
        <v>-285.66000000000003</v>
      </c>
      <c r="AK52" s="17" t="s">
        <v>47</v>
      </c>
      <c r="AL52" s="17">
        <f>'Dados de Entrada'!I58-'Dados de Entrada'!K62</f>
        <v>-47.06</v>
      </c>
      <c r="AM52" s="18" t="s">
        <v>47</v>
      </c>
      <c r="AN52" s="18">
        <f>'Dados de Entrada'!I58-'Dados de Entrada'!M62</f>
        <v>-296.91000000000003</v>
      </c>
    </row>
    <row r="53" spans="28:40" x14ac:dyDescent="0.35">
      <c r="AB53" s="16" t="s">
        <v>48</v>
      </c>
      <c r="AC53" s="16">
        <f>'Dados de Entrada'!D58-'Dados de Entrada'!B62</f>
        <v>50.849999999999994</v>
      </c>
      <c r="AD53" s="17" t="s">
        <v>48</v>
      </c>
      <c r="AE53" s="17">
        <f>'Dados de Entrada'!D58-'Dados de Entrada'!D62</f>
        <v>171.39999999999998</v>
      </c>
      <c r="AF53" s="18" t="s">
        <v>48</v>
      </c>
      <c r="AG53" s="18">
        <f>'Dados de Entrada'!D58-'Dados de Entrada'!F62</f>
        <v>-67.389999999999986</v>
      </c>
      <c r="AI53" s="16" t="s">
        <v>48</v>
      </c>
      <c r="AJ53" s="16">
        <f>'Dados de Entrada'!K58-'Dados de Entrada'!I62</f>
        <v>-36.170000000000016</v>
      </c>
      <c r="AK53" s="17" t="s">
        <v>48</v>
      </c>
      <c r="AL53" s="17">
        <f>'Dados de Entrada'!K58-'Dados de Entrada'!K62</f>
        <v>202.43</v>
      </c>
      <c r="AM53" s="18" t="s">
        <v>48</v>
      </c>
      <c r="AN53" s="18">
        <f>'Dados de Entrada'!K58-'Dados de Entrada'!M62</f>
        <v>-47.420000000000016</v>
      </c>
    </row>
    <row r="54" spans="28:40" x14ac:dyDescent="0.35">
      <c r="AB54" s="16" t="s">
        <v>49</v>
      </c>
      <c r="AC54" s="16">
        <f>'Dados de Entrada'!F58-'Dados de Entrada'!B62</f>
        <v>-69.53</v>
      </c>
      <c r="AD54" s="17" t="s">
        <v>49</v>
      </c>
      <c r="AE54" s="17">
        <f>'Dados de Entrada'!F58-'Dados de Entrada'!D62</f>
        <v>51.019999999999996</v>
      </c>
      <c r="AF54" s="18" t="s">
        <v>49</v>
      </c>
      <c r="AG54" s="18">
        <f>'Dados de Entrada'!F58-'Dados de Entrada'!F62</f>
        <v>-187.76999999999998</v>
      </c>
      <c r="AI54" s="16" t="s">
        <v>49</v>
      </c>
      <c r="AJ54" s="16">
        <f>'Dados de Entrada'!M58-'Dados de Entrada'!I62</f>
        <v>-162.32000000000002</v>
      </c>
      <c r="AK54" s="17" t="s">
        <v>49</v>
      </c>
      <c r="AL54" s="17">
        <f>'Dados de Entrada'!M58-'Dados de Entrada'!K62</f>
        <v>76.28</v>
      </c>
      <c r="AM54" s="18" t="s">
        <v>49</v>
      </c>
      <c r="AN54" s="18">
        <f>'Dados de Entrada'!M58-'Dados de Entrada'!M62</f>
        <v>-173.57000000000002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120.55</v>
      </c>
      <c r="AF55" s="18" t="s">
        <v>50</v>
      </c>
      <c r="AG55" s="18">
        <f>'Dados de Entrada'!B62-'Dados de Entrada'!F62</f>
        <v>-118.23999999999998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238.60000000000002</v>
      </c>
      <c r="AM55" s="18" t="s">
        <v>50</v>
      </c>
      <c r="AN55" s="18">
        <f>'Dados de Entrada'!I62-'Dados de Entrada'!M62</f>
        <v>-11.25</v>
      </c>
    </row>
    <row r="56" spans="28:40" x14ac:dyDescent="0.35">
      <c r="AB56" s="16" t="s">
        <v>51</v>
      </c>
      <c r="AC56" s="16">
        <f>'Dados de Entrada'!D62-'Dados de Entrada'!B62</f>
        <v>-120.55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-238.78999999999996</v>
      </c>
      <c r="AI56" s="16" t="s">
        <v>51</v>
      </c>
      <c r="AJ56" s="16">
        <f>'Dados de Entrada'!K62-'Dados de Entrada'!I62</f>
        <v>-238.60000000000002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-249.85000000000002</v>
      </c>
    </row>
    <row r="57" spans="28:40" x14ac:dyDescent="0.35">
      <c r="AB57" s="16" t="s">
        <v>52</v>
      </c>
      <c r="AC57" s="16">
        <f>'Dados de Entrada'!F62-'Dados de Entrada'!B62</f>
        <v>118.23999999999998</v>
      </c>
      <c r="AD57" s="17" t="s">
        <v>52</v>
      </c>
      <c r="AE57" s="17">
        <f>'Dados de Entrada'!F62-'Dados de Entrada'!D62</f>
        <v>238.78999999999996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11.25</v>
      </c>
      <c r="AK57" s="17" t="s">
        <v>52</v>
      </c>
      <c r="AL57" s="17">
        <f>'Dados de Entrada'!M62-'Dados de Entrada'!K62</f>
        <v>249.85000000000002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2022-01-04T17:33:38Z</dcterms:modified>
</cp:coreProperties>
</file>