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tes" sheetId="1" r:id="rId4"/>
    <sheet state="visible" name="Liens" sheetId="2" r:id="rId5"/>
    <sheet state="visible" name="Pays" sheetId="3" r:id="rId6"/>
    <sheet state="visible" name="Types" sheetId="4" r:id="rId7"/>
    <sheet state="visible" name="Relations" sheetId="5" r:id="rId8"/>
    <sheet state="visible" name="Extraction" sheetId="6" r:id="rId9"/>
    <sheet state="visible" name="Notice export" sheetId="7" r:id="rId10"/>
  </sheets>
  <definedNames>
    <definedName hidden="1" localSheetId="0" name="_xlnm._FilterDatabase">Entites!$A$1:$S$130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prénom + nom
OU
nom de l'institution</t>
      </text>
    </comment>
    <comment authorId="0" ref="B1">
      <text>
        <t xml:space="preserve">identifiant unique</t>
      </text>
    </comment>
    <comment authorId="0" ref="G1">
      <text>
        <t xml:space="preserve">courte description de la personne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identifiant unique</t>
      </text>
    </comment>
    <comment authorId="0" ref="B1">
      <text>
        <t xml:space="preserve">identifiant unique</t>
      </text>
    </comment>
    <comment authorId="0" ref="C1">
      <text>
        <t xml:space="preserve">identifiant unique</t>
      </text>
    </comment>
    <comment authorId="0" ref="E1">
      <text>
        <t xml:space="preserve">identifiant unique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
      <text>
        <t xml:space="preserve">identifiant unique</t>
      </text>
    </comment>
    <comment authorId="0" ref="C1">
      <text>
        <t xml:space="preserve">identifiant unique</t>
      </text>
    </comment>
    <comment authorId="0" ref="D1">
      <text>
        <t xml:space="preserve">identifiant unique</t>
      </text>
    </comment>
    <comment authorId="0" ref="F1">
      <text>
        <t xml:space="preserve">identifiant unique</t>
      </text>
    </comment>
  </commentList>
</comments>
</file>

<file path=xl/sharedStrings.xml><?xml version="1.0" encoding="utf-8"?>
<sst xmlns="http://schemas.openxmlformats.org/spreadsheetml/2006/main" count="2986" uniqueCount="1661">
  <si>
    <t>label</t>
  </si>
  <si>
    <t>id</t>
  </si>
  <si>
    <t>type</t>
  </si>
  <si>
    <t>relation_otlet</t>
  </si>
  <si>
    <t>prenom</t>
  </si>
  <si>
    <t>nom</t>
  </si>
  <si>
    <t>titre</t>
  </si>
  <si>
    <t>titre_en</t>
  </si>
  <si>
    <t>genre</t>
  </si>
  <si>
    <t>annee_naissance</t>
  </si>
  <si>
    <t>annee_mort</t>
  </si>
  <si>
    <t>pays</t>
  </si>
  <si>
    <t>pays_en</t>
  </si>
  <si>
    <t>domaine</t>
  </si>
  <si>
    <t>domaine_en</t>
  </si>
  <si>
    <t>description</t>
  </si>
  <si>
    <t>description_en</t>
  </si>
  <si>
    <t>photo</t>
  </si>
  <si>
    <t>lien_wikipedia</t>
  </si>
  <si>
    <t>Paul Otlet</t>
  </si>
  <si>
    <t>Personne</t>
  </si>
  <si>
    <t>otlet</t>
  </si>
  <si>
    <t>Paul</t>
  </si>
  <si>
    <t>Otlet</t>
  </si>
  <si>
    <t>Fondateur du Mundaneum</t>
  </si>
  <si>
    <t>Homme</t>
  </si>
  <si>
    <t>Belgique</t>
  </si>
  <si>
    <t>Belgium</t>
  </si>
  <si>
    <t>Bibliographie</t>
  </si>
  <si>
    <t>Bibliography</t>
  </si>
  <si>
    <t xml:space="preserve">Paul Otlet est la tête pensante du Mundaneum, qui est le lieu de rassemblement de la connaissance qui héberge notamment le Répertoire Bibliographique Universel. Il a consacré toute sa vie à développer cet organisme ainsi que le réseau de personnalités et d'institutions qui l'entourent.
</t>
  </si>
  <si>
    <t>Paul Otlet is the mind behind the Mundaneum, a milestone in the history of data collection, host to the Répertoire Bibliographique Universel (National Bibliographic Directory). He spent his life developping this organisation and the network of people and institutions surrounding it.</t>
  </si>
  <si>
    <t>OtletPaul.png</t>
  </si>
  <si>
    <t>https://fr.wikipedia.org/wiki/Paul_Otlet</t>
  </si>
  <si>
    <t>Suzanne Briet</t>
  </si>
  <si>
    <t>non-catégorisé</t>
  </si>
  <si>
    <t>Suzanne</t>
  </si>
  <si>
    <t>Briet</t>
  </si>
  <si>
    <t>« Madame documentation »</t>
  </si>
  <si>
    <t>“Madame Documentation”</t>
  </si>
  <si>
    <t>Femme</t>
  </si>
  <si>
    <t>France</t>
  </si>
  <si>
    <t>Documentation, Sciences de l'information</t>
  </si>
  <si>
    <t>Documentation, Information science</t>
  </si>
  <si>
    <t>Suzanne Briet est une bibliothécaire, pionnière des sciences de l'information et de la communication (SIC) en France. Elle joue un rôle central dans la professionnalisation de la documentation à travers l'Union française des organismes de documentation (UFOD) et l'Institut national des techniques documentaires (INTD). Elle est également vice-présidente de la Fédération internationale de documentation (FID, ex-IIB). Son ouvrage de 1951, « Qu'est-ce que la documentation ? », a fait l'objet de plusieurs travaux de recherches.</t>
  </si>
  <si>
    <t>Suzanne Briet is a librarian, pioneer of Information and Communication Sciences in France. She plays a central part in the professionalization of documentation through the Union française des organismes de la documentation (UFOD) and the Institut national des sciences et techniques de la documentation (INTD). She is also Vice-President of the International Federation of Documentation (FID, former IIB). Her 1951 book, “What is documentation?” was the focus of several research articles and books.</t>
  </si>
  <si>
    <t>BrietSuzanne.png</t>
  </si>
  <si>
    <t>https://fr.wikipedia.org/wiki/Suzanne_Briet</t>
  </si>
  <si>
    <t>Melvil Dewey</t>
  </si>
  <si>
    <t>Melvil</t>
  </si>
  <si>
    <t>Dewey</t>
  </si>
  <si>
    <t>Bibliothécaire, auteur de la Classification décimale</t>
  </si>
  <si>
    <t>Etats-Unis</t>
  </si>
  <si>
    <t>United States</t>
  </si>
  <si>
    <t>Classification, Bibliothèque</t>
  </si>
  <si>
    <t>Classification, Library</t>
  </si>
  <si>
    <t>Mevil Dewey est un bibliothécaire américain. Il révolutionne l'organisation des bibliothèques aux Etats-Unis, notamment en 1876 où il publie sa classification décimale. Il crée  également l'American Library Association ainsi que le Library Journal. Il met en place des structures professionnelles d'apprentissage pour les bibliothécaires.</t>
  </si>
  <si>
    <t>Mevil Dewey was an American librarian. He revolutionised the organisation of libraries in the United States, notably in 1876 when he published his decimal classification. He also founded the American Library Association and the Library Journal. He set up professional training structures for librarians.</t>
  </si>
  <si>
    <t>DeweyMelvil.png</t>
  </si>
  <si>
    <t>https://fr.wikipedia.org/wiki/Melvil_Dewey</t>
  </si>
  <si>
    <t>Emanuel Goldberg</t>
  </si>
  <si>
    <t>Emanuel</t>
  </si>
  <si>
    <t>Goldberg</t>
  </si>
  <si>
    <t>Inventeur du sélecteur rapide de microfilm</t>
  </si>
  <si>
    <t>Inventor of the fast microfilm selector</t>
  </si>
  <si>
    <t>Allemagne, Israël</t>
  </si>
  <si>
    <t>Germany, Israel</t>
  </si>
  <si>
    <t>Physique, Chimie, Optique, Photographie</t>
  </si>
  <si>
    <t>Physics, Chemistry, Optics, Photography</t>
  </si>
  <si>
    <t>Emanuel Goldberg est un inventeur, parmi les plus grands de son époque dans le domaine de l'optique et de la photographie. Né à Moscou, il vit en Allemagne. Il est diplômé de l'institut de chimie de Wilhelm Ostwald à Leipzig en 1906. Enlevé par les nazis en 1933, il fuit à Paris puis s'installe au Moyen-Orient. Il invente un sélecteur et projecteur de microfilms qu'il appelle machine statistique, premier système automatisé de recherche d'information.Ce dispositif est alors considérablement en avance sur son temps.</t>
  </si>
  <si>
    <t>Emanuel Goldberg is an inventor, among the greatest of his time in the field of optics and photography. Born in Moscow, he lives in Germany. He graduated from the Wilhelm Ostwald Institute of Chemistry in Leipzig in 1906. Kidnapped by the Nazis in 1933, he fled to Paris and then settled in the Middle East. He invented a microfilm selector and projector, which he called a statistical machine, the first automated information retrieval system, which was considerably ahead of its time..</t>
  </si>
  <si>
    <t>GoldbergEmanuel.png</t>
  </si>
  <si>
    <t>https://fr.wikipedia.org/wiki/Emanuel_Goldberg</t>
  </si>
  <si>
    <t>Robert Goldschmidt</t>
  </si>
  <si>
    <t>collaborateur</t>
  </si>
  <si>
    <t>Robert</t>
  </si>
  <si>
    <t>Goldschmidt</t>
  </si>
  <si>
    <t>Co-inventeur avec Otlet de la microfiche</t>
  </si>
  <si>
    <t>Co-inventor of the microfiche</t>
  </si>
  <si>
    <t>Chimie, Radio, Electricité, TSF</t>
  </si>
  <si>
    <t>Chemistry, Radio, Electricity, TSF</t>
  </si>
  <si>
    <t>Docteur en sciences belge, Robert Goldschmidt se distingue pour ses innovations techniques comme le dirigeable, la télégraphie ou la transmission sans fil. Il met au point le procédé du microfilm. Avec Otlet, il travaille sur un dispositif de bibliothèque mobile reposant sur des ouvrages microfichés : le bibliophoto.</t>
  </si>
  <si>
    <t>A Belgian doctor of science, Robert Goldschmidt stands out for his technical innovations — the airship, telegraphy and wireless transmission. He develops the microfilm and, with Otlet, a mobile library device based on microfiche books.</t>
  </si>
  <si>
    <t>GoldschmidtRobert.png</t>
  </si>
  <si>
    <t>https://fr.wikipedia.org/wiki/Robert_Goldschmidt</t>
  </si>
  <si>
    <t>Henri La Fontaine</t>
  </si>
  <si>
    <t>collegue</t>
  </si>
  <si>
    <t>Henri</t>
  </si>
  <si>
    <t>La Fontaine</t>
  </si>
  <si>
    <t>Homme politique, co-fondateur du Mundaneum</t>
  </si>
  <si>
    <t>Pacifisme, Bibliographie, Politique</t>
  </si>
  <si>
    <t>Pacifism, Bibliography, Politics</t>
  </si>
  <si>
    <t>Henri La Fontaine est un homme politique socialiste. En 1913, il obtient le Prix Nobel de la Paix. Avec Paul Otlet, il collabore à un vaste réseau intellectuel en faveur de la connaissance et milite autour d'associations internationales pour la paix et pour les droits des femmes.</t>
  </si>
  <si>
    <t>Henri La Fontaine is a socialist politician. In 1913, he was awarded the Nobel Peace Prize. With Paul Otlet, he collaborates to a vast intellectual network in favour of knowledge and militates around international associations for peace and women's rights.</t>
  </si>
  <si>
    <t>LaFontaineHenri.png</t>
  </si>
  <si>
    <t>https://fr.wikipedia.org/wiki/Henri_La_Fontaine</t>
  </si>
  <si>
    <t>Léonie La Fontaine</t>
  </si>
  <si>
    <t>Léonie</t>
  </si>
  <si>
    <t>Fondatrice de l'Office central de documentation féminine</t>
  </si>
  <si>
    <t>Founder of the Office central de documentation féminine</t>
  </si>
  <si>
    <t>Féminisme, Bibliographie</t>
  </si>
  <si>
    <t>Feminism, Bibliography</t>
  </si>
  <si>
    <t>Féministe et pacifiste, Léonie La Fontaine se distingue par son engagement dans des associations belges et internationales pour défendre les droits des femmes, tel le Conseil national des femmes belges (CNFB). Elle participe au projet du Mundaneum en y intégrant des thèses féministes et tient à son domicile une bibliothèque pour faciliter l’orientation des filles dans leurs choix professionnels. La bibliothèque de l'association L'Université des Femmes porte son nom. C'est la sœur cadette de Henri La Fontaine.</t>
  </si>
  <si>
    <t>A feminist and pacifist, Léonie La Fontaine is distinguished by her involvement in Belgian and international associations to defend women's rights, such as the CNFB. She participates in the Mundaneum project by integrating feminist theses and maintains a library in her home to facilitate the orientation of girls in their professional choices. The library of the association L'Université des Femmes bears her name. She is the sister of Henri La Fontaine.</t>
  </si>
  <si>
    <t>LaFontaineLeonie.png</t>
  </si>
  <si>
    <t>https://fr.wikipedia.org/wiki/L%C3%A9onie_La_Fontaine</t>
  </si>
  <si>
    <t>Otto Neurath</t>
  </si>
  <si>
    <t>Otto</t>
  </si>
  <si>
    <t>Neurath</t>
  </si>
  <si>
    <t>Sociologue, membre du Cercle de Vienne</t>
  </si>
  <si>
    <t>Autriche</t>
  </si>
  <si>
    <t>Austria</t>
  </si>
  <si>
    <t>Musée, Sociologie</t>
  </si>
  <si>
    <t>Museum, Social Sciences</t>
  </si>
  <si>
    <t>Philosophe et sociologue autrichien, Otto Neurath crée un musée socio-économique à Vienne. Il développe un langage de représentation quantitative des données : l'Isotype. Il construit avec Otlet le réseau Mundaneum qu'il va co-diriger depuis la Hollande. Les deux hommes fusionnent même leurs idées dans le projet NOP.</t>
  </si>
  <si>
    <t>Otto Neurath is an Austrian sociologist and philosopher. He creates a socio-economic museum in Vienna in 1925. He develops a language of quantitative data representation - the Isotype. With Otlet, he builds the Mundaneum network, which he co-directs from Holland. The merging of their ideas is representated by the “NOP” symbol.</t>
  </si>
  <si>
    <t>NeurathOtto.png</t>
  </si>
  <si>
    <t>https://fr.wikipedia.org/wiki/Otto_Neurath</t>
  </si>
  <si>
    <t>Robert Pagès</t>
  </si>
  <si>
    <t>Pagès</t>
  </si>
  <si>
    <t>Intellectuel, théoricien du document</t>
  </si>
  <si>
    <t>Intellectual, document theorist</t>
  </si>
  <si>
    <t>Documentation, Psychologie</t>
  </si>
  <si>
    <t>Documentation, Psychology</t>
  </si>
  <si>
    <t>Robert Pagès est connu comme homme de science, psychologue social au CNRS, et ancien résistant. Depuis 2017, il est redécouvert par les sciences de l’information et de la communication du fait de ses écrits contemporains de ceux de Suzanne Briet, notamment l'essai « Transformations documentaires et milieu culturel » (1948) et le concept d'auto-document introduit dans ce dernier.</t>
  </si>
  <si>
    <t>Robert Pagès is known as a scientist, social psychologist at the CNRS, and former Resistance fighter. Since 2017, he has been rediscovered by the information science community because of his writings contemporary with those of Suzanne Briet, in particular the essay "Transformations documentaires et milieu culturel" (1948) and the concept of self-document introduced in the latter.</t>
  </si>
  <si>
    <t>PagesRobert.png</t>
  </si>
  <si>
    <t>https://fr.wikipedia.org/wiki/Robert_Pag%C3%A8s</t>
  </si>
  <si>
    <t>H.G. Wells</t>
  </si>
  <si>
    <t>Herbert George</t>
  </si>
  <si>
    <t>Wells</t>
  </si>
  <si>
    <t>Auteur de « World Brain »</t>
  </si>
  <si>
    <t>Author of “World Brain”</t>
  </si>
  <si>
    <t>Royaume-Uni</t>
  </si>
  <si>
    <t>United Kingdom</t>
  </si>
  <si>
    <t>Littérature, Anticipation</t>
  </si>
  <si>
    <t>Literature, Science Fiction</t>
  </si>
  <si>
    <t xml:space="preserve">H.G. Wells fut un écrivain prolifique de science-fiction, également auteur d'œuvres politiques et de vulgarisation scientifique. Il est sensible aux questions sociales, théoricien d'un "État-Monde". Il participe également à la rédaction de la Charte des Nations-Unies. Il intervient au Congrès mondial de 1937 suite à l'invitation de Paul Otlet pour présenter une réflexion sur un projet de "cerveau mondial" </t>
  </si>
  <si>
    <t>H.G. Wells was a prolific writer of science fiction, as well as a writer of political and popular science works. He was sensitive to social issues, a theorist of a "world-state". He also participated in the drafting of the United Nations Charter. He took part in the 1937 World Congress at the invitation of Paul Otlet to present a reflection on a "world brain" project</t>
  </si>
  <si>
    <t>WellsHG.png</t>
  </si>
  <si>
    <t>https://fr.wikipedia.org/wiki/H._G._Wells</t>
  </si>
  <si>
    <t>Hippolyte Sébert</t>
  </si>
  <si>
    <t>Hippolyte</t>
  </si>
  <si>
    <t>Sébert</t>
  </si>
  <si>
    <t>Co-fondateur de l'IIB, spécialiste de l'espéranto</t>
  </si>
  <si>
    <t>Bibliographie, Langue universelle, Esperanto, Photographie</t>
  </si>
  <si>
    <t>Bibliography, Universal Language, Esperanto, Photography</t>
  </si>
  <si>
    <t>Après une carrière militaire, Hyppolite Sébert entame une deuxième vie, consacrée aux sciences. C'est une figure incontournable de l'espéranto. Il anime le bureau bibliographique de Paris depuis 1898, en lien avec l'Institut international de bibliographie (IIB) de Henri La Fontaine et Paul Otlet. Il collabore régulièment avec ces derniers.</t>
  </si>
  <si>
    <t>After a military career, Hyppolite Sébert began a second life devoted to science. He is a key figure of the Esperanto movement. Beginning in 1898, he is in charge of the Paris Bibliographic Office, in association with Henri La Fontaine and Paul Otlet's International Institute of Bibliography (IIB). The three men collaborate regularly.</t>
  </si>
  <si>
    <t>SebertHippolyte.png</t>
  </si>
  <si>
    <t>https://fr.wikipedia.org/wiki/Hippolyte_Sebert</t>
  </si>
  <si>
    <t>Die Brücke</t>
  </si>
  <si>
    <t>Institution</t>
  </si>
  <si>
    <t>institution</t>
  </si>
  <si>
    <t>Institut consacré à l'organisation du savoir et à la standardisation</t>
  </si>
  <si>
    <t>Allemagne</t>
  </si>
  <si>
    <t>Germany</t>
  </si>
  <si>
    <t>Bibliographie, Documentation</t>
  </si>
  <si>
    <t>Bibliography, Documentation</t>
  </si>
  <si>
    <t>Die Brücke (Internationales Institut zur Organisierung der geistigen Arbeit Die Brücke) est une association bibliographique créée à l'initiative de Wilhem Ostwald. Elle se consacre à la standardisation et à l'organisation internationale du travail intellectuel. Paul Otlet en est nommé président honoraire. Organisme éphémère, ses travaux auront une influence durable, notamment sur l'institut allemand de normalisation (DIN).</t>
  </si>
  <si>
    <t>Die Brücke (Internationales Institut zur Organisierung der geistigen Arbeit Die Brücke) is the short-lived but influential bibliographical association created on the initiative of Wilhem Ostwald. It is dedicated to the standardization and international organization of intellectual work. Paul Otlet is appointed honorary president. His work will have a great influence, especially on the German Institute for Standardization (DIN).</t>
  </si>
  <si>
    <t>DieBrucke.png</t>
  </si>
  <si>
    <t>https://en.wikipedia.org/wiki/Die_Br%C3%BCcke_(institute)</t>
  </si>
  <si>
    <t>OIB / IIB / FID</t>
  </si>
  <si>
    <t>OIB, puis IIB et enfin FID</t>
  </si>
  <si>
    <t>OIB, then IIB and finally FID</t>
  </si>
  <si>
    <t>Bibliographie, Coopération, Documentation</t>
  </si>
  <si>
    <t>Bibliography, Cooperation, Documentation</t>
  </si>
  <si>
    <t>L'Office international de bibliographie (OIB) est fondé en 1895 par Otlet et La Fontaine. Le Répertoire bibliographique universel, qui en constitue la principale réalisation, est un outil intellectuel de partage de la connaissance et de recherche (parfois surnommé « Google de papier »). L'office deviendra successivement Institut international de bibliographie (IIB) puis Fédération internationale de documentation (FID).</t>
  </si>
  <si>
    <t>The International Bibliography Office was founded in 1895 by Otlet and La Fontaine. The Universal Bibliographic Directory, which is its main output, was an intellectual tool for knowledge sharing and research (sometimes called “a Google of paper”). The Office will successively become the International Bibliography Institute (IIB) and then the International Federation of Documentation (FID).</t>
  </si>
  <si>
    <t>IIB.png</t>
  </si>
  <si>
    <t>https://fr.wikipedia.org/wiki/Institut_international_de_bibliographie</t>
  </si>
  <si>
    <t>Mundaneum</t>
  </si>
  <si>
    <t>Le projet phare de Paul Otlet</t>
  </si>
  <si>
    <t>Coopération, Documentation, Musée</t>
  </si>
  <si>
    <t>Cooperation, Documentation, Museum</t>
  </si>
  <si>
    <t>Le Mundaneum est le projet phare de Paul Otlet, dans tous les sens du terme. C'est l'œuvre à laquelle il travaille toute sa vie, celle qui résume sa double ambition en matière d'avancement des connaissances et de paix entre les hommes. Le Mundaneum est à la fois une idée, un réseau et un lieu. Centre intellectuel créé en 1920 au Palais du Cinquantenaire (Bruxelles), il accueille toutes les activités dans lesquelles s'implique Otlet : bibliographie, patrimoine, recherche, coopération internationale, militantisme. Le Mundaneum est aujourd'hui incarné par le musée et centre d'archives du même nom à Mons, en Belgique.</t>
  </si>
  <si>
    <t>The Mundaneum is Paul Otlet's flagship project, a beacon in every sense of the word. It is the idea he has been working on all his life, representing best his double ambition of advancing both knowledge and peace between men. The Mundaneum is also a network and a place. An intellectual centre created in 1920 at the Palais du Cinquantenaire (Brussels), it hosts all the activities in which Otlet is involved: bibliography, heritage, research, international cooperation, activism. The Mundaneum is today embodied by the museum and archive centre of the same name in Mons, Belgium.</t>
  </si>
  <si>
    <t>Mundaneum.png</t>
  </si>
  <si>
    <t>https://fr.wikipedia.org/wiki/Mundaneum</t>
  </si>
  <si>
    <t>Conférence de Bruxelles 1908</t>
  </si>
  <si>
    <t>Évènement</t>
  </si>
  <si>
    <t>évènement</t>
  </si>
  <si>
    <t>Conférence internationale de bibliographie et de documentation</t>
  </si>
  <si>
    <t>La quatrième conférence internationale de bibliographie et de documentation a lieu à Bruxelles en 1908 à l'initiative de Paul Otlet. Elle jette les bases du congrès qui aura lieu deux ans plus tard.</t>
  </si>
  <si>
    <t>The fourth international conference on bibliography and documentation took place in Brussels in 1908 on the initiative of Paul Otlet. It laid the foundations for the congress that would take place two years later.</t>
  </si>
  <si>
    <t>blank_event.png</t>
  </si>
  <si>
    <t>https://catalogue.mundaneum.org/index.php/Detail/objects/120196</t>
  </si>
  <si>
    <t>Congrès de Bruxelles 1910</t>
  </si>
  <si>
    <t>Congrès international de bibliographie et de documentation</t>
  </si>
  <si>
    <t>Le premier congrès international de bibliographie et de documentation se tient à Bruxelles en 1910. Il a un grand retentissement et contribue à diffuser plus largement le concept de documentation. 1910 est une année importante pour les travaux de Paul Otlet et Henri La Fontaine en matière de coopération, puisque se tient également un congrès des associations internationales.</t>
  </si>
  <si>
    <t>The first international congress of bibliography and documentation was held in Brussels in 1910. It had a greater impact than previous meetings and contributed to the wider dissemination of the concept of documentation. 1910 was an important year for Paul Otlet and Henri La Fontaine's efforts towards cooperation, since a congress of international associations was also held.</t>
  </si>
  <si>
    <t>https://catalogue.mundaneum.org/index.php/Detail/objects/120408</t>
  </si>
  <si>
    <t>Congrès de Paris 1937</t>
  </si>
  <si>
    <t>Congrès mondial de la documentation universelle</t>
  </si>
  <si>
    <t>Le premier congrès mondial de la documentation universelle se tient du 16 au 21 août 1937 à Paris, durant l'exposition universelle. Des délégués de 45 pays se réunissent pour discuter des moyens par lesquels toute l'information du monde, sous forme imprimée, manuscrite ou autre, pourrait être efficacement organisée et rendue accessible.</t>
  </si>
  <si>
    <t xml:space="preserve">The World Congress of Universal Documentation was held from 16 to 21 August 1937 in Paris, during the Exposition Universelle. Delegates from 45 countries met to discuss means by which all of the world's information, in print, in manuscript, and in other forms, could be efficiently organized and made accessible. </t>
  </si>
  <si>
    <t>https://catalogue.mundaneum.org/index.php/Detail/objects/76839</t>
  </si>
  <si>
    <t>Edouard Otlet</t>
  </si>
  <si>
    <t>famille</t>
  </si>
  <si>
    <t>Edouard</t>
  </si>
  <si>
    <t>Père de Paul Otlet</t>
  </si>
  <si>
    <t>Father of Paul Otlet</t>
  </si>
  <si>
    <t>Industrie, Transports, Famille</t>
  </si>
  <si>
    <t>Industry, Transportation, Family</t>
  </si>
  <si>
    <t>Père de Paul Otlet. Entrepreneur investi dans les technologies des transports, il fait fortune grâce au tramway et à travers différentes entreprises qu'il exploite, notamment au Congo belge. Sa mauvaise gestion et une crise économique en 1900 auront raison de son entreprise. Vers la fin de la vie de son père, Paul Otlet intervient pour gérer les restes de cet empire.</t>
  </si>
  <si>
    <t>Father of Paul Otlet. An entrepreneur invested in transport technology, he made a fortune building tramways and the operation of various companies, including in Belgian Congo. His mismanagement, coupled with an economic crisis in 1900, cost him most of this empire. Towards the end of his father's life, Paul Otlet stepped in to manage the remaining assets and wealth.</t>
  </si>
  <si>
    <t>OtletEdouard.png</t>
  </si>
  <si>
    <t>https://fr.wikipedia.org/wiki/%C3%89douard_Otlet</t>
  </si>
  <si>
    <t>Wilhelm Ostwald</t>
  </si>
  <si>
    <t>Wilhelm</t>
  </si>
  <si>
    <t>Ostwald</t>
  </si>
  <si>
    <t>Chimiste, fondateur de Die Brücke</t>
  </si>
  <si>
    <t>Chimie, Radio, Electricité</t>
  </si>
  <si>
    <t>Chemistry, Radio, Electricity</t>
  </si>
  <si>
    <t>Prix Nobel de Chimie en 1909, Wilhelm Ostwald est le créateur de la chimie physique moderne. C'est un universaliste : il imagine une norme monétaire, mais s'investit également dans plusieurs projets de langue internationale comme l'espéranto, sa dérivée l'Ido ou encore le Weltdeutsch. Il fonde Die Brücke en vue d'organiser le travail intellectuel à l'échelle internationale.</t>
  </si>
  <si>
    <t>Wilhelm Ostwald, winner of the Nobel Prize for Chemistry in 1909, is the creator of modern physical chemistry. He is a universalist: he imagined a monetary standard, and was also invested in several international language projects such as Esperanto, its derivative Ido or Weltdeutsch. He founded Die Brücke with to organize intellectual work on an international scale.</t>
  </si>
  <si>
    <t>OstwaldWilhelm.png</t>
  </si>
  <si>
    <t>https://fr.wikipedia.org/wiki/Wilhelm_Ostwald</t>
  </si>
  <si>
    <t>CDU</t>
  </si>
  <si>
    <t>Œuvre</t>
  </si>
  <si>
    <t>œuvre</t>
  </si>
  <si>
    <t>Classification décimale universelle</t>
  </si>
  <si>
    <t>Classification, Documentation</t>
  </si>
  <si>
    <t>La classification décimale universelle (CDU) est un système de classification de bibliothèque développé par Paul Otlet et Henri La Fontaine à l’Institut international de bibliographie en 1895, à partir de la classification décimale de Dewey (CDD), et avec l’autorisation de Melvil Dewey. Elle a connu plusieurs éditions depuis 1905. Elle a été traduite en 40 langues.</t>
  </si>
  <si>
    <t>The Universal Decimal Classification (UDC) is a library classification system developed by Paul Otlet and Henri La Fontaine at the International Bibliography Institute (IIB) in 1895, based on the Dewey Decimal Classification (DDC), and with the permission of Melvil Dewey. It has been published several times since 1905. It has been translated into 40 languages.</t>
  </si>
  <si>
    <t>blank_work.png</t>
  </si>
  <si>
    <t>https://fr.wikipedia.org/wiki/Classification_d%C3%A9cimale_universelle</t>
  </si>
  <si>
    <t>INTD</t>
  </si>
  <si>
    <t>Institut national des techniques de la documentation</t>
  </si>
  <si>
    <t>National institute of documentation techniques</t>
  </si>
  <si>
    <t>Documentation</t>
  </si>
  <si>
    <t>L’Institut national des sciences et techniques de la documentation (INTD) est un institut du Conservatoire national des arts et métiers (CNAM), formant des spécialistes de l’information et de la documentation. Il a été fondé en 1950 et se trouve à Paris. Sa première directrice était Suzanne Briet.</t>
  </si>
  <si>
    <t>The Institut national des sciences et techniques de la documentation (INTD) is an institute of the Conservatoire national des arts et métiers (CNAM), training information and documentation specialists. It was founded in 1950 and is located in Paris. Its first director was Suzanne Briet.</t>
  </si>
  <si>
    <t>blank_organization.png</t>
  </si>
  <si>
    <t>https://fr.wikipedia.org/wiki/Institut_national_des_techniques_de_la_documentation</t>
  </si>
  <si>
    <t>Georges Lorphèvre</t>
  </si>
  <si>
    <t>Georges</t>
  </si>
  <si>
    <t>Lorphèvre</t>
  </si>
  <si>
    <t>Secrétaire d'Otlet au Mundaneum</t>
  </si>
  <si>
    <t>Secretary of Paul Otlet at the Mundaneum</t>
  </si>
  <si>
    <t>Georges Lorphèvre est un proche collaborateur de Paul Otlet, prenant la relève de Louis Masure en tant que secrétaire personnel. Après la mort d'Otlet, il continue à enrichir les collections au Mundaneum.</t>
  </si>
  <si>
    <t>Georges Lorphèvre is a close collaborator of Paul Otlet, taking over from Louis Masure as personal secretary. After Otlet's death, he continued to enrich the collections at the Mundaneum.</t>
  </si>
  <si>
    <t>LorphevreGeorges.png</t>
  </si>
  <si>
    <t>Cato Van Nederhasselt</t>
  </si>
  <si>
    <t>Cato</t>
  </si>
  <si>
    <t>Van Nederhasselt</t>
  </si>
  <si>
    <t>Épouse de Paul Otlet</t>
  </si>
  <si>
    <t>Mécénat</t>
  </si>
  <si>
    <t>Patronage</t>
  </si>
  <si>
    <t xml:space="preserve">Cato Van Nederhasselt, de nationalité hollandaise, est issue d'une famille aisée. Elle devient la seconde femme de Paul Otlet et soutient les projets de son mari, notamment financièrement. </t>
  </si>
  <si>
    <t xml:space="preserve">Cato Van Nederhasselt, a Dutch national, comes from a wealthy family. She becomes Paul Otlet's second wife and supports her husband's projects, including financially. </t>
  </si>
  <si>
    <t>VanNederhesseltCato.png</t>
  </si>
  <si>
    <t>Le Corbusier</t>
  </si>
  <si>
    <t>Architecte</t>
  </si>
  <si>
    <t>France, Suisse</t>
  </si>
  <si>
    <t>France, Switzerland</t>
  </si>
  <si>
    <t>Architecture</t>
  </si>
  <si>
    <t>Charles-Edouard Jeanneret, dit le Corbusier, est un architecte représentatif du mouvement moderne. Son style est largement dominé par le fonctionnalisme. Il échange avec Otlet au sujet des projets de cité mondiale. Le projet est d'ailleurs un temps envisagé du côté de Genève.</t>
  </si>
  <si>
    <t>Le Corbusier is an architect of the modern movement, whose style is driven by functional design. He worked closely with Paul Otlet regarding the World City project, which he imagined could be located near Geneva.</t>
  </si>
  <si>
    <t>LeCorbusier.png</t>
  </si>
  <si>
    <t>https://fr.wikipedia.org/wiki/Le_Corbusier</t>
  </si>
  <si>
    <t>Auguste Beernaert</t>
  </si>
  <si>
    <t>Auguste</t>
  </si>
  <si>
    <t>Beernaert</t>
  </si>
  <si>
    <t>Politicien et prix Nobel</t>
  </si>
  <si>
    <t>Politician, Nobel prize laureate</t>
  </si>
  <si>
    <t>Pacifisme, Politique</t>
  </si>
  <si>
    <t>Pacifism, Politics</t>
  </si>
  <si>
    <t>Homme politique catholique, Auguste Beernaert reçoit le prix Nobel de la paix en 1909. Il représente la Belgique au premier Congrès de la Paix à La Haye en 1899.</t>
  </si>
  <si>
    <t>A Catholic politician, Auguste Beernaert was awarded the Nobel Peace Prize in 1909. He represented Belgium at the first peace congress of La Haye in 1899.</t>
  </si>
  <si>
    <t>BeernaertAuguste.png</t>
  </si>
  <si>
    <t>https://fr.wikipedia.org/wiki/Auguste_Beernaert</t>
  </si>
  <si>
    <t>Charles Buls</t>
  </si>
  <si>
    <t>Charles</t>
  </si>
  <si>
    <t>Buls</t>
  </si>
  <si>
    <t>Homme politique, fondateur de la ligue de l'enseignement</t>
  </si>
  <si>
    <t>Sociologie, Enseignement</t>
  </si>
  <si>
    <t>Sociology, Education</t>
  </si>
  <si>
    <t>Bourgmestre de la ville de Bruxelles, Charles Buls est un ardent défenseur du patrimoine. Il crée la Ligue de l'enseignement belge. Franc-maçon, il appartenait à la même loge que Henri La Fontaine, Les Amis Philanthropes.</t>
  </si>
  <si>
    <t>Mayor of Brussels (1881-1899), Charles Buls was a liberal politician and the founder of the Ligue de l'Enseignement. A freemason, he belonged to the same lodge as Henri La Fontaine, Les Amis Philanthropes.</t>
  </si>
  <si>
    <t>BulsCharles.png</t>
  </si>
  <si>
    <t>https://fr.wikipedia.org/wiki/Charles_Buls</t>
  </si>
  <si>
    <t>Andrew Carnegie</t>
  </si>
  <si>
    <t>Andrew</t>
  </si>
  <si>
    <t>Carnegie</t>
  </si>
  <si>
    <t>Magnat de l'industrie, mécène des bibliothèques</t>
  </si>
  <si>
    <t>Industry tycoon, patron of libraries</t>
  </si>
  <si>
    <t>Industrie, Pacifisme, Bibliothèque, Mécénat</t>
  </si>
  <si>
    <t>Industry, Pacifism, Library, Patronage</t>
  </si>
  <si>
    <t>Magnat de l'industrie, Andrew Carnegie consacrera sa fortune à de nombreuses fondations philanthropiques comme celle pour la paix internationale ou celles dédiées aux bibliothèques dans le monde.</t>
  </si>
  <si>
    <t xml:space="preserve">Andrew Carnegie was an industry tycoon who devoted his fortune to numerous philanthropic foundations, supporting in particular international peace and libraries around the world.
</t>
  </si>
  <si>
    <t>CarnegieAndrew.png</t>
  </si>
  <si>
    <t>https://fr.wikipedia.org/wiki/Andrew_Carnegie</t>
  </si>
  <si>
    <t>Louis Couturat</t>
  </si>
  <si>
    <t>Louis</t>
  </si>
  <si>
    <t>Couturat</t>
  </si>
  <si>
    <t>Philosophe, mathématicien, inventeur de l'Ido</t>
  </si>
  <si>
    <t>Langue universelle, Philosophie, Mathématique</t>
  </si>
  <si>
    <t>Universal Language, Philosophy</t>
  </si>
  <si>
    <t>Mathématicien et philosophe français, Louis Couturat est un pacifiste engagé dans la défense d'une langue internationale, l'IDO.</t>
  </si>
  <si>
    <t>A mathematician and philosopher, Louis Couturat is also a pacifist committed to the defence of an international language, IDO.</t>
  </si>
  <si>
    <t>CouturatLouis.png</t>
  </si>
  <si>
    <t>https://fr.wikipedia.org/wiki/Louis_Couturat</t>
  </si>
  <si>
    <t>Ovide Decroly</t>
  </si>
  <si>
    <t>Ovide</t>
  </si>
  <si>
    <t>Decroly</t>
  </si>
  <si>
    <t>Médecin, pédagogue réformateur</t>
  </si>
  <si>
    <t>Pédagogie, Médecine, Sociologie</t>
  </si>
  <si>
    <t>Pedagogy, Medecine, Siocology</t>
  </si>
  <si>
    <t>Pédagogue et médecin, Ovide Decroly s'intéresse aux troubles de l'enfant. Membre du mouvement d'Education nouvelle, il développe une approche psychologique inédite surnommée le «plan Decroly».</t>
  </si>
  <si>
    <t>Ovide Decroly was a Belgian teacher and psychologist. He mainly worked with mentally handicapped children, and created a new pedagogical approach nicknamed the "Decroly plan".</t>
  </si>
  <si>
    <t>DecrolyOvide.png</t>
  </si>
  <si>
    <t>https://fr.wikipedia.org/wiki/Ovide_Decroly</t>
  </si>
  <si>
    <t>Hector Denis</t>
  </si>
  <si>
    <t>Hector</t>
  </si>
  <si>
    <t>Denis</t>
  </si>
  <si>
    <t>Recteur de l'Université Libre de Bruxelles</t>
  </si>
  <si>
    <t>Sociologie, Université</t>
  </si>
  <si>
    <t>Sociology, University</t>
  </si>
  <si>
    <t>Recteur de l'Université Libre de Bruxelles (ULB) et Membre de la société des études sociales et politiques, Hector Denis déclenche une grave crise universitaire en invitant l'anarchiste Elisée Reclus en 1892. Ceci résultera en un schisme deux ans plus tard, avec la création de l'Université nouvelle autour des partisans d'une réforme sociale.</t>
  </si>
  <si>
    <t>Hector Denis was the rector of the Université Libre de Bruxelles (1892-1894) and a member of the Society of Social and Political Studies. He triggered a serious crisis in Belgian academe by inviting anarchist Elisée Reclus as a lecturer at Brussels University in 1892. This ultimately caused a schism, with the departure of social reform partisans to found the Université Libre two years later.</t>
  </si>
  <si>
    <t>DenisHector.png</t>
  </si>
  <si>
    <t>https://fr.wikipedia.org/wiki/Hector_Denis</t>
  </si>
  <si>
    <t>Edouard Descamps</t>
  </si>
  <si>
    <t>Descamps</t>
  </si>
  <si>
    <t>Homme politique, pacifiste</t>
  </si>
  <si>
    <t>Bibliographie, Pacifisme, Culture</t>
  </si>
  <si>
    <t>Bibliography, Pacifism, Culture</t>
  </si>
  <si>
    <t>Edouard Descamps est un homme politique catholique belge, pacifiste et anti-esclavagiste. En 1907, il obtient le premier portefeuille de la culture en Belgique (Ministère des sciences et des Arts).</t>
  </si>
  <si>
    <t>Edouard Descamps is a Belgian Catholic politician. A pacifist and anti-slavery activist, he obtained the first ministry dedicated to culture in Belgium in 1907 (Ministry of Science and Arts).</t>
  </si>
  <si>
    <t>DescampsEdouard.png</t>
  </si>
  <si>
    <t>https://fr.wikipedia.org/wiki/%C3%89douard_Descamps</t>
  </si>
  <si>
    <t>Adolphe Ferrière</t>
  </si>
  <si>
    <t>Adolphe</t>
  </si>
  <si>
    <t>Ferrière</t>
  </si>
  <si>
    <t>Pédagogue, partisan d'une école nouvelle</t>
  </si>
  <si>
    <t>Pedagogue, school reformator</t>
  </si>
  <si>
    <t>Suisse</t>
  </si>
  <si>
    <t>Switzerland</t>
  </si>
  <si>
    <t>Pédagogie</t>
  </si>
  <si>
    <t>Education</t>
  </si>
  <si>
    <t>Pédagogue suisse, Adolphe Ferrière est un des fondateurs du mouvement de l'éducation nouvelle. En 1921, il crée la Ligue internationale pour l'éducation nouvelle, dont il rédige la charte.</t>
  </si>
  <si>
    <t>A Swiss pedagogue, Adolphe Ferrière is one of the founders of the new education movement. In 1921, he created the International League for New Education, whose charter he drafted.</t>
  </si>
  <si>
    <t>FerriereAdolphe.png</t>
  </si>
  <si>
    <t>https://fr.wikipedia.org/wiki/Adolphe_Ferri%C3%A8re</t>
  </si>
  <si>
    <t>Alfred Hermann Fried</t>
  </si>
  <si>
    <t>Alfred Hermann</t>
  </si>
  <si>
    <t>Fried</t>
  </si>
  <si>
    <t>Journaliste, pacifiste, partisan de l'espéranto</t>
  </si>
  <si>
    <t>Pacifisme</t>
  </si>
  <si>
    <t>Pacifism</t>
  </si>
  <si>
    <t>Alfred Hermann Fried est libraire puis journaliste militant. Il obtient le prix Nobel de la paix en 1911. Il est l'auteur d'un manuel et de dictionnaires d'Esperanto.</t>
  </si>
  <si>
    <t xml:space="preserve"> Alfred Hermann Fried was first a bookseller and then a militant journalist. He was awarded the Nobel Peace Prize in 1911. He is the author of an Esperanto manual and several dictionaries.</t>
  </si>
  <si>
    <t>FriedAlfredHermann.png</t>
  </si>
  <si>
    <t>https://fr.wikipedia.org/wiki/Alfred_Hermann_Fried</t>
  </si>
  <si>
    <t>Patrick Geddes</t>
  </si>
  <si>
    <t>Patrick</t>
  </si>
  <si>
    <t>Geddes</t>
  </si>
  <si>
    <t>Savant, penseur et précurseur influent</t>
  </si>
  <si>
    <t>Scholar, influential thinker and precursor</t>
  </si>
  <si>
    <t>Écosse</t>
  </si>
  <si>
    <t>Scotland</t>
  </si>
  <si>
    <t>Biologie, Sociologie, Urbanisme</t>
  </si>
  <si>
    <t>Biology, Sociology, Urban planning</t>
  </si>
  <si>
    <t>Théoricien majeur de l'urbanisme, Patrick Geddes introduit la notion d'environnement dans le développement des villes. Il crée de multiples projets architecturaux, urbanistiques et encyclopédiques. Son Collège des Écossais est une tentative de cité universitaire internationale. Il échange pendant des années avec Paul Otlet en langue française.</t>
  </si>
  <si>
    <t>Patrick Geddes, a major theorist of urban planning, introduces the notion of environment in the development of cities. He led multiple architectural, urban planning and encyclopaedic projects. His Collège des Écossais (Scots College) is an attempt to create an international university city. He corresponded with Paul Otlet in French for many years.</t>
  </si>
  <si>
    <t>GeddesPatrick.png</t>
  </si>
  <si>
    <t>https://fr.wikipedia.org/wiki/Patrick_Geddes</t>
  </si>
  <si>
    <t>Herbert Haviland Field</t>
  </si>
  <si>
    <t>Herbert Haviland</t>
  </si>
  <si>
    <t>Field</t>
  </si>
  <si>
    <t>Fondateur du Concilium Bibliographicum</t>
  </si>
  <si>
    <t>Founder of the Concilium Bibliographicum</t>
  </si>
  <si>
    <t>USA</t>
  </si>
  <si>
    <t>Bibliographie, Zoologie</t>
  </si>
  <si>
    <t>Bibliography, Zoology</t>
  </si>
  <si>
    <t>Fondateur du Concilium Bibliographicum, Herbert Haviland Field publie les bibliographies de zoologie et de physiologie. Pour cela, il améliore la classification de Dewey dans ces matières.</t>
  </si>
  <si>
    <t>Herbert Haviland Field founded the Concilium Bibliographicum and published various bibliographies in the field of zoology and physiology. He improves the Dewey classification in these subjects.</t>
  </si>
  <si>
    <t>HavilandFieldHerbert.png</t>
  </si>
  <si>
    <t>https://en.wikipedia.org/wiki/Herbert_Haviland_Field</t>
  </si>
  <si>
    <t>Paul Héger</t>
  </si>
  <si>
    <t>Héger</t>
  </si>
  <si>
    <t>Biologiste, recteur de l'Université libre de Bruxelles</t>
  </si>
  <si>
    <t>Biologist, rector of the Université libre de Bruxelles</t>
  </si>
  <si>
    <t>Physiologie, Sociologie</t>
  </si>
  <si>
    <t>Physiology, Sociology</t>
  </si>
  <si>
    <t>Oncle de Paul Otlet et médecin précurseur et recteur de l'Université libre de Bruxelles, Paul Héger développe un enseignement plus expérimental de la médecine. Son travail lui vaut le soutien de l'industriel Ernest Solvay pour la création de l'Institut de Physiologie.</t>
  </si>
  <si>
    <t>The uncle of Paul Otlet, Paul Héger was a pioneering doctor and rector of the Université libre de Bruxelles. He developed a more experimental approach to medical education. His work earned him the support of industrialist Ernest Solvay for the creation of the Institute of Physiology.</t>
  </si>
  <si>
    <t>HegerPaul.png</t>
  </si>
  <si>
    <t>https://fr.wikipedia.org/wiki/Paul_H%C3%A9ger</t>
  </si>
  <si>
    <t>Josefa Joteyko</t>
  </si>
  <si>
    <t>Josefa</t>
  </si>
  <si>
    <t>Ioteyko</t>
  </si>
  <si>
    <t>Médecin, spécialiste de pédagogie</t>
  </si>
  <si>
    <t>Doctor, expert on pedagogy</t>
  </si>
  <si>
    <t>Pologne</t>
  </si>
  <si>
    <t>Poland</t>
  </si>
  <si>
    <t>Pédagogie, Physiologie</t>
  </si>
  <si>
    <t>Education, Physiology</t>
  </si>
  <si>
    <t>Docteure en médecine, Josefa Joteyko s'interesse à la psychologie du travail et devient cheffe de travaux en psychophysiologie. Elle fonde la Faculté internationale de pédologie après le premier congrès de pédologie de 1911 et devient membre de la Société des Nations.</t>
  </si>
  <si>
    <t>Josefa Joteyko is a doctor of medicine and is interested in occupational psychology and becomes head of work in psychophysiology. She founded the Institute of Pedology after the 1911 congress and became a member of the League of Nations.</t>
  </si>
  <si>
    <t>IoteykoJosefa.png</t>
  </si>
  <si>
    <t>https://fr.wikipedia.org/wiki/J%C3%B3zefa_Joteyko</t>
  </si>
  <si>
    <t>Georges Lecointe</t>
  </si>
  <si>
    <t>Lecointe</t>
  </si>
  <si>
    <t>Militaire et scientifique</t>
  </si>
  <si>
    <t>Military officer, scientist</t>
  </si>
  <si>
    <t>Géographie</t>
  </si>
  <si>
    <t>Geography</t>
  </si>
  <si>
    <t>Georges Lecointe est membre de la seconde expédition polaire belge aux côtés d'Adrien de Gerlache sur le Belgica. Il devient directeur de la section astronomie de l'observatoire d'Uccle, puis directeur de l'observatoire. Il dirige également l'Institut polaire international qui fait partie de l'OIB.</t>
  </si>
  <si>
    <t>George Lecointe is one of the member of the Polar expedition on the Belgica. He became the director of the astronomy branch of the Uccle observatory, then director of the observatory. He also heads the International Polar Institute which is part of the OIB.</t>
  </si>
  <si>
    <t>LecointeGeorges.png</t>
  </si>
  <si>
    <t>https://fr.wikipedia.org/wiki/Georges_Lecointe_(officier)</t>
  </si>
  <si>
    <t>Léon Losseau</t>
  </si>
  <si>
    <t>Léon</t>
  </si>
  <si>
    <t>Losseau</t>
  </si>
  <si>
    <t>Bibliophile et mécène, contributeur à la CDU</t>
  </si>
  <si>
    <t>Bibliophile and philanthropist, UDC contributor</t>
  </si>
  <si>
    <t>Bibliographie, Droit, Mécénat</t>
  </si>
  <si>
    <t>Bibliography, Law, Patronage</t>
  </si>
  <si>
    <t>Avocat bibliophile, Léon Losseau a contribué à la conception de la CDU et plus précisément de la classe 3, consacrée au droit et aux sciences sociales. C'est aussi un collectionneur de médailles et l'auteur d'une encyclopédie dédiée au Hainaut.</t>
  </si>
  <si>
    <t>Léon Losseau, a bibliophile lawyer, contributed to the conception of the CDU and more precisely of class 3, devoted to law and social sciences. He is also a medal collector and the author of an encyclopaedia dedicated to Hainaut.</t>
  </si>
  <si>
    <t>LosseauLeon.png</t>
  </si>
  <si>
    <t>https://fr.wikipedia.org/wiki/L%C3%A9on_Losseau</t>
  </si>
  <si>
    <t>Octave Maus</t>
  </si>
  <si>
    <t>Octave</t>
  </si>
  <si>
    <t>Maus</t>
  </si>
  <si>
    <t>Écrivain, esthéte, critique d'art</t>
  </si>
  <si>
    <t>Art, Presse</t>
  </si>
  <si>
    <t>Art, Press</t>
  </si>
  <si>
    <t>Avocat et critique d'art, Octave Maus participe au mouvement de la Libre-Esthétique. Aux côtés de Vandervelde et de Picard, il anime la revue L' Art Moderne.</t>
  </si>
  <si>
    <t>This lawyer and art critic participated in the free-aesthetic movement. He directed, with Vendervelde and Picard, the Art Moderne magazine.</t>
  </si>
  <si>
    <t>MausOctave.png</t>
  </si>
  <si>
    <t>https://fr.wikipedia.org/wiki/Octave_Maus</t>
  </si>
  <si>
    <t>Gaston Moch</t>
  </si>
  <si>
    <t>Gaston</t>
  </si>
  <si>
    <t>Moch</t>
  </si>
  <si>
    <t xml:space="preserve">Ancien militaire, pacifiste et espérantiste
</t>
  </si>
  <si>
    <t>Former military officer, pacifist, supporter of Esperanto</t>
  </si>
  <si>
    <t>Pacifisme, Langue universelle, Espéranto</t>
  </si>
  <si>
    <t>Pacifism, Universal Language</t>
  </si>
  <si>
    <t>Après une carrière dans l'armée française, Gaston Moch se consacre au pacifisme. Espérantiste, il s'engage dans la défense des droits de l'homme.</t>
  </si>
  <si>
    <t>After a career in the French army, Gaston Moch devoted himself to pacifism. An Esperantist, he is committed to the defence of human rights.</t>
  </si>
  <si>
    <t>MochGaston.png</t>
  </si>
  <si>
    <t>https://fr.wikipedia.org/wiki/Gaston_Moch</t>
  </si>
  <si>
    <t>Frédéric Passy</t>
  </si>
  <si>
    <t>Frédéric</t>
  </si>
  <si>
    <t>Passy</t>
  </si>
  <si>
    <t>Economiste et pacifiste</t>
  </si>
  <si>
    <t>Pacifisme, Sociologie, Économie</t>
  </si>
  <si>
    <t>Pacifism, Sociology, Economy</t>
  </si>
  <si>
    <t>Cet économiste et homme politique français est un pionnier du mouvement pacifiste et s'engage pour le féminisme, contre l'esclavagisme. Il est lauréat du Prix Nobel de la paix en 1901.</t>
  </si>
  <si>
    <t>This French economist and politician is a pioneer of the pacifist movement and is committed to feminism and against slavery. He was awarded the Nobel Peace Prize in 1901.</t>
  </si>
  <si>
    <t>PassyFrederic.png</t>
  </si>
  <si>
    <t>https://fr.wikipedia.org/wiki/Fr%C3%A9d%C3%A9ric_Passy</t>
  </si>
  <si>
    <t>Edmond Picard</t>
  </si>
  <si>
    <t>Edmond</t>
  </si>
  <si>
    <t>Picard</t>
  </si>
  <si>
    <t xml:space="preserve">Avocat, juriste
</t>
  </si>
  <si>
    <t>Lawyer, jurist</t>
  </si>
  <si>
    <t>Droit, Encyclopédie, Art, Université</t>
  </si>
  <si>
    <t>Law, Encyclopedia, Art, University</t>
  </si>
  <si>
    <t>Figure imposante du barreau, ce juriste met au point une encyclopédie de la jurisprudence belge (les pandectes). Ami d'Edouard Otlet, il engage Paul Otlet sur ce chantier immense. En politique, il se bat pour le suffrage universel et devient sénateur socialiste.</t>
  </si>
  <si>
    <t>This important jurist wrote an encyclopedia about Belgian jurisprudence. He got himself involved in politics where he fought for the universal suffrage and became a socialist senator.</t>
  </si>
  <si>
    <t>PicardEdmond.png</t>
  </si>
  <si>
    <t>https://fr.wikipedia.org/wiki/Edmond_Picard</t>
  </si>
  <si>
    <t>Marie Popelin</t>
  </si>
  <si>
    <t>Marie</t>
  </si>
  <si>
    <t>Popelin</t>
  </si>
  <si>
    <t>Docteure en droit et féministe</t>
  </si>
  <si>
    <t>Doctor of law, feminist</t>
  </si>
  <si>
    <t>Droit, Féminisme</t>
  </si>
  <si>
    <t>Law, Feminism</t>
  </si>
  <si>
    <t>Diplômée en droit, Marie Popelin crée en 1892 la première association féministe belge, la Ligue du droit des femmes. Son action est déterminante pour la revendication de nouveaux droits.</t>
  </si>
  <si>
    <t>Marie Popelin was a Belgian lawyer and early feminist political campaigner. She created the first ever Belgian feminist association. Her actions are major in the achievements of gender equality.</t>
  </si>
  <si>
    <t>PopelinMarie.png</t>
  </si>
  <si>
    <t>https://fr.wikipedia.org/wiki/Marie_Popelin</t>
  </si>
  <si>
    <t>Charles Richet</t>
  </si>
  <si>
    <t>Richet</t>
  </si>
  <si>
    <t>Savant, pacifiste</t>
  </si>
  <si>
    <t>Scholar, pacifist</t>
  </si>
  <si>
    <t>Physiologie, Bibliographie</t>
  </si>
  <si>
    <t>Physiology, Bibliography</t>
  </si>
  <si>
    <t>Pacifiste et patriote, Charles Richet est un physiologue français qui obtient le prix nobel de médecine en 1913. Il participe à la CDU. Certains de ses travaux sont jugés désormais eugénistes. Il effectue également des recherches sur le paranormal.</t>
  </si>
  <si>
    <t>Pacifist and patriot, Charles Richet is a French physiologist who won the Nobel Prize for Medicine in 1913. He participates in the CDU. Some of his works are now judged eugenics. He also carries out research on the paranormal.</t>
  </si>
  <si>
    <t>RichetCharles.png</t>
  </si>
  <si>
    <t>https://fr.wikipedia.org/wiki/Charles_Richet</t>
  </si>
  <si>
    <t>Nikolaï Roubakine</t>
  </si>
  <si>
    <t>Nikolaï</t>
  </si>
  <si>
    <t>Roubakine</t>
  </si>
  <si>
    <t>Écrivain, bibliographe</t>
  </si>
  <si>
    <t>Russie</t>
  </si>
  <si>
    <t>Russia</t>
  </si>
  <si>
    <t>Bibliothèque</t>
  </si>
  <si>
    <t>Library</t>
  </si>
  <si>
    <t>Nicolaï Roubakine consacre toute sa vie au livre, passion dont il hérite avec une immense bibliothèque de sa mère bibliothécaire. Ses sympathies pour les socialistes révolutionnaires le poussent à s'expatrier. Ami de Paul Otlet, ils collaborent sur les questions bibliographiques et éducatives.</t>
  </si>
  <si>
    <t>Nicolaï Roubakine devoted his whole life to books, a passion he inherited with a huge library from his librarian mother. His sympathies for the revolutionary socialists led him to expatriate. He collaborated with Otlet on bibliographic and educational issues.</t>
  </si>
  <si>
    <t>RoubakineNikolai.png</t>
  </si>
  <si>
    <t>https://fr.wikipedia.org/wiki/Nikola%C3%AF_Roubakine</t>
  </si>
  <si>
    <t>Jules Siegfried</t>
  </si>
  <si>
    <t>Jules</t>
  </si>
  <si>
    <t>Siegfried</t>
  </si>
  <si>
    <t>Avocat, homme politique, féministe</t>
  </si>
  <si>
    <t>Pacifisme, Féminisme, Enseignement</t>
  </si>
  <si>
    <t>Pacifism, Feminism, Teaching</t>
  </si>
  <si>
    <t>Jules Siegfried est un homme politique français. Il fait passer une loi qui favorise l'habitation à bon marché.</t>
  </si>
  <si>
    <t>Jules Siegfried is a French politician. He passes a law that favours cheap housing.</t>
  </si>
  <si>
    <t>SiegfriedJules.png</t>
  </si>
  <si>
    <t>https://fr.wikipedia.org/wiki/Jules_Siegfried</t>
  </si>
  <si>
    <t>Ernest Solvay</t>
  </si>
  <si>
    <t>Ernest</t>
  </si>
  <si>
    <t>Solvay</t>
  </si>
  <si>
    <t>Entrepreneur, chimiste et inventeur</t>
  </si>
  <si>
    <t>Entrepreneur, chemist and inventor</t>
  </si>
  <si>
    <t>Industrie, Sociologie, Mécénat</t>
  </si>
  <si>
    <t>Industry, Sociology, Patronage</t>
  </si>
  <si>
    <r>
      <rPr>
        <rFont val="arial, sans, sans-serif"/>
        <color rgb="FF000000"/>
      </rPr>
      <t xml:space="preserve">Ami de Paul Otlet et instigateur de projets et d'institutions scientifiques et documentaires, la réussite d'Ernest Solvay est due à fabrication de la soude. Il investit sa fortune dans la recherche scientifique et notamment dans les congrès internationaux de Physique et de Chimie. Voir aussi l'exposition virtuelle qui lui est consacrée au Mundaneum : </t>
    </r>
    <r>
      <rPr>
        <rFont val="arial, sans, sans-serif"/>
        <color rgb="FF000000"/>
        <u/>
      </rPr>
      <t>https://artsandculture.google.com/exhibit/QQ8X_Kko?hl=fr</t>
    </r>
  </si>
  <si>
    <t>Friend of Paul Otlet, Ernest Solvay was a chemist and inventor, his success was due to the invention of a major industrial process for the production of sodium carbonate. He invested his fortune in scientific research and in the organisation of many international science congress.See also the virtual exhibition dedicated to him at the Mundaneum: https://artsandculture.google.com/exhibit/QQ8X_Kko?hl=fr</t>
  </si>
  <si>
    <t>SolvayErnest.png</t>
  </si>
  <si>
    <t>https://fr.wikipedia.org/wiki/Ernest_Solvay</t>
  </si>
  <si>
    <t>Emile Vandervelde</t>
  </si>
  <si>
    <t>Emile</t>
  </si>
  <si>
    <t>Vandervelde</t>
  </si>
  <si>
    <t>Homme politique socialiste</t>
  </si>
  <si>
    <t>Sociologie, Socialisme</t>
  </si>
  <si>
    <t>Sociology, Socialism</t>
  </si>
  <si>
    <t>Emile Vandervelde est le président du parti socialiste belge (POB). Le suffrage des femmes et la démocratie sociale caractérisent sa politique. Il enseigne à l'Université libre de Bruxelles. Il fait partie des administrateurs de l'Institut de sociologie fondé par Solvay.</t>
  </si>
  <si>
    <t>Emile Vandervelde was the director of the Belgian Socialist Party. He was an advocate of the women's suffrage and social democracy. He teaches at the Free University of Brussels. He is one of the administrators of the Institute of Sociology founded by Solvay.</t>
  </si>
  <si>
    <t>VanderveldeEmile.png</t>
  </si>
  <si>
    <t>https://fr.wikipedia.org/wiki/%C3%89mile_Vandervelde</t>
  </si>
  <si>
    <t>Cyrille Van Overbergh</t>
  </si>
  <si>
    <t>Cyrille</t>
  </si>
  <si>
    <t>Van Overbergh</t>
  </si>
  <si>
    <t>Sociologue et homme politique</t>
  </si>
  <si>
    <t>Homme politique, il a été secrétaire général du Ministère des sciences et des arts, et directeur général de l'Enseignement supérieur, des Sciences et des Lettres, Belgique en 1910. Il dirige l'Union des associations internationales avec Otlet et La Fontaine. Sociologue, il est membre de l'Institut de sociologie Solvay et de l'Institut international de sociologie.</t>
  </si>
  <si>
    <t>A politician, he was Secretary General of the Ministry of Science and the Arts, and Director General of Higher Education, Sciences and Letters, Belgium in 1910. He heads the Union of International Associations with Otlet and La Fontaine. A sociologist, he is a member of the Solvay Institute of Sociology and of the International Institute of Sociology.</t>
  </si>
  <si>
    <t>VanOverberghCyrille.png</t>
  </si>
  <si>
    <t>https://nl.wikipedia.org/wiki/Cyrille_Van_Overbergh</t>
  </si>
  <si>
    <t>Emile Verhaeren</t>
  </si>
  <si>
    <t>Verhaeren</t>
  </si>
  <si>
    <t>Poète, critique d'art</t>
  </si>
  <si>
    <t>Art, Littérature</t>
  </si>
  <si>
    <t>Art, Literature</t>
  </si>
  <si>
    <r>
      <rPr>
        <rFont val="arial, sans, sans-serif"/>
        <color rgb="FF000000"/>
      </rPr>
      <t>Poète et critique d'art passionné, Emile Verhaeren atteint la renommée mondiale pour son avant-garde et son expressionnisme. Son oeuvre est traduite et discutée de son vivant. Ami d'Edmond Picard, il participe à la revue L' Art Moderne. Il est cousin germain de Maria Van Mons, la mère de Paul Otlet</t>
    </r>
    <r>
      <rPr>
        <rFont val="arial, sans, sans-serif"/>
        <color rgb="FFFF9900"/>
      </rPr>
      <t>.</t>
    </r>
  </si>
  <si>
    <t>Emile Verhaeren, a poet and passionate art critic, achieved worldwide fame for his avant-garde and expressionism. His work was translated and discussed during his lifetime. He was a friend of Edmond Picard and contributed to the journal L' Art Moderne. He was the first cousin of Maria Van Mons, the mother of Paul Otlet.</t>
  </si>
  <si>
    <t>VerhaerenEmile.png</t>
  </si>
  <si>
    <t>https://fr.wikipedia.org/wiki/%C3%89mile_Verhaeren</t>
  </si>
  <si>
    <t>Bertha Von Suttner</t>
  </si>
  <si>
    <t>Bertha</t>
  </si>
  <si>
    <t>Von Suttner</t>
  </si>
  <si>
    <t>Écrivaine, pacifiste</t>
  </si>
  <si>
    <t>Pacifisme, Presse, Littérature</t>
  </si>
  <si>
    <t>Pacifism, Press, Literature</t>
  </si>
  <si>
    <t>Bertha Von Suttner est une militante pacifiste autrichienne, connue notamment grâce à son roman Bas les Armes. Elle reçoit le Prix Nobel de la paix en 1905.</t>
  </si>
  <si>
    <t>Bertha Von Suttner was an Austrian pacifist activist, best known for her novel Down with Arms. She was awarded the Nobel Peace Prize in 1905.</t>
  </si>
  <si>
    <t>VonSuttnerBertha.png</t>
  </si>
  <si>
    <t>https://fr.wikipedia.org/wiki/Bertha_von_Suttner</t>
  </si>
  <si>
    <t>Emile Waxweiler</t>
  </si>
  <si>
    <t>Waxweiler</t>
  </si>
  <si>
    <t>Ingénieur, directeur de l'Institut de sociologie</t>
  </si>
  <si>
    <t>Sociologie, Pédagogie</t>
  </si>
  <si>
    <t>Sociology, Pedagogy</t>
  </si>
  <si>
    <t>Premier directeur de l'Institut de sociologie fondé par Solvay, Emile Waxweiler est un statisticien qui se spécialise dans la sociologie fonctionnelle. À l'Université libre de Bruxelles, c'est un pédagogue réformateur.</t>
  </si>
  <si>
    <t>The first director of the Institute of Sociology founded by Solvay, Emile Waxweiler is a statistician who specialises in functional sociology. At the Université libre de Bruxelles, he was a reformist educator.</t>
  </si>
  <si>
    <t>WaxweilerEmile.png</t>
  </si>
  <si>
    <t>https://fr.wikipedia.org/wiki/%C3%89mile_Waxweiler</t>
  </si>
  <si>
    <t>Institut de Sociologie Solvay</t>
  </si>
  <si>
    <t>Institution savante, voisine de l'OIB</t>
  </si>
  <si>
    <t>Scholarly institution, neighbour to the OIB</t>
  </si>
  <si>
    <t>Sociologie</t>
  </si>
  <si>
    <t>Sociology</t>
  </si>
  <si>
    <t>En Belgique, la question sociale agite l'élite politique progressiste. L' Institut de sociologie est mis en place sous l'impulsion d'Ernest Solvay. Il s'appuye sur des groupes d'études spécialisés et des semaines sociales. L’institut de sociologie Solvay a été précédé d’un Institut des sciences sociales fondé en 1894 à l’Hôtel Ravenstein. Dans le même bâtiment se trouvait l’Office international de bibliographie sociologique créé l’année précédente par Otlet et La Fontaine. Ces deux institutions, proches physiquement comme intellectuellement, coopérèrent de manière fructueuse pendant quelques années. Toutes deux étaient dédiées à des sciences naissantes et liées entre elles.</t>
  </si>
  <si>
    <t>In Belgium, the social question agitates the progressive political elite. The Institute of Sociology was set up under the impetus of Ernest Solvay. It is supported by specialized study groups and social weeks. The Solvay Institute of Sociology was preceded by an Institute of Social Sciences founded in 1894 at the Hotel Ravenstein. In the same building was the International Office for Sociological Bibliography created the previous year by Otlet and La Fontaine. These two institutions, which were close both physically and intellectually, cooperated fruitfully for some years. Both were dedicated to emerging and related sciences.</t>
  </si>
  <si>
    <t>https://en.wikipedia.org/wiki/Solvay_Institute_of_Sociology</t>
  </si>
  <si>
    <t>Société d'études sociales et politiques</t>
  </si>
  <si>
    <t>Institution savante</t>
  </si>
  <si>
    <t>Scholarly institution</t>
  </si>
  <si>
    <t>Sociologie, Politique</t>
  </si>
  <si>
    <t>Sociology, Politics</t>
  </si>
  <si>
    <t>Cette société créée en 1890 par Auguste Couvreur, mélange de personnalités progressistes, se structure autour d'une bibliothèque, d'un service bibliographique et d'une revue.</t>
  </si>
  <si>
    <t>This society, created in 1890 by Auguste Couvreur, a mix of progressive personalities, is structured around a library, a bibliographic service and a journal.</t>
  </si>
  <si>
    <t>Congrès universels de la Paix</t>
  </si>
  <si>
    <t>Première réalisation du mouvement pacifiste, les Congrès universels de la Paix se réunissent annuellement depuis 1889.</t>
  </si>
  <si>
    <t>The first achievement of the peace movement, the Universal Peace Congresses have met annually since 1889.</t>
  </si>
  <si>
    <t>https://fr.wikipedia.org/wiki/Congr%C3%A8s_universels_pour_la_paix</t>
  </si>
  <si>
    <t>Union interparlementaire</t>
  </si>
  <si>
    <t>Acteur de la coopération institutionnelle multilatérale</t>
  </si>
  <si>
    <t>Inter-Parliamentary Union</t>
  </si>
  <si>
    <t>Regroupement des parlements souverains, l'UI est une institution internationale politique dont la création est dominée en 1889 par le pacifisme.</t>
  </si>
  <si>
    <t>A grouping of sovereign parliaments, the IU is a political international institution whose creation in 1889 was dominated by pacifism.</t>
  </si>
  <si>
    <t>https://fr.wikipedia.org/wiki/Union_interparlementaire</t>
  </si>
  <si>
    <t>L'Art moderne</t>
  </si>
  <si>
    <t>Revue d'art, carrefour intellectuel</t>
  </si>
  <si>
    <t>Art journal, intellectual crossroads</t>
  </si>
  <si>
    <t>Cette revue d'art est créée par Edmond Picard, Octave Maus et Emile Verhaeren. Elle est le symbole de l'art social. Véritable expression culturelle et artistique, cette revue est à la pointe de la modernité.</t>
  </si>
  <si>
    <t>This art magazine was created by Edmond Picard, Octave Maus and Emile Verhaeren. It is a symbol of social art. A true cultural and artistic expression, this magazine is at the cutting edge of modernity.</t>
  </si>
  <si>
    <t>https://fr.wikipedia.org/wiki/L%27Art_moderne</t>
  </si>
  <si>
    <t>Université nouvelle de Bruxelles</t>
  </si>
  <si>
    <t>Université indépendante et gratuite</t>
  </si>
  <si>
    <t>Independent, free university</t>
  </si>
  <si>
    <t>Education, Université</t>
  </si>
  <si>
    <t>Education, University</t>
  </si>
  <si>
    <t>Née d'une crise démocratique de l'Université de Bruxelles, l'université nouvelle propose un enseignement universitaire gratuit de 1894 à 1919. De cette expérience demeure l'institut des Hautes études de Belgique.</t>
  </si>
  <si>
    <t>Born out of a democratic crisis at the University of Brussels, the new university offered free university education from 1894 to 1919. From this experience remains the Institut des Hautes Etudes de Belgique.</t>
  </si>
  <si>
    <t>https://fr.wikipedia.org/wiki/Universit%C3%A9_nouvelle_de_Bruxelles</t>
  </si>
  <si>
    <t>Frits Donker Duyvis</t>
  </si>
  <si>
    <t>Frits</t>
  </si>
  <si>
    <t>Donker Duyvis</t>
  </si>
  <si>
    <t>Successeur de Paul Otlet à la direction de la FID</t>
  </si>
  <si>
    <t>Successor of Paul Otlet as a leader of the FID</t>
  </si>
  <si>
    <t>Pays-Bas</t>
  </si>
  <si>
    <t>Netherlands</t>
  </si>
  <si>
    <t>Documentation, Bibliothèque</t>
  </si>
  <si>
    <t>Documentation, Libraries</t>
  </si>
  <si>
    <t>Frits Donker Duyvis est un bibliothécaire néerlandais qui prend la suite d'Otlet dans les activités de la Fédération internationale de la documentation (FID).</t>
  </si>
  <si>
    <t>Frits Donker Duyvis is a Dutch librarian who took over Otlet's activities within the International Federation of Documentation (FID).</t>
  </si>
  <si>
    <t>DonkerDuyvisFrits.png</t>
  </si>
  <si>
    <t>Bureau International de la Paix</t>
  </si>
  <si>
    <t>Plus ancienne organisation mondiale en faveur de la paix</t>
  </si>
  <si>
    <t>Créé en 1891, le Bureau international de la paix (BIP) se charge de coordonner l'activité des différentes associations pacifistes.</t>
  </si>
  <si>
    <t>Created in 1891, the Internation Peace Bureau (IPB) is in charge of coordinating the activities of the various pacifist associations.</t>
  </si>
  <si>
    <t>https://fr.wikipedia.org/wiki/Bureau_international_de_la_paix</t>
  </si>
  <si>
    <t>Institut de Physiologie Solvay</t>
  </si>
  <si>
    <t>Institution-sœur de l'Institut de Sociologie</t>
  </si>
  <si>
    <t>Physiologie</t>
  </si>
  <si>
    <t>Physiology</t>
  </si>
  <si>
    <r>
      <rPr>
        <rFont val="arial, sans, sans-serif"/>
        <color rgb="FF000000"/>
      </rPr>
      <t>L' institut de physiologie est créé en 1891 à l'initiative d'Ernest Solvay à l'Université Libre de Bruxelles et est situé dans le parc Léopold de Bruxelles. Son premier directeur est Paul Héger. Il va être le lieu des conférences Solvay qui vont accueillir les plus grands noms de la physique de l'époque</t>
    </r>
    <r>
      <rPr>
        <rFont val="arial, sans, sans-serif"/>
        <color rgb="FFFF9900"/>
      </rPr>
      <t>.</t>
    </r>
  </si>
  <si>
    <t>The Institute of Physiology was created in 1891 on the initiative of Ernest Solvay at the Université Libre de Bruxelles and it is located in the Parc Léopold in Brussels. Its first director was Paul Héger. It was to be the venue for the Solvay conferences that were to welcome the greatest names in physics at the time.</t>
  </si>
  <si>
    <t>https://data.bnf.fr/11749215/institut_solvay_de_physiologie_bruxelles/</t>
  </si>
  <si>
    <t>Institut de Pédologie</t>
  </si>
  <si>
    <t>Teaching</t>
  </si>
  <si>
    <t>L' Institut de pédologie désigne le projet d'une nouvelle science : la pédologie en tant que science de l'enfance et de l'éducation. Le concept de pédologie va rester dominant jusqu'à ce que s'impose celui de sciences de l'éducation. Le projet est porté par une volonté transdisciplinaire et les travaux de collecte documentaire, de prise de notes, de Ferrière, Claparède. L' institut repose sur l'institut Rousseau de Genève.</t>
  </si>
  <si>
    <t>The Institute of Pedology refers to the project of the new science: pedology as a science of childhood and education. The concept of pedology will remain dominant until the concept of educational science becomes dominant. The project is carried by a transdisciplinary will and the work of documentary collection, note-taking, de Ferrière, Claparède. The institute is based at the Rousseau Institute in Geneva.</t>
  </si>
  <si>
    <t>Prix Nobel</t>
  </si>
  <si>
    <t>Récompenses prestigieuses, dont le prix Nobel de la paix</t>
  </si>
  <si>
    <t>Prestigious awards, including the Nobel Peace Prize</t>
  </si>
  <si>
    <t>Suède</t>
  </si>
  <si>
    <t>Sweden</t>
  </si>
  <si>
    <t>Science, Pacifisme</t>
  </si>
  <si>
    <t>Science, Pacifism</t>
  </si>
  <si>
    <t>Association créée à l'initiative d'Alfred Nobel, elle attribue chaque année depuis 1901 des prix dont le Nobel de la Paix.</t>
  </si>
  <si>
    <t>Association created on the initiative of Alfred Nobel, it has awarded prizes (including the Nobel Peace Prize) every year since 1901.</t>
  </si>
  <si>
    <t>https://fr.wikipedia.org/wiki/Prix_Nobel</t>
  </si>
  <si>
    <t>Congrès international des habitations à bon marché</t>
  </si>
  <si>
    <t>Mouvement qui fait émerger la question du logement</t>
  </si>
  <si>
    <t>Movement which carries the housing issue</t>
  </si>
  <si>
    <t>Urbanisme</t>
  </si>
  <si>
    <t>Urban planning</t>
  </si>
  <si>
    <t>Le premier Congrès international des habitations à bon marché est organisé en 1889 à Paris. Par la suite, il se constitue en un comité permanent situé à Bruxelles qui sert de lien entre les acteurs de ce secteur.</t>
  </si>
  <si>
    <t>The first Congrès international des habitations à bon marché was held in 1889 in Paris. Subsequently, a permanent committee was set up in Brussels to serve as a link between the players in this sector.</t>
  </si>
  <si>
    <t>Conseil de Physique</t>
  </si>
  <si>
    <t>Physique</t>
  </si>
  <si>
    <t>Physics</t>
  </si>
  <si>
    <t>Le conseil de Physique ou conseil international de Physique désigne les congrès Solvay qui vont réunir des savants de premier ordre.</t>
  </si>
  <si>
    <t>The Physics Council or International Physics Council designates the Solvay congresses that will bring together leading scientists.</t>
  </si>
  <si>
    <t>https://fr.wikipedia.org/wiki/Habitation_%C3%A0_bon_march%C3%A9</t>
  </si>
  <si>
    <t>Union de la presse périodique belge</t>
  </si>
  <si>
    <t>Presse</t>
  </si>
  <si>
    <t>Press</t>
  </si>
  <si>
    <t>Cette association réunit des professionnels de la presse liée au projet du Musée international de la presse dont le but est la conservation des journaux parus sous forme d'un dépôt légal officieux. Paul Otlet en est le vice-président puis le président à la suite d'Octave Maus.</t>
  </si>
  <si>
    <t>This association brings together press professionals linked to the International Press Museum project whose aim is the conservation of newspapers published in the form of an unofficial legal deposit. Paul Otlet is the vice-president and then the president following Octave Maus.</t>
  </si>
  <si>
    <t>https://fr.wikipedia.org/wiki/Mus%C3%A9e_international_de_la_presse</t>
  </si>
  <si>
    <t>Anna Oderfeld</t>
  </si>
  <si>
    <t>Anne</t>
  </si>
  <si>
    <t>Oderfeld</t>
  </si>
  <si>
    <t xml:space="preserve">Elle collabore à des projets éducatifs et muséaux. Elle fait notamment partie avec Otlet et Neurath du projet NOP. </t>
  </si>
  <si>
    <t>Éducation</t>
  </si>
  <si>
    <t>Education, Museology</t>
  </si>
  <si>
    <t>Anne ou Anna Oderfeld travaille avec Paul Otlet et Otto Neurath (NOP). Elle développe des travaux dans les domaines éducatifs et au niveau de la didactique des musées.</t>
  </si>
  <si>
    <t>Works with Paul Otlet and Otto Neurath (NOP). She develops work in educational fields and museum didactics.</t>
  </si>
  <si>
    <t>OderfeldAnna.png</t>
  </si>
  <si>
    <t>Concilium Bibliographicum</t>
  </si>
  <si>
    <t>Institution partenaire</t>
  </si>
  <si>
    <t>Partner institution</t>
  </si>
  <si>
    <t>USA, Suisse</t>
  </si>
  <si>
    <t>USA, Switzerland</t>
  </si>
  <si>
    <t>Documentation, Bibliographie</t>
  </si>
  <si>
    <t>Libraries, bibliography</t>
  </si>
  <si>
    <t>Le Concilium Bibliographicum, l’une des plus grandes initiatives d’information scientifique du début du XXe siècle, a été créé par un zoologiste américain idéaliste, Herbert Haviland Field, à Zurich, en 1895. L 'objectif était de fournir une couverture complète de la littérature scientifique sur la zoologie dans toutes les langues en utilisant les techniques les plus sophistiquées alors disponibles: fiches de catalogue  pour plus de flexibilité, une recherche rapide et une mise à jour constante; et recherche rapide et description du sujet rigoureusement détaillée à l'aide de la classification décimale universelle mise au point à l'Institut international de bibliographie par Paul Otlet et Henri La Fontaine à Bruxelles (Belgique), également créée en 1895. L'objectif était de fournir un service d'abonnement bimensuel ou mensuel sur des fiches pouvant être classées par sujet pour fournir une bibliographie toujours à jour sur la zoologie et la littérature associée</t>
  </si>
  <si>
    <t xml:space="preserve">The Concilium Bibliographicum, one of largest science information initiatives of the early twentieth century, was created by an idealistic American zoologist, Herbert Haviland Field in Zurich, Switzerland, in 1895.  The objective was to provide complete coverage of the scholarly literature on zoology in all languages using the most sophisticated techniques then available: catalog cards for flexibility, rapid search,  and constant updating; and quick search and rigorously detailed subject  description using the Universal Decimal Classification being developed at the International Institute for Bibliography by Paul Otlet and Henri La Fontaine in Brussels, Belgium, also established in 1895. The plan was to provide a bi-monthly or monthly subscription service on cards which  could be filed cumulatively by subject to provide an always up-to-date  bibliography on zoology and related literature " </t>
  </si>
  <si>
    <t>https://en.wikipedia.org/wiki/Concilium_Bibliographicum</t>
  </si>
  <si>
    <t>NOP</t>
  </si>
  <si>
    <t>Projet partagé de Paul Otlet et Otto Neurath</t>
  </si>
  <si>
    <t>Otlet and Neurath's shared project</t>
  </si>
  <si>
    <t>Belgique, Autriche</t>
  </si>
  <si>
    <t>Documentation, bibliographie, muséologie</t>
  </si>
  <si>
    <t>Documentation, encyclopedia</t>
  </si>
  <si>
    <t>NOP ou "Novus Orbis Pictus" voire New Orbis Neurath to Paul Otlet, July Pictus NOP désigne aussi "Neurath Otto-Otlet Paul". C'est un projet commun entre les deux hommes pour rassembler des projets type Mundaneum, encyclopédie et plus particulièrement mettre en place des expositions didactiques.</t>
  </si>
  <si>
    <t>NOP or "Novus Orbis Pictus" or New Orbis Neurath to Paul Otlet, July Pictus NOP also stands for "Neurath Otto-Otlet Paul". It is a joint project between the two men to bring together projects such as Mundaneum, encyclopedia and more specifically to set up didactic exhibitions.</t>
  </si>
  <si>
    <t>NOP.png</t>
  </si>
  <si>
    <t>Elisée Reclus</t>
  </si>
  <si>
    <t>Elisée</t>
  </si>
  <si>
    <t>Reclus</t>
  </si>
  <si>
    <t>Sociologue et anarchiste</t>
  </si>
  <si>
    <t>Géographie, Sociologie, Anarchisme</t>
  </si>
  <si>
    <t>Geography, Sociology, Anarchism</t>
  </si>
  <si>
    <t>Elisée Reclus est un géographe et sociologue nommé à l'Université Libre de Bruxelles, ce qui va amener la scission. Soutenu à l'époque par Henri La Fontaine, il a aussi échangé avec Paul Otlet.</t>
  </si>
  <si>
    <t>Elisée Reclus is a geographer and sociologist appointed at the Université Libre de Bruxelles, which will lead to the split. Supported at the time by Henri La Fontaine, he also exchanged views with Paul Otlet.</t>
  </si>
  <si>
    <t>ReclusElisee.png</t>
  </si>
  <si>
    <t>Hendrik Christian Andersen</t>
  </si>
  <si>
    <t>Hendrik Christian</t>
  </si>
  <si>
    <t>Andersen</t>
  </si>
  <si>
    <t>Sculpteur, projet de cité mondiale</t>
  </si>
  <si>
    <t>USA, Norvège</t>
  </si>
  <si>
    <t>USA, Norway</t>
  </si>
  <si>
    <t>Andersen va être le principal partenaire pour la réalisation des plans de la cité mondiale.</t>
  </si>
  <si>
    <t>Andersen will be the main partner for the realisation of the plans for the world city.</t>
  </si>
  <si>
    <t>AndersenHendrik.png</t>
  </si>
  <si>
    <t>https://fr.wikipedia.org/wiki/Hendrik_Christian_Andersen</t>
  </si>
  <si>
    <t>Cité Mondiale</t>
  </si>
  <si>
    <t>Politique</t>
  </si>
  <si>
    <t>Politics</t>
  </si>
  <si>
    <t>Projet international voire supranational d'un cité idéale dans laquelle seraient regroupées les institutions de pouvoir, de savoir et de paix.</t>
  </si>
  <si>
    <t>International or even supranational project of an ideal city in which the institutions of power, knowledge and peace would be grouped together.</t>
  </si>
  <si>
    <t>https://fr.wikipedia.org/wiki/Cit%C3%A9_mondiale</t>
  </si>
  <si>
    <t>Ernest Hébrard</t>
  </si>
  <si>
    <t>Hébrard</t>
  </si>
  <si>
    <t xml:space="preserve">Architecte
</t>
  </si>
  <si>
    <t>Architecture, Urbanisme, Archéologie</t>
  </si>
  <si>
    <t>Architecture, Urbanism, Archeology</t>
  </si>
  <si>
    <t>Hébrard participe activement aux réflexions et aux pistes de développement d'une cité mondiale.</t>
  </si>
  <si>
    <t>Hébrard actively participates in the reflections and the tracks of development of a "world city".</t>
  </si>
  <si>
    <t>HebrardErnest.png</t>
  </si>
  <si>
    <t>https://fr.wikipedia.org/wiki/Ernest_H%C3%A9brard</t>
  </si>
  <si>
    <t>Shiyali Ramamrita Ranganathan</t>
  </si>
  <si>
    <t>Shiyali Ramamrita</t>
  </si>
  <si>
    <t>Ranganathan</t>
  </si>
  <si>
    <t>Bibliothécaire</t>
  </si>
  <si>
    <t>Inde</t>
  </si>
  <si>
    <t>India</t>
  </si>
  <si>
    <t>Bibliothéconomie</t>
  </si>
  <si>
    <t>Librarianship, Classification</t>
  </si>
  <si>
    <t>Ranganathan est un mathématicien qui devient bibliothécaire après avoir été recruté durant un concours en Inde. Il décide alors de se former à la bibliothéconomique en Angleterre. Il propose une nouvelle classification moins occidentale : la classification à facettes. Il élabore les 5 lois de la bibliothéconomie.</t>
  </si>
  <si>
    <r>
      <rPr>
        <rFont val="arial, sans, sans-serif"/>
        <color rgb="FF000000"/>
      </rPr>
      <t>Ranganathan was a mathematician who became a librarian after being recruited during a competition in India. He then decided to train in librarianship in England. He proposed a new, less occidental classification: the faceted classification. It develops the 5 laws of library science</t>
    </r>
    <r>
      <rPr>
        <rFont val="arial, sans, sans-serif"/>
        <color rgb="FFFF9900"/>
      </rPr>
      <t>.</t>
    </r>
  </si>
  <si>
    <t>Ranganathan.png</t>
  </si>
  <si>
    <t>https://fr.wikipedia.org/wiki/Shiyali_Ramamrita_Ranganathan</t>
  </si>
  <si>
    <t>Watson Davis</t>
  </si>
  <si>
    <t>Watson</t>
  </si>
  <si>
    <t>Davis</t>
  </si>
  <si>
    <t>Créateur de l'Institut américain de documentation</t>
  </si>
  <si>
    <t>Davis est le créateur de l'Institut américain de documentation, basé sur les idées de Paul Otlet.</t>
  </si>
  <si>
    <t xml:space="preserve">Davis is the creator of the American Documentation Institute, inspired by the ideas of Paul Otlet.
</t>
  </si>
  <si>
    <t>DavisWatson.png</t>
  </si>
  <si>
    <t>https://en.wikipedia.org/wiki/Watson_Davis</t>
  </si>
  <si>
    <t>Edouard Claparède</t>
  </si>
  <si>
    <t>Claparède</t>
  </si>
  <si>
    <t>Médecin, neurologue et psychologue</t>
  </si>
  <si>
    <t>Médecine, Education</t>
  </si>
  <si>
    <t>Medical science, Education</t>
  </si>
  <si>
    <t>Ami de Paul Otlet avec qui il échange notamment durant les périodes du transfert potentiel du Mundaneum en Suisse. Docteur, neurologiste et psychologue, il consacre ses travaux à l'éducation des enfants.</t>
  </si>
  <si>
    <t>Friend of Paul Otlet with whom he exchanges during periods of possible transfer from the Mundaneum to Switzerland. Doctor, neurologist and psychologist, he devotes his work to the education of children.</t>
  </si>
  <si>
    <t>ClaparedeEdouard.png</t>
  </si>
  <si>
    <t>https://fr.wikipedia.org/wiki/%C3%89douard_Clapar%C3%A8de</t>
  </si>
  <si>
    <t>Gaston Mertens</t>
  </si>
  <si>
    <t>Mertens</t>
  </si>
  <si>
    <t>Collectionneur et soutien de la presse</t>
  </si>
  <si>
    <t>Membre de l'Union de la presse périodique belge, Gaston Mertens est un collectionneur de journaux. Il collabore activement à la création du Musée de la Presse. C'est un ami de Paul Otlet.</t>
  </si>
  <si>
    <t>This newpaper collector became a member of the Belgian Press Union. He helped in the creation of the Press Museum. Friend of Otlet</t>
  </si>
  <si>
    <t>blank.png</t>
  </si>
  <si>
    <t>Louis Masure</t>
  </si>
  <si>
    <t>Masure</t>
  </si>
  <si>
    <t>Secrétaire de l'IIB</t>
  </si>
  <si>
    <t>Louis Masure devient en 1896 collaborateur de l'Institut International de Bibliographie. En tant que secrétaire, il réalise un travail important auprès de Paul Otlet et Henri La Fontaine: gestion du personnel et suivi des travaux.</t>
  </si>
  <si>
    <t>Louis Masure starts working for the International Federation for Information and Documentation in 1896 where he works closely with Otlet and La Fontaine on personnel management and work monitoring.</t>
  </si>
  <si>
    <t>MasureLouis.png</t>
  </si>
  <si>
    <t>Charles Sury</t>
  </si>
  <si>
    <t>Sury</t>
  </si>
  <si>
    <t>Bibliothécaire de l'IIB</t>
  </si>
  <si>
    <t>Sociologie, Bibliothèque, Féminisme</t>
  </si>
  <si>
    <t>Sociology, Library, Feminism</t>
  </si>
  <si>
    <t>Bibliothécaire au sein de l'IIB, Charles Sury rejoint la bibliothèque de l'Université.</t>
  </si>
  <si>
    <t>Charles Sury was the librarian of the International Federation for Information and Documentation</t>
  </si>
  <si>
    <t>Congrès de Copenhague</t>
  </si>
  <si>
    <t>Congrès</t>
  </si>
  <si>
    <t>Danemark</t>
  </si>
  <si>
    <t>Denmark</t>
  </si>
  <si>
    <t>Science, Documentation</t>
  </si>
  <si>
    <t>En 1935 se déroulent à Copenhague, les congrès de documentation et celui pour l'unité de la science</t>
  </si>
  <si>
    <t>In 1935 took place in Copenhagen, the congress of documentation and the  congress for the unity of science</t>
  </si>
  <si>
    <t>Jean Delville</t>
  </si>
  <si>
    <t>Jean</t>
  </si>
  <si>
    <t>Delville</t>
  </si>
  <si>
    <t>Peintre et poète</t>
  </si>
  <si>
    <t>Peinture, arts</t>
  </si>
  <si>
    <t>Painting, Arts</t>
  </si>
  <si>
    <t>Jean Delville est un peintre, poète et théoricien de l'art. Il est très influencé dans ses oeuvres par l'ésotérisme. Certaines de ses toiles sont exposées au Palais Mondial et notamment son Prométhée qu'on peut apercevoir sur des photos d'archives.</t>
  </si>
  <si>
    <t>Jean Delville is a painter, poet and theoretician of art. He is very influenced in his works by esotericism. He will exhibit his paintings at the Palais Mondial and in particular his Prométhée that can be seen on archival photos</t>
  </si>
  <si>
    <t>DelvilleJean.png</t>
  </si>
  <si>
    <t>https://fr.wikipedia.org/wiki/Jean_Delville</t>
  </si>
  <si>
    <t>République métapolitique et supranationale</t>
  </si>
  <si>
    <t>Paul Otlet est le représentant pour la Belgique. Le secrétariat du projet est installé au Palais Mondial.</t>
  </si>
  <si>
    <t>Paul Otlet is the representative for Belgium. The project secretariat is located at the Palais Mondial.</t>
  </si>
  <si>
    <t>Henry-Léon Follin</t>
  </si>
  <si>
    <t>Henri Léon</t>
  </si>
  <si>
    <t>Follin</t>
  </si>
  <si>
    <t>Créateur de la République métapolitique et supranationale</t>
  </si>
  <si>
    <t>economie, politique</t>
  </si>
  <si>
    <t>economic, politics</t>
  </si>
  <si>
    <t>Henry-Léon Follin est un auteur et activiste pour la mise en place d'une institution supranationale et cosmopolitite. Il publie en 1896, un ouvrage ancré dans la doctrine libérale au sens économique.</t>
  </si>
  <si>
    <t xml:space="preserve">Henry-Léon Follin is an author and activist for the establishment of a supranational and cosmopolitan institution.In 1896, he published a book with liberal perspectives.
</t>
  </si>
  <si>
    <t>François Garas</t>
  </si>
  <si>
    <t>François</t>
  </si>
  <si>
    <t>Garas</t>
  </si>
  <si>
    <t>Architecte et peintre</t>
  </si>
  <si>
    <t>architecture/peinture</t>
  </si>
  <si>
    <t>architecture</t>
  </si>
  <si>
    <t>François Garas est un architecte français qui va être inspiré par les travaux d'Otlet notamment autour du Mundaneum.</t>
  </si>
  <si>
    <t xml:space="preserve">François Garas is a French architect who will be inspired by Otlet's work, especially around the Mundaneum.
</t>
  </si>
  <si>
    <t>https://fr.wikipedia.org/wiki/Fran%C3%A7ois_Garas</t>
  </si>
  <si>
    <t>George Sarton</t>
  </si>
  <si>
    <t>Sarton</t>
  </si>
  <si>
    <t>Historien des sciences</t>
  </si>
  <si>
    <t>histoire des sciences</t>
  </si>
  <si>
    <t>History of science</t>
  </si>
  <si>
    <t xml:space="preserve">Georges Sarton est un historien des sciences. Il donne une conférence en 1913 à l'invitation d'Otlet pour le  second congrès mondial de l'Union des associations internationales. Contraint de fuir la Belgique, il devient universitaire aux Etats-Unis après avoir reçu notamment le soutien de la fondation Carnegie. </t>
  </si>
  <si>
    <t xml:space="preserve">Georges Sarton is a science historian. He gave a conference in 1913 after the invitation of Otlet for the second world congress of the Union of international associations. Forced to flee Belgium, he became an academic in the United States after having received the support of the Carnegie foundation.
</t>
  </si>
  <si>
    <t>https://fr.wikipedia.org/wiki/George_Sarton</t>
  </si>
  <si>
    <t>Milisa Coops</t>
  </si>
  <si>
    <t>Milisa</t>
  </si>
  <si>
    <t>Coops</t>
  </si>
  <si>
    <t>Assiste Paul Otlet dans la préparation du Traité de documentation</t>
  </si>
  <si>
    <t>Assists Otlet in assembling the Treaty of documentation</t>
  </si>
  <si>
    <t>Bibliothéconomie, documentation</t>
  </si>
  <si>
    <t>bibliotheconomy, documentation</t>
  </si>
  <si>
    <t>Wilhelmina Emilia Suzanna Coops, dit Milisa Coops est la fille de Johan Willem Georg Coops, un ami à Paul Otlet. Elle vient aider Paul Otlet dans sa tâche de mettre en forme le traité de Documentation. Elle appelle Otlet son oncle. Elle fait par la suite une carrière en tant que bibliothécaire notamment à l'Unesco.</t>
  </si>
  <si>
    <t>Wilhelmina Emilia Suzanna Coops, known as Milisa Coops is the daughter of Johan Willem Georg Coops, a friend of Paul Otlet. She comes to help Paul Otlet in his task of formatting the Treatise on Documentation. She calls Otlet her uncle. She then made a career as a librarian, notably at Unesco</t>
  </si>
  <si>
    <t>Quetelet</t>
  </si>
  <si>
    <t>Chercheur</t>
  </si>
  <si>
    <t>mathématicien, astronome, naturaliste et statisticien</t>
  </si>
  <si>
    <t>mathematician, astronomer, naturalist and statistician</t>
  </si>
  <si>
    <t>Lambert Adolphe Jacques Quetelet est un scientifique éclectique à l'origine de nombreuses insitutions scientifiques, notamment un observatoire à Bruxelle, le premier congrès international de statistique et la première conférence maritime internationale débouchant sur la création de l’Organisation météorologique internationale.</t>
  </si>
  <si>
    <t>Lambert Adolphe Jacques Quetelet is an eclectic scientist who initiated many scientific institutions, including an observatory in Brussels, the first international congress of statistics and the first international maritime conference leading to the creation of the International Meteorological Organization.</t>
  </si>
  <si>
    <t>QueteletAdolphe.jpg</t>
  </si>
  <si>
    <t>https://fr.wikipedia.org/wiki/Adolphe_Quetelet</t>
  </si>
  <si>
    <t>Albert</t>
  </si>
  <si>
    <t>Thomas</t>
  </si>
  <si>
    <t>Militant</t>
  </si>
  <si>
    <t>homme politique</t>
  </si>
  <si>
    <t>politician</t>
  </si>
  <si>
    <t>C'est un militant syndicaliste, membre de la Section française de l'Internationale ouvrière (SFIO) qui deviendra le Parti socialiste français. Il est durant la Première Guerre mondiale le ministre en charge de l'armement et du travail en temps de guerre. Il devient par la suite le premier directeur du Bureau international du travail, institution rattachée à la Société des Nations (SDN).</t>
  </si>
  <si>
    <t>He is a trade unionist activist, member of the French Section of the Workers' International (SFIO) which will become the French Socialist Party. During the First World War, he was the minister in charge of armaments and work in time of war. He later became the first director of the International Labour Office, an institution attached to the League of Nations (League of Nations).</t>
  </si>
  <si>
    <t>ThomasAlbert.jpg</t>
  </si>
  <si>
    <t>https://fr.wikipedia.org/wiki/Albert_Thomas_(homme_politique)</t>
  </si>
  <si>
    <t>Aleksandr Nikolaevich Briantchaninoff de Starya Lipy</t>
  </si>
  <si>
    <t>Aleksandr Nikolaevich Briantchaninoff</t>
  </si>
  <si>
    <t>de Starya Lipy</t>
  </si>
  <si>
    <t>Diplomate</t>
  </si>
  <si>
    <t>sociologue, psychologue</t>
  </si>
  <si>
    <t>sociologist, psychologist</t>
  </si>
  <si>
    <t>Président de l'Association Nationale Russe pour la Ligue des Nations (ANRLN), membre des associations internationales de sociologie et psychologie, il s'investit pour la création d'une "union fédérative européenne" ainsi que la Société des Nations (SDN).</t>
  </si>
  <si>
    <t>President of the Russian National Association for the League of Nations, member of the international associations of sociology and psychology, he is committed to the creation of a "European federative union" as well as the League of Nations (League of Nations).</t>
  </si>
  <si>
    <t>https://gallica.bnf.fr/ark:/12148/bpt6k887188k/f115.image</t>
  </si>
  <si>
    <t>André</t>
  </si>
  <si>
    <t>Colet</t>
  </si>
  <si>
    <t>Documentaliste</t>
  </si>
  <si>
    <t>Documentalist</t>
  </si>
  <si>
    <t>enseignant, bibliothécaire</t>
  </si>
  <si>
    <t>teacher, librarian</t>
  </si>
  <si>
    <t>Il a été le secrétaire général du Palais Mondial-Mundaneum après y avoir constibué de nombreuses années. Il fera également d'importants legs à l'institution.</t>
  </si>
  <si>
    <t>He was the Secretary General of the Palais Mondial-Mundaneum after many years of constibution there. He will also make important legacy to the institution.</t>
  </si>
  <si>
    <t>ColetAndre.jpg</t>
  </si>
  <si>
    <t>Annie</t>
  </si>
  <si>
    <t>Besant</t>
  </si>
  <si>
    <t>Essayiste, femme politique, journaliste</t>
  </si>
  <si>
    <t>Essayist, politician, journalist</t>
  </si>
  <si>
    <t>Annie Besant était une femme politique et théosophe. Elle poursuivit une carrière politique engagée dans la lutte ouvrière, le droit des femmes, la liberté d'opinion et enfin pour l'indépendance de l'Inde. Après ses études en sciences au University College de Londres, elle dispensa des cours publics d'éducation populaire. Elle sera à l'initiative de la  rencontre  entre Otlet, Delville et Khrisnamurti.</t>
  </si>
  <si>
    <t>Annie Besant was a politician and theosophist. She pursued a political career committed to the workers' struggle, women's rights, freedom of opinion and finally for the independence of India. After her studies in science at University College London, she taught public courses in popular education. She will be at the initiative of the meeting between Otlet, Delville and Khrisnamurti.</t>
  </si>
  <si>
    <t>BesantAnnie.jpg</t>
  </si>
  <si>
    <t>https://fr.wikipedia.org/wiki/Annie_Besant</t>
  </si>
  <si>
    <t>Langlois</t>
  </si>
  <si>
    <t>historien</t>
  </si>
  <si>
    <t>historian</t>
  </si>
  <si>
    <t>Il entreprend un parcours universitaire dans le domaine de l'histoire et devient directeur des Archives nationales entre 1922 et 1923. Il est élu à l'Académie des inscriptions et belles-lettres en 1917 et la préside en 1925. Entre-temps, il présidera la Société de l'Histoire de France. En tant que juriste, archiviste et intellectuel rayonnant dans le domaine de la connaissance, il s'intéresse aux projets d'Otlet mais il le trouve mégalomane. Il est donc plutôt un adversaire.</t>
  </si>
  <si>
    <t>He undertakes a university career in history and serves as director of the National Archives between 1922 and 1923. He is elected to the Académie des inscriptions et belles-lettres in 1917 and becomes its president in 1925. In the meantime he is also president of the Société de l'Histoire de France. A jurist, archivist and intellectual figure of knowledge organization, he examines Otlet's projects but perceives him as megalomaniac. He is therefore rather an adversary of the Otlet's projects.</t>
  </si>
  <si>
    <t>LangloisCharles.jpg</t>
  </si>
  <si>
    <t>https://fr.wikipedia.org/wiki/Charles-Victor_Langlois</t>
  </si>
  <si>
    <t>Charles Ami</t>
  </si>
  <si>
    <t>Cutter</t>
  </si>
  <si>
    <t>Researcher</t>
  </si>
  <si>
    <t>bibliothécaire</t>
  </si>
  <si>
    <t>librarian</t>
  </si>
  <si>
    <t>Charles souhaitant entrer dans les ordres, il occupe un poste à la bibliothèque de la Havard Divine School en 1856. Sa carrière le mène à devenir un spécialiste des bibliothèques : il devient conservateur en chef et travaille sur sa propre technique de classification, l'Expansive Classification, qui le mènera à entrer en conflit avec Melvil Dewey.</t>
  </si>
  <si>
    <t>Charles wishing to enter the orders, he took up a position in the library of the Havard Divine School in 1856. His career led him to become a library specialist: he became chief curator and worked on his own classification technique, Expansive Classification, which led him into conflict with Melvil Dewey.</t>
  </si>
  <si>
    <t>CutterCharlesAmi.jpg</t>
  </si>
  <si>
    <t>https://www.reseau-canope.fr/savoirscdi/societe-de-linformation/le-monde-du-livre-et-de-la-presse/histoire-du-livre-et-de-la-documentation/biographies/charles-ammi-cutter-1837-1903-bibliothecaire-americain-pere-de-lexpansive-classification.html</t>
  </si>
  <si>
    <t>Désiré-Joseph</t>
  </si>
  <si>
    <t>Mercier</t>
  </si>
  <si>
    <t>théologien, philosophe</t>
  </si>
  <si>
    <t>theologian, philosopher</t>
  </si>
  <si>
    <t>Souvent appelé "cardinal Mercier", il est précurseur de l'œcuménisme : rassemblement des différents courants du christianisme, en dépit de leurs différences doctrinales. Alors que la Belgique est occupée par les Allemands, il devient une figure de la résistance morale qu'il incarne dans le pays.</t>
  </si>
  <si>
    <t>Often referred to as "Cardinal Mercier", he is the forerunner of ecumenism: a gathering of the different currents of Christianity, despite their doctrinal differences. While Belgium was occupied by the Germans, he became a figure of the moral resistance he embodied in the country.</t>
  </si>
  <si>
    <t>MercierDesireJoseph.jpg</t>
  </si>
  <si>
    <t>https://fr.wikipedia.org/wiki/D%C3%A9sir%C3%A9-Joseph_Mercier</t>
  </si>
  <si>
    <t>Fellows</t>
  </si>
  <si>
    <t>Dorkas</t>
  </si>
  <si>
    <t>auteure, enseignante</t>
  </si>
  <si>
    <t>author, teacher</t>
  </si>
  <si>
    <t>Elle est auteure et enseigante en catalogage à l'école New York State Library School. Elle a rédigé la Classification Décimal de Melvil Dewey de 1921 à 1937, soit 13 éditions, dont la dernière publiée en 1932 comptant 1 647 pages. Elle meurt durant la préparation de la 14ème édition.</t>
  </si>
  <si>
    <t>She is an author and cataloguing instructor at the New York State Library School. She wrote Melvil Dewey's Decimal Classification from 1921 to 1937, 13 editions, the last of which was published in 1932 with 1,647 pages. She died during the preparation of the 14th edition.</t>
  </si>
  <si>
    <t>DorkasFellows.jpg</t>
  </si>
  <si>
    <t>https://en.wikipedia.org/wiki/Jennie_Dorcas_Fellows</t>
  </si>
  <si>
    <t>opposant</t>
  </si>
  <si>
    <t>Franz</t>
  </si>
  <si>
    <t>Funck-Brentano</t>
  </si>
  <si>
    <t>Opposant</t>
  </si>
  <si>
    <t>Opponent</t>
  </si>
  <si>
    <t>archiviste, dramaturge, journaliste`</t>
  </si>
  <si>
    <t>archivist, playwright, journalist</t>
  </si>
  <si>
    <t>Il catalogue des documents historiques et étudie le Moyen-Âge, L'Ancien Régime, la vie parisienne et d'autres thématiques. Il est amené à étudier la diffusion de la littérature française outre-Atlantique. Présent dans de hautes institutions intellectuelles, il devient conférencier à ce sujet dans de nombreux pays d'Europe et du monde.</t>
  </si>
  <si>
    <t>He catalogues historical documents and studies the Middle Ages, the Ancien Régime, Parisian life and other themes. He is led to study the diffusion of French literature across the Atlantic. Present in high intellectual institutions, he became a lecturer on this subject in many European and international countries.</t>
  </si>
  <si>
    <t>FunckBrentanoFranz.jpg</t>
  </si>
  <si>
    <t>https://fr.wikipedia.org/wiki/Frantz_Funck-Brentano</t>
  </si>
  <si>
    <t>Gabriel</t>
  </si>
  <si>
    <t>Tarde</t>
  </si>
  <si>
    <t>sociologue, psychologue social</t>
  </si>
  <si>
    <t>sociologist, social psychologist</t>
  </si>
  <si>
    <t>Jean-Gabriel Tarde est un magistrat et spécialiste de la psychologie sociale. Il rejette la théorie selon laquelle la criminalité serait un phénomène physique, lui préférant les aspects sociologiques et psychologiques. Il devient ainsi l'un des premiers penseurs de la criminologie moderne, mais il est éclipsé au profit de l'école durkheimienne, autre grand penseur de ce domaine en ce temps.</t>
  </si>
  <si>
    <t>Jean-Gabriel Tarde is a magistrate and specialist in social psychology. He rejects the theory that crime is a physical phenomenon, preferring instead the sociological and psychological aspects. He thus became one of the first thinkers of modern criminology, but he was eclipsed in favour of the Durkheimian school, another great thinker in this field at that time.</t>
  </si>
  <si>
    <t>TardeGabriel.jpg</t>
  </si>
  <si>
    <t>https://fr.wikipedia.org/wiki/Gabriel_Tarde</t>
  </si>
  <si>
    <t>Gonzague</t>
  </si>
  <si>
    <t>de Reynold</t>
  </si>
  <si>
    <t>Théoricien de l'helvétisme</t>
  </si>
  <si>
    <t>Theorist of helvetism</t>
  </si>
  <si>
    <t>écrivain, historien</t>
  </si>
  <si>
    <t>writer, historian</t>
  </si>
  <si>
    <t>Alors que la Suisse est entrainée dans un conflit interne entre germanophiles et francophiles, Gonzague de Reynold se donne pour mission de réaffirmer et redéfinir l'identité suisse (helvétisme) pour préserver l'indépendance du pays. Il rejoint également plusieurs institution internationales intellectuelles comme à la Société des Nations. Antimondialiste et conservateur, il est hostile aux projets de Paul Otlet.</t>
  </si>
  <si>
    <t>At a time when Switzerland is embroiled in an internal conflict between Germanophiles and Francophiles, Gonzague de Reynold has set himself the task of reaffirming and redefining the Swiss identity (Helveticism) in order to preserve the country's independence. He also joined several international intellectual institutions such as the League of Nations. Anti-globalist and conservative, he is hostile to Paul Otlet's projects.</t>
  </si>
  <si>
    <t>deReynoldGonzague.jpg</t>
  </si>
  <si>
    <t>https://fr.wikipedia.org/wiki/Gonzague_de_Reynold</t>
  </si>
  <si>
    <t>Guilaume</t>
  </si>
  <si>
    <t>De Greef</t>
  </si>
  <si>
    <t>sociologue, universitaire</t>
  </si>
  <si>
    <t>sociologist, scholar</t>
  </si>
  <si>
    <t>Professeur agrégé à la Faculté de droit et professeur à l'École des sciences sociales de l'Université nouvelle de Bruxelles, il fonda avec Hector Denis le journal La liberté pour défendre les thèses proudhoniennes. Positiviste, il s'inspira des idées d'Herbert Spencer et de Karl Marx.</t>
  </si>
  <si>
    <t xml:space="preserve">Associate Professor at the Faculty of Law and Professor at the School of Social Sciences of the Université nouvelle de Bruxelles, he founded with Hector Denis the newspaper La liberté to defend the proudhonian theses. As a positivist, he was inspired by the ideas of Herbert Spencer and Karl Marx. </t>
  </si>
  <si>
    <t>DeGreefGuilaume.jpg</t>
  </si>
  <si>
    <t>https://fr.wikipedia.org/wiki/Guillaume_De_Greef</t>
  </si>
  <si>
    <t>Hendrik</t>
  </si>
  <si>
    <t>de Man</t>
  </si>
  <si>
    <t>universitaire, homme politique</t>
  </si>
  <si>
    <t>scholar, politician</t>
  </si>
  <si>
    <t>Militant marxiste, il multiplie les actions militantes et intégre la direction du Parti ouvrier belge (POB). En tant que ministre belge des Travaux publics, puis des Finances, il lance le Plan du Travail pour endiguer le fascisme grandissant, en vain. Pendant l'occupation de la Belgique, il conseillera le roi, encourageant à la collaboration avec les nazis. Il s'exile avant d'être retrouvé et jugé pour avoir "servi la politique et les desseins de l'ennemi".</t>
  </si>
  <si>
    <t>A Marxist militant, he multiplied militant actions and joined the leadership of the Belgian Workers' Party (POB). As Belgian Minister of Public Works, then of Finance, he launched the Labour Plan to curb growing fascism, in vain. During the occupation of Belgium, he advised the king, encouraging collaboration with the Nazis. He went into exile before being found and tried for "serving the politics and intentions of the enemy".</t>
  </si>
  <si>
    <t>deManHendrik.jpg</t>
  </si>
  <si>
    <t>https://fr.wikipedia.org/wiki/Henri_de_Man</t>
  </si>
  <si>
    <t>Henry Evelyn</t>
  </si>
  <si>
    <t>Bliss</t>
  </si>
  <si>
    <r>
      <rPr>
        <rFont val="arial, sans, sans-serif"/>
        <color rgb="FF000000"/>
      </rPr>
      <t>Il est l’inventeur d’un système de classement documentaire alternatif, en rupture avec les systèmes de classifications traditionnels, selon lui, arrêtés à une série de disciplines et dont le mode de référencement est vertical, limitant les références transdisciplinaires. La Bibliographic Classification est publiée en 1940</t>
    </r>
    <r>
      <rPr>
        <rFont val="arial, sans, sans-serif"/>
        <color rgb="FFFF9900"/>
      </rPr>
      <t>.</t>
    </r>
  </si>
  <si>
    <t>He is the inventor of an alternative documentary classification system, which breaks with traditional classification systems, according to him, stopped at a series of disciplines and whose referencing mode is vertical, limiting transdisciplinary references. The Bibliographic Classification was published in 1940.</t>
  </si>
  <si>
    <t>BlissHenryEvelyn.jpg</t>
  </si>
  <si>
    <t>https://fr.wikipedia.org/wiki/Henry_Evelyn_Bliss</t>
  </si>
  <si>
    <t>Igor</t>
  </si>
  <si>
    <t>Platounoff</t>
  </si>
  <si>
    <t>Collaborateur</t>
  </si>
  <si>
    <t>Collaborator</t>
  </si>
  <si>
    <t>architecte, musicien</t>
  </si>
  <si>
    <t>architect, musician</t>
  </si>
  <si>
    <t>Il est architecte dans plusieurs pays, notamment en Irak, aux États-Unis et en Europe où il collabore avec Le Corbusier et d'autres pairs. Il aide Paul Otlet à plusieurs reprises au niveau logistique.</t>
  </si>
  <si>
    <t>He is an architect in several countries, including Iraq, the United States and Europe, where he collaborates with Le Corbusier and other peers. He helps Paul Otlet on several occasions with logistics.</t>
  </si>
  <si>
    <t>PlatounoffIgor.jpg</t>
  </si>
  <si>
    <t>Destree</t>
  </si>
  <si>
    <t>homme politique, juriste</t>
  </si>
  <si>
    <t>politician, lawyer</t>
  </si>
  <si>
    <t>Jules Destrée mène une carrière politique au sein du Parti Ouvrier Belge (POB). Il effectue durant la Première Guerre mondiale différentes missions diplomatiques dans le monde. À la fin du conflit, il officie comme Ministre des Arts et des Sciences et créée l'Académie royale de langue et de littérature françaises de Belgique. Il milite également pour l'autonomie culturelle de la Flandre et de la Wallonie.</t>
  </si>
  <si>
    <t>Jules Destrée leads a political career within the Belgian Workers' Party (POB). During the First World War, he carried out various diplomatic missions around the world. At the end of the conflict, he served as Minister of Arts and Sciences and created the Royal Academy of French Language and Literature of Belgium. He also campaigned for the cultural autonomy of Flanders and Wallonia.</t>
  </si>
  <si>
    <t>DestreeJules.jpg</t>
  </si>
  <si>
    <t>https://fr.wikipedia.org/wiki/Jules_Destr%C3%A9e</t>
  </si>
  <si>
    <t>Julian</t>
  </si>
  <si>
    <t>Huxley</t>
  </si>
  <si>
    <t>biologiste</t>
  </si>
  <si>
    <t>biologist</t>
  </si>
  <si>
    <t>Il est le premier directeur de la United Nations Educational, Scientific and Cultural Organization (UNESCO) et a fondé le World Wildlife Fund (WWF). Humaniste, il collabore avec John Dewey et Albert Einstein pour fonder la First Humanist Society de New York. Il est aussi un grand partisan de l'eugénisme "de gauche" comme moyen d'amélioration des conditions sociales de la population humaine.</t>
  </si>
  <si>
    <t>He is the first director of the United Nations Educational, Scientific and Cultural Organization (UNESCO) and founded the World Wildlife Fund (WWF). A humanist, he worked with John Dewey and Albert Einstein to found the First Humanist Society of New York. He is also a strong supporter of "left-wing" eugenics as a means of improving the social conditions of the human population.</t>
  </si>
  <si>
    <t>HuxleyJulian.jpg</t>
  </si>
  <si>
    <t>https://fr.wikipedia.org/wiki/Julian_Huxley</t>
  </si>
  <si>
    <t>Maria</t>
  </si>
  <si>
    <t>Van Mons</t>
  </si>
  <si>
    <t>Mère de Paul Otlet</t>
  </si>
  <si>
    <t>Famille</t>
  </si>
  <si>
    <t>Mère biologique de Paul Otlet et première femme de son père, Edouard Otlet. Elle meurt trois ans après la naissance de son fils.</t>
  </si>
  <si>
    <t>Biological mother of Paul Otlet and first wife of his father, Edouard Otlet. She died three years after the birth of her son.</t>
  </si>
  <si>
    <t>VanMonsMaria.jpg</t>
  </si>
  <si>
    <t>https://books.google.fr/books?id=I0vcDwAAQBAJ&amp;pg=PT12&amp;lpg=PT12&amp;dq=Maria+Van+Mons+mundaneum&amp;source=bl&amp;ots=beageS0vpL&amp;sig=ACfU3U2Z6eM-kaOsGjdoDGYdUyh1qSL2VQ&amp;hl=fr&amp;sa=X&amp;ved=2ahUKEwj2k4em8pzpAhVWDmMBHcaRD-YQ6AEwAXoECAkQAQ#v=onepage&amp;q=Maria%20Van%20Mons%20mundaneum&amp;f=false</t>
  </si>
  <si>
    <t>Nitobe</t>
  </si>
  <si>
    <t>Inazo</t>
  </si>
  <si>
    <t>Japon</t>
  </si>
  <si>
    <t>Japan</t>
  </si>
  <si>
    <t>éducateur, agronome, juriste</t>
  </si>
  <si>
    <t>educator, agronomist, lawyer</t>
  </si>
  <si>
    <t>Il devient le premier secrétaire général adjoint de la Société des Nations à sa création en 1920, puis le directeur de la Section des bureaux internationaux qui donnera plus tard l'Organisation des Nations unies pour l'éducation, la science et la culture (Unesco). C’était aussi un fervent chrétien qui mit tout en œuvre pour améliorer la position du Japon dans le monde.</t>
  </si>
  <si>
    <t>He became the first Under-Secretary-General of the League of Nations when it was founded in 1920, and later the Director of the International Offices Section that would later become the United Nations Educational, Scientific and Cultural Organization (UNESCO). He was also a fervent Christian who worked hard to improve Japan's position in the world.</t>
  </si>
  <si>
    <t>InazoNitobe.jpg</t>
  </si>
  <si>
    <t>https://fr.wikipedia.org/wiki/Nitobe_Inaz%C5%8D</t>
  </si>
  <si>
    <t>Van Rysselberghe</t>
  </si>
  <si>
    <t>architecte</t>
  </si>
  <si>
    <t>architect</t>
  </si>
  <si>
    <t>C'est un architecte issu du mouvement de l'Art nouveau. Il participe à la conception de nombreux hôtels touristiques, mais aussi pour des particuliers comme avec l'Hôtel De Brouckère et l'Hôtel Otlet, construit de 1894 à 1898 pour le juriste.</t>
  </si>
  <si>
    <t>He is an architect resulting from the Art Nouveau movement. He participates in the design of many tourist hotels, but also for private individuals as with the Hotel De Otlet and the Hotel De Brouckère, built from 1894 to 1898 for the lawyer.</t>
  </si>
  <si>
    <t>VanRysselbergheOctave.jpg</t>
  </si>
  <si>
    <t>https://fr.wikipedia.org/wiki/Octave_Van_Rysselberghe</t>
  </si>
  <si>
    <t>Panda Farnana</t>
  </si>
  <si>
    <t>Congo</t>
  </si>
  <si>
    <t>agronome</t>
  </si>
  <si>
    <t>agronomist</t>
  </si>
  <si>
    <t>Premier Congolais à avoir terminé ses études supérieures en Belgique, il revient au pays comme "ingénieur d'agriculture coloniale", mais aussi nationaliste dénonçant avec virulence les méthodes coloniales mises en place par les Belges. Il réclame plus d'égalité et l'accès aux instances décisionnelles belges aux congolais. Il organise avec Paul Otlet et W.E.B Dubois le Deuxième Congrès Panafricain.</t>
  </si>
  <si>
    <t>The first Congolese to have completed his higher education in Belgium, he returned to the country as a "colonial agricultural engineer", but also as a nationalist virulently denouncing the colonial methods put in place by the Belgians. He demands more equality and access to Belgian decision-making bodies for the Congolese. Together with Paul Otlet and W.E.B. Dubois, he organised the Second Pan-African Congress.</t>
  </si>
  <si>
    <t>PandaFarnanaPaul.jpg</t>
  </si>
  <si>
    <t>https://fr.wikipedia.org/wiki/Paul_Panda_Farnana</t>
  </si>
  <si>
    <t>Raphaël</t>
  </si>
  <si>
    <t>Deville</t>
  </si>
  <si>
    <t>Artiste</t>
  </si>
  <si>
    <t>Avec les architectes Le Corbusier et Stanislas Jasinski, il participe à élaborer les plans de la Cité Mondial-Mundaneum.</t>
  </si>
  <si>
    <t>With the architects Le Corbusier and Stanislas Jasinski, he took part in drawing up the plans for the Cité Mondial-Mundaneum.</t>
  </si>
  <si>
    <t>https://www.google.com/url?sa=t&amp;rct=j&amp;q=&amp;esrc=s&amp;source=web&amp;cd=1&amp;ved=2ahUKEwiAhv-s75zpAhWZCWMBHRbxDUkQFjAAegQIARAB&amp;url=https%3A%2F%2Fwww.griffith.edu.au%2F__data%2Fassets%2Fpdf_file%2F0036%2F349776%2FS16_02_Van-Acker_Opening-the-Shrine-of-the-Mundaneum.pdf&amp;usg=AOvVaw312u9cUmW2rCnae2uOmfjE</t>
  </si>
  <si>
    <t>René</t>
  </si>
  <si>
    <t>Worms</t>
  </si>
  <si>
    <t>Homme politique</t>
  </si>
  <si>
    <t>sociologue, économiste</t>
  </si>
  <si>
    <t>sociologist, economist</t>
  </si>
  <si>
    <t>Il est agrégé de philisophie et fondateur de la Société de Sociologie de Paris. Il participera largement à structurer et constituer sa discipline en tant que science autonome. Il fonda en janvier 1893 la Revue Internationale de Sociologie. Toutefois, il est concurrencé par ses pairs qui divisent ce champ scientifique en plusieurs branches.</t>
  </si>
  <si>
    <t>He is an agrégé de philisophie and founder of the Société de Sociologie de Paris. He will largely participate in structuring and constituting his discipline as an autonomous science. In January 1893, he founded the International Review of Sociology. However, he was in competition with his peers who divided this scientific field into several branches.</t>
  </si>
  <si>
    <t>WormsRene.jpg</t>
  </si>
  <si>
    <t>https://fr.wikipedia.org/wiki/Ren%C3%A9_Worms</t>
  </si>
  <si>
    <t>Rodolph</t>
  </si>
  <si>
    <t>Carnap</t>
  </si>
  <si>
    <t>philosophe</t>
  </si>
  <si>
    <t>philosopher</t>
  </si>
  <si>
    <t>Philosophe et mathématicien allemand, il étudie également la physique. Il fuit le nazisme jusqu'aux États-Unis et se consacre à la philosophie des sciences et à la logique :  il va largement travailler sur l'influence du langage sur le sens ainsi que sur la pensée analytique imaginant  même un projet d'arbre généalogique des concepts scientifiques.</t>
  </si>
  <si>
    <t>A German philosopher and mathematician, he also studied physics. He fled Nazism to the United States and devoted himself to the philosophy of science and logic: he worked extensively on the influence of language on meaning and on analytical thinking, imagining a project for a family tree of scientific concepts.</t>
  </si>
  <si>
    <t>CarnapRodolph.jpg</t>
  </si>
  <si>
    <t>https://fr.wikipedia.org/wiki/Rudolf_Carnap</t>
  </si>
  <si>
    <t>Samuel Clement</t>
  </si>
  <si>
    <t>Bradford</t>
  </si>
  <si>
    <t>mathématicien, bibliothécaire et documentaliste</t>
  </si>
  <si>
    <t>mathematician, librarian, documentalist</t>
  </si>
  <si>
    <t>Ce mathématicien et bibliothécaire britannique a élaboré la "loi de Bradford" (ou "loi de la dispersion") ouvrant la voie de la bibliométrie et de l'analyse des citations dans les publications scientifiques. Il fonde la British Society for International Bibliography (BSIB) et est nommé président de la Fédération internationale d'information et de documentation (FID).</t>
  </si>
  <si>
    <t>This British mathematician and librarian developed the "Bradford's Law" (or "Law of Dispersion") which paved the way for bibliometrics and citation analysis in scientific publications. He founded the British Society for International Bibliography (BSIB) and was appointed President of the International Federation for Information and Documentation (FID).</t>
  </si>
  <si>
    <t>BradfordSamuelClement.jpg</t>
  </si>
  <si>
    <t>https://en.wikipedia.org/wiki/Samuel_C._Bradford</t>
  </si>
  <si>
    <t>Stanislas</t>
  </si>
  <si>
    <t>Jasinski</t>
  </si>
  <si>
    <t>Apprenti architecte, il arrive après la Première Guerre mondiale dans les régions dévastées du Nord de la France. Il voit dans les lambeaux restants des villes une leçon d'anatomie urbanistique. De 1923 à 1924 il travaille à Paris chez plusieurs architectes, dont Charles-Édouard Jeanneret-Gris, dit "Le Corbusier". Il travaille plus tard sur de grands ouvrages dont les plans de la cité du Mundaneum.</t>
  </si>
  <si>
    <t>An apprentice architect, he arrived after the First World War in the devastated regions of northern France. He sees in the remaining shreds of the cities a lesson in urban anatomy. From 1923 to 1924 he worked in Paris with several architects, including Charles-Édouard Jeanneret-Gris, known as "Le Corbusier". He later worked on major works including the plans for the Mundaneum city.</t>
  </si>
  <si>
    <t>JasinskiStanislas.jpg</t>
  </si>
  <si>
    <t>https://fr.wikipedia.org/wiki/Stanislas_Jasinski</t>
  </si>
  <si>
    <t>Valérie</t>
  </si>
  <si>
    <t>Linden</t>
  </si>
  <si>
    <t>Seconde épouse d'Édouard Otlet</t>
  </si>
  <si>
    <t>Second wife of Édouard Otlet</t>
  </si>
  <si>
    <t>Belle-mère de Paul Otlet et seconde épouse d'Édouard Otlet.</t>
  </si>
  <si>
    <t>Stepmother of Paul Otlet and second wife of Edouard Otlet</t>
  </si>
  <si>
    <t>https://www.kaowarsom.be/en/notices_linden_jean</t>
  </si>
  <si>
    <t>Warden Boyd</t>
  </si>
  <si>
    <t>Rayward</t>
  </si>
  <si>
    <t>Australie</t>
  </si>
  <si>
    <t>Australia</t>
  </si>
  <si>
    <t>libraire, universitaire</t>
  </si>
  <si>
    <t>librarian, scholar</t>
  </si>
  <si>
    <t>Warden Boyd Rayward est chercheur en bibliotéconomie. Il obtient son doctorat et soutient sa thèse en 1973 au sujet de Paul Otlet. Il lui dédie plusieurs articles au cours de sa carrière entre les États-Unis et l'Europe.</t>
  </si>
  <si>
    <t>Warden Boyd Rayward is a researcher in library science. He received his Ph.D. and defended his thesis in 1973 on Paul Otlet. He dedicates several articles to him during his career between the United States and Europe.</t>
  </si>
  <si>
    <t>RaywardWardenBoyd.jpg</t>
  </si>
  <si>
    <t>https://en.wikipedia.org/wiki/W._Boyd_Rayward</t>
  </si>
  <si>
    <t>William</t>
  </si>
  <si>
    <t>DuBois</t>
  </si>
  <si>
    <t>sociologue, historien, militant</t>
  </si>
  <si>
    <t>sociologist, historian, activist</t>
  </si>
  <si>
    <t>Premier afro-américain à obtenir un doctorat à l'Université Harvard, socialiste et pacifiste convaincu, il voyage dans le monde. Il combat le colonialisme, l'impérialisme que ce soit en Afrique ou en Asie. Il milite pour l'égalité des droits pour les Noirs et organise avec Paul Otlet et Paul Panda Farnana le Deuxième Congrès Panafricain.</t>
  </si>
  <si>
    <t>The first African-American to earn a doctorate at Harvard University, he is a committed socialist and pacifist and travels the world. He fights colonialism and imperialism in Africa and Asia. He campaigns for equal rights for blacks and organizes with Paul Otlet and Paul Panda Farnana the Second Pan-African Congress.</t>
  </si>
  <si>
    <t>DuBoisWilliam.jpg</t>
  </si>
  <si>
    <t>https://fr.wikipedia.org/wiki/W._E._B._Du_Bois</t>
  </si>
  <si>
    <t>Godfrey Dewey</t>
  </si>
  <si>
    <t>Godfrey</t>
  </si>
  <si>
    <t xml:space="preserve">Bibliothécaire  et sportif </t>
  </si>
  <si>
    <t xml:space="preserve"> librarian and sportsman </t>
  </si>
  <si>
    <t>Bibliothécaire et sportif américain qui va poursuivre le développement de la CDD de son père. Il va également nouer des relations collaboratives avec Otlet pour rapprocher les deux classifications.</t>
  </si>
  <si>
    <t>American librarian and sportsman who will pursue the development of his father's CDD. He will also establish collaborative relationships with Otlet to reconcile the two classifications.</t>
  </si>
  <si>
    <t>DeweyGodfrey.jpg</t>
  </si>
  <si>
    <t>https://fr.wikipedia.org/wiki/Godfrey_Dewey</t>
  </si>
  <si>
    <t>UFOD</t>
  </si>
  <si>
    <t>Union française des organismes de documentation</t>
  </si>
  <si>
    <t>Dispense des formations pour les documentalistes</t>
  </si>
  <si>
    <t>Provides training for librarians</t>
  </si>
  <si>
    <t>Jean Gérard</t>
  </si>
  <si>
    <t xml:space="preserve">Jean </t>
  </si>
  <si>
    <t>Gérard</t>
  </si>
  <si>
    <t>Librarian</t>
  </si>
  <si>
    <t>Bibliothéque, IST</t>
  </si>
  <si>
    <t>Library, IST</t>
  </si>
  <si>
    <t>Vice-président délégué de la Société de chimie industrielle, président de la Commission permanente d'organisation des congrès internationaux de chimie industrielle, directeur général de la Société de productions documentaires, il est également directeur de périodiques scientifiques et techniques.</t>
  </si>
  <si>
    <t>Deputy Vice-President of the Société de Chimie Industrielle, President of the Permanent Commission for the Organization of International Industrial Chemistry Congresses, Managing Director of the Société de Productions Documentaires, he is also director of scientific and technical periodicals.</t>
  </si>
  <si>
    <t>Georges B. Artsrouni</t>
  </si>
  <si>
    <t>Artsrouni</t>
  </si>
  <si>
    <t>Ingénieur et inventeur du "cerveau mécanique"</t>
  </si>
  <si>
    <t>ingénierie</t>
  </si>
  <si>
    <t>engineering</t>
  </si>
  <si>
    <t>Ingénieur français d'origine arménienne, il a étudié à St. Pétersbourg. En 1933, il obtient un brevet pour ce qu'il appelle lui-même son "cerveau mécanique". C'était un appareil universel avec de nombreuses utilisations. Ce n'était pas à l'origine une calculatrice mais un dispositif de mémoire universel capable de récupérer et d'imprimer des informations stockées. Artsrouni a suggéré que le dispositif pourrait être utilisé pour produire automatiquement des horaires de train, des annuaires téléphoniques, des codes télégraphiques commerciaux, des relevés bancaires et même des annuaires anthropométriques. Il a été avancé que le dispositif convenait à une utilisation en cryptographie, pour déchiffrer et encoder des messages, ainsi que pour la traduction.</t>
  </si>
  <si>
    <t>A French engineer of Armenian origin, he studied in St. Petersburg. In 1933, he obtained a patent for what he himself called his "mechanical brain". It was a universal device with many uses. It was not originally a calculator but a universal memory device capable of retrieving and printing stored information. Artsrouni suggested that the device could be used to automatically generate train timetables, telephone directories, commercial telegraph codes, bank statements and even anthropometric directories. It has been argued that the device is suitable for use in cryptography, for decrypting and encoding messages, as well as for translation.</t>
  </si>
  <si>
    <t>Union des associations internationales</t>
  </si>
  <si>
    <t>Organisation non gouvernementale</t>
  </si>
  <si>
    <t>Non-governmental organization</t>
  </si>
  <si>
    <t>internationalisme, paix</t>
  </si>
  <si>
    <t>internationalism, peace</t>
  </si>
  <si>
    <t>C'est est une organisation non gouvernementale créée par Paul Otlet et Henri La Fontaine. Actuellement, cette structure est sous le mandat des Nations unies. L'une des activités principales de cette institution est la publication d'un annuaire qui relatent toutes les activités internationales.</t>
  </si>
  <si>
    <t>It is is a non-governmental organization created by Paul Otlet and Henri La Fontaine. Currently, this structure is under the mandate of the United Nations. One of the main activities of this institution is the publication of a directory which relates all the international activities.</t>
  </si>
  <si>
    <t>https://fr.wikipedia.org/wiki/Union_des_associations_internationales</t>
  </si>
  <si>
    <t>Auguste Couvreur</t>
  </si>
  <si>
    <t>Couvreur</t>
  </si>
  <si>
    <t>Politician</t>
  </si>
  <si>
    <t>Politique, Enseignement, Sociologie</t>
  </si>
  <si>
    <t>Politics, Education, Sociology</t>
  </si>
  <si>
    <t>Homme politique libéral, Auguste Couvreur occupe plusieurs positions importantes durant sa vie : fondateur de la Société d'études sociales et politique, président de la Ligue de l'Enseignement, grand maître du Grand Orient de Belgique. Il rencontre Henri La Fontaine aux Amis Philanthropes.</t>
  </si>
  <si>
    <t>A liberal politician, Auguste Couvreur held several important positions during his life: founder of the Society for Social and Political Studies, President of the Education League, Grand Master of the Grand Orient of Belgium. He meets Henri La Fontaine at the Amis Philanthropes.</t>
  </si>
  <si>
    <t>https://fr.wikipedia.org/wiki/Auguste_Couvreur</t>
  </si>
  <si>
    <t>Les Amis Philanthropes</t>
  </si>
  <si>
    <t>Loge maçonnique belge</t>
  </si>
  <si>
    <t>Belgian masonic lodge</t>
  </si>
  <si>
    <t>Franc-maçonnerie</t>
  </si>
  <si>
    <t>Freemasonry</t>
  </si>
  <si>
    <t xml:space="preserve">Les Amis philanthropes (AP) est le nom d'une des deux plus anciennes loges maçonniques de Bruxelles, elle fait partie du Grand Orient de Belgique. C'est dans cette loge que sont jetés les bases du libéralisme, de l'anticléricalisme et de l'athéisme militants. </t>
  </si>
  <si>
    <t>Les Amis philanthropes (AP) is the name of one of the two oldest masonic lodges in Brussels, it is part of the Grand Orient of Belgium. It is in this lodge that the foundations of militant liberalism, anticlericalism and atheism are laid.</t>
  </si>
  <si>
    <t>https://fr.wikipedia.org/wiki/Les_Amis_philanthropes</t>
  </si>
  <si>
    <t>Musée du livre</t>
  </si>
  <si>
    <t>Un musée préfigurateur</t>
  </si>
  <si>
    <t>A visionary museum</t>
  </si>
  <si>
    <t>Musée, Livre</t>
  </si>
  <si>
    <t>Museum, Book</t>
  </si>
  <si>
    <t xml:space="preserve">Le Musée du livre connaît un début florissant avec de nombreux soutiens. Otlet en est le directeur et fer de lance, avant de peu à peu perdre son emprise. </t>
  </si>
  <si>
    <t>The Book Museum had a flourishing start with many supporters. Otlet is its director and spearhead, before gradually losing his influence.</t>
  </si>
  <si>
    <t>Jean Capart</t>
  </si>
  <si>
    <t>Capart</t>
  </si>
  <si>
    <t>Egyptologue, conservateur de musée et acteur de la fermeture du Mundaneum.</t>
  </si>
  <si>
    <t>Musée</t>
  </si>
  <si>
    <t>Museum</t>
  </si>
  <si>
    <t>Egyptologue et conservateur de musées qui se plaint de l'influence d'Otlet et de son occupation du Palais du cinquantenaire. Il est un de ceux qui participent à la fermeture du Mundaneum en 1934.</t>
  </si>
  <si>
    <t>Egyptologist and museum curator who complains about Otlet's influence and his occupation of the Palais du Cinquantenaire. He is one of those who participated in the closure of the Mundaneum in 1934.</t>
  </si>
  <si>
    <t>https://fr.wikipedia.org/wiki/Jean_Capart</t>
  </si>
  <si>
    <t>Ernest de Potter</t>
  </si>
  <si>
    <t>Potter</t>
  </si>
  <si>
    <t xml:space="preserve">Collectionneur d'image </t>
  </si>
  <si>
    <t>Image collector</t>
  </si>
  <si>
    <t>Musée, Photographie</t>
  </si>
  <si>
    <t>Museum, photography</t>
  </si>
  <si>
    <t>Acteur du musée de la photographie</t>
  </si>
  <si>
    <t>Actor of the photography museum</t>
  </si>
  <si>
    <t>Mary Kelsey</t>
  </si>
  <si>
    <t xml:space="preserve">Mary </t>
  </si>
  <si>
    <t>Kelsey</t>
  </si>
  <si>
    <t>Militante internationale en faveur du pacifisme et du féminisme</t>
  </si>
  <si>
    <t>International activist for pacifism and feminism</t>
  </si>
  <si>
    <t>féminisme internationalisme, pacifisme</t>
  </si>
  <si>
    <t>feminism, internationalism, pacifism</t>
  </si>
  <si>
    <t>Mary  Kelsey  est une militante internationaliste, pacifiste et féministe et philanthrope américaine. Elle participe, avec son mari le professeur d'économie Francis W. Kelsey à des activités auprès du Belgian Relief Fund lors du premier conflit mondial. Dans les années 20 elle est la co-organisatrice des conférence d’été de Honfleur avec Jeanne Mélin (féministe francaise). Ces rencontres ayant lieu lors des étés 1923, 1925,1925, doivent favoriser la coopération intellectuelle entre les nations, soustraire les jeunes générations à l’emprise de la guerre en dissipant les malentendus véhiculés par les propagandes nationales. Paul Otlet dans son testament lui écrit une lettre du 27/12/1938 (jamais envoyée) lui demandant si des institutions américaines seraient susceptibles de recueillir son leg intellectuel (Palais Mondial, Mundaneum).</t>
  </si>
  <si>
    <t>Mary  Kelsey is an American internationalist, pacifist and feminist and philanthropist. With her husband, economics professor Francis W. Kelsey, she participated in activities with the Belgian Relief Fund during the First World War. In the 1920s, she co-organized the Honfleur summer conferences with Jeanne Mélin (French feminist). These meetings, taking place during the summers of 1923, 1925, 1925, should promote intellectual cooperation between nations, remove the younger generations from the grip of war by dispelling the misunderstandings conveyed by national propaganda.
Paul Otlet in his will wrote a letter to her dated 12/27/1938 (never sent) asking him if American institutions would be able to collect his intellectual legacy (Palais Mondial, Mundaneum).</t>
  </si>
  <si>
    <t>KelseyMary.jpg</t>
  </si>
  <si>
    <t>https://hyperotlet-collections.huma-num.fr/s/site/item/695</t>
  </si>
  <si>
    <t>from</t>
  </si>
  <si>
    <t>to</t>
  </si>
  <si>
    <t>label_en</t>
  </si>
  <si>
    <t>preuve</t>
  </si>
  <si>
    <t>Ils partagent des idées internationales.</t>
  </si>
  <si>
    <t>Adolphe Quetelet</t>
  </si>
  <si>
    <t>Albert Thomas</t>
  </si>
  <si>
    <t>Ils ont des idées communes au niveau social. Ils se sont peut être rencontrés à la SDN.</t>
  </si>
  <si>
    <t>Ils partagent des volontés internationales.</t>
  </si>
  <si>
    <t>André Colet</t>
  </si>
  <si>
    <t>Ils sont les secrétaires du Mundaneum.</t>
  </si>
  <si>
    <t>Carnegie visite le Palais Mondial en 1913.</t>
  </si>
  <si>
    <t>Annie Besant</t>
  </si>
  <si>
    <t>Ils se rencontrent, avec Khrisnamurti.</t>
  </si>
  <si>
    <t>Elle défend le partage de la connaissance scientifique au plus grand nombre (éducation populaire).</t>
  </si>
  <si>
    <t>She promotes the wide sharing of scientific knowledge (popular education).</t>
  </si>
  <si>
    <t>Via la Ligue de l'enseignement.</t>
  </si>
  <si>
    <t>Von Suttner est vice-présidente du BIP en 1905.</t>
  </si>
  <si>
    <t>Passy devient membre du BIP en 1901.</t>
  </si>
  <si>
    <t>La Fontaine est président du BIP en 1903.</t>
  </si>
  <si>
    <t>Seconde femme de Paul Otlet.</t>
  </si>
  <si>
    <t>Charles Ami Cutter</t>
  </si>
  <si>
    <t>Cutter oppose à Dewey sa propre classification, expansive.</t>
  </si>
  <si>
    <t>https://en.wikipedia.org/wiki/Cutter_Expansive_Classification</t>
  </si>
  <si>
    <t>Charles Langlois</t>
  </si>
  <si>
    <t>Il s'intéresse aux projets d'Otlet mais il le trouve mégalomane. Il est donc plutôt un adversaire</t>
  </si>
  <si>
    <t>He is interested in Otlet's projects but finds him megalomaniac.</t>
  </si>
  <si>
    <t>Travaux en commun sur la CDU</t>
  </si>
  <si>
    <t>Shared work on the UDC</t>
  </si>
  <si>
    <t>La conférence de 1908 pose les bases du congrès de 1910.</t>
  </si>
  <si>
    <t>The 1908 conference laid the groundwork for the 1910 congress.</t>
  </si>
  <si>
    <t>Co-directeur avec Otlet et La Fontaine.</t>
  </si>
  <si>
    <t>Désiré-Joseph Mercier</t>
  </si>
  <si>
    <t>Otlet est Président d'honneur de Die Brücke.</t>
  </si>
  <si>
    <t>Premier employeur de Paul Otlet.</t>
  </si>
  <si>
    <t>Paul Otlet's first employer.</t>
  </si>
  <si>
    <t>Il rend visite à Otlet pour découvrir le Mundaneum.</t>
  </si>
  <si>
    <t>Goldberg est diplômé de l'institut de chimie dirigé par Ostwald, à Leipzig.</t>
  </si>
  <si>
    <t>Administrateur de l'Institut.</t>
  </si>
  <si>
    <t>Conseil de physique</t>
  </si>
  <si>
    <t>Fellows Dorkas</t>
  </si>
  <si>
    <t>Dorkas rédige les 13 premières versions de la CDD.</t>
  </si>
  <si>
    <t>Franz Funck-Brentano</t>
  </si>
  <si>
    <t>Président de la FID</t>
  </si>
  <si>
    <t>Samuel Clement Bradford</t>
  </si>
  <si>
    <t>Duyvis écrit la préface de l'ouvrage de Bradford sur la documentation.</t>
  </si>
  <si>
    <t>https://books.google.fr/books/about/Documentation_by_S_C_Bradford_Foreword_b.html?id=X2MoygAACAAJ&amp;redir_esc=y</t>
  </si>
  <si>
    <t>Gabriel Tarde</t>
  </si>
  <si>
    <t>Correspondance et influence mutuelle sur la conception d'un humanisme universel lié à la science.</t>
  </si>
  <si>
    <t>Via l'Institut polaire international.</t>
  </si>
  <si>
    <t>Secrétaire de Paul Otlet.</t>
  </si>
  <si>
    <t>Secretary to Paul Otlet</t>
  </si>
  <si>
    <t>Gonzague de Reynold</t>
  </si>
  <si>
    <t>Anti-universaliste présent dans les instances internationales comme la SDN.</t>
  </si>
  <si>
    <t>Guilaume De Greef</t>
  </si>
  <si>
    <t xml:space="preserve">Rencontre lors du Congrès Mondial de la documentation universelle à Paris en 1937.
</t>
  </si>
  <si>
    <t>Denis invite Reclus à l'Université Libre.</t>
  </si>
  <si>
    <t>Hendrik de Man</t>
  </si>
  <si>
    <t>Ils partagent des idées au niveau social.</t>
  </si>
  <si>
    <t>Travaux communs autour de la CDU.</t>
  </si>
  <si>
    <t>Joint work around the UDC.</t>
  </si>
  <si>
    <t>Henry Evelyn Bliss</t>
  </si>
  <si>
    <t>Il critique ouvertement la CDU de Paul Otlet ainsi que la classification de Dewey.</t>
  </si>
  <si>
    <t>He openly criticizes Dewey's DDC and Otlet's UDC.</t>
  </si>
  <si>
    <t xml:space="preserve">Le Palais Mondial héberge l'association pour une République métapolitique et supranationale.
</t>
  </si>
  <si>
    <t>Field crée le Concilium en 1895.</t>
  </si>
  <si>
    <t>Igor Platounoff</t>
  </si>
  <si>
    <t>Otlet propose à Platounoff de prendre en charge une édition de sa Classification Décimale.</t>
  </si>
  <si>
    <t>Otlet asks Platounoff to publish a new edition of the UDC.</t>
  </si>
  <si>
    <t>https://books.google.fr/books?id=I0vcDwAAQBAJ&amp;pg=PT237&amp;lpg=PT237&amp;dq=Igor%09Platounoff&amp;source=bl&amp;ots=beageSZsqI&amp;sig=ACfU3U2gDD4wD5Lo3yxrsxOG34MrAz9_xg&amp;hl=fr&amp;sa=X&amp;ved=2ahUKEwjCqPOD5pzpAhUIfBoKHQN8DKcQ6AEwDXoECAoQAQ#v=onepage&amp;q=Igor%09Platounoff&amp;f=false</t>
  </si>
  <si>
    <t>Waxweiler est le premier directeur de l'Institut de sociologie Solvay.</t>
  </si>
  <si>
    <t>Briet est la première directrice de l'INTD.</t>
  </si>
  <si>
    <t>Le tableau "Prométhée" de Delville est accroché au Palais Mondial.</t>
  </si>
  <si>
    <t>Delville's painting "Prometheus" hangs at the Palais Mondial.</t>
  </si>
  <si>
    <t>Joteyko est élève de Richet durant ses études de médecine.</t>
  </si>
  <si>
    <t>Joteyko participe à des enquêtes sociologiques coordonnées par Waxweiler.</t>
  </si>
  <si>
    <t>Denis est un soutien de Joteyko, il lui obtient plusieurs postes.</t>
  </si>
  <si>
    <t>Jules Destree</t>
  </si>
  <si>
    <t>En relation via Julie Siegfried, également militante féministe.</t>
  </si>
  <si>
    <t>Julian Huxley</t>
  </si>
  <si>
    <t>Huxley partage les vœux d'internationalisme, d'humanisme et de socialisme d'Otlet, ainsi que des relations communes avec Albert Einstein et Melvil Dewey.</t>
  </si>
  <si>
    <t>Projets inaboutis de Cité mondiale.</t>
  </si>
  <si>
    <t>Unfulfilled projects of a World City.</t>
  </si>
  <si>
    <t>Losseau contribue à la classe 3 de la CDU (droit et sciences sociales).</t>
  </si>
  <si>
    <t>Correspondants réguliers.</t>
  </si>
  <si>
    <t>Losseau est un soutien de l'IIB.</t>
  </si>
  <si>
    <t>Léonie est la sœur cadette de Henri La Fontaine.</t>
  </si>
  <si>
    <t>Ils sont tous les deux partisans de l'Ido.</t>
  </si>
  <si>
    <t>Correspondants.</t>
  </si>
  <si>
    <t>Maria Van Mons</t>
  </si>
  <si>
    <t>Maria Van Mons est la première épouse d'Édouard Otlet.</t>
  </si>
  <si>
    <t>Maria Van Mons est la mère de Paul Otlet.</t>
  </si>
  <si>
    <t>Otlet s'inspire de la CDD pour la CDU.</t>
  </si>
  <si>
    <t>Dewey allowed Otlet to base the UDC on the DDC.</t>
  </si>
  <si>
    <t>Assiste Paul Otlet dans la préparation du Traité de documentation.</t>
  </si>
  <si>
    <t>Assists Otlet in assembling the Treaty of documentation.</t>
  </si>
  <si>
    <t>Le Musée du livre préfigure le Mundaneum.</t>
  </si>
  <si>
    <t>Otlet est le directeur du Musée.</t>
  </si>
  <si>
    <t>Échanges en Suisse.</t>
  </si>
  <si>
    <t>Otlet encourage Roubakine à développer ses travaux en Europe.</t>
  </si>
  <si>
    <t>Nitobe Inazo</t>
  </si>
  <si>
    <t>Comme Otlet, Inazo est impliqué dans des mandats internationaux et pour le rayonnement culturel et scientifique.</t>
  </si>
  <si>
    <t>Maus fait une description mémorable de son ami Paul Otlet en 1898.</t>
  </si>
  <si>
    <t>Octave Van Rysselberghe</t>
  </si>
  <si>
    <t>L'hôtel particulier d'Otlet à Bruxelles est le fruit de leur collaboration.</t>
  </si>
  <si>
    <t>Otlet's residence in Brussels is the result of their collaboration.</t>
  </si>
  <si>
    <t>https://fr.wikipedia.org/wiki/H%C3%B4tel_Otlet</t>
  </si>
  <si>
    <t>Sébert est co-fondateur et vice-président de l'OIB.</t>
  </si>
  <si>
    <t>Briet est vice-présidente de la FID.</t>
  </si>
  <si>
    <t>Il dirige le Mundaneum Institute de La Haye, en Hollande.</t>
  </si>
  <si>
    <t>Projets d'encyclopédies et d'atlas.</t>
  </si>
  <si>
    <t>They share projects of encyclopedias and atlases.</t>
  </si>
  <si>
    <t>Rodolph Carnap</t>
  </si>
  <si>
    <t>Projet encyclopédique et collaboration au sein du cercle de Vienne.</t>
  </si>
  <si>
    <t>Encyclopaedic project and collaboration within the Vienna Circle.</t>
  </si>
  <si>
    <t>https://commons.wikimedia.org/wiki/File:ConferenceBE.jpg</t>
  </si>
  <si>
    <t>Co-fondateurs de la Société pour la co-éducation (1910).</t>
  </si>
  <si>
    <t>Partage des idéaux et des visions communes.</t>
  </si>
  <si>
    <t>Liens familiaux.</t>
  </si>
  <si>
    <t>Oncle de Paul Otlet.</t>
  </si>
  <si>
    <t>Paul Otlet's uncle</t>
  </si>
  <si>
    <t>Paul Panda Farnana</t>
  </si>
  <si>
    <t>Ils organisent le Deuxième Congrès Panafricain au Palais Mondial</t>
  </si>
  <si>
    <t>William DuBois</t>
  </si>
  <si>
    <t>Prix Nobel de la paix en 1905</t>
  </si>
  <si>
    <t>Prix Nobel de médecine en 1913</t>
  </si>
  <si>
    <t>Prix Nobel de la paix en 1901</t>
  </si>
  <si>
    <t>Prix Nobel de la paix en 1913</t>
  </si>
  <si>
    <t>Prix Nobel de chimie en 1909</t>
  </si>
  <si>
    <t>Raphaël Deville</t>
  </si>
  <si>
    <t>Il participe à l'élaboration des plans de la Cité Mondial-Mundaneum</t>
  </si>
  <si>
    <t>Stanislas Jasinski</t>
  </si>
  <si>
    <t>René Worms</t>
  </si>
  <si>
    <t>Microfiche et livre microphotographique.</t>
  </si>
  <si>
    <t>Même volonté de classer la connaissance</t>
  </si>
  <si>
    <t>Il travaille le même matériaux que Paul Otlet en élaborant une techniques et des institutions internationales</t>
  </si>
  <si>
    <t>Elle qualifie Otlet de "mage" dans son ouvrage.</t>
  </si>
  <si>
    <t>Briet calls Otlet a "mage" in her 1951 book.</t>
  </si>
  <si>
    <t>http://martinetl.free.fr/suzannebriet/questcequeladocumentation/</t>
  </si>
  <si>
    <t>Pagès fait partie des élèves de Briet avant la création de l'INTD.</t>
  </si>
  <si>
    <t>Vice-président puis président</t>
  </si>
  <si>
    <t>Picard est co-fondateur de l'Université nouvelle.</t>
  </si>
  <si>
    <t>Reclus déclenche la crise qui donnera naissance à l'Université nouvelle.</t>
  </si>
  <si>
    <t>Vandervelde est co-fondateur de l'Université nouvelle.</t>
  </si>
  <si>
    <t>De Greef est Recteur de l'Université nouvelle.</t>
  </si>
  <si>
    <t>Valérie Linden</t>
  </si>
  <si>
    <t>Linden est la seconde épouse d'Edouard Otlet.</t>
  </si>
  <si>
    <t>Linden est la belle-mère de Paul Otlet.</t>
  </si>
  <si>
    <t>Warden Boyd Rayward</t>
  </si>
  <si>
    <t>Spécialiste mondial de Paul Otlet.</t>
  </si>
  <si>
    <t>https://www.academia.edu/31230854/From_the_index_card_to_the_World_City_knowledge_organization_and_visualization_in_the_work_and_ideas_of_Paul_Otlet_1_Keynote_Address</t>
  </si>
  <si>
    <t>Rencontre au Congrès de documentation de 1937</t>
  </si>
  <si>
    <t xml:space="preserve">Travail en commun autour de la langue universelle. </t>
  </si>
  <si>
    <t>Ils organisent le Deuxième Congrès Panafricain au Palais Mondial.</t>
  </si>
  <si>
    <t>Otlet échange avec Artsrouni à propos de son "cerveau mécanique".</t>
  </si>
  <si>
    <t>Otlet writes to Artsrouni to ask about his "mechanical brain".</t>
  </si>
  <si>
    <t>Co-fondateur de l'UFOD.</t>
  </si>
  <si>
    <t>Co-fondatrice de l'UFOD.</t>
  </si>
  <si>
    <t>Follin est le créateur de cette République.</t>
  </si>
  <si>
    <t>la nouvelle université est créée suite au désaveu d'Hector Denis à qui on reproche son invitation à Elisée Reclus</t>
  </si>
  <si>
    <t>Capart est impliqué dans la fermeture du Mundaneum en 1934.</t>
  </si>
  <si>
    <t>Capart is involved in the closing of the Mundaneum in 1934.</t>
  </si>
  <si>
    <t>Elle publie dans la revue de "pour l'ère nouvelle" dirigée par Ferrière et traduit son ouvrage "le progrès spirituel" en polonais</t>
  </si>
  <si>
    <t>Correspondance et mention dans son testament</t>
  </si>
  <si>
    <t>label_fr</t>
  </si>
  <si>
    <t>Afghanistan</t>
  </si>
  <si>
    <t>Afrique du sud</t>
  </si>
  <si>
    <t>South Africa</t>
  </si>
  <si>
    <t>Albanie</t>
  </si>
  <si>
    <t>Albania</t>
  </si>
  <si>
    <t>Algérie</t>
  </si>
  <si>
    <t>Algeria</t>
  </si>
  <si>
    <t>Andorre</t>
  </si>
  <si>
    <t>Andorra</t>
  </si>
  <si>
    <t>Angola</t>
  </si>
  <si>
    <t>Anguilla</t>
  </si>
  <si>
    <t>Antarctique</t>
  </si>
  <si>
    <t>Antarctic</t>
  </si>
  <si>
    <t>Antigua et Barbuda</t>
  </si>
  <si>
    <t>Antigua and Barbuda</t>
  </si>
  <si>
    <t>Antilles néerlandaises</t>
  </si>
  <si>
    <t>Netherlands Antilles</t>
  </si>
  <si>
    <t>Arabie saoudite</t>
  </si>
  <si>
    <t>Saudi Arabia</t>
  </si>
  <si>
    <t>Argentine</t>
  </si>
  <si>
    <t>Argentina</t>
  </si>
  <si>
    <t>Arménie</t>
  </si>
  <si>
    <t>Armenia</t>
  </si>
  <si>
    <t>Aruba</t>
  </si>
  <si>
    <t>Azerbaïdjan</t>
  </si>
  <si>
    <t>Azerbaijan</t>
  </si>
  <si>
    <t>Bahamas</t>
  </si>
  <si>
    <t>Bahreïn</t>
  </si>
  <si>
    <t>Bahrain</t>
  </si>
  <si>
    <t>Bangladesh</t>
  </si>
  <si>
    <t>Belize</t>
  </si>
  <si>
    <t>Benin</t>
  </si>
  <si>
    <t>Bermudes</t>
  </si>
  <si>
    <t>Bermuda</t>
  </si>
  <si>
    <t>Bhoutan</t>
  </si>
  <si>
    <t>Bhutan</t>
  </si>
  <si>
    <t>Biélorussie</t>
  </si>
  <si>
    <t>Belarus</t>
  </si>
  <si>
    <t>Bolivie</t>
  </si>
  <si>
    <t>Bolivia</t>
  </si>
  <si>
    <t>Bosnie-Herzégovine</t>
  </si>
  <si>
    <t>Bosnia and Herzegovina</t>
  </si>
  <si>
    <t>Botswana</t>
  </si>
  <si>
    <t>Bouvet</t>
  </si>
  <si>
    <t>Brésil</t>
  </si>
  <si>
    <t>Brazil</t>
  </si>
  <si>
    <t>Brunei</t>
  </si>
  <si>
    <t>Bulgarie</t>
  </si>
  <si>
    <t>Bulgaria</t>
  </si>
  <si>
    <t>Burkina Faso</t>
  </si>
  <si>
    <t>Burundi</t>
  </si>
  <si>
    <t>Cambodge</t>
  </si>
  <si>
    <t>Cambodia</t>
  </si>
  <si>
    <t>Cameroun</t>
  </si>
  <si>
    <t>Cameroon</t>
  </si>
  <si>
    <t>Canada</t>
  </si>
  <si>
    <t>Cap Vert</t>
  </si>
  <si>
    <t>Cape Verde</t>
  </si>
  <si>
    <t>Cayman</t>
  </si>
  <si>
    <t>Chili</t>
  </si>
  <si>
    <t>Chile</t>
  </si>
  <si>
    <t>Chine</t>
  </si>
  <si>
    <t>China</t>
  </si>
  <si>
    <t>Christmas</t>
  </si>
  <si>
    <t>Chypre</t>
  </si>
  <si>
    <t>Cyprus</t>
  </si>
  <si>
    <t>Cocos</t>
  </si>
  <si>
    <t>Colombie</t>
  </si>
  <si>
    <t>Colombia</t>
  </si>
  <si>
    <t>Comores</t>
  </si>
  <si>
    <t>Comoros</t>
  </si>
  <si>
    <t>Cook</t>
  </si>
  <si>
    <t>Corée du Nord</t>
  </si>
  <si>
    <t>North Korea</t>
  </si>
  <si>
    <t>Corée du Sud</t>
  </si>
  <si>
    <t>South Korea</t>
  </si>
  <si>
    <t>Costa Rica</t>
  </si>
  <si>
    <t>Côte d'Ivoire</t>
  </si>
  <si>
    <t>Ivory Coast</t>
  </si>
  <si>
    <t>Croatie</t>
  </si>
  <si>
    <t>Croatia</t>
  </si>
  <si>
    <t>Cuba</t>
  </si>
  <si>
    <t>Djibouti</t>
  </si>
  <si>
    <t>Dominique</t>
  </si>
  <si>
    <t>Dominica</t>
  </si>
  <si>
    <t>Egypte</t>
  </si>
  <si>
    <t>Egypt</t>
  </si>
  <si>
    <t>El Salvador</t>
  </si>
  <si>
    <t>Emirats arabes unis</t>
  </si>
  <si>
    <t>United Arab Emirates</t>
  </si>
  <si>
    <t>Equateur</t>
  </si>
  <si>
    <t>Ecuador</t>
  </si>
  <si>
    <t>Erythrée</t>
  </si>
  <si>
    <t>Eritrea</t>
  </si>
  <si>
    <t>Espagne</t>
  </si>
  <si>
    <t>Spain</t>
  </si>
  <si>
    <t>Estonie</t>
  </si>
  <si>
    <t>Estonia</t>
  </si>
  <si>
    <t>Ethiopie</t>
  </si>
  <si>
    <t>Ethiopia</t>
  </si>
  <si>
    <t>Falkland</t>
  </si>
  <si>
    <t>Féroé</t>
  </si>
  <si>
    <t>Faroe</t>
  </si>
  <si>
    <t>Fidji</t>
  </si>
  <si>
    <t>Fiji</t>
  </si>
  <si>
    <t>Finlande</t>
  </si>
  <si>
    <t>Finland</t>
  </si>
  <si>
    <t>Gabon</t>
  </si>
  <si>
    <t>Gambie</t>
  </si>
  <si>
    <t>Gambia</t>
  </si>
  <si>
    <t>Géorgie</t>
  </si>
  <si>
    <t>Georgia</t>
  </si>
  <si>
    <t>Ghana</t>
  </si>
  <si>
    <t>Gibraltar</t>
  </si>
  <si>
    <t>Grèce</t>
  </si>
  <si>
    <t>Greece</t>
  </si>
  <si>
    <t>Grenade</t>
  </si>
  <si>
    <t>Groenland</t>
  </si>
  <si>
    <t>Greenland</t>
  </si>
  <si>
    <t>Guadeloupe</t>
  </si>
  <si>
    <t>Guam</t>
  </si>
  <si>
    <t>Guatemala</t>
  </si>
  <si>
    <t>Guinée</t>
  </si>
  <si>
    <t>Guinea</t>
  </si>
  <si>
    <t>Guinée Equatoriale</t>
  </si>
  <si>
    <t>Equatorial Guinea</t>
  </si>
  <si>
    <t>Guinée-Bissau</t>
  </si>
  <si>
    <t>Guinea-Bissau</t>
  </si>
  <si>
    <t>Guyane</t>
  </si>
  <si>
    <t>Guyana</t>
  </si>
  <si>
    <t>Guyane française</t>
  </si>
  <si>
    <t>French Guiana</t>
  </si>
  <si>
    <t>Haïti</t>
  </si>
  <si>
    <t>Haiti</t>
  </si>
  <si>
    <t>Honduras</t>
  </si>
  <si>
    <t>Hong Kong</t>
  </si>
  <si>
    <t>Hongrie</t>
  </si>
  <si>
    <t>Hungary</t>
  </si>
  <si>
    <t>Indonésie</t>
  </si>
  <si>
    <t>Indonesia</t>
  </si>
  <si>
    <t>Irak</t>
  </si>
  <si>
    <t>Iraq</t>
  </si>
  <si>
    <t>Iran</t>
  </si>
  <si>
    <t>Irlande</t>
  </si>
  <si>
    <t>Ireland</t>
  </si>
  <si>
    <t>Islande</t>
  </si>
  <si>
    <t>Iceland</t>
  </si>
  <si>
    <t>Israël</t>
  </si>
  <si>
    <t>Israel</t>
  </si>
  <si>
    <t>Italie</t>
  </si>
  <si>
    <t>Italy</t>
  </si>
  <si>
    <t>Jamaïque</t>
  </si>
  <si>
    <t>Jamaica</t>
  </si>
  <si>
    <t>Jordanie</t>
  </si>
  <si>
    <t>Jordan</t>
  </si>
  <si>
    <t>Kazakhstan</t>
  </si>
  <si>
    <t>Kenya</t>
  </si>
  <si>
    <t>Kirghizistan</t>
  </si>
  <si>
    <t>Kyrgyzstan</t>
  </si>
  <si>
    <t>Kiribati</t>
  </si>
  <si>
    <t>Koweit</t>
  </si>
  <si>
    <t>Kuwait</t>
  </si>
  <si>
    <t>Barbade</t>
  </si>
  <si>
    <t>Barbados</t>
  </si>
  <si>
    <t>Laos</t>
  </si>
  <si>
    <t>Lesotho</t>
  </si>
  <si>
    <t>Lettonie</t>
  </si>
  <si>
    <t>Latvia</t>
  </si>
  <si>
    <t>Liban</t>
  </si>
  <si>
    <t>Lebanon</t>
  </si>
  <si>
    <t>Libéria</t>
  </si>
  <si>
    <t>Liberia</t>
  </si>
  <si>
    <t>Libye</t>
  </si>
  <si>
    <t>Libya</t>
  </si>
  <si>
    <t>Liechtenstein</t>
  </si>
  <si>
    <t>Lithuanie</t>
  </si>
  <si>
    <t>Lithuania</t>
  </si>
  <si>
    <t>Luxembourg</t>
  </si>
  <si>
    <t>Macao</t>
  </si>
  <si>
    <t>Macau</t>
  </si>
  <si>
    <t>Macédoine</t>
  </si>
  <si>
    <t>Macedonia</t>
  </si>
  <si>
    <t>Madagascar</t>
  </si>
  <si>
    <t>Malaisie</t>
  </si>
  <si>
    <t>Malaysia</t>
  </si>
  <si>
    <t>Malawi</t>
  </si>
  <si>
    <t>Maldives</t>
  </si>
  <si>
    <t>Mali</t>
  </si>
  <si>
    <t>Malte</t>
  </si>
  <si>
    <t>Malta</t>
  </si>
  <si>
    <t>Mariannes du Nord</t>
  </si>
  <si>
    <t>Northern Marianas</t>
  </si>
  <si>
    <t>Maroc</t>
  </si>
  <si>
    <t>Morocco</t>
  </si>
  <si>
    <t>Marshall</t>
  </si>
  <si>
    <t>Martinique</t>
  </si>
  <si>
    <t>Maurice</t>
  </si>
  <si>
    <t>Mauritius</t>
  </si>
  <si>
    <t>Mauritanie</t>
  </si>
  <si>
    <t>Mauritania</t>
  </si>
  <si>
    <t>Mayotte</t>
  </si>
  <si>
    <t>Mexique</t>
  </si>
  <si>
    <t>Mexico</t>
  </si>
  <si>
    <t>Micronésie</t>
  </si>
  <si>
    <t>Micronesia</t>
  </si>
  <si>
    <t>Moldavie</t>
  </si>
  <si>
    <t>Moldova</t>
  </si>
  <si>
    <t>Monaco</t>
  </si>
  <si>
    <t>Mongolie</t>
  </si>
  <si>
    <t>Mongolia</t>
  </si>
  <si>
    <t>Montserrat</t>
  </si>
  <si>
    <t>Mozambique</t>
  </si>
  <si>
    <t>Myanmar</t>
  </si>
  <si>
    <t>Namibie</t>
  </si>
  <si>
    <t>Namibia</t>
  </si>
  <si>
    <t>Nauru</t>
  </si>
  <si>
    <t>Nepal</t>
  </si>
  <si>
    <t>Nicaragua</t>
  </si>
  <si>
    <t>Niger</t>
  </si>
  <si>
    <t>Nigeria</t>
  </si>
  <si>
    <t>Niue</t>
  </si>
  <si>
    <t>Norfolk</t>
  </si>
  <si>
    <t>Norvège</t>
  </si>
  <si>
    <t>Norway</t>
  </si>
  <si>
    <t>Nouvelle Calédonie</t>
  </si>
  <si>
    <t>New Caledonia</t>
  </si>
  <si>
    <t>Nouvelle-Zélande</t>
  </si>
  <si>
    <t>New Zealand</t>
  </si>
  <si>
    <t>Oman</t>
  </si>
  <si>
    <t>Ouganda</t>
  </si>
  <si>
    <t>Uganda</t>
  </si>
  <si>
    <t>Ouzbékistan</t>
  </si>
  <si>
    <t>Uzbekistan</t>
  </si>
  <si>
    <t>Pakistan</t>
  </si>
  <si>
    <t>Palau</t>
  </si>
  <si>
    <t>Panama</t>
  </si>
  <si>
    <t>Papouasie-Nouvelle-Guinée</t>
  </si>
  <si>
    <t>Papua New Guinea</t>
  </si>
  <si>
    <t>Paraguay</t>
  </si>
  <si>
    <t>Pérou</t>
  </si>
  <si>
    <t>Peru</t>
  </si>
  <si>
    <t>Philippines</t>
  </si>
  <si>
    <t>Pitcairn</t>
  </si>
  <si>
    <t>Polynésie française</t>
  </si>
  <si>
    <t>French Polynesia</t>
  </si>
  <si>
    <t>Porto Rico</t>
  </si>
  <si>
    <t>Portugal</t>
  </si>
  <si>
    <t>Qatar</t>
  </si>
  <si>
    <t>République centrafricaine</t>
  </si>
  <si>
    <t>Central African Republic</t>
  </si>
  <si>
    <t>République Dominicaine</t>
  </si>
  <si>
    <t>Dominican Republic</t>
  </si>
  <si>
    <t>République tchèque</t>
  </si>
  <si>
    <t>Czech republic</t>
  </si>
  <si>
    <t>Réunion</t>
  </si>
  <si>
    <t>Roumanie</t>
  </si>
  <si>
    <t>Romania</t>
  </si>
  <si>
    <t>Rwanda</t>
  </si>
  <si>
    <t>Sahara Occidental</t>
  </si>
  <si>
    <t>Western Sahara</t>
  </si>
  <si>
    <t>Saint Pierre et Miquelon</t>
  </si>
  <si>
    <t>Saint Pierre and Miquelon</t>
  </si>
  <si>
    <t>Saint Vincent et les Grenadines</t>
  </si>
  <si>
    <t>Saint Vincent and the Grenadines</t>
  </si>
  <si>
    <t>Saint-Kitts et Nevis</t>
  </si>
  <si>
    <t>St. Kitts and Nevis</t>
  </si>
  <si>
    <t>Saint-Marin</t>
  </si>
  <si>
    <t>San Marino</t>
  </si>
  <si>
    <t>Sainte Hélène</t>
  </si>
  <si>
    <t>Saint Helena</t>
  </si>
  <si>
    <t>Sainte Lucie</t>
  </si>
  <si>
    <t>Saint Lucia</t>
  </si>
  <si>
    <t>Samoa</t>
  </si>
  <si>
    <t>Sénégal</t>
  </si>
  <si>
    <t>Senegal</t>
  </si>
  <si>
    <t>Seychelles</t>
  </si>
  <si>
    <t>Sierra Leone</t>
  </si>
  <si>
    <t>Singapour</t>
  </si>
  <si>
    <t>Singapore</t>
  </si>
  <si>
    <t>Slovaquie</t>
  </si>
  <si>
    <t>Slovakia</t>
  </si>
  <si>
    <t>Slovénie</t>
  </si>
  <si>
    <t>Slovenia</t>
  </si>
  <si>
    <t>Somalie</t>
  </si>
  <si>
    <t>Somalia</t>
  </si>
  <si>
    <t>Soudan</t>
  </si>
  <si>
    <t>Sudan</t>
  </si>
  <si>
    <t>Sri Lanka</t>
  </si>
  <si>
    <t>Suriname</t>
  </si>
  <si>
    <t>Syrie</t>
  </si>
  <si>
    <t>Syria</t>
  </si>
  <si>
    <t>Tadjikistan</t>
  </si>
  <si>
    <t>Tajikistan</t>
  </si>
  <si>
    <t>Taiwan</t>
  </si>
  <si>
    <t>Tanzanie</t>
  </si>
  <si>
    <t>Tanzania</t>
  </si>
  <si>
    <t>Tchad</t>
  </si>
  <si>
    <t>Chad</t>
  </si>
  <si>
    <t>Thailande</t>
  </si>
  <si>
    <t>Thailand</t>
  </si>
  <si>
    <t>Timor</t>
  </si>
  <si>
    <t>Togo</t>
  </si>
  <si>
    <t>Tokelau</t>
  </si>
  <si>
    <t>Tonga</t>
  </si>
  <si>
    <t>Trinité et Tobago</t>
  </si>
  <si>
    <t>Trinidad and Tobago</t>
  </si>
  <si>
    <t>Tunisie</t>
  </si>
  <si>
    <t>Tunisia</t>
  </si>
  <si>
    <t>Turkménistan</t>
  </si>
  <si>
    <t>Turkmenistan</t>
  </si>
  <si>
    <t>Turquie</t>
  </si>
  <si>
    <t>Turkey</t>
  </si>
  <si>
    <t>Tuvalu</t>
  </si>
  <si>
    <t>Ukraine</t>
  </si>
  <si>
    <t>Uruguay</t>
  </si>
  <si>
    <t>Vanuatu</t>
  </si>
  <si>
    <t>Vatican</t>
  </si>
  <si>
    <t>Venezuela</t>
  </si>
  <si>
    <t>Vierges</t>
  </si>
  <si>
    <t>Virgin</t>
  </si>
  <si>
    <t>Vietnam</t>
  </si>
  <si>
    <t>Wallis et Futuna</t>
  </si>
  <si>
    <t>Wallis and Futuna</t>
  </si>
  <si>
    <t>Yemen</t>
  </si>
  <si>
    <t>Yougoslavie</t>
  </si>
  <si>
    <t>Yugoslavia</t>
  </si>
  <si>
    <t>Zaïre</t>
  </si>
  <si>
    <t>Zaire</t>
  </si>
  <si>
    <t>Zambie</t>
  </si>
  <si>
    <t>Zambia</t>
  </si>
  <si>
    <t>Zimbabwe</t>
  </si>
  <si>
    <t>couleur</t>
  </si>
  <si>
    <t>travaille avec Otlet très régulièrement</t>
  </si>
  <si>
    <t>violet</t>
  </si>
  <si>
    <t>orange</t>
  </si>
  <si>
    <t>rouge</t>
  </si>
  <si>
    <t>bleu</t>
  </si>
  <si>
    <t xml:space="preserve">de Otlet à lui-même </t>
  </si>
  <si>
    <t>gris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</si>
</sst>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17">
    <font>
      <sz val="10.0"/>
      <color rgb="FF000000"/>
      <name val="Arial"/>
      <scheme val="minor"/>
    </font>
    <font>
      <b/>
      <color rgb="FFFFFFFF"/>
      <name val="Arial"/>
      <scheme val="minor"/>
    </font>
    <font>
      <b/>
      <color rgb="FFFFFFFF"/>
      <name val="Arial"/>
    </font>
    <font>
      <color theme="1"/>
      <name val="Arial"/>
    </font>
    <font>
      <color theme="1"/>
      <name val="Arial"/>
      <scheme val="minor"/>
    </font>
    <font>
      <color rgb="FF000000"/>
      <name val="Arial"/>
    </font>
    <font>
      <u/>
      <color rgb="FF1155CC"/>
      <name val="Arial"/>
    </font>
    <font>
      <u/>
      <color rgb="FF0000FF"/>
      <name val="Arial"/>
    </font>
    <font>
      <u/>
      <color rgb="FF1155CC"/>
      <name val="Arial"/>
    </font>
    <font>
      <color rgb="FF000000"/>
      <name val="Roboto"/>
    </font>
    <font>
      <u/>
      <color rgb="FFFF9900"/>
      <name val="Arial"/>
    </font>
    <font>
      <color rgb="FFFF9900"/>
      <name val="Arial"/>
    </font>
    <font>
      <u/>
      <color rgb="FF0000FF"/>
    </font>
    <font>
      <u/>
      <color rgb="FF1155CC"/>
    </font>
    <font>
      <u/>
      <color rgb="FF1155CC"/>
      <name val="Arial"/>
      <scheme val="minor"/>
    </font>
    <font>
      <u/>
      <color rgb="FF0000FF"/>
    </font>
    <font>
      <u/>
      <color theme="1"/>
      <name val="Arial"/>
      <scheme val="minor"/>
    </font>
  </fonts>
  <fills count="4">
    <fill>
      <patternFill patternType="none"/>
    </fill>
    <fill>
      <patternFill patternType="lightGray"/>
    </fill>
    <fill>
      <patternFill patternType="solid">
        <fgColor rgb="FF000000"/>
        <bgColor rgb="FF000000"/>
      </patternFill>
    </fill>
    <fill>
      <patternFill patternType="solid">
        <fgColor rgb="FFFFFFFF"/>
        <bgColor rgb="FFFFFFFF"/>
      </patternFill>
    </fill>
  </fills>
  <borders count="1">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readingOrder="0" shrinkToFit="0" wrapText="0"/>
    </xf>
    <xf borderId="0" fillId="2" fontId="1" numFmtId="0" xfId="0" applyAlignment="1" applyFont="1">
      <alignment horizontal="right" readingOrder="0" shrinkToFit="0" wrapText="0"/>
    </xf>
    <xf borderId="0" fillId="2" fontId="2" numFmtId="0" xfId="0" applyAlignment="1" applyFont="1">
      <alignment horizontal="center" vertical="bottom"/>
    </xf>
    <xf borderId="0" fillId="0" fontId="3" numFmtId="0" xfId="0" applyAlignment="1" applyFont="1">
      <alignment shrinkToFit="0" vertical="bottom" wrapText="0"/>
    </xf>
    <xf borderId="0" fillId="0" fontId="4" numFmtId="3" xfId="0" applyAlignment="1" applyFont="1" applyNumberFormat="1">
      <alignment readingOrder="0" shrinkToFit="0" wrapText="0"/>
    </xf>
    <xf borderId="0" fillId="0" fontId="3" numFmtId="0" xfId="0" applyAlignment="1" applyFont="1">
      <alignment vertical="bottom"/>
    </xf>
    <xf borderId="0" fillId="0" fontId="4" numFmtId="0" xfId="0" applyAlignment="1" applyFont="1">
      <alignment readingOrder="0" shrinkToFit="0" wrapText="0"/>
    </xf>
    <xf borderId="0" fillId="0" fontId="3" numFmtId="0" xfId="0" applyAlignment="1" applyFont="1">
      <alignment horizontal="right" shrinkToFit="0" vertical="bottom" wrapText="0"/>
    </xf>
    <xf borderId="0" fillId="0" fontId="5" numFmtId="0" xfId="0" applyAlignment="1" applyFont="1">
      <alignment readingOrder="0" shrinkToFit="0" vertical="bottom" wrapText="0"/>
    </xf>
    <xf borderId="0" fillId="0" fontId="3" numFmtId="0" xfId="0" applyAlignment="1" applyFont="1">
      <alignment readingOrder="0" shrinkToFit="0" vertical="bottom" wrapText="0"/>
    </xf>
    <xf borderId="0" fillId="0" fontId="4" numFmtId="0" xfId="0" applyAlignment="1" applyFont="1">
      <alignment shrinkToFit="0" wrapText="0"/>
    </xf>
    <xf borderId="0" fillId="0" fontId="6" numFmtId="0" xfId="0" applyAlignment="1" applyFont="1">
      <alignment shrinkToFit="0" vertical="bottom" wrapText="0"/>
    </xf>
    <xf borderId="0" fillId="0" fontId="3" numFmtId="0" xfId="0" applyAlignment="1" applyFont="1">
      <alignment shrinkToFit="0" vertical="bottom" wrapText="0"/>
    </xf>
    <xf borderId="0" fillId="0" fontId="3" numFmtId="0" xfId="0" applyAlignment="1" applyFont="1">
      <alignment readingOrder="0" vertical="bottom"/>
    </xf>
    <xf borderId="0" fillId="0" fontId="3" numFmtId="0" xfId="0" applyAlignment="1" applyFont="1">
      <alignment horizontal="right" shrinkToFit="0" vertical="bottom" wrapText="0"/>
    </xf>
    <xf borderId="0" fillId="0" fontId="3" numFmtId="0" xfId="0" applyAlignment="1" applyFont="1">
      <alignment vertical="bottom"/>
    </xf>
    <xf borderId="0" fillId="0" fontId="4" numFmtId="0" xfId="0" applyFont="1"/>
    <xf borderId="0" fillId="0" fontId="4" numFmtId="0" xfId="0" applyFont="1"/>
    <xf borderId="0" fillId="0" fontId="4" numFmtId="0" xfId="0" applyAlignment="1" applyFont="1">
      <alignment readingOrder="0"/>
    </xf>
    <xf borderId="0" fillId="0" fontId="4" numFmtId="0" xfId="0" applyAlignment="1" applyFont="1">
      <alignment shrinkToFit="0"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3" fontId="9" numFmtId="0" xfId="0" applyAlignment="1" applyFill="1" applyFont="1">
      <alignment readingOrder="0"/>
    </xf>
    <xf borderId="0" fillId="0" fontId="10" numFmtId="0" xfId="0" applyAlignment="1" applyFont="1">
      <alignment readingOrder="0" shrinkToFit="0" vertical="bottom" wrapText="0"/>
    </xf>
    <xf borderId="0" fillId="0" fontId="11" numFmtId="0" xfId="0" applyAlignment="1" applyFont="1">
      <alignment readingOrder="0" shrinkToFit="0" vertical="bottom" wrapText="0"/>
    </xf>
    <xf borderId="0" fillId="0" fontId="12" numFmtId="0" xfId="0" applyAlignment="1" applyFont="1">
      <alignment readingOrder="0"/>
    </xf>
    <xf borderId="0" fillId="0" fontId="5" numFmtId="0" xfId="0" applyAlignment="1" applyFont="1">
      <alignment shrinkToFit="0" vertical="bottom" wrapText="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horizontal="right" vertical="bottom"/>
    </xf>
    <xf borderId="0" fillId="0" fontId="5" numFmtId="0" xfId="0" applyAlignment="1" applyFont="1">
      <alignment horizontal="right" vertical="bottom"/>
    </xf>
    <xf borderId="0" fillId="0" fontId="3" numFmtId="164" xfId="0" applyAlignment="1" applyFont="1" applyNumberFormat="1">
      <alignment vertical="bottom"/>
    </xf>
    <xf borderId="0" fillId="0" fontId="3" numFmtId="0" xfId="0" applyAlignment="1" applyFont="1">
      <alignment vertical="bottom"/>
    </xf>
    <xf borderId="0" fillId="0" fontId="4" numFmtId="3" xfId="0" applyAlignment="1" applyFont="1" applyNumberForma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vertical="bottom"/>
    </xf>
    <xf borderId="0" fillId="0" fontId="4" numFmtId="0" xfId="0" applyAlignment="1" applyFont="1">
      <alignment horizontal="left" readingOrder="0"/>
    </xf>
    <xf borderId="0" fillId="0" fontId="3" numFmtId="0" xfId="0" applyAlignment="1" applyFont="1">
      <alignment vertical="bottom"/>
    </xf>
    <xf borderId="0" fillId="2" fontId="1" numFmtId="0" xfId="0" applyAlignment="1" applyFont="1">
      <alignment horizontal="center" readingOrder="0"/>
    </xf>
    <xf borderId="0" fillId="0" fontId="13" numFmtId="0" xfId="0" applyAlignment="1" applyFont="1">
      <alignment readingOrder="0"/>
    </xf>
    <xf borderId="0" fillId="0" fontId="14" numFmtId="0" xfId="0" applyAlignment="1" applyFont="1">
      <alignment readingOrder="0"/>
    </xf>
    <xf borderId="0" fillId="0" fontId="4" numFmtId="0" xfId="0" applyAlignment="1" applyFont="1">
      <alignment readingOrder="0" shrinkToFit="0" wrapText="0"/>
    </xf>
    <xf borderId="0" fillId="2" fontId="1" numFmtId="0" xfId="0" applyAlignment="1" applyFont="1">
      <alignment readingOrder="0"/>
    </xf>
    <xf borderId="0" fillId="0" fontId="15" numFmtId="0" xfId="0" applyAlignment="1" applyFont="1">
      <alignment readingOrder="0" shrinkToFit="0" wrapText="0"/>
    </xf>
    <xf borderId="0" fillId="0" fontId="16" numFmtId="0" xfId="0" applyAlignment="1" applyFont="1">
      <alignment readingOrder="0" shrinkToFit="0" wrapText="1"/>
    </xf>
  </cellXfs>
  <cellStyles count="1">
    <cellStyle xfId="0" name="Normal" builtinId="0"/>
  </cellStyles>
  <dxfs count="1">
    <dxf>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7.xml.rels><?xml version="1.0" encoding="UTF-8" standalone="yes"?><Relationships xmlns="http://schemas.openxmlformats.org/package/2006/relationships"><Relationship Id="rId1" Type="http://schemas.openxmlformats.org/officeDocument/2006/relationships/hyperlink" Target="http://hyperotlet.huma-num.fr/otletosphere/" TargetMode="Externa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0</xdr:row>
      <xdr:rowOff>0</xdr:rowOff>
    </xdr:from>
    <xdr:ext cx="6572250" cy="6467475"/>
    <xdr:sp>
      <xdr:nvSpPr>
        <xdr:cNvPr id="3" name="Shape 3"/>
        <xdr:cNvSpPr txBox="1"/>
      </xdr:nvSpPr>
      <xdr:spPr>
        <a:xfrm>
          <a:off x="1294200" y="0"/>
          <a:ext cx="6555600" cy="64575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800"/>
            <a:t>Notice d’export des données du tableur</a:t>
          </a:r>
          <a:endParaRPr b="1" sz="1800"/>
        </a:p>
        <a:p>
          <a:pPr indent="0" lvl="0" marL="0" rtl="0" algn="l">
            <a:spcBef>
              <a:spcPts val="0"/>
            </a:spcBef>
            <a:spcAft>
              <a:spcPts val="0"/>
            </a:spcAft>
            <a:buNone/>
          </a:pPr>
          <a:r>
            <a:t/>
          </a:r>
          <a:endParaRPr sz="1400"/>
        </a:p>
        <a:p>
          <a:pPr indent="-317500" lvl="0" marL="457200" rtl="0" algn="l">
            <a:spcBef>
              <a:spcPts val="0"/>
            </a:spcBef>
            <a:spcAft>
              <a:spcPts val="0"/>
            </a:spcAft>
            <a:buSzPts val="1400"/>
            <a:buAutoNum type="arabicPeriod"/>
          </a:pPr>
          <a:r>
            <a:rPr lang="en-US" sz="1400"/>
            <a:t>Ouvrir l’outil d’export</a:t>
          </a:r>
          <a:endParaRPr sz="1400"/>
        </a:p>
        <a:p>
          <a:pPr indent="-317500" lvl="1" marL="914400" rtl="0" algn="l">
            <a:spcBef>
              <a:spcPts val="0"/>
            </a:spcBef>
            <a:spcAft>
              <a:spcPts val="0"/>
            </a:spcAft>
            <a:buSzPts val="1400"/>
            <a:buAutoNum type="alphaLcPeriod"/>
          </a:pPr>
          <a:r>
            <a:rPr lang="en-US" sz="1400"/>
            <a:t>Aller dans l’onglet </a:t>
          </a:r>
          <a:r>
            <a:rPr i="1" lang="en-US" sz="1400"/>
            <a:t>Modules complémentaires</a:t>
          </a:r>
          <a:endParaRPr sz="1400"/>
        </a:p>
        <a:p>
          <a:pPr indent="-317500" lvl="1" marL="914400" rtl="0" algn="l">
            <a:spcBef>
              <a:spcPts val="0"/>
            </a:spcBef>
            <a:spcAft>
              <a:spcPts val="0"/>
            </a:spcAft>
            <a:buSzPts val="1400"/>
            <a:buAutoNum type="alphaLcPeriod"/>
          </a:pPr>
          <a:r>
            <a:rPr lang="en-US" sz="1400"/>
            <a:t>Déployer au survol le menu </a:t>
          </a:r>
          <a:r>
            <a:rPr i="1" lang="en-US" sz="1400"/>
            <a:t>Export Sheet Data</a:t>
          </a:r>
          <a:endParaRPr sz="1400"/>
        </a:p>
        <a:p>
          <a:pPr indent="-317500" lvl="1" marL="914400" rtl="0" algn="l">
            <a:spcBef>
              <a:spcPts val="0"/>
            </a:spcBef>
            <a:spcAft>
              <a:spcPts val="0"/>
            </a:spcAft>
            <a:buSzPts val="1400"/>
            <a:buAutoNum type="alphaLcPeriod"/>
          </a:pPr>
          <a:r>
            <a:rPr lang="en-US" sz="1400"/>
            <a:t>Cliquer sur </a:t>
          </a:r>
          <a:r>
            <a:rPr i="1" lang="en-US" sz="1400"/>
            <a:t>Open Sidebar</a:t>
          </a:r>
          <a:r>
            <a:rPr lang="en-US" sz="1400"/>
            <a:t> : un panneau latéral s’ouvre</a:t>
          </a:r>
          <a:endParaRPr sz="1400"/>
        </a:p>
        <a:p>
          <a:pPr indent="-317500" lvl="0" marL="457200" rtl="0" algn="l">
            <a:spcBef>
              <a:spcPts val="0"/>
            </a:spcBef>
            <a:spcAft>
              <a:spcPts val="0"/>
            </a:spcAft>
            <a:buSzPts val="1400"/>
            <a:buAutoNum type="arabicPeriod"/>
          </a:pPr>
          <a:r>
            <a:rPr lang="en-US" sz="1400"/>
            <a:t>Paramétrer l’export (la saisie reste en mémoire)</a:t>
          </a:r>
          <a:endParaRPr sz="1400"/>
        </a:p>
        <a:p>
          <a:pPr indent="-317500" lvl="1" marL="914400" rtl="0" algn="l">
            <a:spcBef>
              <a:spcPts val="0"/>
            </a:spcBef>
            <a:spcAft>
              <a:spcPts val="0"/>
            </a:spcAft>
            <a:buSzPts val="1400"/>
            <a:buAutoNum type="alphaLcPeriod"/>
          </a:pPr>
          <a:r>
            <a:rPr lang="en-US" sz="1400"/>
            <a:t>Format</a:t>
          </a:r>
          <a:endParaRPr sz="1400"/>
        </a:p>
        <a:p>
          <a:pPr indent="-317500" lvl="2" marL="1371600" rtl="0" algn="l">
            <a:spcBef>
              <a:spcPts val="0"/>
            </a:spcBef>
            <a:spcAft>
              <a:spcPts val="0"/>
            </a:spcAft>
            <a:buSzPts val="1400"/>
            <a:buAutoNum type="romanLcPeriod"/>
          </a:pPr>
          <a:r>
            <a:rPr lang="en-US" sz="1400"/>
            <a:t>Export Format : JSON</a:t>
          </a:r>
          <a:endParaRPr sz="1400"/>
        </a:p>
        <a:p>
          <a:pPr indent="-317500" lvl="2" marL="1371600" rtl="0" algn="l">
            <a:spcBef>
              <a:spcPts val="0"/>
            </a:spcBef>
            <a:spcAft>
              <a:spcPts val="0"/>
            </a:spcAft>
            <a:buSzPts val="1400"/>
            <a:buAutoNum type="romanLcPeriod"/>
          </a:pPr>
          <a:r>
            <a:rPr lang="en-US" sz="1400"/>
            <a:t>Export Folder : Default</a:t>
          </a:r>
          <a:endParaRPr sz="1400"/>
        </a:p>
        <a:p>
          <a:pPr indent="-317500" lvl="2" marL="1371600" rtl="0" algn="l">
            <a:spcBef>
              <a:spcPts val="0"/>
            </a:spcBef>
            <a:spcAft>
              <a:spcPts val="0"/>
            </a:spcAft>
            <a:buSzPts val="1400"/>
            <a:buAutoNum type="romanLcPeriod"/>
          </a:pPr>
          <a:r>
            <a:rPr lang="en-US" sz="1400"/>
            <a:t>Export Sheet(s) : </a:t>
          </a:r>
          <a:r>
            <a:rPr b="1" lang="en-US" sz="1400"/>
            <a:t>Current sheet only</a:t>
          </a:r>
          <a:endParaRPr b="1" sz="1400"/>
        </a:p>
        <a:p>
          <a:pPr indent="-317500" lvl="1" marL="914400" rtl="0" algn="l">
            <a:spcBef>
              <a:spcPts val="0"/>
            </a:spcBef>
            <a:spcAft>
              <a:spcPts val="0"/>
            </a:spcAft>
            <a:buSzPts val="1400"/>
            <a:buAutoNum type="alphaLcPeriod"/>
          </a:pPr>
          <a:r>
            <a:rPr lang="en-US" sz="1400"/>
            <a:t>General : non pour tous</a:t>
          </a:r>
          <a:endParaRPr sz="1400"/>
        </a:p>
        <a:p>
          <a:pPr indent="-317500" lvl="1" marL="914400" rtl="0" algn="l">
            <a:spcBef>
              <a:spcPts val="0"/>
            </a:spcBef>
            <a:spcAft>
              <a:spcPts val="0"/>
            </a:spcAft>
            <a:buSzPts val="1400"/>
            <a:buAutoNum type="alphaLcPeriod"/>
          </a:pPr>
          <a:r>
            <a:rPr lang="en-US" sz="1400"/>
            <a:t>Advanced</a:t>
          </a:r>
          <a:endParaRPr sz="1400"/>
        </a:p>
        <a:p>
          <a:pPr indent="-317500" lvl="2" marL="1371600" rtl="0" algn="l">
            <a:spcBef>
              <a:spcPts val="0"/>
            </a:spcBef>
            <a:spcAft>
              <a:spcPts val="0"/>
            </a:spcAft>
            <a:buSzPts val="1400"/>
            <a:buAutoNum type="romanLcPeriod"/>
          </a:pPr>
          <a:r>
            <a:rPr lang="en-US" sz="1400"/>
            <a:t>Nested Elements : non</a:t>
          </a:r>
          <a:endParaRPr sz="1400"/>
        </a:p>
        <a:p>
          <a:pPr indent="-317500" lvl="2" marL="1371600" rtl="0" algn="l">
            <a:spcBef>
              <a:spcPts val="0"/>
            </a:spcBef>
            <a:spcAft>
              <a:spcPts val="0"/>
            </a:spcAft>
            <a:buSzPts val="1400"/>
            <a:buAutoNum type="romanLcPeriod"/>
          </a:pPr>
          <a:r>
            <a:rPr lang="en-US" sz="1400"/>
            <a:t>Minify data : </a:t>
          </a:r>
          <a:r>
            <a:rPr b="1" lang="en-US" sz="1400"/>
            <a:t>oui</a:t>
          </a:r>
          <a:endParaRPr b="1" sz="1400"/>
        </a:p>
        <a:p>
          <a:pPr indent="-317500" lvl="2" marL="1371600" rtl="0" algn="l">
            <a:spcBef>
              <a:spcPts val="0"/>
            </a:spcBef>
            <a:spcAft>
              <a:spcPts val="0"/>
            </a:spcAft>
            <a:buSzPts val="1400"/>
            <a:buAutoNum type="romanLcPeriod"/>
          </a:pPr>
          <a:r>
            <a:rPr lang="en-US" sz="1400"/>
            <a:t>Include first column : </a:t>
          </a:r>
          <a:r>
            <a:rPr b="1" lang="en-US" sz="1400"/>
            <a:t>oui</a:t>
          </a:r>
          <a:endParaRPr b="1" sz="1400"/>
        </a:p>
        <a:p>
          <a:pPr indent="-317500" lvl="2" marL="1371600" rtl="0" algn="l">
            <a:spcBef>
              <a:spcPts val="0"/>
            </a:spcBef>
            <a:spcAft>
              <a:spcPts val="0"/>
            </a:spcAft>
            <a:buSzPts val="1400"/>
            <a:buAutoNum type="romanLcPeriod"/>
          </a:pPr>
          <a:r>
            <a:rPr lang="en-US" sz="1400"/>
            <a:t>Ignore prefix : non</a:t>
          </a:r>
          <a:endParaRPr sz="1400"/>
        </a:p>
        <a:p>
          <a:pPr indent="-317500" lvl="2" marL="1371600" rtl="0" algn="l">
            <a:spcBef>
              <a:spcPts val="0"/>
            </a:spcBef>
            <a:spcAft>
              <a:spcPts val="0"/>
            </a:spcAft>
            <a:buSzPts val="1400"/>
            <a:buAutoNum type="romanLcPeriod"/>
          </a:pPr>
          <a:r>
            <a:rPr lang="en-US" sz="1400"/>
            <a:t>Unwrap sheet prefix : non</a:t>
          </a:r>
          <a:endParaRPr sz="1400"/>
        </a:p>
        <a:p>
          <a:pPr indent="-317500" lvl="2" marL="1371600" rtl="0" algn="l">
            <a:spcBef>
              <a:spcPts val="0"/>
            </a:spcBef>
            <a:spcAft>
              <a:spcPts val="0"/>
            </a:spcAft>
            <a:buSzPts val="1400"/>
            <a:buAutoNum type="romanLcPeriod"/>
          </a:pPr>
          <a:r>
            <a:rPr lang="en-US" sz="1400"/>
            <a:t>Collapse sheet prefix : non</a:t>
          </a:r>
          <a:endParaRPr sz="1400"/>
        </a:p>
        <a:p>
          <a:pPr indent="-317500" lvl="1" marL="914400" rtl="0" algn="l">
            <a:spcBef>
              <a:spcPts val="0"/>
            </a:spcBef>
            <a:spcAft>
              <a:spcPts val="0"/>
            </a:spcAft>
            <a:buSzPts val="1400"/>
            <a:buAutoNum type="alphaLcPeriod"/>
          </a:pPr>
          <a:r>
            <a:rPr lang="en-US" sz="1400"/>
            <a:t>JSON : </a:t>
          </a:r>
          <a:r>
            <a:rPr lang="en-US" sz="1400"/>
            <a:t>non pour tous</a:t>
          </a:r>
          <a:endParaRPr sz="1400"/>
        </a:p>
        <a:p>
          <a:pPr indent="-317500" lvl="1" marL="914400" rtl="0" algn="l">
            <a:spcBef>
              <a:spcPts val="0"/>
            </a:spcBef>
            <a:spcAft>
              <a:spcPts val="0"/>
            </a:spcAft>
            <a:buSzPts val="1400"/>
            <a:buAutoNum type="alphaLcPeriod"/>
          </a:pPr>
          <a:r>
            <a:rPr lang="en-US" sz="1400"/>
            <a:t>Advanced JSON</a:t>
          </a:r>
          <a:endParaRPr sz="1400"/>
        </a:p>
        <a:p>
          <a:pPr indent="-317500" lvl="2" marL="1371600" rtl="0" algn="l">
            <a:spcBef>
              <a:spcPts val="0"/>
            </a:spcBef>
            <a:spcAft>
              <a:spcPts val="0"/>
            </a:spcAft>
            <a:buSzPts val="1400"/>
            <a:buAutoNum type="romanLcPeriod"/>
          </a:pPr>
          <a:r>
            <a:rPr lang="en-US" sz="1400"/>
            <a:t>Export contents as array : </a:t>
          </a:r>
          <a:r>
            <a:rPr b="1" lang="en-US" sz="1400"/>
            <a:t>oui</a:t>
          </a:r>
          <a:endParaRPr sz="1400"/>
        </a:p>
        <a:p>
          <a:pPr indent="-317500" lvl="2" marL="1371600" rtl="0" algn="l">
            <a:spcBef>
              <a:spcPts val="0"/>
            </a:spcBef>
            <a:spcAft>
              <a:spcPts val="0"/>
            </a:spcAft>
            <a:buSzPts val="1400"/>
            <a:buAutoNum type="romanLcPeriod"/>
          </a:pPr>
          <a:r>
            <a:rPr lang="en-US" sz="1400"/>
            <a:t>Export cell objects : non</a:t>
          </a:r>
          <a:endParaRPr sz="1400"/>
        </a:p>
        <a:p>
          <a:pPr indent="-317500" lvl="2" marL="1371600" rtl="0" algn="l">
            <a:spcBef>
              <a:spcPts val="0"/>
            </a:spcBef>
            <a:spcAft>
              <a:spcPts val="0"/>
            </a:spcAft>
            <a:buSzPts val="1400"/>
            <a:buAutoNum type="romanLcPeriod"/>
          </a:pPr>
          <a:r>
            <a:rPr lang="en-US" sz="1400"/>
            <a:t>Empty value format : null</a:t>
          </a:r>
          <a:endParaRPr sz="1400"/>
        </a:p>
        <a:p>
          <a:pPr indent="-317500" lvl="2" marL="1371600" rtl="0" algn="l">
            <a:spcBef>
              <a:spcPts val="0"/>
            </a:spcBef>
            <a:spcAft>
              <a:spcPts val="0"/>
            </a:spcAft>
            <a:buSzPts val="1400"/>
            <a:buAutoNum type="romanLcPeriod"/>
          </a:pPr>
          <a:r>
            <a:rPr lang="en-US" sz="1400"/>
            <a:t>Null value format : null</a:t>
          </a:r>
          <a:endParaRPr sz="1400"/>
        </a:p>
        <a:p>
          <a:pPr indent="-317500" lvl="2" marL="1371600" rtl="0" algn="l">
            <a:spcBef>
              <a:spcPts val="0"/>
            </a:spcBef>
            <a:spcAft>
              <a:spcPts val="0"/>
            </a:spcAft>
            <a:buSzPts val="1400"/>
            <a:buAutoNum type="romanLcPeriod"/>
          </a:pPr>
          <a:r>
            <a:rPr lang="en-US" sz="1400"/>
            <a:t>Array separator character : ,</a:t>
          </a:r>
          <a:endParaRPr sz="1400"/>
        </a:p>
        <a:p>
          <a:pPr indent="-317500" lvl="2" marL="1371600" rtl="0" algn="l">
            <a:spcBef>
              <a:spcPts val="0"/>
            </a:spcBef>
            <a:spcAft>
              <a:spcPts val="0"/>
            </a:spcAft>
            <a:buSzPts val="1400"/>
            <a:buAutoNum type="romanLcPeriod"/>
          </a:pPr>
          <a:r>
            <a:rPr lang="en-US" sz="1400"/>
            <a:t>Array prefix : non</a:t>
          </a:r>
          <a:endParaRPr sz="1400"/>
        </a:p>
        <a:p>
          <a:pPr indent="-317500" lvl="2" marL="1371600" rtl="0" algn="l">
            <a:spcBef>
              <a:spcPts val="0"/>
            </a:spcBef>
            <a:spcAft>
              <a:spcPts val="0"/>
            </a:spcAft>
            <a:buSzPts val="1400"/>
            <a:buAutoNum type="romanLcPeriod"/>
          </a:pPr>
          <a:r>
            <a:rPr lang="en-US" sz="1400"/>
            <a:t>Nested Array prefix : non</a:t>
          </a:r>
          <a:endParaRPr sz="1400"/>
        </a:p>
        <a:p>
          <a:pPr indent="-317500" lvl="0" marL="457200" rtl="0" algn="l">
            <a:spcBef>
              <a:spcPts val="0"/>
            </a:spcBef>
            <a:spcAft>
              <a:spcPts val="0"/>
            </a:spcAft>
            <a:buSzPts val="1400"/>
            <a:buAutoNum type="arabicPeriod"/>
          </a:pPr>
          <a:r>
            <a:rPr lang="en-US" sz="1400"/>
            <a:t>Appliquer cet export aux feuilles du tableur “Entities” et “Extraction”</a:t>
          </a:r>
          <a:endParaRPr sz="1400"/>
        </a:p>
      </xdr:txBody>
    </xdr:sp>
    <xdr:clientData fLocksWithSheet="0"/>
  </xdr:oneCellAnchor>
  <xdr:oneCellAnchor>
    <xdr:from>
      <xdr:col>0</xdr:col>
      <xdr:colOff>0</xdr:colOff>
      <xdr:row>0</xdr:row>
      <xdr:rowOff>4171950</xdr:rowOff>
    </xdr:from>
    <xdr:ext cx="6191250" cy="6457950"/>
    <xdr:sp>
      <xdr:nvSpPr>
        <xdr:cNvPr id="4" name="Shape 4"/>
        <xdr:cNvSpPr txBox="1"/>
      </xdr:nvSpPr>
      <xdr:spPr>
        <a:xfrm>
          <a:off x="1789050" y="-68175"/>
          <a:ext cx="6175500" cy="6515700"/>
        </a:xfrm>
        <a:prstGeom prst="rect">
          <a:avLst/>
        </a:prstGeom>
        <a:noFill/>
        <a:ln>
          <a:noFill/>
        </a:ln>
      </xdr:spPr>
      <xdr:txBody>
        <a:bodyPr anchorCtr="0" anchor="t" bIns="91425" lIns="91425" spcFirstLastPara="1" rIns="91425" wrap="square" tIns="91425">
          <a:noAutofit/>
        </a:bodyPr>
        <a:lstStyle/>
        <a:p>
          <a:pPr indent="0" lvl="0" marL="0" rtl="0" algn="ctr">
            <a:spcBef>
              <a:spcPts val="0"/>
            </a:spcBef>
            <a:spcAft>
              <a:spcPts val="0"/>
            </a:spcAft>
            <a:buNone/>
          </a:pPr>
          <a:r>
            <a:rPr b="1" lang="en-US" sz="1800"/>
            <a:t>Import sur le serveur</a:t>
          </a:r>
          <a:endParaRPr b="1" sz="1800"/>
        </a:p>
        <a:p>
          <a:pPr indent="0" lvl="0" marL="0" rtl="0" algn="l">
            <a:spcBef>
              <a:spcPts val="0"/>
            </a:spcBef>
            <a:spcAft>
              <a:spcPts val="0"/>
            </a:spcAft>
            <a:buNone/>
          </a:pPr>
          <a:r>
            <a:t/>
          </a:r>
          <a:endParaRPr sz="1400"/>
        </a:p>
        <a:p>
          <a:pPr indent="-317500" lvl="0" marL="457200" rtl="0" algn="l">
            <a:spcBef>
              <a:spcPts val="0"/>
            </a:spcBef>
            <a:spcAft>
              <a:spcPts val="0"/>
            </a:spcAft>
            <a:buSzPts val="1400"/>
            <a:buAutoNum type="arabicPeriod"/>
          </a:pPr>
          <a:r>
            <a:rPr lang="en-US" sz="1400"/>
            <a:t>Télécharger les deux fichiers obtenus avec l’outil d’export (ils sont stockés sur la page d’accueil de Google Drive “Mon drive” ou au même emplacement que le tableur au sein de votre cloud)</a:t>
          </a:r>
          <a:endParaRPr sz="1400"/>
        </a:p>
        <a:p>
          <a:pPr indent="-317500" lvl="1" marL="914400" rtl="0" algn="l">
            <a:spcBef>
              <a:spcPts val="0"/>
            </a:spcBef>
            <a:spcAft>
              <a:spcPts val="0"/>
            </a:spcAft>
            <a:buSzPts val="1400"/>
            <a:buAutoNum type="alphaLcPeriod"/>
          </a:pPr>
          <a:r>
            <a:rPr lang="en-US" sz="1400"/>
            <a:t>fichier </a:t>
          </a:r>
          <a:r>
            <a:rPr i="1" lang="en-US" sz="1400"/>
            <a:t>Otletosphère V2 - Entites.json</a:t>
          </a:r>
          <a:endParaRPr sz="1400"/>
        </a:p>
        <a:p>
          <a:pPr indent="-317500" lvl="1" marL="914400" rtl="0" algn="l">
            <a:spcBef>
              <a:spcPts val="0"/>
            </a:spcBef>
            <a:spcAft>
              <a:spcPts val="0"/>
            </a:spcAft>
            <a:buSzPts val="1400"/>
            <a:buAutoNum type="alphaLcPeriod"/>
          </a:pPr>
          <a:r>
            <a:rPr lang="en-US" sz="1400"/>
            <a:t>fichier </a:t>
          </a:r>
          <a:r>
            <a:rPr i="1" lang="en-US" sz="1400"/>
            <a:t>Otletosphère V2 - Extraction.json</a:t>
          </a:r>
          <a:endParaRPr i="1" sz="1400"/>
        </a:p>
        <a:p>
          <a:pPr indent="-317500" lvl="0" marL="457200" rtl="0" algn="l">
            <a:spcBef>
              <a:spcPts val="0"/>
            </a:spcBef>
            <a:spcAft>
              <a:spcPts val="0"/>
            </a:spcAft>
            <a:buSzPts val="1400"/>
            <a:buAutoNum type="arabicPeriod"/>
          </a:pPr>
          <a:r>
            <a:rPr lang="en-US" sz="1400"/>
            <a:t>Les fichiers doivent être renommés :</a:t>
          </a:r>
          <a:endParaRPr sz="1400"/>
        </a:p>
        <a:p>
          <a:pPr indent="-317500" lvl="1" marL="914400" rtl="0" algn="l">
            <a:spcBef>
              <a:spcPts val="0"/>
            </a:spcBef>
            <a:spcAft>
              <a:spcPts val="0"/>
            </a:spcAft>
            <a:buSzPts val="1400"/>
            <a:buAutoNum type="alphaLcPeriod"/>
          </a:pPr>
          <a:r>
            <a:rPr lang="en-US" sz="1400"/>
            <a:t>fichier </a:t>
          </a:r>
          <a:r>
            <a:rPr i="1" lang="en-US" sz="1400"/>
            <a:t>Otletosphère V2 - Entites.json</a:t>
          </a:r>
          <a:r>
            <a:rPr lang="en-US" sz="1400"/>
            <a:t> → </a:t>
          </a:r>
          <a:r>
            <a:rPr i="1" lang="en-US" sz="1400"/>
            <a:t>entite.json</a:t>
          </a:r>
          <a:endParaRPr i="1" sz="1400"/>
        </a:p>
        <a:p>
          <a:pPr indent="-317500" lvl="1" marL="914400" rtl="0" algn="l">
            <a:spcBef>
              <a:spcPts val="0"/>
            </a:spcBef>
            <a:spcAft>
              <a:spcPts val="0"/>
            </a:spcAft>
            <a:buSzPts val="1400"/>
            <a:buAutoNum type="alphaLcPeriod"/>
          </a:pPr>
          <a:r>
            <a:rPr lang="en-US" sz="1400"/>
            <a:t>fichier </a:t>
          </a:r>
          <a:r>
            <a:rPr i="1" lang="en-US" sz="1400"/>
            <a:t>Otletosphère V2 - Extraction.json</a:t>
          </a:r>
          <a:r>
            <a:rPr lang="en-US" sz="1400"/>
            <a:t> → </a:t>
          </a:r>
          <a:r>
            <a:rPr i="1" lang="en-US" sz="1400"/>
            <a:t>lien.json</a:t>
          </a:r>
          <a:endParaRPr i="1" sz="1400"/>
        </a:p>
        <a:p>
          <a:pPr indent="-317500" lvl="0" marL="457200" rtl="0" algn="l">
            <a:spcBef>
              <a:spcPts val="0"/>
            </a:spcBef>
            <a:spcAft>
              <a:spcPts val="0"/>
            </a:spcAft>
            <a:buSzPts val="1400"/>
            <a:buAutoNum type="arabicPeriod"/>
          </a:pPr>
          <a:r>
            <a:rPr lang="en-US" sz="1400"/>
            <a:t>Se connecter au serveur et suivre le chemin </a:t>
          </a:r>
          <a:r>
            <a:rPr i="1" lang="en-US" sz="1400"/>
            <a:t>www </a:t>
          </a:r>
          <a:r>
            <a:rPr lang="en-US" sz="1400"/>
            <a:t>→ </a:t>
          </a:r>
          <a:r>
            <a:rPr i="1" lang="en-US" sz="1400"/>
            <a:t>web_main </a:t>
          </a:r>
          <a:r>
            <a:rPr lang="en-US" sz="1400"/>
            <a:t>→ </a:t>
          </a:r>
          <a:r>
            <a:rPr i="1" lang="en-US" sz="1400"/>
            <a:t>otletosphere </a:t>
          </a:r>
          <a:r>
            <a:rPr lang="en-US" sz="1400"/>
            <a:t>→ </a:t>
          </a:r>
          <a:r>
            <a:rPr i="1" lang="en-US" sz="1400"/>
            <a:t>data</a:t>
          </a:r>
          <a:r>
            <a:rPr lang="en-US" sz="1400"/>
            <a:t>.</a:t>
          </a:r>
          <a:endParaRPr sz="1400"/>
        </a:p>
        <a:p>
          <a:pPr indent="-317500" lvl="0" marL="457200" rtl="0" algn="l">
            <a:spcBef>
              <a:spcPts val="0"/>
            </a:spcBef>
            <a:spcAft>
              <a:spcPts val="0"/>
            </a:spcAft>
            <a:buSzPts val="1400"/>
            <a:buAutoNum type="arabicPeriod"/>
          </a:pPr>
          <a:r>
            <a:rPr b="1" lang="en-US" sz="1400"/>
            <a:t>Remplacer </a:t>
          </a:r>
          <a:r>
            <a:rPr lang="en-US" sz="1400"/>
            <a:t>les fichiers du même nom</a:t>
          </a:r>
          <a:endParaRPr sz="1400"/>
        </a:p>
        <a:p>
          <a:pPr indent="0" lvl="0" marL="0" rtl="0" algn="l">
            <a:spcBef>
              <a:spcPts val="0"/>
            </a:spcBef>
            <a:spcAft>
              <a:spcPts val="0"/>
            </a:spcAft>
            <a:buNone/>
          </a:pPr>
          <a:r>
            <a:t/>
          </a:r>
          <a:endParaRPr sz="1400"/>
        </a:p>
        <a:p>
          <a:pPr indent="0" lvl="0" marL="0" rtl="0" algn="l">
            <a:spcBef>
              <a:spcPts val="0"/>
            </a:spcBef>
            <a:spcAft>
              <a:spcPts val="0"/>
            </a:spcAft>
            <a:buNone/>
          </a:pPr>
          <a:r>
            <a:rPr lang="en-US" sz="1400"/>
            <a:t>PS : Vérifier à l’adresse </a:t>
          </a:r>
          <a:r>
            <a:rPr lang="en-US" sz="1400" u="sng">
              <a:solidFill>
                <a:srgbClr val="000099"/>
              </a:solidFill>
              <a:hlinkClick r:id="rId1"/>
            </a:rPr>
            <a:t>http://hyperotlet.huma-num.fr/otletosphere/</a:t>
          </a:r>
          <a:r>
            <a:rPr lang="en-US" sz="1400"/>
            <a:t> que les données ont bien été chargées en forçant le navigateur à recharger entièrement le contenu (cache) avec le raccourcis</a:t>
          </a:r>
          <a:endParaRPr sz="1400"/>
        </a:p>
        <a:p>
          <a:pPr indent="-317500" lvl="0" marL="457200" rtl="0" algn="l">
            <a:spcBef>
              <a:spcPts val="0"/>
            </a:spcBef>
            <a:spcAft>
              <a:spcPts val="0"/>
            </a:spcAft>
            <a:buSzPts val="1400"/>
            <a:buChar char="●"/>
          </a:pPr>
          <a:r>
            <a:rPr lang="en-US" sz="1400"/>
            <a:t>PC : </a:t>
          </a:r>
          <a:r>
            <a:rPr i="1" lang="en-US" sz="1400"/>
            <a:t>Ctrl + Maj + R</a:t>
          </a:r>
          <a:endParaRPr i="1" sz="1400"/>
        </a:p>
        <a:p>
          <a:pPr indent="-317500" lvl="0" marL="457200" rtl="0" algn="l">
            <a:spcBef>
              <a:spcPts val="0"/>
            </a:spcBef>
            <a:spcAft>
              <a:spcPts val="0"/>
            </a:spcAft>
            <a:buSzPts val="1400"/>
            <a:buChar char="●"/>
          </a:pPr>
          <a:r>
            <a:rPr lang="en-US" sz="1400"/>
            <a:t>MacOs : </a:t>
          </a:r>
          <a:r>
            <a:rPr i="1" lang="en-US" sz="1400"/>
            <a:t>Cmd + Maj + R</a:t>
          </a:r>
          <a:endParaRPr i="1" sz="1400"/>
        </a:p>
      </xdr:txBody>
    </xdr: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r.wikipedia.org/wiki/Gaston_Moch" TargetMode="External"/><Relationship Id="rId42" Type="http://schemas.openxmlformats.org/officeDocument/2006/relationships/hyperlink" Target="https://fr.wikipedia.org/wiki/Edmond_Picard" TargetMode="External"/><Relationship Id="rId41" Type="http://schemas.openxmlformats.org/officeDocument/2006/relationships/hyperlink" Target="https://fr.wikipedia.org/wiki/Fr%C3%A9d%C3%A9ric_Passy" TargetMode="External"/><Relationship Id="rId44" Type="http://schemas.openxmlformats.org/officeDocument/2006/relationships/hyperlink" Target="https://fr.wikipedia.org/wiki/Charles_Richet" TargetMode="External"/><Relationship Id="rId43" Type="http://schemas.openxmlformats.org/officeDocument/2006/relationships/hyperlink" Target="https://fr.wikipedia.org/wiki/Marie_Popelin" TargetMode="External"/><Relationship Id="rId46" Type="http://schemas.openxmlformats.org/officeDocument/2006/relationships/hyperlink" Target="https://fr.wikipedia.org/wiki/Jules_Siegfried" TargetMode="External"/><Relationship Id="rId45" Type="http://schemas.openxmlformats.org/officeDocument/2006/relationships/hyperlink" Target="https://fr.wikipedia.org/wiki/Nikola%C3%AF_Roubakine" TargetMode="External"/><Relationship Id="rId80" Type="http://schemas.openxmlformats.org/officeDocument/2006/relationships/drawing" Target="../drawings/drawing1.xml"/><Relationship Id="rId81" Type="http://schemas.openxmlformats.org/officeDocument/2006/relationships/vmlDrawing" Target="../drawings/vmlDrawing1.vml"/><Relationship Id="rId1" Type="http://schemas.openxmlformats.org/officeDocument/2006/relationships/comments" Target="../comments1.xml"/><Relationship Id="rId2" Type="http://schemas.openxmlformats.org/officeDocument/2006/relationships/hyperlink" Target="https://fr.wikipedia.org/wiki/Paul_Otlet" TargetMode="External"/><Relationship Id="rId3" Type="http://schemas.openxmlformats.org/officeDocument/2006/relationships/hyperlink" Target="https://fr.wikipedia.org/wiki/Suzanne_Briet" TargetMode="External"/><Relationship Id="rId4" Type="http://schemas.openxmlformats.org/officeDocument/2006/relationships/hyperlink" Target="https://fr.wikipedia.org/wiki/Melvil_Dewey" TargetMode="External"/><Relationship Id="rId9" Type="http://schemas.openxmlformats.org/officeDocument/2006/relationships/hyperlink" Target="https://fr.wikipedia.org/wiki/Otto_Neurath" TargetMode="External"/><Relationship Id="rId48" Type="http://schemas.openxmlformats.org/officeDocument/2006/relationships/hyperlink" Target="https://fr.wikipedia.org/wiki/Ernest_Solvay" TargetMode="External"/><Relationship Id="rId47" Type="http://schemas.openxmlformats.org/officeDocument/2006/relationships/hyperlink" Target="https://artsandculture.google.com/exhibit/QQ8X_Kko?hl=fr" TargetMode="External"/><Relationship Id="rId49" Type="http://schemas.openxmlformats.org/officeDocument/2006/relationships/hyperlink" Target="https://fr.wikipedia.org/wiki/%C3%89mile_Vandervelde" TargetMode="External"/><Relationship Id="rId5" Type="http://schemas.openxmlformats.org/officeDocument/2006/relationships/hyperlink" Target="https://fr.wikipedia.org/wiki/Emanuel_Goldberg" TargetMode="External"/><Relationship Id="rId6" Type="http://schemas.openxmlformats.org/officeDocument/2006/relationships/hyperlink" Target="https://fr.wikipedia.org/wiki/Robert_Goldschmidt" TargetMode="External"/><Relationship Id="rId7" Type="http://schemas.openxmlformats.org/officeDocument/2006/relationships/hyperlink" Target="https://fr.wikipedia.org/wiki/Henri_La_Fontaine" TargetMode="External"/><Relationship Id="rId8" Type="http://schemas.openxmlformats.org/officeDocument/2006/relationships/hyperlink" Target="https://fr.wikipedia.org/wiki/L%C3%A9onie_La_Fontaine" TargetMode="External"/><Relationship Id="rId73" Type="http://schemas.openxmlformats.org/officeDocument/2006/relationships/hyperlink" Target="https://fr.wikipedia.org/wiki/George_Sarton" TargetMode="External"/><Relationship Id="rId72" Type="http://schemas.openxmlformats.org/officeDocument/2006/relationships/hyperlink" Target="https://fr.wikipedia.org/wiki/Fran%C3%A7ois_Garas" TargetMode="External"/><Relationship Id="rId31" Type="http://schemas.openxmlformats.org/officeDocument/2006/relationships/hyperlink" Target="https://fr.wikipedia.org/wiki/Adolphe_Ferri%C3%A8re" TargetMode="External"/><Relationship Id="rId75" Type="http://schemas.openxmlformats.org/officeDocument/2006/relationships/hyperlink" Target="https://fr.wikipedia.org/wiki/Union_des_associations_internationales" TargetMode="External"/><Relationship Id="rId30" Type="http://schemas.openxmlformats.org/officeDocument/2006/relationships/hyperlink" Target="https://fr.wikipedia.org/wiki/%C3%89douard_Descamps" TargetMode="External"/><Relationship Id="rId74" Type="http://schemas.openxmlformats.org/officeDocument/2006/relationships/hyperlink" Target="https://fr.wikipedia.org/wiki/Ren%C3%A9_Worms" TargetMode="External"/><Relationship Id="rId33" Type="http://schemas.openxmlformats.org/officeDocument/2006/relationships/hyperlink" Target="https://fr.wikipedia.org/wiki/Patrick_Geddes" TargetMode="External"/><Relationship Id="rId77" Type="http://schemas.openxmlformats.org/officeDocument/2006/relationships/hyperlink" Target="https://fr.wikipedia.org/wiki/Les_Amis_philanthropes" TargetMode="External"/><Relationship Id="rId32" Type="http://schemas.openxmlformats.org/officeDocument/2006/relationships/hyperlink" Target="https://fr.wikipedia.org/wiki/Alfred_Hermann_Fried" TargetMode="External"/><Relationship Id="rId76" Type="http://schemas.openxmlformats.org/officeDocument/2006/relationships/hyperlink" Target="https://fr.wikipedia.org/wiki/Auguste_Couvreur" TargetMode="External"/><Relationship Id="rId35" Type="http://schemas.openxmlformats.org/officeDocument/2006/relationships/hyperlink" Target="https://fr.wikipedia.org/wiki/Paul_H%C3%A9ger" TargetMode="External"/><Relationship Id="rId79" Type="http://schemas.openxmlformats.org/officeDocument/2006/relationships/hyperlink" Target="https://hyperotlet-collections.huma-num.fr/s/site/item/695" TargetMode="External"/><Relationship Id="rId34" Type="http://schemas.openxmlformats.org/officeDocument/2006/relationships/hyperlink" Target="https://en.wikipedia.org/wiki/Herbert_Haviland_Field" TargetMode="External"/><Relationship Id="rId78" Type="http://schemas.openxmlformats.org/officeDocument/2006/relationships/hyperlink" Target="https://fr.wikipedia.org/wiki/Jean_Capart" TargetMode="External"/><Relationship Id="rId71" Type="http://schemas.openxmlformats.org/officeDocument/2006/relationships/hyperlink" Target="https://fr.wikipedia.org/wiki/Jean_Delville" TargetMode="External"/><Relationship Id="rId70" Type="http://schemas.openxmlformats.org/officeDocument/2006/relationships/hyperlink" Target="https://fr.wikipedia.org/wiki/%C3%89douard_Clapar%C3%A8de" TargetMode="External"/><Relationship Id="rId37" Type="http://schemas.openxmlformats.org/officeDocument/2006/relationships/hyperlink" Target="https://fr.wikipedia.org/wiki/Georges_Lecointe_(officier)" TargetMode="External"/><Relationship Id="rId36" Type="http://schemas.openxmlformats.org/officeDocument/2006/relationships/hyperlink" Target="https://fr.wikipedia.org/wiki/J%C3%B3zefa_Joteyko" TargetMode="External"/><Relationship Id="rId39" Type="http://schemas.openxmlformats.org/officeDocument/2006/relationships/hyperlink" Target="https://fr.wikipedia.org/wiki/Octave_Maus" TargetMode="External"/><Relationship Id="rId38" Type="http://schemas.openxmlformats.org/officeDocument/2006/relationships/hyperlink" Target="https://fr.wikipedia.org/wiki/L%C3%A9on_Losseau" TargetMode="External"/><Relationship Id="rId62" Type="http://schemas.openxmlformats.org/officeDocument/2006/relationships/hyperlink" Target="https://fr.wikipedia.org/wiki/Habitation_%C3%A0_bon_march%C3%A9" TargetMode="External"/><Relationship Id="rId61" Type="http://schemas.openxmlformats.org/officeDocument/2006/relationships/hyperlink" Target="https://fr.wikipedia.org/wiki/Prix_Nobel" TargetMode="External"/><Relationship Id="rId20" Type="http://schemas.openxmlformats.org/officeDocument/2006/relationships/hyperlink" Target="https://fr.wikipedia.org/wiki/Wilhelm_Ostwald" TargetMode="External"/><Relationship Id="rId64" Type="http://schemas.openxmlformats.org/officeDocument/2006/relationships/hyperlink" Target="https://en.wikipedia.org/wiki/Concilium_Bibliographicum" TargetMode="External"/><Relationship Id="rId63" Type="http://schemas.openxmlformats.org/officeDocument/2006/relationships/hyperlink" Target="https://fr.wikipedia.org/wiki/Mus%C3%A9e_international_de_la_presse" TargetMode="External"/><Relationship Id="rId22" Type="http://schemas.openxmlformats.org/officeDocument/2006/relationships/hyperlink" Target="https://fr.wikipedia.org/wiki/Institut_national_des_techniques_de_la_documentation" TargetMode="External"/><Relationship Id="rId66" Type="http://schemas.openxmlformats.org/officeDocument/2006/relationships/hyperlink" Target="https://fr.wikipedia.org/wiki/Cit%C3%A9_mondiale" TargetMode="External"/><Relationship Id="rId21" Type="http://schemas.openxmlformats.org/officeDocument/2006/relationships/hyperlink" Target="https://fr.wikipedia.org/wiki/Classification_d%C3%A9cimale_universelle" TargetMode="External"/><Relationship Id="rId65" Type="http://schemas.openxmlformats.org/officeDocument/2006/relationships/hyperlink" Target="https://fr.wikipedia.org/wiki/Hendrik_Christian_Andersen" TargetMode="External"/><Relationship Id="rId24" Type="http://schemas.openxmlformats.org/officeDocument/2006/relationships/hyperlink" Target="https://fr.wikipedia.org/wiki/Auguste_Beernaert" TargetMode="External"/><Relationship Id="rId68" Type="http://schemas.openxmlformats.org/officeDocument/2006/relationships/hyperlink" Target="https://fr.wikipedia.org/wiki/Shiyali_Ramamrita_Ranganathan" TargetMode="External"/><Relationship Id="rId23" Type="http://schemas.openxmlformats.org/officeDocument/2006/relationships/hyperlink" Target="https://fr.wikipedia.org/wiki/Le_Corbusier" TargetMode="External"/><Relationship Id="rId67" Type="http://schemas.openxmlformats.org/officeDocument/2006/relationships/hyperlink" Target="https://fr.wikipedia.org/wiki/Ernest_H%C3%A9brard" TargetMode="External"/><Relationship Id="rId60" Type="http://schemas.openxmlformats.org/officeDocument/2006/relationships/hyperlink" Target="https://data.bnf.fr/11749215/institut_solvay_de_physiologie_bruxelles/" TargetMode="External"/><Relationship Id="rId26" Type="http://schemas.openxmlformats.org/officeDocument/2006/relationships/hyperlink" Target="https://fr.wikipedia.org/wiki/Andrew_Carnegie" TargetMode="External"/><Relationship Id="rId25" Type="http://schemas.openxmlformats.org/officeDocument/2006/relationships/hyperlink" Target="https://fr.wikipedia.org/wiki/Charles_Buls" TargetMode="External"/><Relationship Id="rId69" Type="http://schemas.openxmlformats.org/officeDocument/2006/relationships/hyperlink" Target="https://en.wikipedia.org/wiki/Watson_Davis" TargetMode="External"/><Relationship Id="rId28" Type="http://schemas.openxmlformats.org/officeDocument/2006/relationships/hyperlink" Target="https://fr.wikipedia.org/wiki/Ovide_Decroly" TargetMode="External"/><Relationship Id="rId27" Type="http://schemas.openxmlformats.org/officeDocument/2006/relationships/hyperlink" Target="https://fr.wikipedia.org/wiki/Louis_Couturat" TargetMode="External"/><Relationship Id="rId29" Type="http://schemas.openxmlformats.org/officeDocument/2006/relationships/hyperlink" Target="https://fr.wikipedia.org/wiki/Hector_Denis" TargetMode="External"/><Relationship Id="rId51" Type="http://schemas.openxmlformats.org/officeDocument/2006/relationships/hyperlink" Target="https://fr.wikipedia.org/wiki/%C3%89mile_Verhaeren" TargetMode="External"/><Relationship Id="rId50" Type="http://schemas.openxmlformats.org/officeDocument/2006/relationships/hyperlink" Target="https://nl.wikipedia.org/wiki/Cyrille_Van_Overbergh" TargetMode="External"/><Relationship Id="rId53" Type="http://schemas.openxmlformats.org/officeDocument/2006/relationships/hyperlink" Target="https://fr.wikipedia.org/wiki/%C3%89mile_Waxweiler" TargetMode="External"/><Relationship Id="rId52" Type="http://schemas.openxmlformats.org/officeDocument/2006/relationships/hyperlink" Target="https://fr.wikipedia.org/wiki/Bertha_von_Suttner" TargetMode="External"/><Relationship Id="rId11" Type="http://schemas.openxmlformats.org/officeDocument/2006/relationships/hyperlink" Target="https://fr.wikipedia.org/wiki/H._G._Wells" TargetMode="External"/><Relationship Id="rId55" Type="http://schemas.openxmlformats.org/officeDocument/2006/relationships/hyperlink" Target="https://fr.wikipedia.org/wiki/Congr%C3%A8s_universels_pour_la_paix" TargetMode="External"/><Relationship Id="rId10" Type="http://schemas.openxmlformats.org/officeDocument/2006/relationships/hyperlink" Target="https://fr.wikipedia.org/wiki/Robert_Pag%C3%A8s" TargetMode="External"/><Relationship Id="rId54" Type="http://schemas.openxmlformats.org/officeDocument/2006/relationships/hyperlink" Target="https://en.wikipedia.org/wiki/Solvay_Institute_of_Sociology" TargetMode="External"/><Relationship Id="rId13" Type="http://schemas.openxmlformats.org/officeDocument/2006/relationships/hyperlink" Target="https://en.wikipedia.org/wiki/Die_Br%C3%BCcke_(institute)" TargetMode="External"/><Relationship Id="rId57" Type="http://schemas.openxmlformats.org/officeDocument/2006/relationships/hyperlink" Target="https://fr.wikipedia.org/wiki/L%27Art_moderne" TargetMode="External"/><Relationship Id="rId12" Type="http://schemas.openxmlformats.org/officeDocument/2006/relationships/hyperlink" Target="https://fr.wikipedia.org/wiki/Hippolyte_Sebert" TargetMode="External"/><Relationship Id="rId56" Type="http://schemas.openxmlformats.org/officeDocument/2006/relationships/hyperlink" Target="https://fr.wikipedia.org/wiki/Union_interparlementaire" TargetMode="External"/><Relationship Id="rId15" Type="http://schemas.openxmlformats.org/officeDocument/2006/relationships/hyperlink" Target="https://fr.wikipedia.org/wiki/Mundaneum" TargetMode="External"/><Relationship Id="rId59" Type="http://schemas.openxmlformats.org/officeDocument/2006/relationships/hyperlink" Target="https://fr.wikipedia.org/wiki/Bureau_international_de_la_paix" TargetMode="External"/><Relationship Id="rId14" Type="http://schemas.openxmlformats.org/officeDocument/2006/relationships/hyperlink" Target="https://fr.wikipedia.org/wiki/Institut_international_de_bibliographie" TargetMode="External"/><Relationship Id="rId58" Type="http://schemas.openxmlformats.org/officeDocument/2006/relationships/hyperlink" Target="https://fr.wikipedia.org/wiki/Universit%C3%A9_nouvelle_de_Bruxelles" TargetMode="External"/><Relationship Id="rId17" Type="http://schemas.openxmlformats.org/officeDocument/2006/relationships/hyperlink" Target="https://catalogue.mundaneum.org/index.php/Detail/objects/120408" TargetMode="External"/><Relationship Id="rId16" Type="http://schemas.openxmlformats.org/officeDocument/2006/relationships/hyperlink" Target="https://catalogue.mundaneum.org/index.php/Detail/objects/120196" TargetMode="External"/><Relationship Id="rId19" Type="http://schemas.openxmlformats.org/officeDocument/2006/relationships/hyperlink" Target="https://fr.wikipedia.org/wiki/%C3%89douard_Otlet" TargetMode="External"/><Relationship Id="rId18" Type="http://schemas.openxmlformats.org/officeDocument/2006/relationships/hyperlink" Target="https://catalogue.mundaneum.org/index.php/Detail/objects/76839"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wikipedia.org/wiki/Cutter_Expansive_Classification" TargetMode="External"/><Relationship Id="rId3" Type="http://schemas.openxmlformats.org/officeDocument/2006/relationships/hyperlink" Target="https://books.google.fr/books/about/Documentation_by_S_C_Bradford_Foreword_b.html?id=X2MoygAACAAJ&amp;redir_esc=y" TargetMode="External"/><Relationship Id="rId4" Type="http://schemas.openxmlformats.org/officeDocument/2006/relationships/hyperlink" Target="https://books.google.fr/books?id=I0vcDwAAQBAJ&amp;pg=PT237&amp;lpg=PT237&amp;dq=Igor%09Platounoff&amp;source=bl&amp;ots=beageSZsqI&amp;sig=ACfU3U2gDD4wD5Lo3yxrsxOG34MrAz9_xg&amp;hl=fr&amp;sa=X&amp;ved=2ahUKEwjCqPOD5pzpAhUIfBoKHQN8DKcQ6AEwDXoECAoQAQ" TargetMode="External"/><Relationship Id="rId9" Type="http://schemas.openxmlformats.org/officeDocument/2006/relationships/hyperlink" Target="https://fr.wikipedia.org/wiki/Otto_Neurath" TargetMode="External"/><Relationship Id="rId5" Type="http://schemas.openxmlformats.org/officeDocument/2006/relationships/hyperlink" Target="https://fr.wikipedia.org/wiki/L%C3%A9on_Losseau" TargetMode="External"/><Relationship Id="rId6" Type="http://schemas.openxmlformats.org/officeDocument/2006/relationships/hyperlink" Target="https://fr.wikipedia.org/wiki/L%C3%A9onie_La_Fontaine" TargetMode="External"/><Relationship Id="rId7" Type="http://schemas.openxmlformats.org/officeDocument/2006/relationships/hyperlink" Target="https://fr.wikipedia.org/wiki/H%C3%B4tel_Otlet" TargetMode="External"/><Relationship Id="rId8" Type="http://schemas.openxmlformats.org/officeDocument/2006/relationships/hyperlink" Target="https://fr.wikipedia.org/wiki/Otto_Neurath" TargetMode="External"/><Relationship Id="rId11" Type="http://schemas.openxmlformats.org/officeDocument/2006/relationships/hyperlink" Target="https://commons.wikimedia.org/wiki/File:ConferenceBE.jpg" TargetMode="External"/><Relationship Id="rId10" Type="http://schemas.openxmlformats.org/officeDocument/2006/relationships/hyperlink" Target="https://commons.wikimedia.org/wiki/File:ConferenceBE.jpg" TargetMode="External"/><Relationship Id="rId13" Type="http://schemas.openxmlformats.org/officeDocument/2006/relationships/hyperlink" Target="https://www.academia.edu/31230854/From_the_index_card_to_the_World_City_knowledge_organization_and_visualization_in_the_work_and_ideas_of_Paul_Otlet_1_Keynote_Address" TargetMode="External"/><Relationship Id="rId12" Type="http://schemas.openxmlformats.org/officeDocument/2006/relationships/hyperlink" Target="http://martinetl.free.fr/suzannebriet/questcequeladocumentation/" TargetMode="External"/><Relationship Id="rId15" Type="http://schemas.openxmlformats.org/officeDocument/2006/relationships/vmlDrawing" Target="../drawings/vmlDrawing2.vml"/><Relationship Id="rId1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24.63"/>
    <col customWidth="1" min="2" max="2" width="3.88"/>
    <col customWidth="1" min="4" max="4" width="15.88"/>
    <col customWidth="1" min="7" max="7" width="38.5"/>
    <col customWidth="1" min="8" max="8" width="38.88"/>
    <col customWidth="1" min="9" max="9" width="9.63"/>
    <col customWidth="1" min="10" max="10" width="6.38"/>
    <col customWidth="1" min="11" max="11" width="5.63"/>
    <col customWidth="1" min="14" max="14" width="18.13"/>
    <col customWidth="1" min="15" max="15" width="18.38"/>
    <col customWidth="1" min="18" max="18" width="12.38"/>
    <col customWidth="1" min="19" max="19" width="10.75"/>
  </cols>
  <sheetData>
    <row r="1">
      <c r="A1" s="1" t="s">
        <v>0</v>
      </c>
      <c r="B1" s="1" t="s">
        <v>1</v>
      </c>
      <c r="C1" s="2" t="s">
        <v>2</v>
      </c>
      <c r="D1" s="3" t="s">
        <v>3</v>
      </c>
      <c r="E1" s="1" t="s">
        <v>4</v>
      </c>
      <c r="F1" s="1" t="s">
        <v>5</v>
      </c>
      <c r="G1" s="1" t="s">
        <v>6</v>
      </c>
      <c r="H1" s="1" t="s">
        <v>7</v>
      </c>
      <c r="I1" s="1" t="s">
        <v>8</v>
      </c>
      <c r="J1" s="1" t="s">
        <v>9</v>
      </c>
      <c r="K1" s="1" t="s">
        <v>10</v>
      </c>
      <c r="L1" s="3" t="s">
        <v>11</v>
      </c>
      <c r="M1" s="3" t="s">
        <v>12</v>
      </c>
      <c r="N1" s="1" t="s">
        <v>13</v>
      </c>
      <c r="O1" s="1" t="s">
        <v>14</v>
      </c>
      <c r="P1" s="1" t="s">
        <v>15</v>
      </c>
      <c r="Q1" s="1" t="s">
        <v>16</v>
      </c>
      <c r="R1" s="1" t="s">
        <v>17</v>
      </c>
      <c r="S1" s="1" t="s">
        <v>18</v>
      </c>
    </row>
    <row r="2" ht="15.0" customHeight="1">
      <c r="A2" s="4" t="s">
        <v>19</v>
      </c>
      <c r="B2" s="5">
        <v>1.0</v>
      </c>
      <c r="C2" s="4" t="s">
        <v>20</v>
      </c>
      <c r="D2" s="6" t="s">
        <v>21</v>
      </c>
      <c r="E2" s="7" t="s">
        <v>22</v>
      </c>
      <c r="F2" s="7" t="s">
        <v>23</v>
      </c>
      <c r="G2" s="4" t="s">
        <v>24</v>
      </c>
      <c r="H2" s="4" t="str">
        <f>IFERROR(__xludf.DUMMYFUNCTION("IF(G2 = """","""",GOOGLETRANSLATE(G2,""fr"",""en""))"),"Founder of the Mundaneum")</f>
        <v>Founder of the Mundaneum</v>
      </c>
      <c r="I2" s="4" t="s">
        <v>25</v>
      </c>
      <c r="J2" s="8">
        <v>1868.0</v>
      </c>
      <c r="K2" s="8">
        <v>1944.0</v>
      </c>
      <c r="L2" s="6" t="s">
        <v>26</v>
      </c>
      <c r="M2" s="6" t="s">
        <v>27</v>
      </c>
      <c r="N2" s="4" t="s">
        <v>28</v>
      </c>
      <c r="O2" s="4" t="s">
        <v>29</v>
      </c>
      <c r="P2" s="9" t="s">
        <v>30</v>
      </c>
      <c r="Q2" s="10" t="s">
        <v>31</v>
      </c>
      <c r="R2" s="11" t="s">
        <v>32</v>
      </c>
      <c r="S2" s="12" t="s">
        <v>33</v>
      </c>
    </row>
    <row r="3" ht="15.0" customHeight="1">
      <c r="A3" s="13" t="s">
        <v>34</v>
      </c>
      <c r="B3" s="5">
        <v>2.0</v>
      </c>
      <c r="C3" s="13" t="s">
        <v>20</v>
      </c>
      <c r="D3" s="14" t="s">
        <v>35</v>
      </c>
      <c r="E3" s="7" t="s">
        <v>36</v>
      </c>
      <c r="F3" s="7" t="s">
        <v>37</v>
      </c>
      <c r="G3" s="13" t="s">
        <v>38</v>
      </c>
      <c r="H3" s="10" t="s">
        <v>39</v>
      </c>
      <c r="I3" s="13" t="s">
        <v>40</v>
      </c>
      <c r="J3" s="15">
        <v>1894.0</v>
      </c>
      <c r="K3" s="15">
        <v>1989.0</v>
      </c>
      <c r="L3" s="16" t="s">
        <v>41</v>
      </c>
      <c r="M3" s="16" t="s">
        <v>41</v>
      </c>
      <c r="N3" s="10" t="s">
        <v>42</v>
      </c>
      <c r="O3" s="10" t="s">
        <v>43</v>
      </c>
      <c r="P3" s="10" t="s">
        <v>44</v>
      </c>
      <c r="Q3" s="10" t="s">
        <v>45</v>
      </c>
      <c r="R3" s="11" t="s">
        <v>46</v>
      </c>
      <c r="S3" s="12" t="s">
        <v>47</v>
      </c>
    </row>
    <row r="4" ht="15.0" customHeight="1">
      <c r="A4" s="13" t="s">
        <v>48</v>
      </c>
      <c r="B4" s="5">
        <v>3.0</v>
      </c>
      <c r="C4" s="13" t="s">
        <v>20</v>
      </c>
      <c r="D4" s="14" t="s">
        <v>35</v>
      </c>
      <c r="E4" s="7" t="s">
        <v>49</v>
      </c>
      <c r="F4" s="7" t="s">
        <v>50</v>
      </c>
      <c r="G4" s="10" t="s">
        <v>51</v>
      </c>
      <c r="H4" s="4" t="str">
        <f>IFERROR(__xludf.DUMMYFUNCTION("IF(G4 = """","""",GOOGLETRANSLATE(G4,""fr"",""en""))"),"Librarian, author of the Decimal Classification")</f>
        <v>Librarian, author of the Decimal Classification</v>
      </c>
      <c r="I4" s="10" t="s">
        <v>25</v>
      </c>
      <c r="J4" s="15">
        <v>1851.0</v>
      </c>
      <c r="K4" s="15">
        <v>1931.0</v>
      </c>
      <c r="L4" s="16" t="s">
        <v>52</v>
      </c>
      <c r="M4" s="16" t="s">
        <v>53</v>
      </c>
      <c r="N4" s="10" t="s">
        <v>54</v>
      </c>
      <c r="O4" s="10" t="s">
        <v>55</v>
      </c>
      <c r="P4" s="9" t="s">
        <v>56</v>
      </c>
      <c r="Q4" s="10" t="s">
        <v>57</v>
      </c>
      <c r="R4" s="11" t="s">
        <v>58</v>
      </c>
      <c r="S4" s="12" t="s">
        <v>59</v>
      </c>
    </row>
    <row r="5" ht="15.0" customHeight="1">
      <c r="A5" s="17" t="s">
        <v>60</v>
      </c>
      <c r="B5" s="5">
        <v>4.0</v>
      </c>
      <c r="C5" s="10" t="s">
        <v>20</v>
      </c>
      <c r="D5" s="14" t="s">
        <v>35</v>
      </c>
      <c r="E5" s="7" t="s">
        <v>61</v>
      </c>
      <c r="F5" s="7" t="s">
        <v>62</v>
      </c>
      <c r="G5" s="13" t="s">
        <v>63</v>
      </c>
      <c r="H5" s="10" t="s">
        <v>64</v>
      </c>
      <c r="I5" s="13" t="s">
        <v>25</v>
      </c>
      <c r="J5" s="15">
        <v>1881.0</v>
      </c>
      <c r="K5" s="15">
        <v>1970.0</v>
      </c>
      <c r="L5" s="6" t="s">
        <v>65</v>
      </c>
      <c r="M5" s="16" t="s">
        <v>66</v>
      </c>
      <c r="N5" s="10" t="s">
        <v>67</v>
      </c>
      <c r="O5" s="10" t="s">
        <v>68</v>
      </c>
      <c r="P5" s="9" t="s">
        <v>69</v>
      </c>
      <c r="Q5" s="9" t="s">
        <v>70</v>
      </c>
      <c r="R5" s="11" t="s">
        <v>71</v>
      </c>
      <c r="S5" s="12" t="s">
        <v>72</v>
      </c>
    </row>
    <row r="6" ht="15.0" customHeight="1">
      <c r="A6" s="18" t="s">
        <v>73</v>
      </c>
      <c r="B6" s="5">
        <v>5.0</v>
      </c>
      <c r="C6" s="13" t="s">
        <v>20</v>
      </c>
      <c r="D6" s="6" t="s">
        <v>74</v>
      </c>
      <c r="E6" s="7" t="s">
        <v>75</v>
      </c>
      <c r="F6" s="7" t="s">
        <v>76</v>
      </c>
      <c r="G6" s="13" t="s">
        <v>77</v>
      </c>
      <c r="H6" s="10" t="s">
        <v>78</v>
      </c>
      <c r="I6" s="13" t="s">
        <v>25</v>
      </c>
      <c r="J6" s="15">
        <v>1877.0</v>
      </c>
      <c r="K6" s="15">
        <v>1935.0</v>
      </c>
      <c r="L6" s="16" t="s">
        <v>26</v>
      </c>
      <c r="M6" s="16" t="s">
        <v>27</v>
      </c>
      <c r="N6" s="10" t="s">
        <v>79</v>
      </c>
      <c r="O6" s="10" t="s">
        <v>80</v>
      </c>
      <c r="P6" s="9" t="s">
        <v>81</v>
      </c>
      <c r="Q6" s="10" t="s">
        <v>82</v>
      </c>
      <c r="R6" s="11" t="s">
        <v>83</v>
      </c>
      <c r="S6" s="12" t="s">
        <v>84</v>
      </c>
    </row>
    <row r="7" ht="15.0" customHeight="1">
      <c r="A7" s="18" t="s">
        <v>85</v>
      </c>
      <c r="B7" s="5">
        <v>6.0</v>
      </c>
      <c r="C7" s="13" t="s">
        <v>20</v>
      </c>
      <c r="D7" s="14" t="s">
        <v>86</v>
      </c>
      <c r="E7" s="7" t="s">
        <v>87</v>
      </c>
      <c r="F7" s="7" t="s">
        <v>88</v>
      </c>
      <c r="G7" s="10" t="s">
        <v>89</v>
      </c>
      <c r="H7" s="4" t="str">
        <f>IFERROR(__xludf.DUMMYFUNCTION("IF(G7 = """","""",GOOGLETRANSLATE(G7,""fr"",""en""))"),"Politician, co-founder of the Mundaneum")</f>
        <v>Politician, co-founder of the Mundaneum</v>
      </c>
      <c r="I7" s="13" t="s">
        <v>25</v>
      </c>
      <c r="J7" s="15">
        <v>1854.0</v>
      </c>
      <c r="K7" s="15">
        <v>1943.0</v>
      </c>
      <c r="L7" s="16" t="s">
        <v>26</v>
      </c>
      <c r="M7" s="16" t="s">
        <v>27</v>
      </c>
      <c r="N7" s="10" t="s">
        <v>90</v>
      </c>
      <c r="O7" s="10" t="s">
        <v>91</v>
      </c>
      <c r="P7" s="13" t="s">
        <v>92</v>
      </c>
      <c r="Q7" s="10" t="s">
        <v>93</v>
      </c>
      <c r="R7" s="11" t="s">
        <v>94</v>
      </c>
      <c r="S7" s="12" t="s">
        <v>95</v>
      </c>
    </row>
    <row r="8" ht="15.0" customHeight="1">
      <c r="A8" s="18" t="s">
        <v>96</v>
      </c>
      <c r="B8" s="5">
        <v>7.0</v>
      </c>
      <c r="C8" s="13" t="s">
        <v>20</v>
      </c>
      <c r="D8" s="14" t="s">
        <v>86</v>
      </c>
      <c r="E8" s="7" t="s">
        <v>97</v>
      </c>
      <c r="F8" s="7" t="s">
        <v>88</v>
      </c>
      <c r="G8" s="13" t="s">
        <v>98</v>
      </c>
      <c r="H8" s="10" t="s">
        <v>99</v>
      </c>
      <c r="I8" s="13" t="s">
        <v>40</v>
      </c>
      <c r="J8" s="15">
        <v>1857.0</v>
      </c>
      <c r="K8" s="15">
        <v>1949.0</v>
      </c>
      <c r="L8" s="16" t="s">
        <v>26</v>
      </c>
      <c r="M8" s="16" t="s">
        <v>27</v>
      </c>
      <c r="N8" s="13" t="s">
        <v>100</v>
      </c>
      <c r="O8" s="10" t="s">
        <v>101</v>
      </c>
      <c r="P8" s="10" t="s">
        <v>102</v>
      </c>
      <c r="Q8" s="10" t="s">
        <v>103</v>
      </c>
      <c r="R8" s="11" t="s">
        <v>104</v>
      </c>
      <c r="S8" s="12" t="s">
        <v>105</v>
      </c>
    </row>
    <row r="9" ht="15.0" customHeight="1">
      <c r="A9" s="18" t="s">
        <v>106</v>
      </c>
      <c r="B9" s="5">
        <v>8.0</v>
      </c>
      <c r="C9" s="13" t="s">
        <v>20</v>
      </c>
      <c r="D9" s="6" t="s">
        <v>74</v>
      </c>
      <c r="E9" s="7" t="s">
        <v>107</v>
      </c>
      <c r="F9" s="7" t="s">
        <v>108</v>
      </c>
      <c r="G9" s="10" t="s">
        <v>109</v>
      </c>
      <c r="H9" s="4" t="str">
        <f>IFERROR(__xludf.DUMMYFUNCTION("IF(G9 = """","""",GOOGLETRANSLATE(G9,""fr"",""en""))"),"Sociologist, member of the Vienna Circle")</f>
        <v>Sociologist, member of the Vienna Circle</v>
      </c>
      <c r="I9" s="13" t="s">
        <v>25</v>
      </c>
      <c r="J9" s="15">
        <v>1882.0</v>
      </c>
      <c r="K9" s="15">
        <v>1945.0</v>
      </c>
      <c r="L9" s="16" t="s">
        <v>110</v>
      </c>
      <c r="M9" s="16" t="s">
        <v>111</v>
      </c>
      <c r="N9" s="10" t="s">
        <v>112</v>
      </c>
      <c r="O9" s="10" t="s">
        <v>113</v>
      </c>
      <c r="P9" s="9" t="s">
        <v>114</v>
      </c>
      <c r="Q9" s="9" t="s">
        <v>115</v>
      </c>
      <c r="R9" s="11" t="s">
        <v>116</v>
      </c>
      <c r="S9" s="12" t="s">
        <v>117</v>
      </c>
    </row>
    <row r="10" ht="15.0" customHeight="1">
      <c r="A10" s="18" t="s">
        <v>118</v>
      </c>
      <c r="B10" s="5">
        <v>9.0</v>
      </c>
      <c r="C10" s="13" t="s">
        <v>20</v>
      </c>
      <c r="D10" s="14" t="s">
        <v>35</v>
      </c>
      <c r="E10" s="7" t="s">
        <v>75</v>
      </c>
      <c r="F10" s="7" t="s">
        <v>119</v>
      </c>
      <c r="G10" s="10" t="s">
        <v>120</v>
      </c>
      <c r="H10" s="10" t="s">
        <v>121</v>
      </c>
      <c r="I10" s="13" t="s">
        <v>25</v>
      </c>
      <c r="J10" s="15">
        <v>1919.0</v>
      </c>
      <c r="K10" s="15">
        <v>2007.0</v>
      </c>
      <c r="L10" s="16" t="s">
        <v>41</v>
      </c>
      <c r="M10" s="16" t="s">
        <v>41</v>
      </c>
      <c r="N10" s="13" t="s">
        <v>122</v>
      </c>
      <c r="O10" s="13" t="s">
        <v>123</v>
      </c>
      <c r="P10" s="10" t="s">
        <v>124</v>
      </c>
      <c r="Q10" s="9" t="s">
        <v>125</v>
      </c>
      <c r="R10" s="11" t="s">
        <v>126</v>
      </c>
      <c r="S10" s="12" t="s">
        <v>127</v>
      </c>
    </row>
    <row r="11" ht="15.0" customHeight="1">
      <c r="A11" s="19" t="s">
        <v>128</v>
      </c>
      <c r="B11" s="5">
        <v>10.0</v>
      </c>
      <c r="C11" s="13" t="s">
        <v>20</v>
      </c>
      <c r="D11" s="14" t="s">
        <v>35</v>
      </c>
      <c r="E11" s="7" t="s">
        <v>129</v>
      </c>
      <c r="F11" s="7" t="s">
        <v>130</v>
      </c>
      <c r="G11" s="13" t="s">
        <v>131</v>
      </c>
      <c r="H11" s="10" t="s">
        <v>132</v>
      </c>
      <c r="I11" s="13" t="s">
        <v>25</v>
      </c>
      <c r="J11" s="15">
        <v>1866.0</v>
      </c>
      <c r="K11" s="15">
        <v>1946.0</v>
      </c>
      <c r="L11" s="16" t="s">
        <v>133</v>
      </c>
      <c r="M11" s="16" t="s">
        <v>134</v>
      </c>
      <c r="N11" s="10" t="s">
        <v>135</v>
      </c>
      <c r="O11" s="10" t="s">
        <v>136</v>
      </c>
      <c r="P11" s="9" t="s">
        <v>137</v>
      </c>
      <c r="Q11" s="10" t="s">
        <v>138</v>
      </c>
      <c r="R11" s="11" t="s">
        <v>139</v>
      </c>
      <c r="S11" s="12" t="s">
        <v>140</v>
      </c>
    </row>
    <row r="12" ht="15.0" customHeight="1">
      <c r="A12" s="4" t="s">
        <v>141</v>
      </c>
      <c r="B12" s="5">
        <v>11.0</v>
      </c>
      <c r="C12" s="13" t="s">
        <v>20</v>
      </c>
      <c r="D12" s="14" t="s">
        <v>86</v>
      </c>
      <c r="E12" s="7" t="s">
        <v>142</v>
      </c>
      <c r="F12" s="7" t="s">
        <v>143</v>
      </c>
      <c r="G12" s="13" t="s">
        <v>144</v>
      </c>
      <c r="H12" s="4" t="str">
        <f>IFERROR(__xludf.DUMMYFUNCTION("IF(G12 = """","""",GOOGLETRANSLATE(G12,""fr"",""en""))"),"Co-founder of the IIB, Esperanto specialist")</f>
        <v>Co-founder of the IIB, Esperanto specialist</v>
      </c>
      <c r="I12" s="13" t="s">
        <v>25</v>
      </c>
      <c r="J12" s="15">
        <v>1839.0</v>
      </c>
      <c r="K12" s="15">
        <v>1930.0</v>
      </c>
      <c r="L12" s="16" t="s">
        <v>41</v>
      </c>
      <c r="M12" s="16" t="s">
        <v>41</v>
      </c>
      <c r="N12" s="13" t="s">
        <v>145</v>
      </c>
      <c r="O12" s="13" t="s">
        <v>146</v>
      </c>
      <c r="P12" s="10" t="s">
        <v>147</v>
      </c>
      <c r="Q12" s="10" t="s">
        <v>148</v>
      </c>
      <c r="R12" s="11" t="s">
        <v>149</v>
      </c>
      <c r="S12" s="12" t="s">
        <v>150</v>
      </c>
    </row>
    <row r="13" ht="15.0" customHeight="1">
      <c r="A13" s="4" t="s">
        <v>151</v>
      </c>
      <c r="B13" s="5">
        <v>12.0</v>
      </c>
      <c r="C13" s="13" t="s">
        <v>152</v>
      </c>
      <c r="D13" s="6" t="s">
        <v>153</v>
      </c>
      <c r="E13" s="20"/>
      <c r="F13" s="20"/>
      <c r="G13" s="13" t="s">
        <v>154</v>
      </c>
      <c r="H13" s="4" t="str">
        <f>IFERROR(__xludf.DUMMYFUNCTION("IF(G13 = """","""",GOOGLETRANSLATE(G13,""fr"",""en""))"),"Institute dedicated to the organization of knowledge and standardization")</f>
        <v>Institute dedicated to the organization of knowledge and standardization</v>
      </c>
      <c r="I13" s="13"/>
      <c r="J13" s="10">
        <v>1911.0</v>
      </c>
      <c r="K13" s="10">
        <v>1913.0</v>
      </c>
      <c r="L13" s="16" t="s">
        <v>155</v>
      </c>
      <c r="M13" s="16" t="s">
        <v>156</v>
      </c>
      <c r="N13" s="13" t="s">
        <v>157</v>
      </c>
      <c r="O13" s="13" t="s">
        <v>158</v>
      </c>
      <c r="P13" s="9" t="s">
        <v>159</v>
      </c>
      <c r="Q13" s="10" t="s">
        <v>160</v>
      </c>
      <c r="R13" s="11" t="s">
        <v>161</v>
      </c>
      <c r="S13" s="12" t="s">
        <v>162</v>
      </c>
    </row>
    <row r="14" ht="15.0" customHeight="1">
      <c r="A14" s="10" t="s">
        <v>163</v>
      </c>
      <c r="B14" s="5">
        <v>13.0</v>
      </c>
      <c r="C14" s="13" t="s">
        <v>152</v>
      </c>
      <c r="D14" s="6" t="s">
        <v>153</v>
      </c>
      <c r="E14" s="20"/>
      <c r="F14" s="20"/>
      <c r="G14" s="10" t="s">
        <v>164</v>
      </c>
      <c r="H14" s="10" t="s">
        <v>165</v>
      </c>
      <c r="I14" s="13"/>
      <c r="J14" s="10">
        <v>1895.0</v>
      </c>
      <c r="K14" s="10">
        <v>2002.0</v>
      </c>
      <c r="L14" s="16" t="s">
        <v>26</v>
      </c>
      <c r="M14" s="16" t="s">
        <v>27</v>
      </c>
      <c r="N14" s="10" t="s">
        <v>166</v>
      </c>
      <c r="O14" s="10" t="s">
        <v>167</v>
      </c>
      <c r="P14" s="10" t="s">
        <v>168</v>
      </c>
      <c r="Q14" s="10" t="s">
        <v>169</v>
      </c>
      <c r="R14" s="11" t="s">
        <v>170</v>
      </c>
      <c r="S14" s="12" t="s">
        <v>171</v>
      </c>
    </row>
    <row r="15" ht="15.0" customHeight="1">
      <c r="A15" s="4" t="s">
        <v>172</v>
      </c>
      <c r="B15" s="5">
        <v>14.0</v>
      </c>
      <c r="C15" s="13" t="s">
        <v>152</v>
      </c>
      <c r="D15" s="6" t="s">
        <v>153</v>
      </c>
      <c r="E15" s="20"/>
      <c r="F15" s="20"/>
      <c r="G15" s="10" t="s">
        <v>173</v>
      </c>
      <c r="H15" s="4" t="str">
        <f>IFERROR(__xludf.DUMMYFUNCTION("IF(G15 = """","""",GOOGLETRANSLATE(G15,""fr"",""en""))"),"Paul Otlet's flagship project")</f>
        <v>Paul Otlet's flagship project</v>
      </c>
      <c r="I15" s="13"/>
      <c r="J15" s="10">
        <v>1920.0</v>
      </c>
      <c r="K15" s="13"/>
      <c r="L15" s="16" t="s">
        <v>26</v>
      </c>
      <c r="M15" s="16" t="s">
        <v>27</v>
      </c>
      <c r="N15" s="10" t="s">
        <v>174</v>
      </c>
      <c r="O15" s="10" t="s">
        <v>175</v>
      </c>
      <c r="P15" s="10" t="s">
        <v>176</v>
      </c>
      <c r="Q15" s="10" t="s">
        <v>177</v>
      </c>
      <c r="R15" s="11" t="s">
        <v>178</v>
      </c>
      <c r="S15" s="12" t="s">
        <v>179</v>
      </c>
    </row>
    <row r="16" ht="15.0" customHeight="1">
      <c r="A16" s="4" t="s">
        <v>180</v>
      </c>
      <c r="B16" s="5">
        <v>15.0</v>
      </c>
      <c r="C16" s="13" t="s">
        <v>181</v>
      </c>
      <c r="D16" s="6" t="s">
        <v>182</v>
      </c>
      <c r="E16" s="20"/>
      <c r="F16" s="20"/>
      <c r="G16" s="10" t="s">
        <v>183</v>
      </c>
      <c r="H16" s="4" t="str">
        <f>IFERROR(__xludf.DUMMYFUNCTION("IF(G16 = """","""",GOOGLETRANSLATE(G16,""fr"",""en""))"),"International Conference on Bibliography and Documentation")</f>
        <v>International Conference on Bibliography and Documentation</v>
      </c>
      <c r="I16" s="13"/>
      <c r="J16" s="10">
        <v>1908.0</v>
      </c>
      <c r="K16" s="13"/>
      <c r="L16" s="16" t="s">
        <v>26</v>
      </c>
      <c r="M16" s="16" t="s">
        <v>27</v>
      </c>
      <c r="N16" s="10" t="s">
        <v>157</v>
      </c>
      <c r="O16" s="13" t="s">
        <v>158</v>
      </c>
      <c r="P16" s="10" t="s">
        <v>184</v>
      </c>
      <c r="Q16" s="10" t="s">
        <v>185</v>
      </c>
      <c r="R16" s="11" t="s">
        <v>186</v>
      </c>
      <c r="S16" s="21" t="s">
        <v>187</v>
      </c>
    </row>
    <row r="17" ht="15.0" customHeight="1">
      <c r="A17" s="4" t="s">
        <v>188</v>
      </c>
      <c r="B17" s="5">
        <v>16.0</v>
      </c>
      <c r="C17" s="13" t="s">
        <v>181</v>
      </c>
      <c r="D17" s="6" t="s">
        <v>182</v>
      </c>
      <c r="E17" s="20"/>
      <c r="F17" s="20"/>
      <c r="G17" s="10" t="s">
        <v>189</v>
      </c>
      <c r="H17" s="4" t="str">
        <f>IFERROR(__xludf.DUMMYFUNCTION("IF(G17 = """","""",GOOGLETRANSLATE(G17,""fr"",""en""))"),"International Congress of Bibliography and Documentation")</f>
        <v>International Congress of Bibliography and Documentation</v>
      </c>
      <c r="I17" s="13"/>
      <c r="J17" s="10">
        <v>1910.0</v>
      </c>
      <c r="K17" s="13"/>
      <c r="L17" s="16" t="s">
        <v>26</v>
      </c>
      <c r="M17" s="16" t="s">
        <v>27</v>
      </c>
      <c r="N17" s="10" t="s">
        <v>157</v>
      </c>
      <c r="O17" s="13" t="s">
        <v>158</v>
      </c>
      <c r="P17" s="10" t="s">
        <v>190</v>
      </c>
      <c r="Q17" s="10" t="s">
        <v>191</v>
      </c>
      <c r="R17" s="11" t="s">
        <v>186</v>
      </c>
      <c r="S17" s="22" t="s">
        <v>192</v>
      </c>
    </row>
    <row r="18" ht="15.0" customHeight="1">
      <c r="A18" s="4" t="s">
        <v>193</v>
      </c>
      <c r="B18" s="5">
        <v>17.0</v>
      </c>
      <c r="C18" s="13" t="s">
        <v>181</v>
      </c>
      <c r="D18" s="6" t="s">
        <v>182</v>
      </c>
      <c r="E18" s="20"/>
      <c r="F18" s="20"/>
      <c r="G18" s="10" t="s">
        <v>194</v>
      </c>
      <c r="H18" s="4" t="str">
        <f>IFERROR(__xludf.DUMMYFUNCTION("IF(G18 = """","""",GOOGLETRANSLATE(G18,""fr"",""en""))"),"World Congress of Universal Documentation")</f>
        <v>World Congress of Universal Documentation</v>
      </c>
      <c r="I18" s="13"/>
      <c r="J18" s="10">
        <v>1937.0</v>
      </c>
      <c r="K18" s="13"/>
      <c r="L18" s="16" t="s">
        <v>41</v>
      </c>
      <c r="M18" s="16" t="s">
        <v>41</v>
      </c>
      <c r="N18" s="10" t="s">
        <v>157</v>
      </c>
      <c r="O18" s="13" t="s">
        <v>158</v>
      </c>
      <c r="P18" s="10" t="s">
        <v>195</v>
      </c>
      <c r="Q18" s="10" t="s">
        <v>196</v>
      </c>
      <c r="R18" s="11" t="s">
        <v>186</v>
      </c>
      <c r="S18" s="22" t="s">
        <v>197</v>
      </c>
    </row>
    <row r="19" ht="15.0" customHeight="1">
      <c r="A19" s="4" t="s">
        <v>198</v>
      </c>
      <c r="B19" s="5">
        <v>18.0</v>
      </c>
      <c r="C19" s="13" t="s">
        <v>20</v>
      </c>
      <c r="D19" s="6" t="s">
        <v>199</v>
      </c>
      <c r="E19" s="7" t="s">
        <v>200</v>
      </c>
      <c r="F19" s="7" t="s">
        <v>23</v>
      </c>
      <c r="G19" s="13" t="s">
        <v>201</v>
      </c>
      <c r="H19" s="10" t="s">
        <v>202</v>
      </c>
      <c r="I19" s="13" t="s">
        <v>25</v>
      </c>
      <c r="J19" s="15">
        <v>1842.0</v>
      </c>
      <c r="K19" s="15">
        <v>1907.0</v>
      </c>
      <c r="L19" s="16" t="s">
        <v>26</v>
      </c>
      <c r="M19" s="16" t="s">
        <v>27</v>
      </c>
      <c r="N19" s="10" t="s">
        <v>203</v>
      </c>
      <c r="O19" s="10" t="s">
        <v>204</v>
      </c>
      <c r="P19" s="10" t="s">
        <v>205</v>
      </c>
      <c r="Q19" s="10" t="s">
        <v>206</v>
      </c>
      <c r="R19" s="11" t="s">
        <v>207</v>
      </c>
      <c r="S19" s="12" t="s">
        <v>208</v>
      </c>
    </row>
    <row r="20" ht="15.0" customHeight="1">
      <c r="A20" s="4" t="s">
        <v>209</v>
      </c>
      <c r="B20" s="5">
        <v>19.0</v>
      </c>
      <c r="C20" s="13" t="s">
        <v>20</v>
      </c>
      <c r="D20" s="6" t="s">
        <v>74</v>
      </c>
      <c r="E20" s="7" t="s">
        <v>210</v>
      </c>
      <c r="F20" s="7" t="s">
        <v>211</v>
      </c>
      <c r="G20" s="13" t="s">
        <v>212</v>
      </c>
      <c r="H20" s="4" t="str">
        <f>IFERROR(__xludf.DUMMYFUNCTION("IF(G20 = """","""",GOOGLETRANSLATE(G20,""fr"",""en""))"),"Chemist, founder of Die Brücke")</f>
        <v>Chemist, founder of Die Brücke</v>
      </c>
      <c r="I20" s="13" t="s">
        <v>25</v>
      </c>
      <c r="J20" s="15">
        <v>1853.0</v>
      </c>
      <c r="K20" s="15">
        <v>1932.0</v>
      </c>
      <c r="L20" s="16" t="s">
        <v>155</v>
      </c>
      <c r="M20" s="16" t="s">
        <v>156</v>
      </c>
      <c r="N20" s="13" t="s">
        <v>213</v>
      </c>
      <c r="O20" s="13" t="s">
        <v>214</v>
      </c>
      <c r="P20" s="10" t="s">
        <v>215</v>
      </c>
      <c r="Q20" s="10" t="s">
        <v>216</v>
      </c>
      <c r="R20" s="11" t="s">
        <v>217</v>
      </c>
      <c r="S20" s="12" t="s">
        <v>218</v>
      </c>
    </row>
    <row r="21" ht="15.0" customHeight="1">
      <c r="A21" s="4" t="s">
        <v>219</v>
      </c>
      <c r="B21" s="5">
        <v>20.0</v>
      </c>
      <c r="C21" s="13" t="s">
        <v>220</v>
      </c>
      <c r="D21" s="6" t="s">
        <v>221</v>
      </c>
      <c r="E21" s="20"/>
      <c r="F21" s="20"/>
      <c r="G21" s="13" t="s">
        <v>222</v>
      </c>
      <c r="H21" s="4" t="str">
        <f>IFERROR(__xludf.DUMMYFUNCTION("IF(G21 = """","""",GOOGLETRANSLATE(G21,""fr"",""en""))"),"Universal Decimal Classification")</f>
        <v>Universal Decimal Classification</v>
      </c>
      <c r="I21" s="13"/>
      <c r="J21" s="10">
        <v>1895.0</v>
      </c>
      <c r="K21" s="13"/>
      <c r="L21" s="16" t="s">
        <v>26</v>
      </c>
      <c r="M21" s="16" t="s">
        <v>27</v>
      </c>
      <c r="N21" s="10" t="s">
        <v>223</v>
      </c>
      <c r="O21" s="10" t="s">
        <v>223</v>
      </c>
      <c r="P21" s="13" t="s">
        <v>224</v>
      </c>
      <c r="Q21" s="10" t="s">
        <v>225</v>
      </c>
      <c r="R21" s="11" t="s">
        <v>226</v>
      </c>
      <c r="S21" s="12" t="s">
        <v>227</v>
      </c>
    </row>
    <row r="22" ht="15.0" customHeight="1">
      <c r="A22" s="4" t="s">
        <v>228</v>
      </c>
      <c r="B22" s="5">
        <v>21.0</v>
      </c>
      <c r="C22" s="13" t="s">
        <v>152</v>
      </c>
      <c r="D22" s="6" t="s">
        <v>153</v>
      </c>
      <c r="E22" s="20"/>
      <c r="F22" s="20"/>
      <c r="G22" s="13" t="s">
        <v>229</v>
      </c>
      <c r="H22" s="10" t="s">
        <v>230</v>
      </c>
      <c r="I22" s="13"/>
      <c r="J22" s="10">
        <v>1950.0</v>
      </c>
      <c r="K22" s="13"/>
      <c r="L22" s="16" t="s">
        <v>41</v>
      </c>
      <c r="M22" s="16" t="s">
        <v>41</v>
      </c>
      <c r="N22" s="13" t="s">
        <v>231</v>
      </c>
      <c r="O22" s="13" t="s">
        <v>231</v>
      </c>
      <c r="P22" s="13" t="s">
        <v>232</v>
      </c>
      <c r="Q22" s="13" t="s">
        <v>233</v>
      </c>
      <c r="R22" s="11" t="s">
        <v>234</v>
      </c>
      <c r="S22" s="12" t="s">
        <v>235</v>
      </c>
    </row>
    <row r="23" ht="15.0" customHeight="1">
      <c r="A23" s="4" t="s">
        <v>236</v>
      </c>
      <c r="B23" s="5">
        <v>22.0</v>
      </c>
      <c r="C23" s="13" t="s">
        <v>20</v>
      </c>
      <c r="D23" s="14" t="s">
        <v>86</v>
      </c>
      <c r="E23" s="7" t="s">
        <v>237</v>
      </c>
      <c r="F23" s="7" t="s">
        <v>238</v>
      </c>
      <c r="G23" s="13" t="s">
        <v>239</v>
      </c>
      <c r="H23" s="10" t="s">
        <v>240</v>
      </c>
      <c r="I23" s="13" t="s">
        <v>25</v>
      </c>
      <c r="J23" s="10">
        <v>1912.0</v>
      </c>
      <c r="K23" s="10">
        <v>1997.0</v>
      </c>
      <c r="L23" s="16" t="s">
        <v>26</v>
      </c>
      <c r="M23" s="16" t="s">
        <v>27</v>
      </c>
      <c r="N23" s="13" t="s">
        <v>231</v>
      </c>
      <c r="O23" s="13" t="s">
        <v>231</v>
      </c>
      <c r="P23" s="13" t="s">
        <v>241</v>
      </c>
      <c r="Q23" s="13" t="s">
        <v>242</v>
      </c>
      <c r="R23" s="11" t="s">
        <v>243</v>
      </c>
      <c r="S23" s="13"/>
    </row>
    <row r="24" ht="15.0" customHeight="1">
      <c r="A24" s="10" t="s">
        <v>244</v>
      </c>
      <c r="B24" s="5">
        <v>23.0</v>
      </c>
      <c r="C24" s="13" t="s">
        <v>20</v>
      </c>
      <c r="D24" s="6" t="s">
        <v>199</v>
      </c>
      <c r="E24" s="7" t="s">
        <v>245</v>
      </c>
      <c r="F24" s="7" t="s">
        <v>246</v>
      </c>
      <c r="G24" s="13" t="s">
        <v>247</v>
      </c>
      <c r="H24" s="4" t="str">
        <f>IFERROR(__xludf.DUMMYFUNCTION("IF(G24 = """","""",GOOGLETRANSLATE(G24,""fr"",""en""))"),"Wife of Paul Otlet")</f>
        <v>Wife of Paul Otlet</v>
      </c>
      <c r="I24" s="13" t="s">
        <v>40</v>
      </c>
      <c r="J24" s="10">
        <v>1864.0</v>
      </c>
      <c r="K24" s="10">
        <v>1958.0</v>
      </c>
      <c r="L24" s="16" t="s">
        <v>26</v>
      </c>
      <c r="M24" s="16" t="s">
        <v>27</v>
      </c>
      <c r="N24" s="10" t="s">
        <v>248</v>
      </c>
      <c r="O24" s="10" t="s">
        <v>249</v>
      </c>
      <c r="P24" s="10" t="s">
        <v>250</v>
      </c>
      <c r="Q24" s="10" t="s">
        <v>251</v>
      </c>
      <c r="R24" s="11" t="s">
        <v>252</v>
      </c>
      <c r="S24" s="13"/>
    </row>
    <row r="25" ht="15.0" customHeight="1">
      <c r="A25" s="4" t="s">
        <v>253</v>
      </c>
      <c r="B25" s="5">
        <v>24.0</v>
      </c>
      <c r="C25" s="13" t="s">
        <v>20</v>
      </c>
      <c r="D25" s="6" t="s">
        <v>74</v>
      </c>
      <c r="E25" s="20"/>
      <c r="F25" s="7" t="s">
        <v>253</v>
      </c>
      <c r="G25" s="13" t="s">
        <v>254</v>
      </c>
      <c r="H25" s="4" t="str">
        <f>IFERROR(__xludf.DUMMYFUNCTION("IF(G25 = """","""",GOOGLETRANSLATE(G25,""fr"",""en""))"),"Architect")</f>
        <v>Architect</v>
      </c>
      <c r="I25" s="13" t="s">
        <v>25</v>
      </c>
      <c r="J25" s="15">
        <v>1887.0</v>
      </c>
      <c r="K25" s="15">
        <v>1965.0</v>
      </c>
      <c r="L25" s="16" t="s">
        <v>255</v>
      </c>
      <c r="M25" s="16" t="s">
        <v>256</v>
      </c>
      <c r="N25" s="13" t="s">
        <v>257</v>
      </c>
      <c r="O25" s="13" t="s">
        <v>257</v>
      </c>
      <c r="P25" s="13" t="s">
        <v>258</v>
      </c>
      <c r="Q25" s="10" t="s">
        <v>259</v>
      </c>
      <c r="R25" s="11" t="s">
        <v>260</v>
      </c>
      <c r="S25" s="12" t="s">
        <v>261</v>
      </c>
    </row>
    <row r="26" ht="15.0" customHeight="1">
      <c r="A26" s="4" t="s">
        <v>262</v>
      </c>
      <c r="B26" s="5">
        <v>25.0</v>
      </c>
      <c r="C26" s="13" t="s">
        <v>20</v>
      </c>
      <c r="D26" s="14" t="s">
        <v>35</v>
      </c>
      <c r="E26" s="7" t="s">
        <v>263</v>
      </c>
      <c r="F26" s="7" t="s">
        <v>264</v>
      </c>
      <c r="G26" s="13" t="s">
        <v>265</v>
      </c>
      <c r="H26" s="10" t="s">
        <v>266</v>
      </c>
      <c r="I26" s="13" t="s">
        <v>25</v>
      </c>
      <c r="J26" s="15">
        <v>1829.0</v>
      </c>
      <c r="K26" s="15">
        <v>1912.0</v>
      </c>
      <c r="L26" s="16" t="s">
        <v>26</v>
      </c>
      <c r="M26" s="16" t="s">
        <v>27</v>
      </c>
      <c r="N26" s="13" t="s">
        <v>267</v>
      </c>
      <c r="O26" s="13" t="s">
        <v>268</v>
      </c>
      <c r="P26" s="13" t="s">
        <v>269</v>
      </c>
      <c r="Q26" s="9" t="s">
        <v>270</v>
      </c>
      <c r="R26" s="11" t="s">
        <v>271</v>
      </c>
      <c r="S26" s="12" t="s">
        <v>272</v>
      </c>
    </row>
    <row r="27" ht="15.0" customHeight="1">
      <c r="A27" s="4" t="s">
        <v>273</v>
      </c>
      <c r="B27" s="5">
        <v>26.0</v>
      </c>
      <c r="C27" s="13" t="s">
        <v>20</v>
      </c>
      <c r="D27" s="14" t="s">
        <v>35</v>
      </c>
      <c r="E27" s="7" t="s">
        <v>274</v>
      </c>
      <c r="F27" s="7" t="s">
        <v>275</v>
      </c>
      <c r="G27" s="10" t="s">
        <v>276</v>
      </c>
      <c r="H27" s="4" t="str">
        <f>IFERROR(__xludf.DUMMYFUNCTION("IF(G27 = """","""",GOOGLETRANSLATE(G27,""fr"",""en""))"),"Politician, founder of the education league")</f>
        <v>Politician, founder of the education league</v>
      </c>
      <c r="I27" s="13" t="s">
        <v>25</v>
      </c>
      <c r="J27" s="15">
        <v>1837.0</v>
      </c>
      <c r="K27" s="15">
        <v>1914.0</v>
      </c>
      <c r="L27" s="16" t="s">
        <v>26</v>
      </c>
      <c r="M27" s="16" t="s">
        <v>27</v>
      </c>
      <c r="N27" s="13" t="s">
        <v>277</v>
      </c>
      <c r="O27" s="10" t="s">
        <v>278</v>
      </c>
      <c r="P27" s="9" t="s">
        <v>279</v>
      </c>
      <c r="Q27" s="10" t="s">
        <v>280</v>
      </c>
      <c r="R27" s="11" t="s">
        <v>281</v>
      </c>
      <c r="S27" s="12" t="s">
        <v>282</v>
      </c>
    </row>
    <row r="28" ht="15.0" customHeight="1">
      <c r="A28" s="4" t="s">
        <v>283</v>
      </c>
      <c r="B28" s="5">
        <v>27.0</v>
      </c>
      <c r="C28" s="13" t="s">
        <v>20</v>
      </c>
      <c r="D28" s="14" t="s">
        <v>35</v>
      </c>
      <c r="E28" s="7" t="s">
        <v>284</v>
      </c>
      <c r="F28" s="7" t="s">
        <v>285</v>
      </c>
      <c r="G28" s="10" t="s">
        <v>286</v>
      </c>
      <c r="H28" s="10" t="s">
        <v>287</v>
      </c>
      <c r="I28" s="13" t="s">
        <v>25</v>
      </c>
      <c r="J28" s="15">
        <v>1835.0</v>
      </c>
      <c r="K28" s="15">
        <v>1919.0</v>
      </c>
      <c r="L28" s="16" t="s">
        <v>52</v>
      </c>
      <c r="M28" s="16" t="s">
        <v>53</v>
      </c>
      <c r="N28" s="10" t="s">
        <v>288</v>
      </c>
      <c r="O28" s="10" t="s">
        <v>289</v>
      </c>
      <c r="P28" s="13" t="s">
        <v>290</v>
      </c>
      <c r="Q28" s="10" t="s">
        <v>291</v>
      </c>
      <c r="R28" s="11" t="s">
        <v>292</v>
      </c>
      <c r="S28" s="12" t="s">
        <v>293</v>
      </c>
    </row>
    <row r="29" ht="15.0" customHeight="1">
      <c r="A29" s="4" t="s">
        <v>294</v>
      </c>
      <c r="B29" s="5">
        <v>28.0</v>
      </c>
      <c r="C29" s="13" t="s">
        <v>20</v>
      </c>
      <c r="D29" s="14" t="s">
        <v>35</v>
      </c>
      <c r="E29" s="7" t="s">
        <v>295</v>
      </c>
      <c r="F29" s="7" t="s">
        <v>296</v>
      </c>
      <c r="G29" s="10" t="s">
        <v>297</v>
      </c>
      <c r="H29" s="4" t="str">
        <f>IFERROR(__xludf.DUMMYFUNCTION("IF(G29 = """","""",GOOGLETRANSLATE(G29,""fr"",""en""))"),"Philosopher, mathematician, inventor of Ido")</f>
        <v>Philosopher, mathematician, inventor of Ido</v>
      </c>
      <c r="I29" s="13" t="s">
        <v>25</v>
      </c>
      <c r="J29" s="15">
        <v>1868.0</v>
      </c>
      <c r="K29" s="15">
        <v>1914.0</v>
      </c>
      <c r="L29" s="16" t="s">
        <v>41</v>
      </c>
      <c r="M29" s="16" t="s">
        <v>41</v>
      </c>
      <c r="N29" s="10" t="s">
        <v>298</v>
      </c>
      <c r="O29" s="13" t="s">
        <v>299</v>
      </c>
      <c r="P29" s="10" t="s">
        <v>300</v>
      </c>
      <c r="Q29" s="10" t="s">
        <v>301</v>
      </c>
      <c r="R29" s="11" t="s">
        <v>302</v>
      </c>
      <c r="S29" s="12" t="s">
        <v>303</v>
      </c>
    </row>
    <row r="30" ht="15.0" customHeight="1">
      <c r="A30" s="4" t="s">
        <v>304</v>
      </c>
      <c r="B30" s="5">
        <v>29.0</v>
      </c>
      <c r="C30" s="13" t="s">
        <v>20</v>
      </c>
      <c r="D30" s="14" t="s">
        <v>35</v>
      </c>
      <c r="E30" s="7" t="s">
        <v>305</v>
      </c>
      <c r="F30" s="7" t="s">
        <v>306</v>
      </c>
      <c r="G30" s="10" t="s">
        <v>307</v>
      </c>
      <c r="H30" s="4" t="str">
        <f>IFERROR(__xludf.DUMMYFUNCTION("IF(G30 = """","""",GOOGLETRANSLATE(G30,""fr"",""en""))"),"Doctor, reforming pedagogue")</f>
        <v>Doctor, reforming pedagogue</v>
      </c>
      <c r="I30" s="13" t="s">
        <v>25</v>
      </c>
      <c r="J30" s="15">
        <v>1871.0</v>
      </c>
      <c r="K30" s="15">
        <v>1932.0</v>
      </c>
      <c r="L30" s="16" t="s">
        <v>26</v>
      </c>
      <c r="M30" s="16" t="s">
        <v>27</v>
      </c>
      <c r="N30" s="13" t="s">
        <v>308</v>
      </c>
      <c r="O30" s="13" t="s">
        <v>309</v>
      </c>
      <c r="P30" s="9" t="s">
        <v>310</v>
      </c>
      <c r="Q30" s="10" t="s">
        <v>311</v>
      </c>
      <c r="R30" s="11" t="s">
        <v>312</v>
      </c>
      <c r="S30" s="12" t="s">
        <v>313</v>
      </c>
    </row>
    <row r="31" ht="15.0" customHeight="1">
      <c r="A31" s="4" t="s">
        <v>314</v>
      </c>
      <c r="B31" s="5">
        <v>30.0</v>
      </c>
      <c r="C31" s="13" t="s">
        <v>20</v>
      </c>
      <c r="D31" s="14" t="s">
        <v>35</v>
      </c>
      <c r="E31" s="7" t="s">
        <v>315</v>
      </c>
      <c r="F31" s="7" t="s">
        <v>316</v>
      </c>
      <c r="G31" s="10" t="s">
        <v>317</v>
      </c>
      <c r="H31" s="4" t="str">
        <f>IFERROR(__xludf.DUMMYFUNCTION("IF(G31 = """","""",GOOGLETRANSLATE(G31,""fr"",""en""))"),"Rector of the Free University of Brussels")</f>
        <v>Rector of the Free University of Brussels</v>
      </c>
      <c r="I31" s="13" t="s">
        <v>25</v>
      </c>
      <c r="J31" s="15">
        <v>1842.0</v>
      </c>
      <c r="K31" s="15">
        <v>1913.0</v>
      </c>
      <c r="L31" s="16" t="s">
        <v>26</v>
      </c>
      <c r="M31" s="16" t="s">
        <v>27</v>
      </c>
      <c r="N31" s="13" t="s">
        <v>318</v>
      </c>
      <c r="O31" s="13" t="s">
        <v>319</v>
      </c>
      <c r="P31" s="10" t="s">
        <v>320</v>
      </c>
      <c r="Q31" s="10" t="s">
        <v>321</v>
      </c>
      <c r="R31" s="11" t="s">
        <v>322</v>
      </c>
      <c r="S31" s="12" t="s">
        <v>323</v>
      </c>
    </row>
    <row r="32" ht="15.0" customHeight="1">
      <c r="A32" s="4" t="s">
        <v>324</v>
      </c>
      <c r="B32" s="5">
        <v>31.0</v>
      </c>
      <c r="C32" s="13" t="s">
        <v>20</v>
      </c>
      <c r="D32" s="14" t="s">
        <v>35</v>
      </c>
      <c r="E32" s="7" t="s">
        <v>200</v>
      </c>
      <c r="F32" s="7" t="s">
        <v>325</v>
      </c>
      <c r="G32" s="10" t="s">
        <v>326</v>
      </c>
      <c r="H32" s="4" t="str">
        <f>IFERROR(__xludf.DUMMYFUNCTION("IF(G32 = """","""",GOOGLETRANSLATE(G32,""fr"",""en""))"),"Politician, pacifist")</f>
        <v>Politician, pacifist</v>
      </c>
      <c r="I32" s="13" t="s">
        <v>25</v>
      </c>
      <c r="J32" s="15">
        <v>1847.0</v>
      </c>
      <c r="K32" s="15">
        <v>1933.0</v>
      </c>
      <c r="L32" s="16" t="s">
        <v>26</v>
      </c>
      <c r="M32" s="16" t="s">
        <v>27</v>
      </c>
      <c r="N32" s="13" t="s">
        <v>327</v>
      </c>
      <c r="O32" s="13" t="s">
        <v>328</v>
      </c>
      <c r="P32" s="10" t="s">
        <v>329</v>
      </c>
      <c r="Q32" s="10" t="s">
        <v>330</v>
      </c>
      <c r="R32" s="11" t="s">
        <v>331</v>
      </c>
      <c r="S32" s="12" t="s">
        <v>332</v>
      </c>
    </row>
    <row r="33" ht="15.0" customHeight="1">
      <c r="A33" s="4" t="s">
        <v>333</v>
      </c>
      <c r="B33" s="5">
        <v>32.0</v>
      </c>
      <c r="C33" s="13" t="s">
        <v>20</v>
      </c>
      <c r="D33" s="14" t="s">
        <v>35</v>
      </c>
      <c r="E33" s="7" t="s">
        <v>334</v>
      </c>
      <c r="F33" s="7" t="s">
        <v>335</v>
      </c>
      <c r="G33" s="10" t="s">
        <v>336</v>
      </c>
      <c r="H33" s="10" t="s">
        <v>337</v>
      </c>
      <c r="I33" s="13" t="s">
        <v>25</v>
      </c>
      <c r="J33" s="15">
        <v>1879.0</v>
      </c>
      <c r="K33" s="15">
        <v>1960.0</v>
      </c>
      <c r="L33" s="16" t="s">
        <v>338</v>
      </c>
      <c r="M33" s="14" t="s">
        <v>339</v>
      </c>
      <c r="N33" s="13" t="s">
        <v>340</v>
      </c>
      <c r="O33" s="23" t="s">
        <v>341</v>
      </c>
      <c r="P33" s="10" t="s">
        <v>342</v>
      </c>
      <c r="Q33" s="10" t="s">
        <v>343</v>
      </c>
      <c r="R33" s="11" t="s">
        <v>344</v>
      </c>
      <c r="S33" s="12" t="s">
        <v>345</v>
      </c>
    </row>
    <row r="34" ht="15.0" customHeight="1">
      <c r="A34" s="4" t="s">
        <v>346</v>
      </c>
      <c r="B34" s="5">
        <v>33.0</v>
      </c>
      <c r="C34" s="13" t="s">
        <v>20</v>
      </c>
      <c r="D34" s="14" t="s">
        <v>35</v>
      </c>
      <c r="E34" s="7" t="s">
        <v>347</v>
      </c>
      <c r="F34" s="7" t="s">
        <v>348</v>
      </c>
      <c r="G34" s="10" t="s">
        <v>349</v>
      </c>
      <c r="H34" s="4" t="str">
        <f>IFERROR(__xludf.DUMMYFUNCTION("IF(G34 = """","""",GOOGLETRANSLATE(G34,""fr"",""en""))"),"Journalist, pacifist, supporter of Esperanto")</f>
        <v>Journalist, pacifist, supporter of Esperanto</v>
      </c>
      <c r="I34" s="13" t="s">
        <v>25</v>
      </c>
      <c r="J34" s="15">
        <v>1864.0</v>
      </c>
      <c r="K34" s="15">
        <v>1921.0</v>
      </c>
      <c r="L34" s="16" t="s">
        <v>110</v>
      </c>
      <c r="M34" s="16" t="s">
        <v>111</v>
      </c>
      <c r="N34" s="13" t="s">
        <v>350</v>
      </c>
      <c r="O34" s="13" t="s">
        <v>351</v>
      </c>
      <c r="P34" s="9" t="s">
        <v>352</v>
      </c>
      <c r="Q34" s="10" t="s">
        <v>353</v>
      </c>
      <c r="R34" s="11" t="s">
        <v>354</v>
      </c>
      <c r="S34" s="12" t="s">
        <v>355</v>
      </c>
    </row>
    <row r="35" ht="15.0" customHeight="1">
      <c r="A35" s="4" t="s">
        <v>356</v>
      </c>
      <c r="B35" s="5">
        <v>34.0</v>
      </c>
      <c r="C35" s="13" t="s">
        <v>20</v>
      </c>
      <c r="D35" s="6" t="s">
        <v>74</v>
      </c>
      <c r="E35" s="7" t="s">
        <v>357</v>
      </c>
      <c r="F35" s="7" t="s">
        <v>358</v>
      </c>
      <c r="G35" s="10" t="s">
        <v>359</v>
      </c>
      <c r="H35" s="10" t="s">
        <v>360</v>
      </c>
      <c r="I35" s="13" t="s">
        <v>25</v>
      </c>
      <c r="J35" s="15">
        <v>1854.0</v>
      </c>
      <c r="K35" s="15">
        <v>1932.0</v>
      </c>
      <c r="L35" s="16" t="s">
        <v>361</v>
      </c>
      <c r="M35" s="16" t="s">
        <v>362</v>
      </c>
      <c r="N35" s="10" t="s">
        <v>363</v>
      </c>
      <c r="O35" s="10" t="s">
        <v>364</v>
      </c>
      <c r="P35" s="10" t="s">
        <v>365</v>
      </c>
      <c r="Q35" s="10" t="s">
        <v>366</v>
      </c>
      <c r="R35" s="11" t="s">
        <v>367</v>
      </c>
      <c r="S35" s="12" t="s">
        <v>368</v>
      </c>
    </row>
    <row r="36" ht="15.0" customHeight="1">
      <c r="A36" s="4" t="s">
        <v>369</v>
      </c>
      <c r="B36" s="5">
        <v>35.0</v>
      </c>
      <c r="C36" s="13" t="s">
        <v>20</v>
      </c>
      <c r="D36" s="6" t="s">
        <v>74</v>
      </c>
      <c r="E36" s="7" t="s">
        <v>370</v>
      </c>
      <c r="F36" s="7" t="s">
        <v>371</v>
      </c>
      <c r="G36" s="10" t="s">
        <v>372</v>
      </c>
      <c r="H36" s="10" t="s">
        <v>373</v>
      </c>
      <c r="I36" s="13" t="s">
        <v>25</v>
      </c>
      <c r="J36" s="15">
        <v>1876.0</v>
      </c>
      <c r="K36" s="15">
        <v>1921.0</v>
      </c>
      <c r="L36" s="6" t="s">
        <v>52</v>
      </c>
      <c r="M36" s="16" t="s">
        <v>374</v>
      </c>
      <c r="N36" s="13" t="s">
        <v>375</v>
      </c>
      <c r="O36" s="13" t="s">
        <v>376</v>
      </c>
      <c r="P36" s="10" t="s">
        <v>377</v>
      </c>
      <c r="Q36" s="9" t="s">
        <v>378</v>
      </c>
      <c r="R36" s="11" t="s">
        <v>379</v>
      </c>
      <c r="S36" s="12" t="s">
        <v>380</v>
      </c>
    </row>
    <row r="37" ht="15.0" customHeight="1">
      <c r="A37" s="4" t="s">
        <v>381</v>
      </c>
      <c r="B37" s="5">
        <v>36.0</v>
      </c>
      <c r="C37" s="13" t="s">
        <v>20</v>
      </c>
      <c r="D37" s="14" t="s">
        <v>35</v>
      </c>
      <c r="E37" s="7" t="s">
        <v>22</v>
      </c>
      <c r="F37" s="7" t="s">
        <v>382</v>
      </c>
      <c r="G37" s="10" t="s">
        <v>383</v>
      </c>
      <c r="H37" s="10" t="s">
        <v>384</v>
      </c>
      <c r="I37" s="13" t="s">
        <v>25</v>
      </c>
      <c r="J37" s="10">
        <v>1846.0</v>
      </c>
      <c r="K37" s="10">
        <v>1925.0</v>
      </c>
      <c r="L37" s="16" t="s">
        <v>26</v>
      </c>
      <c r="M37" s="16" t="s">
        <v>27</v>
      </c>
      <c r="N37" s="13" t="s">
        <v>385</v>
      </c>
      <c r="O37" s="13" t="s">
        <v>386</v>
      </c>
      <c r="P37" s="9" t="s">
        <v>387</v>
      </c>
      <c r="Q37" s="10" t="s">
        <v>388</v>
      </c>
      <c r="R37" s="11" t="s">
        <v>389</v>
      </c>
      <c r="S37" s="12" t="s">
        <v>390</v>
      </c>
    </row>
    <row r="38" ht="15.0" customHeight="1">
      <c r="A38" s="10" t="s">
        <v>391</v>
      </c>
      <c r="B38" s="5">
        <v>37.0</v>
      </c>
      <c r="C38" s="13" t="s">
        <v>20</v>
      </c>
      <c r="D38" s="6" t="s">
        <v>74</v>
      </c>
      <c r="E38" s="7" t="s">
        <v>392</v>
      </c>
      <c r="F38" s="7" t="s">
        <v>393</v>
      </c>
      <c r="G38" s="10" t="s">
        <v>394</v>
      </c>
      <c r="H38" s="10" t="s">
        <v>395</v>
      </c>
      <c r="I38" s="13" t="s">
        <v>40</v>
      </c>
      <c r="J38" s="15">
        <v>1866.0</v>
      </c>
      <c r="K38" s="15">
        <v>1928.0</v>
      </c>
      <c r="L38" s="14" t="s">
        <v>396</v>
      </c>
      <c r="M38" s="14" t="s">
        <v>397</v>
      </c>
      <c r="N38" s="13" t="s">
        <v>398</v>
      </c>
      <c r="O38" s="10" t="s">
        <v>399</v>
      </c>
      <c r="P38" s="10" t="s">
        <v>400</v>
      </c>
      <c r="Q38" s="9" t="s">
        <v>401</v>
      </c>
      <c r="R38" s="11" t="s">
        <v>402</v>
      </c>
      <c r="S38" s="21" t="s">
        <v>403</v>
      </c>
    </row>
    <row r="39" ht="15.0" customHeight="1">
      <c r="A39" s="4" t="s">
        <v>404</v>
      </c>
      <c r="B39" s="5">
        <v>38.0</v>
      </c>
      <c r="C39" s="13" t="s">
        <v>20</v>
      </c>
      <c r="D39" s="14" t="s">
        <v>35</v>
      </c>
      <c r="E39" s="7" t="s">
        <v>237</v>
      </c>
      <c r="F39" s="7" t="s">
        <v>405</v>
      </c>
      <c r="G39" s="10" t="s">
        <v>406</v>
      </c>
      <c r="H39" s="10" t="s">
        <v>407</v>
      </c>
      <c r="I39" s="13" t="s">
        <v>25</v>
      </c>
      <c r="J39" s="15">
        <v>1869.0</v>
      </c>
      <c r="K39" s="15">
        <v>1929.0</v>
      </c>
      <c r="L39" s="16" t="s">
        <v>26</v>
      </c>
      <c r="M39" s="16" t="s">
        <v>27</v>
      </c>
      <c r="N39" s="13" t="s">
        <v>408</v>
      </c>
      <c r="O39" s="13" t="s">
        <v>409</v>
      </c>
      <c r="P39" s="10" t="s">
        <v>410</v>
      </c>
      <c r="Q39" s="9" t="s">
        <v>411</v>
      </c>
      <c r="R39" s="11" t="s">
        <v>412</v>
      </c>
      <c r="S39" s="12" t="s">
        <v>413</v>
      </c>
    </row>
    <row r="40" ht="15.0" customHeight="1">
      <c r="A40" s="4" t="s">
        <v>414</v>
      </c>
      <c r="B40" s="5">
        <v>39.0</v>
      </c>
      <c r="C40" s="13" t="s">
        <v>20</v>
      </c>
      <c r="D40" s="6" t="s">
        <v>74</v>
      </c>
      <c r="E40" s="7" t="s">
        <v>415</v>
      </c>
      <c r="F40" s="7" t="s">
        <v>416</v>
      </c>
      <c r="G40" s="10" t="s">
        <v>417</v>
      </c>
      <c r="H40" s="10" t="s">
        <v>418</v>
      </c>
      <c r="I40" s="13" t="s">
        <v>25</v>
      </c>
      <c r="J40" s="15">
        <v>1869.0</v>
      </c>
      <c r="K40" s="15">
        <v>1949.0</v>
      </c>
      <c r="L40" s="16" t="s">
        <v>26</v>
      </c>
      <c r="M40" s="16" t="s">
        <v>27</v>
      </c>
      <c r="N40" s="10" t="s">
        <v>419</v>
      </c>
      <c r="O40" s="10" t="s">
        <v>420</v>
      </c>
      <c r="P40" s="10" t="s">
        <v>421</v>
      </c>
      <c r="Q40" s="10" t="s">
        <v>422</v>
      </c>
      <c r="R40" s="11" t="s">
        <v>423</v>
      </c>
      <c r="S40" s="12" t="s">
        <v>424</v>
      </c>
    </row>
    <row r="41" ht="15.0" customHeight="1">
      <c r="A41" s="4" t="s">
        <v>425</v>
      </c>
      <c r="B41" s="5">
        <v>40.0</v>
      </c>
      <c r="C41" s="13" t="s">
        <v>20</v>
      </c>
      <c r="D41" s="14" t="s">
        <v>35</v>
      </c>
      <c r="E41" s="7" t="s">
        <v>426</v>
      </c>
      <c r="F41" s="7" t="s">
        <v>427</v>
      </c>
      <c r="G41" s="10" t="s">
        <v>428</v>
      </c>
      <c r="H41" s="4" t="str">
        <f>IFERROR(__xludf.DUMMYFUNCTION("IF(G41 = """","""",GOOGLETRANSLATE(G41,""fr"",""en""))"),"Writer, aesthete, art critic")</f>
        <v>Writer, aesthete, art critic</v>
      </c>
      <c r="I41" s="13" t="s">
        <v>25</v>
      </c>
      <c r="J41" s="15">
        <v>1856.0</v>
      </c>
      <c r="K41" s="15">
        <v>1919.0</v>
      </c>
      <c r="L41" s="16" t="s">
        <v>26</v>
      </c>
      <c r="M41" s="16" t="s">
        <v>27</v>
      </c>
      <c r="N41" s="13" t="s">
        <v>429</v>
      </c>
      <c r="O41" s="13" t="s">
        <v>430</v>
      </c>
      <c r="P41" s="9" t="s">
        <v>431</v>
      </c>
      <c r="Q41" s="13" t="s">
        <v>432</v>
      </c>
      <c r="R41" s="11" t="s">
        <v>433</v>
      </c>
      <c r="S41" s="12" t="s">
        <v>434</v>
      </c>
    </row>
    <row r="42" ht="15.0" customHeight="1">
      <c r="A42" s="4" t="s">
        <v>435</v>
      </c>
      <c r="B42" s="5">
        <v>41.0</v>
      </c>
      <c r="C42" s="13" t="s">
        <v>20</v>
      </c>
      <c r="D42" s="14" t="s">
        <v>35</v>
      </c>
      <c r="E42" s="7" t="s">
        <v>436</v>
      </c>
      <c r="F42" s="7" t="s">
        <v>437</v>
      </c>
      <c r="G42" s="10" t="s">
        <v>438</v>
      </c>
      <c r="H42" s="10" t="s">
        <v>439</v>
      </c>
      <c r="I42" s="13" t="s">
        <v>25</v>
      </c>
      <c r="J42" s="15">
        <v>1859.0</v>
      </c>
      <c r="K42" s="15">
        <v>1935.0</v>
      </c>
      <c r="L42" s="16" t="s">
        <v>41</v>
      </c>
      <c r="M42" s="16" t="s">
        <v>41</v>
      </c>
      <c r="N42" s="10" t="s">
        <v>440</v>
      </c>
      <c r="O42" s="10" t="s">
        <v>441</v>
      </c>
      <c r="P42" s="13" t="s">
        <v>442</v>
      </c>
      <c r="Q42" s="10" t="s">
        <v>443</v>
      </c>
      <c r="R42" s="11" t="s">
        <v>444</v>
      </c>
      <c r="S42" s="12" t="s">
        <v>445</v>
      </c>
    </row>
    <row r="43" ht="15.0" customHeight="1">
      <c r="A43" s="4" t="s">
        <v>446</v>
      </c>
      <c r="B43" s="5">
        <v>42.0</v>
      </c>
      <c r="C43" s="13" t="s">
        <v>20</v>
      </c>
      <c r="D43" s="14" t="s">
        <v>35</v>
      </c>
      <c r="E43" s="7" t="s">
        <v>447</v>
      </c>
      <c r="F43" s="7" t="s">
        <v>448</v>
      </c>
      <c r="G43" s="13" t="s">
        <v>449</v>
      </c>
      <c r="H43" s="4" t="str">
        <f>IFERROR(__xludf.DUMMYFUNCTION("IF(G43 = """","""",GOOGLETRANSLATE(G43,""fr"",""en""))"),"Economist and pacifist")</f>
        <v>Economist and pacifist</v>
      </c>
      <c r="I43" s="13" t="s">
        <v>25</v>
      </c>
      <c r="J43" s="15">
        <v>1822.0</v>
      </c>
      <c r="K43" s="15">
        <v>1912.0</v>
      </c>
      <c r="L43" s="16" t="s">
        <v>41</v>
      </c>
      <c r="M43" s="16" t="s">
        <v>41</v>
      </c>
      <c r="N43" s="10" t="s">
        <v>450</v>
      </c>
      <c r="O43" s="10" t="s">
        <v>451</v>
      </c>
      <c r="P43" s="10" t="s">
        <v>452</v>
      </c>
      <c r="Q43" s="10" t="s">
        <v>453</v>
      </c>
      <c r="R43" s="11" t="s">
        <v>454</v>
      </c>
      <c r="S43" s="12" t="s">
        <v>455</v>
      </c>
    </row>
    <row r="44" ht="15.0" customHeight="1">
      <c r="A44" s="4" t="s">
        <v>456</v>
      </c>
      <c r="B44" s="5">
        <v>43.0</v>
      </c>
      <c r="C44" s="13" t="s">
        <v>20</v>
      </c>
      <c r="D44" s="14" t="s">
        <v>86</v>
      </c>
      <c r="E44" s="7" t="s">
        <v>457</v>
      </c>
      <c r="F44" s="7" t="s">
        <v>458</v>
      </c>
      <c r="G44" s="13" t="s">
        <v>459</v>
      </c>
      <c r="H44" s="10" t="s">
        <v>460</v>
      </c>
      <c r="I44" s="13" t="s">
        <v>25</v>
      </c>
      <c r="J44" s="15">
        <v>1836.0</v>
      </c>
      <c r="K44" s="15">
        <v>1924.0</v>
      </c>
      <c r="L44" s="16" t="s">
        <v>26</v>
      </c>
      <c r="M44" s="16" t="s">
        <v>27</v>
      </c>
      <c r="N44" s="13" t="s">
        <v>461</v>
      </c>
      <c r="O44" s="13" t="s">
        <v>462</v>
      </c>
      <c r="P44" s="13" t="s">
        <v>463</v>
      </c>
      <c r="Q44" s="13" t="s">
        <v>464</v>
      </c>
      <c r="R44" s="11" t="s">
        <v>465</v>
      </c>
      <c r="S44" s="12" t="s">
        <v>466</v>
      </c>
    </row>
    <row r="45" ht="15.0" customHeight="1">
      <c r="A45" s="4" t="s">
        <v>467</v>
      </c>
      <c r="B45" s="5">
        <v>44.0</v>
      </c>
      <c r="C45" s="13" t="s">
        <v>20</v>
      </c>
      <c r="D45" s="14" t="s">
        <v>35</v>
      </c>
      <c r="E45" s="7" t="s">
        <v>468</v>
      </c>
      <c r="F45" s="7" t="s">
        <v>469</v>
      </c>
      <c r="G45" s="10" t="s">
        <v>470</v>
      </c>
      <c r="H45" s="10" t="s">
        <v>471</v>
      </c>
      <c r="I45" s="13" t="s">
        <v>40</v>
      </c>
      <c r="J45" s="15">
        <v>1846.0</v>
      </c>
      <c r="K45" s="15">
        <v>1913.0</v>
      </c>
      <c r="L45" s="16" t="s">
        <v>26</v>
      </c>
      <c r="M45" s="16" t="s">
        <v>27</v>
      </c>
      <c r="N45" s="13" t="s">
        <v>472</v>
      </c>
      <c r="O45" s="13" t="s">
        <v>473</v>
      </c>
      <c r="P45" s="10" t="s">
        <v>474</v>
      </c>
      <c r="Q45" s="13" t="s">
        <v>475</v>
      </c>
      <c r="R45" s="11" t="s">
        <v>476</v>
      </c>
      <c r="S45" s="12" t="s">
        <v>477</v>
      </c>
    </row>
    <row r="46" ht="15.0" customHeight="1">
      <c r="A46" s="4" t="s">
        <v>478</v>
      </c>
      <c r="B46" s="5">
        <v>45.0</v>
      </c>
      <c r="C46" s="13" t="s">
        <v>20</v>
      </c>
      <c r="D46" s="6" t="s">
        <v>74</v>
      </c>
      <c r="E46" s="7" t="s">
        <v>274</v>
      </c>
      <c r="F46" s="7" t="s">
        <v>479</v>
      </c>
      <c r="G46" s="10" t="s">
        <v>480</v>
      </c>
      <c r="H46" s="10" t="s">
        <v>481</v>
      </c>
      <c r="I46" s="13" t="s">
        <v>25</v>
      </c>
      <c r="J46" s="15">
        <v>1850.0</v>
      </c>
      <c r="K46" s="15">
        <v>1935.0</v>
      </c>
      <c r="L46" s="16" t="s">
        <v>41</v>
      </c>
      <c r="M46" s="16" t="s">
        <v>41</v>
      </c>
      <c r="N46" s="13" t="s">
        <v>482</v>
      </c>
      <c r="O46" s="10" t="s">
        <v>483</v>
      </c>
      <c r="P46" s="13" t="s">
        <v>484</v>
      </c>
      <c r="Q46" s="10" t="s">
        <v>485</v>
      </c>
      <c r="R46" s="11" t="s">
        <v>486</v>
      </c>
      <c r="S46" s="12" t="s">
        <v>487</v>
      </c>
    </row>
    <row r="47" ht="15.0" customHeight="1">
      <c r="A47" s="4" t="s">
        <v>488</v>
      </c>
      <c r="B47" s="5">
        <v>46.0</v>
      </c>
      <c r="C47" s="13" t="s">
        <v>20</v>
      </c>
      <c r="D47" s="6" t="s">
        <v>74</v>
      </c>
      <c r="E47" s="7" t="s">
        <v>489</v>
      </c>
      <c r="F47" s="7" t="s">
        <v>490</v>
      </c>
      <c r="G47" s="10" t="s">
        <v>491</v>
      </c>
      <c r="H47" s="4" t="str">
        <f>IFERROR(__xludf.DUMMYFUNCTION("IF(G47 = """","""",GOOGLETRANSLATE(G47,""fr"",""en""))"),"Writer, bibliographer")</f>
        <v>Writer, bibliographer</v>
      </c>
      <c r="I47" s="13" t="s">
        <v>25</v>
      </c>
      <c r="J47" s="15">
        <v>1862.0</v>
      </c>
      <c r="K47" s="15">
        <v>1946.0</v>
      </c>
      <c r="L47" s="16" t="s">
        <v>492</v>
      </c>
      <c r="M47" s="16" t="s">
        <v>493</v>
      </c>
      <c r="N47" s="13" t="s">
        <v>494</v>
      </c>
      <c r="O47" s="13" t="s">
        <v>495</v>
      </c>
      <c r="P47" s="10" t="s">
        <v>496</v>
      </c>
      <c r="Q47" s="9" t="s">
        <v>497</v>
      </c>
      <c r="R47" s="11" t="s">
        <v>498</v>
      </c>
      <c r="S47" s="12" t="s">
        <v>499</v>
      </c>
    </row>
    <row r="48" ht="15.0" customHeight="1">
      <c r="A48" s="4" t="s">
        <v>500</v>
      </c>
      <c r="B48" s="5">
        <v>47.0</v>
      </c>
      <c r="C48" s="13" t="s">
        <v>20</v>
      </c>
      <c r="D48" s="6" t="s">
        <v>74</v>
      </c>
      <c r="E48" s="7" t="s">
        <v>501</v>
      </c>
      <c r="F48" s="7" t="s">
        <v>502</v>
      </c>
      <c r="G48" s="10" t="s">
        <v>503</v>
      </c>
      <c r="H48" s="4" t="str">
        <f>IFERROR(__xludf.DUMMYFUNCTION("IF(G48 = """","""",GOOGLETRANSLATE(G48,""fr"",""en""))"),"Lawyer, politician, feminist")</f>
        <v>Lawyer, politician, feminist</v>
      </c>
      <c r="I48" s="13" t="s">
        <v>25</v>
      </c>
      <c r="J48" s="15">
        <v>1837.0</v>
      </c>
      <c r="K48" s="15">
        <v>1922.0</v>
      </c>
      <c r="L48" s="16" t="s">
        <v>41</v>
      </c>
      <c r="M48" s="16" t="s">
        <v>41</v>
      </c>
      <c r="N48" s="13" t="s">
        <v>504</v>
      </c>
      <c r="O48" s="13" t="s">
        <v>505</v>
      </c>
      <c r="P48" s="13" t="s">
        <v>506</v>
      </c>
      <c r="Q48" s="10" t="s">
        <v>507</v>
      </c>
      <c r="R48" s="11" t="s">
        <v>508</v>
      </c>
      <c r="S48" s="12" t="s">
        <v>509</v>
      </c>
    </row>
    <row r="49" ht="15.0" customHeight="1">
      <c r="A49" s="4" t="s">
        <v>510</v>
      </c>
      <c r="B49" s="5">
        <v>48.0</v>
      </c>
      <c r="C49" s="13" t="s">
        <v>20</v>
      </c>
      <c r="D49" s="6" t="s">
        <v>74</v>
      </c>
      <c r="E49" s="7" t="s">
        <v>511</v>
      </c>
      <c r="F49" s="7" t="s">
        <v>512</v>
      </c>
      <c r="G49" s="10" t="s">
        <v>513</v>
      </c>
      <c r="H49" s="10" t="s">
        <v>514</v>
      </c>
      <c r="I49" s="13" t="s">
        <v>25</v>
      </c>
      <c r="J49" s="15">
        <v>1838.0</v>
      </c>
      <c r="K49" s="15">
        <v>1822.0</v>
      </c>
      <c r="L49" s="16" t="s">
        <v>26</v>
      </c>
      <c r="M49" s="16" t="s">
        <v>27</v>
      </c>
      <c r="N49" s="10" t="s">
        <v>515</v>
      </c>
      <c r="O49" s="10" t="s">
        <v>516</v>
      </c>
      <c r="P49" s="24" t="s">
        <v>517</v>
      </c>
      <c r="Q49" s="9" t="s">
        <v>518</v>
      </c>
      <c r="R49" s="11" t="s">
        <v>519</v>
      </c>
      <c r="S49" s="12" t="s">
        <v>520</v>
      </c>
    </row>
    <row r="50" ht="15.0" customHeight="1">
      <c r="A50" s="4" t="s">
        <v>521</v>
      </c>
      <c r="B50" s="5">
        <v>49.0</v>
      </c>
      <c r="C50" s="13" t="s">
        <v>20</v>
      </c>
      <c r="D50" s="14" t="s">
        <v>35</v>
      </c>
      <c r="E50" s="7" t="s">
        <v>522</v>
      </c>
      <c r="F50" s="7" t="s">
        <v>523</v>
      </c>
      <c r="G50" s="10" t="s">
        <v>524</v>
      </c>
      <c r="H50" s="4" t="str">
        <f>IFERROR(__xludf.DUMMYFUNCTION("IF(G50 = """","""",GOOGLETRANSLATE(G50,""fr"",""en""))"),"Socialist politician")</f>
        <v>Socialist politician</v>
      </c>
      <c r="I50" s="13" t="s">
        <v>25</v>
      </c>
      <c r="J50" s="15">
        <v>1856.0</v>
      </c>
      <c r="K50" s="15">
        <v>1938.0</v>
      </c>
      <c r="L50" s="16" t="s">
        <v>26</v>
      </c>
      <c r="M50" s="16" t="s">
        <v>27</v>
      </c>
      <c r="N50" s="13" t="s">
        <v>525</v>
      </c>
      <c r="O50" s="13" t="s">
        <v>526</v>
      </c>
      <c r="P50" s="9" t="s">
        <v>527</v>
      </c>
      <c r="Q50" s="9" t="s">
        <v>528</v>
      </c>
      <c r="R50" s="11" t="s">
        <v>529</v>
      </c>
      <c r="S50" s="12" t="s">
        <v>530</v>
      </c>
    </row>
    <row r="51" ht="15.0" customHeight="1">
      <c r="A51" s="4" t="s">
        <v>531</v>
      </c>
      <c r="B51" s="5">
        <v>50.0</v>
      </c>
      <c r="C51" s="13" t="s">
        <v>20</v>
      </c>
      <c r="D51" s="14" t="s">
        <v>35</v>
      </c>
      <c r="E51" s="7" t="s">
        <v>532</v>
      </c>
      <c r="F51" s="7" t="s">
        <v>533</v>
      </c>
      <c r="G51" s="10" t="s">
        <v>534</v>
      </c>
      <c r="H51" s="4" t="str">
        <f>IFERROR(__xludf.DUMMYFUNCTION("IF(G51 = """","""",GOOGLETRANSLATE(G51,""fr"",""en""))"),"Sociologist and politician")</f>
        <v>Sociologist and politician</v>
      </c>
      <c r="I51" s="13" t="s">
        <v>25</v>
      </c>
      <c r="J51" s="15">
        <v>1866.0</v>
      </c>
      <c r="K51" s="15">
        <v>1959.0</v>
      </c>
      <c r="L51" s="16" t="s">
        <v>26</v>
      </c>
      <c r="M51" s="16" t="s">
        <v>27</v>
      </c>
      <c r="N51" s="13" t="s">
        <v>525</v>
      </c>
      <c r="O51" s="13" t="s">
        <v>526</v>
      </c>
      <c r="P51" s="9" t="s">
        <v>535</v>
      </c>
      <c r="Q51" s="9" t="s">
        <v>536</v>
      </c>
      <c r="R51" s="11" t="s">
        <v>537</v>
      </c>
      <c r="S51" s="12" t="s">
        <v>538</v>
      </c>
    </row>
    <row r="52" ht="15.0" customHeight="1">
      <c r="A52" s="4" t="s">
        <v>539</v>
      </c>
      <c r="B52" s="5">
        <v>51.0</v>
      </c>
      <c r="C52" s="13" t="s">
        <v>20</v>
      </c>
      <c r="D52" s="14" t="s">
        <v>35</v>
      </c>
      <c r="E52" s="7" t="s">
        <v>522</v>
      </c>
      <c r="F52" s="7" t="s">
        <v>540</v>
      </c>
      <c r="G52" s="10" t="s">
        <v>541</v>
      </c>
      <c r="H52" s="4" t="str">
        <f>IFERROR(__xludf.DUMMYFUNCTION("IF(G52 = """","""",GOOGLETRANSLATE(G52,""fr"",""en""))"),"Poet, art critic")</f>
        <v>Poet, art critic</v>
      </c>
      <c r="I52" s="13" t="s">
        <v>25</v>
      </c>
      <c r="J52" s="15">
        <v>1855.0</v>
      </c>
      <c r="K52" s="15">
        <v>1916.0</v>
      </c>
      <c r="L52" s="16" t="s">
        <v>26</v>
      </c>
      <c r="M52" s="16" t="s">
        <v>27</v>
      </c>
      <c r="N52" s="13" t="s">
        <v>542</v>
      </c>
      <c r="O52" s="13" t="s">
        <v>543</v>
      </c>
      <c r="P52" s="25" t="s">
        <v>544</v>
      </c>
      <c r="Q52" s="9" t="s">
        <v>545</v>
      </c>
      <c r="R52" s="11" t="s">
        <v>546</v>
      </c>
      <c r="S52" s="12" t="s">
        <v>547</v>
      </c>
    </row>
    <row r="53" ht="15.0" customHeight="1">
      <c r="A53" s="4" t="s">
        <v>548</v>
      </c>
      <c r="B53" s="5">
        <v>52.0</v>
      </c>
      <c r="C53" s="13" t="s">
        <v>20</v>
      </c>
      <c r="D53" s="14" t="s">
        <v>35</v>
      </c>
      <c r="E53" s="7" t="s">
        <v>549</v>
      </c>
      <c r="F53" s="7" t="s">
        <v>550</v>
      </c>
      <c r="G53" s="10" t="s">
        <v>551</v>
      </c>
      <c r="H53" s="4" t="str">
        <f>IFERROR(__xludf.DUMMYFUNCTION("IF(G53 = """","""",GOOGLETRANSLATE(G53,""fr"",""en""))"),"Writer, pacifist")</f>
        <v>Writer, pacifist</v>
      </c>
      <c r="I53" s="13" t="s">
        <v>25</v>
      </c>
      <c r="J53" s="15">
        <v>1843.0</v>
      </c>
      <c r="K53" s="15">
        <v>1914.0</v>
      </c>
      <c r="L53" s="16" t="s">
        <v>110</v>
      </c>
      <c r="M53" s="16" t="s">
        <v>111</v>
      </c>
      <c r="N53" s="10" t="s">
        <v>552</v>
      </c>
      <c r="O53" s="10" t="s">
        <v>553</v>
      </c>
      <c r="P53" s="10" t="s">
        <v>554</v>
      </c>
      <c r="Q53" s="9" t="s">
        <v>555</v>
      </c>
      <c r="R53" s="11" t="s">
        <v>556</v>
      </c>
      <c r="S53" s="12" t="s">
        <v>557</v>
      </c>
    </row>
    <row r="54" ht="15.0" customHeight="1">
      <c r="A54" s="4" t="s">
        <v>558</v>
      </c>
      <c r="B54" s="5">
        <v>53.0</v>
      </c>
      <c r="C54" s="13" t="s">
        <v>20</v>
      </c>
      <c r="D54" s="14" t="s">
        <v>35</v>
      </c>
      <c r="E54" s="7" t="s">
        <v>522</v>
      </c>
      <c r="F54" s="7" t="s">
        <v>559</v>
      </c>
      <c r="G54" s="10" t="s">
        <v>560</v>
      </c>
      <c r="H54" s="4" t="str">
        <f>IFERROR(__xludf.DUMMYFUNCTION("IF(G54 = """","""",GOOGLETRANSLATE(G54,""fr"",""en""))"),"Engineer, Director of the Institute of Sociology")</f>
        <v>Engineer, Director of the Institute of Sociology</v>
      </c>
      <c r="I54" s="13" t="s">
        <v>25</v>
      </c>
      <c r="J54" s="15">
        <v>1867.0</v>
      </c>
      <c r="K54" s="15">
        <v>1916.0</v>
      </c>
      <c r="L54" s="16" t="s">
        <v>26</v>
      </c>
      <c r="M54" s="16" t="s">
        <v>27</v>
      </c>
      <c r="N54" s="13" t="s">
        <v>561</v>
      </c>
      <c r="O54" s="10" t="s">
        <v>562</v>
      </c>
      <c r="P54" s="10" t="s">
        <v>563</v>
      </c>
      <c r="Q54" s="9" t="s">
        <v>564</v>
      </c>
      <c r="R54" s="11" t="s">
        <v>565</v>
      </c>
      <c r="S54" s="12" t="s">
        <v>566</v>
      </c>
    </row>
    <row r="55" ht="15.0" customHeight="1">
      <c r="A55" s="10" t="s">
        <v>567</v>
      </c>
      <c r="B55" s="5">
        <v>54.0</v>
      </c>
      <c r="C55" s="13" t="s">
        <v>152</v>
      </c>
      <c r="D55" s="6" t="s">
        <v>153</v>
      </c>
      <c r="E55" s="20"/>
      <c r="F55" s="20"/>
      <c r="G55" s="10" t="s">
        <v>568</v>
      </c>
      <c r="H55" s="10" t="s">
        <v>569</v>
      </c>
      <c r="I55" s="13"/>
      <c r="J55" s="10">
        <v>1902.0</v>
      </c>
      <c r="K55" s="13"/>
      <c r="L55" s="16" t="s">
        <v>26</v>
      </c>
      <c r="M55" s="16" t="s">
        <v>27</v>
      </c>
      <c r="N55" s="13" t="s">
        <v>570</v>
      </c>
      <c r="O55" s="13" t="s">
        <v>571</v>
      </c>
      <c r="P55" s="13" t="s">
        <v>572</v>
      </c>
      <c r="Q55" s="10" t="s">
        <v>573</v>
      </c>
      <c r="R55" s="11" t="s">
        <v>234</v>
      </c>
      <c r="S55" s="22" t="s">
        <v>574</v>
      </c>
    </row>
    <row r="56" ht="15.0" customHeight="1">
      <c r="A56" s="4" t="s">
        <v>575</v>
      </c>
      <c r="B56" s="5">
        <v>55.0</v>
      </c>
      <c r="C56" s="13" t="s">
        <v>152</v>
      </c>
      <c r="D56" s="6" t="s">
        <v>153</v>
      </c>
      <c r="E56" s="20"/>
      <c r="F56" s="20"/>
      <c r="G56" s="10" t="s">
        <v>576</v>
      </c>
      <c r="H56" s="10" t="s">
        <v>577</v>
      </c>
      <c r="I56" s="13"/>
      <c r="J56" s="10">
        <v>1890.0</v>
      </c>
      <c r="K56" s="13"/>
      <c r="L56" s="16" t="s">
        <v>26</v>
      </c>
      <c r="M56" s="16" t="s">
        <v>27</v>
      </c>
      <c r="N56" s="13" t="s">
        <v>578</v>
      </c>
      <c r="O56" s="13" t="s">
        <v>579</v>
      </c>
      <c r="P56" s="10" t="s">
        <v>580</v>
      </c>
      <c r="Q56" s="10" t="s">
        <v>581</v>
      </c>
      <c r="R56" s="11" t="s">
        <v>234</v>
      </c>
      <c r="S56" s="13"/>
    </row>
    <row r="57" ht="15.0" customHeight="1">
      <c r="A57" s="4" t="s">
        <v>582</v>
      </c>
      <c r="B57" s="5">
        <v>56.0</v>
      </c>
      <c r="C57" s="13" t="s">
        <v>152</v>
      </c>
      <c r="D57" s="6" t="s">
        <v>153</v>
      </c>
      <c r="E57" s="20"/>
      <c r="F57" s="20"/>
      <c r="G57" s="13" t="s">
        <v>152</v>
      </c>
      <c r="H57" s="4" t="str">
        <f>IFERROR(__xludf.DUMMYFUNCTION("IF(G57 = """","""",GOOGLETRANSLATE(G57,""fr"",""en""))"),"Institution")</f>
        <v>Institution</v>
      </c>
      <c r="I57" s="13"/>
      <c r="J57" s="10">
        <v>1889.0</v>
      </c>
      <c r="K57" s="10">
        <v>1939.0</v>
      </c>
      <c r="L57" s="16"/>
      <c r="M57" s="16"/>
      <c r="N57" s="13" t="s">
        <v>350</v>
      </c>
      <c r="O57" s="13" t="s">
        <v>351</v>
      </c>
      <c r="P57" s="13" t="s">
        <v>583</v>
      </c>
      <c r="Q57" s="10" t="s">
        <v>584</v>
      </c>
      <c r="R57" s="11" t="s">
        <v>234</v>
      </c>
      <c r="S57" s="12" t="s">
        <v>585</v>
      </c>
    </row>
    <row r="58" ht="15.0" customHeight="1">
      <c r="A58" s="4" t="s">
        <v>586</v>
      </c>
      <c r="B58" s="5">
        <v>57.0</v>
      </c>
      <c r="C58" s="13" t="s">
        <v>152</v>
      </c>
      <c r="D58" s="6" t="s">
        <v>153</v>
      </c>
      <c r="E58" s="20"/>
      <c r="F58" s="20"/>
      <c r="G58" s="10" t="s">
        <v>587</v>
      </c>
      <c r="H58" s="10" t="s">
        <v>588</v>
      </c>
      <c r="I58" s="13"/>
      <c r="J58" s="10">
        <v>1889.0</v>
      </c>
      <c r="K58" s="13"/>
      <c r="L58" s="16"/>
      <c r="M58" s="16"/>
      <c r="N58" s="10" t="s">
        <v>267</v>
      </c>
      <c r="O58" s="10" t="s">
        <v>268</v>
      </c>
      <c r="P58" s="13" t="s">
        <v>589</v>
      </c>
      <c r="Q58" s="10" t="s">
        <v>590</v>
      </c>
      <c r="R58" s="11" t="s">
        <v>234</v>
      </c>
      <c r="S58" s="22" t="s">
        <v>591</v>
      </c>
    </row>
    <row r="59" ht="15.0" customHeight="1">
      <c r="A59" s="10" t="s">
        <v>592</v>
      </c>
      <c r="B59" s="5">
        <v>58.0</v>
      </c>
      <c r="C59" s="13" t="s">
        <v>152</v>
      </c>
      <c r="D59" s="6" t="s">
        <v>153</v>
      </c>
      <c r="E59" s="20"/>
      <c r="F59" s="20"/>
      <c r="G59" s="10" t="s">
        <v>593</v>
      </c>
      <c r="H59" s="10" t="s">
        <v>594</v>
      </c>
      <c r="I59" s="13"/>
      <c r="J59" s="10">
        <v>1881.0</v>
      </c>
      <c r="K59" s="10">
        <v>1914.0</v>
      </c>
      <c r="L59" s="16" t="s">
        <v>26</v>
      </c>
      <c r="M59" s="16" t="s">
        <v>27</v>
      </c>
      <c r="N59" s="10" t="s">
        <v>429</v>
      </c>
      <c r="O59" s="10" t="s">
        <v>430</v>
      </c>
      <c r="P59" s="10" t="s">
        <v>595</v>
      </c>
      <c r="Q59" s="10" t="s">
        <v>596</v>
      </c>
      <c r="R59" s="11" t="s">
        <v>234</v>
      </c>
      <c r="S59" s="26" t="s">
        <v>597</v>
      </c>
    </row>
    <row r="60" ht="15.0" customHeight="1">
      <c r="A60" s="10" t="s">
        <v>598</v>
      </c>
      <c r="B60" s="5">
        <v>59.0</v>
      </c>
      <c r="C60" s="13" t="s">
        <v>152</v>
      </c>
      <c r="D60" s="6" t="s">
        <v>153</v>
      </c>
      <c r="E60" s="20"/>
      <c r="F60" s="20"/>
      <c r="G60" s="10" t="s">
        <v>599</v>
      </c>
      <c r="H60" s="10" t="s">
        <v>600</v>
      </c>
      <c r="I60" s="13"/>
      <c r="J60" s="10">
        <v>1894.0</v>
      </c>
      <c r="K60" s="10">
        <v>1919.0</v>
      </c>
      <c r="L60" s="16" t="s">
        <v>26</v>
      </c>
      <c r="M60" s="16" t="s">
        <v>27</v>
      </c>
      <c r="N60" s="10" t="s">
        <v>601</v>
      </c>
      <c r="O60" s="10" t="s">
        <v>602</v>
      </c>
      <c r="P60" s="13" t="s">
        <v>603</v>
      </c>
      <c r="Q60" s="10" t="s">
        <v>604</v>
      </c>
      <c r="R60" s="11" t="s">
        <v>234</v>
      </c>
      <c r="S60" s="26" t="s">
        <v>605</v>
      </c>
    </row>
    <row r="61" ht="15.0" customHeight="1">
      <c r="A61" s="4" t="s">
        <v>606</v>
      </c>
      <c r="B61" s="5">
        <v>60.0</v>
      </c>
      <c r="C61" s="13" t="s">
        <v>20</v>
      </c>
      <c r="D61" s="6" t="s">
        <v>74</v>
      </c>
      <c r="E61" s="7" t="s">
        <v>607</v>
      </c>
      <c r="F61" s="7" t="s">
        <v>608</v>
      </c>
      <c r="G61" s="13" t="s">
        <v>609</v>
      </c>
      <c r="H61" s="10" t="s">
        <v>610</v>
      </c>
      <c r="I61" s="13" t="s">
        <v>25</v>
      </c>
      <c r="J61" s="10">
        <v>1894.0</v>
      </c>
      <c r="K61" s="10">
        <v>1961.0</v>
      </c>
      <c r="L61" s="16" t="s">
        <v>611</v>
      </c>
      <c r="M61" s="16" t="s">
        <v>612</v>
      </c>
      <c r="N61" s="10" t="s">
        <v>613</v>
      </c>
      <c r="O61" s="13" t="s">
        <v>614</v>
      </c>
      <c r="P61" s="9" t="s">
        <v>615</v>
      </c>
      <c r="Q61" s="9" t="s">
        <v>616</v>
      </c>
      <c r="R61" s="11" t="s">
        <v>617</v>
      </c>
      <c r="S61" s="13"/>
    </row>
    <row r="62" ht="15.0" customHeight="1">
      <c r="A62" s="4" t="s">
        <v>618</v>
      </c>
      <c r="B62" s="5">
        <v>61.0</v>
      </c>
      <c r="C62" s="13" t="s">
        <v>152</v>
      </c>
      <c r="D62" s="6" t="s">
        <v>153</v>
      </c>
      <c r="E62" s="20"/>
      <c r="F62" s="20"/>
      <c r="G62" s="10" t="s">
        <v>619</v>
      </c>
      <c r="H62" s="4" t="str">
        <f>IFERROR(__xludf.DUMMYFUNCTION("IF(G62 = """","""",GOOGLETRANSLATE(G62,""fr"",""en""))"),"World's oldest peace organization")</f>
        <v>World's oldest peace organization</v>
      </c>
      <c r="I62" s="13"/>
      <c r="J62" s="10">
        <v>1891.0</v>
      </c>
      <c r="K62" s="13"/>
      <c r="L62" s="14" t="s">
        <v>338</v>
      </c>
      <c r="M62" s="14" t="s">
        <v>339</v>
      </c>
      <c r="N62" s="13" t="s">
        <v>350</v>
      </c>
      <c r="O62" s="13" t="s">
        <v>351</v>
      </c>
      <c r="P62" s="10" t="s">
        <v>620</v>
      </c>
      <c r="Q62" s="10" t="s">
        <v>621</v>
      </c>
      <c r="R62" s="11" t="s">
        <v>234</v>
      </c>
      <c r="S62" s="22" t="s">
        <v>622</v>
      </c>
    </row>
    <row r="63" ht="15.0" customHeight="1">
      <c r="A63" s="10" t="s">
        <v>623</v>
      </c>
      <c r="B63" s="5">
        <v>62.0</v>
      </c>
      <c r="C63" s="13" t="s">
        <v>152</v>
      </c>
      <c r="D63" s="6" t="s">
        <v>153</v>
      </c>
      <c r="E63" s="20"/>
      <c r="F63" s="20"/>
      <c r="G63" s="10" t="s">
        <v>624</v>
      </c>
      <c r="H63" s="4" t="str">
        <f>IFERROR(__xludf.DUMMYFUNCTION("IF(G63 = """","""",GOOGLETRANSLATE(G63,""fr"",""en""))"),"Sister institution of the Institute of Sociology")</f>
        <v>Sister institution of the Institute of Sociology</v>
      </c>
      <c r="I63" s="13"/>
      <c r="J63" s="10">
        <v>1891.0</v>
      </c>
      <c r="K63" s="13"/>
      <c r="L63" s="16" t="s">
        <v>26</v>
      </c>
      <c r="M63" s="16" t="s">
        <v>27</v>
      </c>
      <c r="N63" s="13" t="s">
        <v>625</v>
      </c>
      <c r="O63" s="13" t="s">
        <v>626</v>
      </c>
      <c r="P63" s="25" t="s">
        <v>627</v>
      </c>
      <c r="Q63" s="9" t="s">
        <v>628</v>
      </c>
      <c r="R63" s="11" t="s">
        <v>234</v>
      </c>
      <c r="S63" s="21" t="s">
        <v>629</v>
      </c>
    </row>
    <row r="64" ht="15.0" customHeight="1">
      <c r="A64" s="4" t="s">
        <v>630</v>
      </c>
      <c r="B64" s="5">
        <v>63.0</v>
      </c>
      <c r="C64" s="13" t="s">
        <v>152</v>
      </c>
      <c r="D64" s="6" t="s">
        <v>153</v>
      </c>
      <c r="E64" s="20"/>
      <c r="F64" s="20"/>
      <c r="G64" s="13" t="s">
        <v>152</v>
      </c>
      <c r="H64" s="4" t="str">
        <f>IFERROR(__xludf.DUMMYFUNCTION("IF(G64 = """","""",GOOGLETRANSLATE(G64,""fr"",""en""))"),"Institution")</f>
        <v>Institution</v>
      </c>
      <c r="I64" s="13"/>
      <c r="J64" s="13"/>
      <c r="K64" s="13"/>
      <c r="L64" s="16" t="s">
        <v>26</v>
      </c>
      <c r="M64" s="16" t="s">
        <v>27</v>
      </c>
      <c r="N64" s="13" t="s">
        <v>340</v>
      </c>
      <c r="O64" s="23" t="s">
        <v>631</v>
      </c>
      <c r="P64" s="9" t="s">
        <v>632</v>
      </c>
      <c r="Q64" s="10" t="s">
        <v>633</v>
      </c>
      <c r="R64" s="11" t="s">
        <v>234</v>
      </c>
      <c r="S64" s="13"/>
    </row>
    <row r="65" ht="15.0" customHeight="1">
      <c r="A65" s="4" t="s">
        <v>634</v>
      </c>
      <c r="B65" s="5">
        <v>64.0</v>
      </c>
      <c r="C65" s="13" t="s">
        <v>152</v>
      </c>
      <c r="D65" s="6" t="s">
        <v>153</v>
      </c>
      <c r="E65" s="20"/>
      <c r="F65" s="20"/>
      <c r="G65" s="10" t="s">
        <v>635</v>
      </c>
      <c r="H65" s="10" t="s">
        <v>636</v>
      </c>
      <c r="I65" s="13"/>
      <c r="J65" s="10">
        <v>1901.0</v>
      </c>
      <c r="K65" s="13"/>
      <c r="L65" s="14" t="s">
        <v>637</v>
      </c>
      <c r="M65" s="14" t="s">
        <v>638</v>
      </c>
      <c r="N65" s="10" t="s">
        <v>639</v>
      </c>
      <c r="O65" s="10" t="s">
        <v>640</v>
      </c>
      <c r="P65" s="10" t="s">
        <v>641</v>
      </c>
      <c r="Q65" s="10" t="s">
        <v>642</v>
      </c>
      <c r="R65" s="11" t="s">
        <v>234</v>
      </c>
      <c r="S65" s="21" t="s">
        <v>643</v>
      </c>
    </row>
    <row r="66" ht="15.0" customHeight="1">
      <c r="A66" s="4" t="s">
        <v>644</v>
      </c>
      <c r="B66" s="5">
        <v>65.0</v>
      </c>
      <c r="C66" s="13" t="s">
        <v>152</v>
      </c>
      <c r="D66" s="6" t="s">
        <v>153</v>
      </c>
      <c r="E66" s="20"/>
      <c r="F66" s="20"/>
      <c r="G66" s="10" t="s">
        <v>645</v>
      </c>
      <c r="H66" s="10" t="s">
        <v>646</v>
      </c>
      <c r="I66" s="13"/>
      <c r="J66" s="10">
        <v>1889.0</v>
      </c>
      <c r="K66" s="13"/>
      <c r="L66" s="14" t="s">
        <v>26</v>
      </c>
      <c r="M66" s="14" t="s">
        <v>27</v>
      </c>
      <c r="N66" s="10" t="s">
        <v>647</v>
      </c>
      <c r="O66" s="10" t="s">
        <v>648</v>
      </c>
      <c r="P66" s="10" t="s">
        <v>649</v>
      </c>
      <c r="Q66" s="10" t="s">
        <v>650</v>
      </c>
      <c r="R66" s="11" t="s">
        <v>234</v>
      </c>
      <c r="S66" s="13"/>
    </row>
    <row r="67" ht="15.0" customHeight="1">
      <c r="A67" s="4" t="s">
        <v>651</v>
      </c>
      <c r="B67" s="5">
        <v>66.0</v>
      </c>
      <c r="C67" s="13" t="s">
        <v>152</v>
      </c>
      <c r="D67" s="6" t="s">
        <v>153</v>
      </c>
      <c r="E67" s="20"/>
      <c r="F67" s="20"/>
      <c r="G67" s="13" t="s">
        <v>152</v>
      </c>
      <c r="H67" s="4" t="str">
        <f>IFERROR(__xludf.DUMMYFUNCTION("IF(G67 = """","""",GOOGLETRANSLATE(G67,""fr"",""en""))"),"Institution")</f>
        <v>Institution</v>
      </c>
      <c r="I67" s="13"/>
      <c r="J67" s="13"/>
      <c r="K67" s="13"/>
      <c r="L67" s="16"/>
      <c r="M67" s="16"/>
      <c r="N67" s="13" t="s">
        <v>652</v>
      </c>
      <c r="O67" s="13" t="s">
        <v>653</v>
      </c>
      <c r="P67" s="13" t="s">
        <v>654</v>
      </c>
      <c r="Q67" s="10" t="s">
        <v>655</v>
      </c>
      <c r="R67" s="11" t="s">
        <v>234</v>
      </c>
      <c r="S67" s="22" t="s">
        <v>656</v>
      </c>
    </row>
    <row r="68" ht="15.0" customHeight="1">
      <c r="A68" s="4" t="s">
        <v>657</v>
      </c>
      <c r="B68" s="5">
        <v>67.0</v>
      </c>
      <c r="C68" s="13" t="s">
        <v>152</v>
      </c>
      <c r="D68" s="6" t="s">
        <v>153</v>
      </c>
      <c r="E68" s="20"/>
      <c r="F68" s="20"/>
      <c r="G68" s="13" t="s">
        <v>152</v>
      </c>
      <c r="H68" s="4" t="str">
        <f>IFERROR(__xludf.DUMMYFUNCTION("IF(G68 = """","""",GOOGLETRANSLATE(G68,""fr"",""en""))"),"Institution")</f>
        <v>Institution</v>
      </c>
      <c r="I68" s="13"/>
      <c r="J68" s="10">
        <v>1891.0</v>
      </c>
      <c r="K68" s="13"/>
      <c r="L68" s="16" t="s">
        <v>26</v>
      </c>
      <c r="M68" s="16" t="s">
        <v>27</v>
      </c>
      <c r="N68" s="13" t="s">
        <v>658</v>
      </c>
      <c r="O68" s="13" t="s">
        <v>659</v>
      </c>
      <c r="P68" s="13" t="s">
        <v>660</v>
      </c>
      <c r="Q68" s="10" t="s">
        <v>661</v>
      </c>
      <c r="R68" s="11" t="s">
        <v>234</v>
      </c>
      <c r="S68" s="12" t="s">
        <v>662</v>
      </c>
    </row>
    <row r="69" ht="15.0" customHeight="1">
      <c r="A69" s="10" t="s">
        <v>663</v>
      </c>
      <c r="B69" s="5">
        <v>68.0</v>
      </c>
      <c r="C69" s="13" t="s">
        <v>20</v>
      </c>
      <c r="D69" s="6" t="s">
        <v>74</v>
      </c>
      <c r="E69" s="7" t="s">
        <v>664</v>
      </c>
      <c r="F69" s="7" t="s">
        <v>665</v>
      </c>
      <c r="G69" s="10" t="s">
        <v>666</v>
      </c>
      <c r="H69" s="4" t="str">
        <f>IFERROR(__xludf.DUMMYFUNCTION("IF(G69 = """","""",GOOGLETRANSLATE(G69,""fr"",""en""))"),"She collaborates on educational and museum projects. She is notably part of the NOP project with Otlet and Neurath.")</f>
        <v>She collaborates on educational and museum projects. She is notably part of the NOP project with Otlet and Neurath.</v>
      </c>
      <c r="I69" s="13" t="s">
        <v>40</v>
      </c>
      <c r="J69" s="15">
        <v>1895.0</v>
      </c>
      <c r="K69" s="15">
        <v>1958.0</v>
      </c>
      <c r="L69" s="16" t="s">
        <v>396</v>
      </c>
      <c r="M69" s="16" t="s">
        <v>397</v>
      </c>
      <c r="N69" s="13" t="s">
        <v>667</v>
      </c>
      <c r="O69" s="10" t="s">
        <v>668</v>
      </c>
      <c r="P69" s="10" t="s">
        <v>669</v>
      </c>
      <c r="Q69" s="10" t="s">
        <v>670</v>
      </c>
      <c r="R69" s="11" t="s">
        <v>671</v>
      </c>
      <c r="S69" s="13"/>
    </row>
    <row r="70" ht="15.0" customHeight="1">
      <c r="A70" s="4" t="s">
        <v>672</v>
      </c>
      <c r="B70" s="5">
        <v>69.0</v>
      </c>
      <c r="C70" s="13" t="s">
        <v>152</v>
      </c>
      <c r="D70" s="6" t="s">
        <v>74</v>
      </c>
      <c r="E70" s="20"/>
      <c r="F70" s="20"/>
      <c r="G70" s="10" t="s">
        <v>673</v>
      </c>
      <c r="H70" s="10" t="s">
        <v>674</v>
      </c>
      <c r="I70" s="13"/>
      <c r="J70" s="10">
        <v>1895.0</v>
      </c>
      <c r="K70" s="10">
        <v>1914.0</v>
      </c>
      <c r="L70" s="16" t="s">
        <v>675</v>
      </c>
      <c r="M70" s="16" t="s">
        <v>676</v>
      </c>
      <c r="N70" s="13" t="s">
        <v>677</v>
      </c>
      <c r="O70" s="13" t="s">
        <v>678</v>
      </c>
      <c r="P70" s="9" t="s">
        <v>679</v>
      </c>
      <c r="Q70" s="9" t="s">
        <v>680</v>
      </c>
      <c r="R70" s="11" t="s">
        <v>234</v>
      </c>
      <c r="S70" s="12" t="s">
        <v>681</v>
      </c>
    </row>
    <row r="71" ht="15.0" customHeight="1">
      <c r="A71" s="4" t="s">
        <v>682</v>
      </c>
      <c r="B71" s="5">
        <v>70.0</v>
      </c>
      <c r="C71" s="13" t="s">
        <v>152</v>
      </c>
      <c r="D71" s="6" t="s">
        <v>153</v>
      </c>
      <c r="E71" s="20"/>
      <c r="F71" s="20"/>
      <c r="G71" s="10" t="s">
        <v>683</v>
      </c>
      <c r="H71" s="10" t="s">
        <v>684</v>
      </c>
      <c r="I71" s="13"/>
      <c r="J71" s="13"/>
      <c r="K71" s="13"/>
      <c r="L71" s="16" t="s">
        <v>685</v>
      </c>
      <c r="M71" s="16"/>
      <c r="N71" s="13" t="s">
        <v>686</v>
      </c>
      <c r="O71" s="13" t="s">
        <v>687</v>
      </c>
      <c r="P71" s="9" t="s">
        <v>688</v>
      </c>
      <c r="Q71" s="9" t="s">
        <v>689</v>
      </c>
      <c r="R71" s="11" t="s">
        <v>690</v>
      </c>
      <c r="S71" s="13"/>
    </row>
    <row r="72" ht="15.0" customHeight="1">
      <c r="A72" s="4" t="s">
        <v>691</v>
      </c>
      <c r="B72" s="5">
        <v>71.0</v>
      </c>
      <c r="C72" s="13" t="s">
        <v>20</v>
      </c>
      <c r="D72" s="14" t="s">
        <v>35</v>
      </c>
      <c r="E72" s="7" t="s">
        <v>692</v>
      </c>
      <c r="F72" s="7" t="s">
        <v>693</v>
      </c>
      <c r="G72" s="10" t="s">
        <v>694</v>
      </c>
      <c r="H72" s="4" t="str">
        <f>IFERROR(__xludf.DUMMYFUNCTION("IF(G72 = """","""",GOOGLETRANSLATE(G72,""fr"",""en""))"),"Sociologist and anarchist")</f>
        <v>Sociologist and anarchist</v>
      </c>
      <c r="I72" s="13" t="s">
        <v>25</v>
      </c>
      <c r="J72" s="13"/>
      <c r="K72" s="13"/>
      <c r="L72" s="16" t="s">
        <v>41</v>
      </c>
      <c r="M72" s="16" t="s">
        <v>41</v>
      </c>
      <c r="N72" s="13" t="s">
        <v>695</v>
      </c>
      <c r="O72" s="13" t="s">
        <v>696</v>
      </c>
      <c r="P72" s="13" t="s">
        <v>697</v>
      </c>
      <c r="Q72" s="10" t="s">
        <v>698</v>
      </c>
      <c r="R72" s="11" t="s">
        <v>699</v>
      </c>
      <c r="S72" s="13"/>
    </row>
    <row r="73" ht="15.0" customHeight="1">
      <c r="A73" s="4" t="s">
        <v>700</v>
      </c>
      <c r="B73" s="5">
        <v>72.0</v>
      </c>
      <c r="C73" s="13" t="s">
        <v>20</v>
      </c>
      <c r="D73" s="6" t="s">
        <v>74</v>
      </c>
      <c r="E73" s="7" t="s">
        <v>701</v>
      </c>
      <c r="F73" s="7" t="s">
        <v>702</v>
      </c>
      <c r="G73" s="13" t="s">
        <v>703</v>
      </c>
      <c r="H73" s="4" t="str">
        <f>IFERROR(__xludf.DUMMYFUNCTION("IF(G73 = """","""",GOOGLETRANSLATE(G73,""fr"",""en""))"),"Sculptor, world city project")</f>
        <v>Sculptor, world city project</v>
      </c>
      <c r="I73" s="13" t="s">
        <v>25</v>
      </c>
      <c r="J73" s="13"/>
      <c r="K73" s="13"/>
      <c r="L73" s="16" t="s">
        <v>704</v>
      </c>
      <c r="M73" s="16" t="s">
        <v>705</v>
      </c>
      <c r="N73" s="13" t="s">
        <v>257</v>
      </c>
      <c r="O73" s="13" t="s">
        <v>257</v>
      </c>
      <c r="P73" s="13" t="s">
        <v>706</v>
      </c>
      <c r="Q73" s="10" t="s">
        <v>707</v>
      </c>
      <c r="R73" s="11" t="s">
        <v>708</v>
      </c>
      <c r="S73" s="12" t="s">
        <v>709</v>
      </c>
    </row>
    <row r="74" ht="15.0" customHeight="1">
      <c r="A74" s="27" t="s">
        <v>710</v>
      </c>
      <c r="B74" s="5">
        <v>73.0</v>
      </c>
      <c r="C74" s="13" t="s">
        <v>152</v>
      </c>
      <c r="D74" s="6" t="s">
        <v>153</v>
      </c>
      <c r="E74" s="20"/>
      <c r="F74" s="20"/>
      <c r="G74" s="10" t="s">
        <v>152</v>
      </c>
      <c r="H74" s="4" t="str">
        <f>IFERROR(__xludf.DUMMYFUNCTION("IF(G74 = """","""",GOOGLETRANSLATE(G74,""fr"",""en""))"),"Institution")</f>
        <v>Institution</v>
      </c>
      <c r="I74" s="13"/>
      <c r="J74" s="13"/>
      <c r="K74" s="13"/>
      <c r="L74" s="16"/>
      <c r="M74" s="16"/>
      <c r="N74" s="13" t="s">
        <v>711</v>
      </c>
      <c r="O74" s="13" t="s">
        <v>712</v>
      </c>
      <c r="P74" s="13" t="s">
        <v>713</v>
      </c>
      <c r="Q74" s="10" t="s">
        <v>714</v>
      </c>
      <c r="R74" s="11" t="s">
        <v>234</v>
      </c>
      <c r="S74" s="12" t="s">
        <v>715</v>
      </c>
    </row>
    <row r="75" ht="15.0" customHeight="1">
      <c r="A75" s="4" t="s">
        <v>716</v>
      </c>
      <c r="B75" s="5">
        <v>74.0</v>
      </c>
      <c r="C75" s="13" t="s">
        <v>20</v>
      </c>
      <c r="D75" s="6" t="s">
        <v>74</v>
      </c>
      <c r="E75" s="7" t="s">
        <v>511</v>
      </c>
      <c r="F75" s="7" t="s">
        <v>717</v>
      </c>
      <c r="G75" s="13" t="s">
        <v>718</v>
      </c>
      <c r="H75" s="4" t="str">
        <f>IFERROR(__xludf.DUMMYFUNCTION("IF(G75 = """","""",GOOGLETRANSLATE(G75,""fr"",""en""))"),"Architect
")</f>
        <v>Architect
</v>
      </c>
      <c r="I75" s="13" t="s">
        <v>25</v>
      </c>
      <c r="J75" s="13"/>
      <c r="K75" s="13"/>
      <c r="L75" s="16" t="s">
        <v>41</v>
      </c>
      <c r="M75" s="16" t="s">
        <v>41</v>
      </c>
      <c r="N75" s="13" t="s">
        <v>719</v>
      </c>
      <c r="O75" s="13" t="s">
        <v>720</v>
      </c>
      <c r="P75" s="13" t="s">
        <v>721</v>
      </c>
      <c r="Q75" s="13" t="s">
        <v>722</v>
      </c>
      <c r="R75" s="11" t="s">
        <v>723</v>
      </c>
      <c r="S75" s="12" t="s">
        <v>724</v>
      </c>
    </row>
    <row r="76" ht="15.0" customHeight="1">
      <c r="A76" s="4" t="s">
        <v>725</v>
      </c>
      <c r="B76" s="5">
        <v>75.0</v>
      </c>
      <c r="C76" s="13" t="s">
        <v>20</v>
      </c>
      <c r="D76" s="14" t="s">
        <v>35</v>
      </c>
      <c r="E76" s="7" t="s">
        <v>726</v>
      </c>
      <c r="F76" s="7" t="s">
        <v>727</v>
      </c>
      <c r="G76" s="13" t="s">
        <v>728</v>
      </c>
      <c r="H76" s="4" t="str">
        <f>IFERROR(__xludf.DUMMYFUNCTION("IF(G76 = """","""",GOOGLETRANSLATE(G76,""fr"",""en""))"),"Librarian")</f>
        <v>Librarian</v>
      </c>
      <c r="I76" s="13" t="s">
        <v>25</v>
      </c>
      <c r="J76" s="15">
        <v>1892.0</v>
      </c>
      <c r="K76" s="15">
        <v>1972.0</v>
      </c>
      <c r="L76" s="16" t="s">
        <v>729</v>
      </c>
      <c r="M76" s="16" t="s">
        <v>730</v>
      </c>
      <c r="N76" s="13" t="s">
        <v>731</v>
      </c>
      <c r="O76" s="13" t="s">
        <v>732</v>
      </c>
      <c r="P76" s="13" t="s">
        <v>733</v>
      </c>
      <c r="Q76" s="25" t="s">
        <v>734</v>
      </c>
      <c r="R76" s="11" t="s">
        <v>735</v>
      </c>
      <c r="S76" s="12" t="s">
        <v>736</v>
      </c>
    </row>
    <row r="77" ht="15.0" customHeight="1">
      <c r="A77" s="4" t="s">
        <v>737</v>
      </c>
      <c r="B77" s="5">
        <v>76.0</v>
      </c>
      <c r="C77" s="13" t="s">
        <v>20</v>
      </c>
      <c r="D77" s="6" t="s">
        <v>74</v>
      </c>
      <c r="E77" s="7" t="s">
        <v>738</v>
      </c>
      <c r="F77" s="7" t="s">
        <v>739</v>
      </c>
      <c r="G77" s="10" t="s">
        <v>740</v>
      </c>
      <c r="H77" s="4" t="str">
        <f>IFERROR(__xludf.DUMMYFUNCTION("IF(G77 = """","""",GOOGLETRANSLATE(G77,""fr"",""en""))"),"Founder of the American Institute of Documentation")</f>
        <v>Founder of the American Institute of Documentation</v>
      </c>
      <c r="I77" s="13" t="s">
        <v>25</v>
      </c>
      <c r="J77" s="13"/>
      <c r="K77" s="13"/>
      <c r="L77" s="16" t="s">
        <v>52</v>
      </c>
      <c r="M77" s="16" t="s">
        <v>53</v>
      </c>
      <c r="N77" s="13" t="s">
        <v>231</v>
      </c>
      <c r="O77" s="13" t="s">
        <v>732</v>
      </c>
      <c r="P77" s="13" t="s">
        <v>741</v>
      </c>
      <c r="Q77" s="10" t="s">
        <v>742</v>
      </c>
      <c r="R77" s="11" t="s">
        <v>743</v>
      </c>
      <c r="S77" s="12" t="s">
        <v>744</v>
      </c>
    </row>
    <row r="78" ht="15.0" customHeight="1">
      <c r="A78" s="4" t="s">
        <v>745</v>
      </c>
      <c r="B78" s="5">
        <v>77.0</v>
      </c>
      <c r="C78" s="13" t="s">
        <v>20</v>
      </c>
      <c r="D78" s="6" t="s">
        <v>74</v>
      </c>
      <c r="E78" s="7" t="s">
        <v>200</v>
      </c>
      <c r="F78" s="7" t="s">
        <v>746</v>
      </c>
      <c r="G78" s="10" t="s">
        <v>747</v>
      </c>
      <c r="H78" s="4" t="str">
        <f>IFERROR(__xludf.DUMMYFUNCTION("IF(G78 = """","""",GOOGLETRANSLATE(G78,""fr"",""en""))"),"Doctor, neurologist and psychologist")</f>
        <v>Doctor, neurologist and psychologist</v>
      </c>
      <c r="I78" s="13" t="s">
        <v>25</v>
      </c>
      <c r="J78" s="15">
        <v>1873.0</v>
      </c>
      <c r="K78" s="15">
        <v>1940.0</v>
      </c>
      <c r="L78" s="16" t="s">
        <v>338</v>
      </c>
      <c r="M78" s="14" t="s">
        <v>339</v>
      </c>
      <c r="N78" s="13" t="s">
        <v>748</v>
      </c>
      <c r="O78" s="13" t="s">
        <v>749</v>
      </c>
      <c r="P78" s="9" t="s">
        <v>750</v>
      </c>
      <c r="Q78" s="9" t="s">
        <v>751</v>
      </c>
      <c r="R78" s="11" t="s">
        <v>752</v>
      </c>
      <c r="S78" s="12" t="s">
        <v>753</v>
      </c>
    </row>
    <row r="79" ht="15.0" customHeight="1">
      <c r="A79" s="4" t="s">
        <v>754</v>
      </c>
      <c r="B79" s="5">
        <v>78.0</v>
      </c>
      <c r="C79" s="13" t="s">
        <v>20</v>
      </c>
      <c r="D79" s="6" t="s">
        <v>74</v>
      </c>
      <c r="E79" s="7" t="s">
        <v>436</v>
      </c>
      <c r="F79" s="7" t="s">
        <v>755</v>
      </c>
      <c r="G79" s="13" t="s">
        <v>756</v>
      </c>
      <c r="H79" s="4" t="str">
        <f>IFERROR(__xludf.DUMMYFUNCTION("IF(G79 = """","""",GOOGLETRANSLATE(G79,""fr"",""en""))"),"Collector and press supporter")</f>
        <v>Collector and press supporter</v>
      </c>
      <c r="I79" s="13" t="s">
        <v>25</v>
      </c>
      <c r="J79" s="13"/>
      <c r="K79" s="13"/>
      <c r="L79" s="16" t="s">
        <v>26</v>
      </c>
      <c r="M79" s="16" t="s">
        <v>27</v>
      </c>
      <c r="N79" s="13" t="s">
        <v>658</v>
      </c>
      <c r="O79" s="13" t="s">
        <v>659</v>
      </c>
      <c r="P79" s="13" t="s">
        <v>757</v>
      </c>
      <c r="Q79" s="9" t="s">
        <v>758</v>
      </c>
      <c r="R79" s="11" t="s">
        <v>759</v>
      </c>
      <c r="S79" s="13"/>
    </row>
    <row r="80" ht="15.0" customHeight="1">
      <c r="A80" s="4" t="s">
        <v>760</v>
      </c>
      <c r="B80" s="5">
        <v>79.0</v>
      </c>
      <c r="C80" s="13" t="s">
        <v>20</v>
      </c>
      <c r="D80" s="14" t="s">
        <v>86</v>
      </c>
      <c r="E80" s="7" t="s">
        <v>295</v>
      </c>
      <c r="F80" s="7" t="s">
        <v>761</v>
      </c>
      <c r="G80" s="13" t="s">
        <v>762</v>
      </c>
      <c r="H80" s="4" t="str">
        <f>IFERROR(__xludf.DUMMYFUNCTION("IF(G80 = """","""",GOOGLETRANSLATE(G80,""fr"",""en""))"),"Secretary of the IIB")</f>
        <v>Secretary of the IIB</v>
      </c>
      <c r="I80" s="13" t="s">
        <v>25</v>
      </c>
      <c r="J80" s="13"/>
      <c r="K80" s="13"/>
      <c r="L80" s="16" t="s">
        <v>26</v>
      </c>
      <c r="M80" s="16" t="s">
        <v>27</v>
      </c>
      <c r="N80" s="13" t="s">
        <v>28</v>
      </c>
      <c r="O80" s="13" t="s">
        <v>29</v>
      </c>
      <c r="P80" s="13" t="s">
        <v>763</v>
      </c>
      <c r="Q80" s="9" t="s">
        <v>764</v>
      </c>
      <c r="R80" s="11" t="s">
        <v>765</v>
      </c>
      <c r="S80" s="13"/>
    </row>
    <row r="81" ht="15.0" customHeight="1">
      <c r="A81" s="4" t="s">
        <v>766</v>
      </c>
      <c r="B81" s="5">
        <v>80.0</v>
      </c>
      <c r="C81" s="13" t="s">
        <v>20</v>
      </c>
      <c r="D81" s="14" t="s">
        <v>86</v>
      </c>
      <c r="E81" s="7" t="s">
        <v>274</v>
      </c>
      <c r="F81" s="7" t="s">
        <v>767</v>
      </c>
      <c r="G81" s="13" t="s">
        <v>768</v>
      </c>
      <c r="H81" s="4" t="str">
        <f>IFERROR(__xludf.DUMMYFUNCTION("IF(G81 = """","""",GOOGLETRANSLATE(G81,""fr"",""en""))"),"IIB Librarian")</f>
        <v>IIB Librarian</v>
      </c>
      <c r="I81" s="13" t="s">
        <v>25</v>
      </c>
      <c r="J81" s="13"/>
      <c r="K81" s="13"/>
      <c r="L81" s="16" t="s">
        <v>26</v>
      </c>
      <c r="M81" s="16" t="s">
        <v>27</v>
      </c>
      <c r="N81" s="13" t="s">
        <v>769</v>
      </c>
      <c r="O81" s="13" t="s">
        <v>770</v>
      </c>
      <c r="P81" s="13" t="s">
        <v>771</v>
      </c>
      <c r="Q81" s="13" t="s">
        <v>772</v>
      </c>
      <c r="R81" s="11" t="s">
        <v>759</v>
      </c>
      <c r="S81" s="13"/>
    </row>
    <row r="82" ht="15.0" customHeight="1">
      <c r="A82" s="4" t="s">
        <v>773</v>
      </c>
      <c r="B82" s="5">
        <v>81.0</v>
      </c>
      <c r="C82" s="13" t="s">
        <v>181</v>
      </c>
      <c r="D82" s="6" t="s">
        <v>182</v>
      </c>
      <c r="E82" s="20"/>
      <c r="F82" s="20"/>
      <c r="G82" s="13" t="s">
        <v>774</v>
      </c>
      <c r="H82" s="4" t="str">
        <f>IFERROR(__xludf.DUMMYFUNCTION("IF(G82 = """","""",GOOGLETRANSLATE(G82,""fr"",""en""))"),"Congress")</f>
        <v>Congress</v>
      </c>
      <c r="I82" s="13"/>
      <c r="J82" s="13"/>
      <c r="K82" s="13"/>
      <c r="L82" s="16" t="s">
        <v>775</v>
      </c>
      <c r="M82" s="16" t="s">
        <v>776</v>
      </c>
      <c r="N82" s="13" t="s">
        <v>777</v>
      </c>
      <c r="O82" s="13" t="s">
        <v>777</v>
      </c>
      <c r="P82" s="13" t="s">
        <v>778</v>
      </c>
      <c r="Q82" s="13" t="s">
        <v>779</v>
      </c>
      <c r="R82" s="11" t="s">
        <v>186</v>
      </c>
      <c r="S82" s="13"/>
    </row>
    <row r="83" ht="15.0" customHeight="1">
      <c r="A83" s="4" t="s">
        <v>780</v>
      </c>
      <c r="B83" s="5">
        <v>82.0</v>
      </c>
      <c r="C83" s="13" t="s">
        <v>20</v>
      </c>
      <c r="D83" s="14" t="s">
        <v>35</v>
      </c>
      <c r="E83" s="7" t="s">
        <v>781</v>
      </c>
      <c r="F83" s="7" t="s">
        <v>782</v>
      </c>
      <c r="G83" s="10" t="s">
        <v>783</v>
      </c>
      <c r="H83" s="4" t="str">
        <f>IFERROR(__xludf.DUMMYFUNCTION("IF(G83 = """","""",GOOGLETRANSLATE(G83,""fr"",""en""))"),"Painter and poet")</f>
        <v>Painter and poet</v>
      </c>
      <c r="I83" s="13" t="s">
        <v>25</v>
      </c>
      <c r="J83" s="15">
        <v>1867.0</v>
      </c>
      <c r="K83" s="15">
        <v>1953.0</v>
      </c>
      <c r="L83" s="16" t="s">
        <v>26</v>
      </c>
      <c r="M83" s="16" t="s">
        <v>27</v>
      </c>
      <c r="N83" s="13" t="s">
        <v>784</v>
      </c>
      <c r="O83" s="13" t="s">
        <v>785</v>
      </c>
      <c r="P83" s="13" t="s">
        <v>786</v>
      </c>
      <c r="Q83" s="13" t="s">
        <v>787</v>
      </c>
      <c r="R83" s="11" t="s">
        <v>788</v>
      </c>
      <c r="S83" s="12" t="s">
        <v>789</v>
      </c>
    </row>
    <row r="84" ht="15.0" customHeight="1">
      <c r="A84" s="4" t="s">
        <v>790</v>
      </c>
      <c r="B84" s="5">
        <v>83.0</v>
      </c>
      <c r="C84" s="13" t="s">
        <v>152</v>
      </c>
      <c r="D84" s="6" t="s">
        <v>153</v>
      </c>
      <c r="E84" s="20"/>
      <c r="F84" s="20"/>
      <c r="G84" s="13" t="s">
        <v>152</v>
      </c>
      <c r="H84" s="4" t="str">
        <f>IFERROR(__xludf.DUMMYFUNCTION("IF(G84 = """","""",GOOGLETRANSLATE(G84,""fr"",""en""))"),"Institution")</f>
        <v>Institution</v>
      </c>
      <c r="I84" s="13"/>
      <c r="J84" s="13"/>
      <c r="K84" s="13"/>
      <c r="L84" s="16"/>
      <c r="M84" s="16"/>
      <c r="N84" s="13" t="s">
        <v>711</v>
      </c>
      <c r="O84" s="13" t="s">
        <v>712</v>
      </c>
      <c r="P84" s="13" t="s">
        <v>791</v>
      </c>
      <c r="Q84" s="13" t="s">
        <v>792</v>
      </c>
      <c r="R84" s="11" t="s">
        <v>234</v>
      </c>
      <c r="S84" s="13"/>
    </row>
    <row r="85" ht="15.0" customHeight="1">
      <c r="A85" s="10" t="s">
        <v>793</v>
      </c>
      <c r="B85" s="5">
        <v>84.0</v>
      </c>
      <c r="C85" s="13" t="s">
        <v>20</v>
      </c>
      <c r="D85" s="6" t="s">
        <v>74</v>
      </c>
      <c r="E85" s="7" t="s">
        <v>794</v>
      </c>
      <c r="F85" s="7" t="s">
        <v>795</v>
      </c>
      <c r="G85" s="13" t="s">
        <v>796</v>
      </c>
      <c r="H85" s="4" t="str">
        <f>IFERROR(__xludf.DUMMYFUNCTION("IF(G85 = """","""",GOOGLETRANSLATE(G85,""fr"",""en""))"),"Creator of the metapolitical and supranational Republic")</f>
        <v>Creator of the metapolitical and supranational Republic</v>
      </c>
      <c r="I85" s="13" t="s">
        <v>25</v>
      </c>
      <c r="J85" s="10">
        <v>1866.0</v>
      </c>
      <c r="K85" s="10">
        <v>1949.0</v>
      </c>
      <c r="L85" s="14" t="s">
        <v>41</v>
      </c>
      <c r="M85" s="14" t="s">
        <v>41</v>
      </c>
      <c r="N85" s="13" t="s">
        <v>797</v>
      </c>
      <c r="O85" s="13" t="s">
        <v>798</v>
      </c>
      <c r="P85" s="10" t="s">
        <v>799</v>
      </c>
      <c r="Q85" s="9" t="s">
        <v>800</v>
      </c>
      <c r="R85" s="11" t="s">
        <v>759</v>
      </c>
      <c r="S85" s="13"/>
    </row>
    <row r="86" ht="15.0" customHeight="1">
      <c r="A86" s="4" t="s">
        <v>801</v>
      </c>
      <c r="B86" s="5">
        <v>85.0</v>
      </c>
      <c r="C86" s="13" t="s">
        <v>20</v>
      </c>
      <c r="D86" s="6" t="s">
        <v>74</v>
      </c>
      <c r="E86" s="7" t="s">
        <v>802</v>
      </c>
      <c r="F86" s="7" t="s">
        <v>803</v>
      </c>
      <c r="G86" s="13" t="s">
        <v>804</v>
      </c>
      <c r="H86" s="4" t="str">
        <f>IFERROR(__xludf.DUMMYFUNCTION("IF(G86 = """","""",GOOGLETRANSLATE(G86,""fr"",""en""))"),"Architect and painter")</f>
        <v>Architect and painter</v>
      </c>
      <c r="I86" s="13" t="s">
        <v>25</v>
      </c>
      <c r="J86" s="15">
        <v>1966.0</v>
      </c>
      <c r="K86" s="13"/>
      <c r="L86" s="16" t="s">
        <v>41</v>
      </c>
      <c r="M86" s="16" t="s">
        <v>41</v>
      </c>
      <c r="N86" s="13" t="s">
        <v>805</v>
      </c>
      <c r="O86" s="13" t="s">
        <v>806</v>
      </c>
      <c r="P86" s="13" t="s">
        <v>807</v>
      </c>
      <c r="Q86" s="10" t="s">
        <v>808</v>
      </c>
      <c r="R86" s="11" t="s">
        <v>759</v>
      </c>
      <c r="S86" s="12" t="s">
        <v>809</v>
      </c>
    </row>
    <row r="87" ht="15.0" customHeight="1">
      <c r="A87" s="4" t="s">
        <v>810</v>
      </c>
      <c r="B87" s="5">
        <v>86.0</v>
      </c>
      <c r="C87" s="13" t="s">
        <v>20</v>
      </c>
      <c r="D87" s="6" t="s">
        <v>74</v>
      </c>
      <c r="E87" s="7" t="s">
        <v>237</v>
      </c>
      <c r="F87" s="7" t="s">
        <v>811</v>
      </c>
      <c r="G87" s="13" t="s">
        <v>812</v>
      </c>
      <c r="H87" s="4" t="str">
        <f>IFERROR(__xludf.DUMMYFUNCTION("IF(G87 = """","""",GOOGLETRANSLATE(G87,""fr"",""en""))"),"Historian of science")</f>
        <v>Historian of science</v>
      </c>
      <c r="I87" s="13" t="s">
        <v>25</v>
      </c>
      <c r="J87" s="15">
        <v>1884.0</v>
      </c>
      <c r="K87" s="15">
        <v>1956.0</v>
      </c>
      <c r="L87" s="16" t="s">
        <v>26</v>
      </c>
      <c r="M87" s="16" t="s">
        <v>27</v>
      </c>
      <c r="N87" s="13" t="s">
        <v>813</v>
      </c>
      <c r="O87" s="13" t="s">
        <v>814</v>
      </c>
      <c r="P87" s="13" t="s">
        <v>815</v>
      </c>
      <c r="Q87" s="13" t="s">
        <v>816</v>
      </c>
      <c r="R87" s="11" t="s">
        <v>759</v>
      </c>
      <c r="S87" s="12" t="s">
        <v>817</v>
      </c>
    </row>
    <row r="88" ht="15.0" customHeight="1">
      <c r="A88" s="4" t="s">
        <v>818</v>
      </c>
      <c r="B88" s="5">
        <v>87.0</v>
      </c>
      <c r="C88" s="13" t="s">
        <v>20</v>
      </c>
      <c r="D88" s="6" t="s">
        <v>74</v>
      </c>
      <c r="E88" s="7" t="s">
        <v>819</v>
      </c>
      <c r="F88" s="7" t="s">
        <v>820</v>
      </c>
      <c r="G88" s="10" t="s">
        <v>821</v>
      </c>
      <c r="H88" s="10" t="s">
        <v>822</v>
      </c>
      <c r="I88" s="13" t="s">
        <v>40</v>
      </c>
      <c r="J88" s="15">
        <v>1912.0</v>
      </c>
      <c r="K88" s="15">
        <v>2006.0</v>
      </c>
      <c r="L88" s="16" t="s">
        <v>611</v>
      </c>
      <c r="M88" s="16" t="s">
        <v>612</v>
      </c>
      <c r="N88" s="13" t="s">
        <v>823</v>
      </c>
      <c r="O88" s="10" t="s">
        <v>824</v>
      </c>
      <c r="P88" s="13" t="s">
        <v>825</v>
      </c>
      <c r="Q88" s="13" t="s">
        <v>826</v>
      </c>
      <c r="R88" s="11" t="s">
        <v>759</v>
      </c>
      <c r="S88" s="13"/>
    </row>
    <row r="89" ht="15.0" customHeight="1">
      <c r="A89" s="19" t="str">
        <f t="shared" ref="A89:A90" si="1">CONCATENATE(E89," ",F89)</f>
        <v>Adolphe Quetelet</v>
      </c>
      <c r="B89" s="5">
        <v>88.0</v>
      </c>
      <c r="C89" s="13" t="s">
        <v>20</v>
      </c>
      <c r="D89" s="28" t="s">
        <v>35</v>
      </c>
      <c r="E89" s="17" t="s">
        <v>334</v>
      </c>
      <c r="F89" s="17" t="s">
        <v>827</v>
      </c>
      <c r="G89" s="19" t="s">
        <v>828</v>
      </c>
      <c r="H89" s="4" t="str">
        <f>IFERROR(__xludf.DUMMYFUNCTION("IF(G89 = """","""",GOOGLETRANSLATE(G89,""fr"",""en""))"),"Researcher")</f>
        <v>Researcher</v>
      </c>
      <c r="I89" s="29" t="s">
        <v>25</v>
      </c>
      <c r="J89" s="30">
        <v>1796.0</v>
      </c>
      <c r="K89" s="30">
        <v>1874.0</v>
      </c>
      <c r="L89" s="29" t="s">
        <v>26</v>
      </c>
      <c r="M89" s="29" t="s">
        <v>27</v>
      </c>
      <c r="N89" s="29" t="s">
        <v>829</v>
      </c>
      <c r="O89" s="29" t="s">
        <v>830</v>
      </c>
      <c r="P89" s="13" t="s">
        <v>831</v>
      </c>
      <c r="Q89" s="13" t="s">
        <v>832</v>
      </c>
      <c r="R89" s="7" t="s">
        <v>833</v>
      </c>
      <c r="S89" s="13" t="s">
        <v>834</v>
      </c>
    </row>
    <row r="90" ht="15.0" customHeight="1">
      <c r="A90" s="19" t="str">
        <f t="shared" si="1"/>
        <v>Albert Thomas</v>
      </c>
      <c r="B90" s="5">
        <v>89.0</v>
      </c>
      <c r="C90" s="13" t="s">
        <v>20</v>
      </c>
      <c r="D90" s="28" t="s">
        <v>35</v>
      </c>
      <c r="E90" s="17" t="s">
        <v>835</v>
      </c>
      <c r="F90" s="17" t="s">
        <v>836</v>
      </c>
      <c r="G90" s="19" t="s">
        <v>837</v>
      </c>
      <c r="H90" s="4" t="str">
        <f>IFERROR(__xludf.DUMMYFUNCTION("IF(G90 = """","""",GOOGLETRANSLATE(G90,""fr"",""en""))"),"Activist")</f>
        <v>Activist</v>
      </c>
      <c r="I90" s="29" t="s">
        <v>25</v>
      </c>
      <c r="J90" s="30">
        <v>1878.0</v>
      </c>
      <c r="K90" s="30">
        <v>1932.0</v>
      </c>
      <c r="L90" s="29" t="s">
        <v>41</v>
      </c>
      <c r="M90" s="29" t="s">
        <v>41</v>
      </c>
      <c r="N90" s="29" t="s">
        <v>838</v>
      </c>
      <c r="O90" s="29" t="s">
        <v>839</v>
      </c>
      <c r="P90" s="13" t="s">
        <v>840</v>
      </c>
      <c r="Q90" s="9" t="s">
        <v>841</v>
      </c>
      <c r="R90" s="7" t="s">
        <v>842</v>
      </c>
      <c r="S90" s="13" t="s">
        <v>843</v>
      </c>
    </row>
    <row r="91" ht="15.0" customHeight="1">
      <c r="A91" s="19" t="s">
        <v>844</v>
      </c>
      <c r="B91" s="5">
        <v>90.0</v>
      </c>
      <c r="C91" s="13" t="s">
        <v>20</v>
      </c>
      <c r="D91" s="28" t="s">
        <v>35</v>
      </c>
      <c r="E91" s="17" t="s">
        <v>845</v>
      </c>
      <c r="F91" s="17" t="s">
        <v>846</v>
      </c>
      <c r="G91" s="19" t="s">
        <v>847</v>
      </c>
      <c r="H91" s="4" t="str">
        <f>IFERROR(__xludf.DUMMYFUNCTION("IF(G91 = """","""",GOOGLETRANSLATE(G91,""fr"",""en""))"),"Diplomat")</f>
        <v>Diplomat</v>
      </c>
      <c r="I91" s="29" t="s">
        <v>25</v>
      </c>
      <c r="J91" s="30">
        <v>1871.0</v>
      </c>
      <c r="K91" s="30">
        <v>1960.0</v>
      </c>
      <c r="L91" s="29" t="s">
        <v>492</v>
      </c>
      <c r="M91" s="29" t="s">
        <v>493</v>
      </c>
      <c r="N91" s="29" t="s">
        <v>848</v>
      </c>
      <c r="O91" s="29" t="s">
        <v>849</v>
      </c>
      <c r="P91" s="13" t="s">
        <v>850</v>
      </c>
      <c r="Q91" s="13" t="s">
        <v>851</v>
      </c>
      <c r="R91" s="11" t="s">
        <v>759</v>
      </c>
      <c r="S91" s="13" t="s">
        <v>852</v>
      </c>
    </row>
    <row r="92" ht="15.0" customHeight="1">
      <c r="A92" s="19" t="str">
        <f t="shared" ref="A92:A118" si="2">CONCATENATE(E92," ",F92)</f>
        <v>André Colet</v>
      </c>
      <c r="B92" s="5">
        <v>91.0</v>
      </c>
      <c r="C92" s="13" t="s">
        <v>20</v>
      </c>
      <c r="D92" s="28" t="s">
        <v>86</v>
      </c>
      <c r="E92" s="17" t="s">
        <v>853</v>
      </c>
      <c r="F92" s="17" t="s">
        <v>854</v>
      </c>
      <c r="G92" s="19" t="s">
        <v>855</v>
      </c>
      <c r="H92" s="19" t="s">
        <v>856</v>
      </c>
      <c r="I92" s="29" t="s">
        <v>25</v>
      </c>
      <c r="J92" s="30">
        <v>1896.0</v>
      </c>
      <c r="K92" s="30">
        <v>1978.0</v>
      </c>
      <c r="L92" s="29" t="s">
        <v>26</v>
      </c>
      <c r="M92" s="29" t="s">
        <v>27</v>
      </c>
      <c r="N92" s="29" t="s">
        <v>857</v>
      </c>
      <c r="O92" s="29" t="s">
        <v>858</v>
      </c>
      <c r="P92" s="10" t="s">
        <v>859</v>
      </c>
      <c r="Q92" s="10" t="s">
        <v>860</v>
      </c>
      <c r="R92" s="20" t="s">
        <v>861</v>
      </c>
      <c r="S92" s="13"/>
    </row>
    <row r="93" ht="15.0" customHeight="1">
      <c r="A93" s="19" t="str">
        <f t="shared" si="2"/>
        <v>Annie Besant</v>
      </c>
      <c r="B93" s="5">
        <v>92.0</v>
      </c>
      <c r="C93" s="13" t="s">
        <v>20</v>
      </c>
      <c r="D93" s="28" t="s">
        <v>35</v>
      </c>
      <c r="E93" s="19" t="s">
        <v>862</v>
      </c>
      <c r="F93" s="17" t="s">
        <v>863</v>
      </c>
      <c r="G93" s="19" t="s">
        <v>837</v>
      </c>
      <c r="H93" s="4" t="str">
        <f>IFERROR(__xludf.DUMMYFUNCTION("IF(G93 = """","""",GOOGLETRANSLATE(G93,""fr"",""en""))"),"Activist")</f>
        <v>Activist</v>
      </c>
      <c r="I93" s="29" t="s">
        <v>40</v>
      </c>
      <c r="J93" s="30">
        <v>1847.0</v>
      </c>
      <c r="K93" s="30">
        <v>1933.0</v>
      </c>
      <c r="L93" s="29" t="s">
        <v>133</v>
      </c>
      <c r="M93" s="29" t="s">
        <v>134</v>
      </c>
      <c r="N93" s="29" t="s">
        <v>864</v>
      </c>
      <c r="O93" s="29" t="s">
        <v>865</v>
      </c>
      <c r="P93" s="10" t="s">
        <v>866</v>
      </c>
      <c r="Q93" s="9" t="s">
        <v>867</v>
      </c>
      <c r="R93" s="20" t="s">
        <v>868</v>
      </c>
      <c r="S93" s="13" t="s">
        <v>869</v>
      </c>
    </row>
    <row r="94" ht="15.0" customHeight="1">
      <c r="A94" s="19" t="str">
        <f t="shared" si="2"/>
        <v>Charles Langlois</v>
      </c>
      <c r="B94" s="5">
        <v>93.0</v>
      </c>
      <c r="C94" s="13" t="s">
        <v>20</v>
      </c>
      <c r="D94" s="28" t="s">
        <v>35</v>
      </c>
      <c r="E94" s="17" t="s">
        <v>274</v>
      </c>
      <c r="F94" s="17" t="s">
        <v>870</v>
      </c>
      <c r="G94" s="19" t="s">
        <v>728</v>
      </c>
      <c r="H94" s="4" t="str">
        <f>IFERROR(__xludf.DUMMYFUNCTION("IF(G94 = """","""",GOOGLETRANSLATE(G94,""fr"",""en""))"),"Librarian")</f>
        <v>Librarian</v>
      </c>
      <c r="I94" s="29" t="s">
        <v>25</v>
      </c>
      <c r="J94" s="30">
        <v>1863.0</v>
      </c>
      <c r="K94" s="30">
        <v>1929.0</v>
      </c>
      <c r="L94" s="29" t="s">
        <v>41</v>
      </c>
      <c r="M94" s="29" t="s">
        <v>41</v>
      </c>
      <c r="N94" s="29" t="s">
        <v>871</v>
      </c>
      <c r="O94" s="29" t="s">
        <v>872</v>
      </c>
      <c r="P94" s="10" t="s">
        <v>873</v>
      </c>
      <c r="Q94" s="9" t="s">
        <v>874</v>
      </c>
      <c r="R94" s="20" t="s">
        <v>875</v>
      </c>
      <c r="S94" s="13" t="s">
        <v>876</v>
      </c>
    </row>
    <row r="95" ht="15.0" customHeight="1">
      <c r="A95" s="19" t="str">
        <f t="shared" si="2"/>
        <v>Charles Ami Cutter</v>
      </c>
      <c r="B95" s="5">
        <v>94.0</v>
      </c>
      <c r="C95" s="13" t="s">
        <v>20</v>
      </c>
      <c r="D95" s="28" t="s">
        <v>35</v>
      </c>
      <c r="E95" s="17" t="s">
        <v>877</v>
      </c>
      <c r="F95" s="17" t="s">
        <v>878</v>
      </c>
      <c r="G95" s="19" t="s">
        <v>828</v>
      </c>
      <c r="H95" s="10" t="s">
        <v>879</v>
      </c>
      <c r="I95" s="29" t="s">
        <v>25</v>
      </c>
      <c r="J95" s="31">
        <v>1837.0</v>
      </c>
      <c r="K95" s="30">
        <v>1903.0</v>
      </c>
      <c r="L95" s="28" t="s">
        <v>52</v>
      </c>
      <c r="M95" s="29" t="s">
        <v>53</v>
      </c>
      <c r="N95" s="29" t="s">
        <v>880</v>
      </c>
      <c r="O95" s="29" t="s">
        <v>881</v>
      </c>
      <c r="P95" s="13" t="s">
        <v>882</v>
      </c>
      <c r="Q95" s="13" t="s">
        <v>883</v>
      </c>
      <c r="R95" s="20" t="s">
        <v>884</v>
      </c>
      <c r="S95" s="13" t="s">
        <v>885</v>
      </c>
    </row>
    <row r="96" ht="15.0" customHeight="1">
      <c r="A96" s="19" t="str">
        <f t="shared" si="2"/>
        <v>Désiré-Joseph Mercier</v>
      </c>
      <c r="B96" s="5">
        <v>95.0</v>
      </c>
      <c r="C96" s="13" t="s">
        <v>20</v>
      </c>
      <c r="D96" s="28" t="s">
        <v>35</v>
      </c>
      <c r="E96" s="17" t="s">
        <v>886</v>
      </c>
      <c r="F96" s="17" t="s">
        <v>887</v>
      </c>
      <c r="G96" s="19" t="s">
        <v>837</v>
      </c>
      <c r="H96" s="4" t="str">
        <f>IFERROR(__xludf.DUMMYFUNCTION("IF(G96 = """","""",GOOGLETRANSLATE(G96,""fr"",""en""))"),"Activist")</f>
        <v>Activist</v>
      </c>
      <c r="I96" s="29" t="s">
        <v>25</v>
      </c>
      <c r="J96" s="30">
        <v>1851.0</v>
      </c>
      <c r="K96" s="30">
        <v>1926.0</v>
      </c>
      <c r="L96" s="29" t="s">
        <v>26</v>
      </c>
      <c r="M96" s="29" t="s">
        <v>27</v>
      </c>
      <c r="N96" s="29" t="s">
        <v>888</v>
      </c>
      <c r="O96" s="29" t="s">
        <v>889</v>
      </c>
      <c r="P96" s="13" t="s">
        <v>890</v>
      </c>
      <c r="Q96" s="13" t="s">
        <v>891</v>
      </c>
      <c r="R96" s="20" t="s">
        <v>892</v>
      </c>
      <c r="S96" s="13" t="s">
        <v>893</v>
      </c>
    </row>
    <row r="97" ht="15.0" customHeight="1">
      <c r="A97" s="19" t="str">
        <f t="shared" si="2"/>
        <v>Fellows Dorkas</v>
      </c>
      <c r="B97" s="5">
        <v>96.0</v>
      </c>
      <c r="C97" s="13" t="s">
        <v>20</v>
      </c>
      <c r="D97" s="28" t="s">
        <v>86</v>
      </c>
      <c r="E97" s="17" t="s">
        <v>894</v>
      </c>
      <c r="F97" s="17" t="s">
        <v>895</v>
      </c>
      <c r="G97" s="19" t="s">
        <v>728</v>
      </c>
      <c r="H97" s="4" t="str">
        <f>IFERROR(__xludf.DUMMYFUNCTION("IF(G97 = """","""",GOOGLETRANSLATE(G97,""fr"",""en""))"),"Librarian")</f>
        <v>Librarian</v>
      </c>
      <c r="I97" s="29" t="s">
        <v>40</v>
      </c>
      <c r="J97" s="30">
        <v>1873.0</v>
      </c>
      <c r="K97" s="30">
        <v>1938.0</v>
      </c>
      <c r="L97" s="28" t="s">
        <v>52</v>
      </c>
      <c r="M97" s="29" t="s">
        <v>53</v>
      </c>
      <c r="N97" s="29" t="s">
        <v>896</v>
      </c>
      <c r="O97" s="29" t="s">
        <v>897</v>
      </c>
      <c r="P97" s="13" t="s">
        <v>898</v>
      </c>
      <c r="Q97" s="13" t="s">
        <v>899</v>
      </c>
      <c r="R97" s="20" t="s">
        <v>900</v>
      </c>
      <c r="S97" s="13" t="s">
        <v>901</v>
      </c>
    </row>
    <row r="98" ht="15.0" customHeight="1">
      <c r="A98" s="18" t="str">
        <f t="shared" si="2"/>
        <v>Franz Funck-Brentano</v>
      </c>
      <c r="B98" s="5">
        <v>97.0</v>
      </c>
      <c r="C98" s="13" t="s">
        <v>20</v>
      </c>
      <c r="D98" s="28" t="s">
        <v>902</v>
      </c>
      <c r="E98" s="17" t="s">
        <v>903</v>
      </c>
      <c r="F98" s="17" t="s">
        <v>904</v>
      </c>
      <c r="G98" s="19" t="s">
        <v>905</v>
      </c>
      <c r="H98" s="10" t="s">
        <v>906</v>
      </c>
      <c r="I98" s="29" t="s">
        <v>25</v>
      </c>
      <c r="J98" s="30">
        <v>1862.0</v>
      </c>
      <c r="K98" s="30">
        <v>1947.0</v>
      </c>
      <c r="L98" s="29" t="s">
        <v>41</v>
      </c>
      <c r="M98" s="29" t="s">
        <v>41</v>
      </c>
      <c r="N98" s="29" t="s">
        <v>907</v>
      </c>
      <c r="O98" s="29" t="s">
        <v>908</v>
      </c>
      <c r="P98" s="10" t="s">
        <v>909</v>
      </c>
      <c r="Q98" s="9" t="s">
        <v>910</v>
      </c>
      <c r="R98" s="20" t="s">
        <v>911</v>
      </c>
      <c r="S98" s="13" t="s">
        <v>912</v>
      </c>
    </row>
    <row r="99" ht="15.0" customHeight="1">
      <c r="A99" s="19" t="str">
        <f t="shared" si="2"/>
        <v>Gabriel Tarde</v>
      </c>
      <c r="B99" s="5">
        <v>98.0</v>
      </c>
      <c r="C99" s="13" t="s">
        <v>20</v>
      </c>
      <c r="D99" s="28" t="s">
        <v>35</v>
      </c>
      <c r="E99" s="17" t="s">
        <v>913</v>
      </c>
      <c r="F99" s="17" t="s">
        <v>914</v>
      </c>
      <c r="G99" s="19" t="s">
        <v>828</v>
      </c>
      <c r="H99" s="10" t="s">
        <v>879</v>
      </c>
      <c r="I99" s="29" t="s">
        <v>25</v>
      </c>
      <c r="J99" s="30">
        <v>1843.0</v>
      </c>
      <c r="K99" s="30">
        <v>1904.0</v>
      </c>
      <c r="L99" s="29" t="s">
        <v>41</v>
      </c>
      <c r="M99" s="29" t="s">
        <v>41</v>
      </c>
      <c r="N99" s="29" t="s">
        <v>915</v>
      </c>
      <c r="O99" s="29" t="s">
        <v>916</v>
      </c>
      <c r="P99" s="9" t="s">
        <v>917</v>
      </c>
      <c r="Q99" s="13" t="s">
        <v>918</v>
      </c>
      <c r="R99" s="20" t="s">
        <v>919</v>
      </c>
      <c r="S99" s="13" t="s">
        <v>920</v>
      </c>
    </row>
    <row r="100" ht="15.0" customHeight="1">
      <c r="A100" s="19" t="str">
        <f t="shared" si="2"/>
        <v>Gonzague de Reynold</v>
      </c>
      <c r="B100" s="5">
        <v>99.0</v>
      </c>
      <c r="C100" s="13" t="s">
        <v>20</v>
      </c>
      <c r="D100" s="28" t="s">
        <v>902</v>
      </c>
      <c r="E100" s="17" t="s">
        <v>921</v>
      </c>
      <c r="F100" s="17" t="s">
        <v>922</v>
      </c>
      <c r="G100" s="19" t="s">
        <v>923</v>
      </c>
      <c r="H100" s="10" t="s">
        <v>924</v>
      </c>
      <c r="I100" s="29" t="s">
        <v>25</v>
      </c>
      <c r="J100" s="30">
        <v>1880.0</v>
      </c>
      <c r="K100" s="30">
        <v>1970.0</v>
      </c>
      <c r="L100" s="29" t="s">
        <v>338</v>
      </c>
      <c r="M100" s="29" t="s">
        <v>339</v>
      </c>
      <c r="N100" s="29" t="s">
        <v>925</v>
      </c>
      <c r="O100" s="29" t="s">
        <v>926</v>
      </c>
      <c r="P100" s="10" t="s">
        <v>927</v>
      </c>
      <c r="Q100" s="9" t="s">
        <v>928</v>
      </c>
      <c r="R100" s="20" t="s">
        <v>929</v>
      </c>
      <c r="S100" s="13" t="s">
        <v>930</v>
      </c>
    </row>
    <row r="101" ht="15.0" customHeight="1">
      <c r="A101" s="19" t="str">
        <f t="shared" si="2"/>
        <v>Guilaume De Greef</v>
      </c>
      <c r="B101" s="5">
        <v>100.0</v>
      </c>
      <c r="C101" s="13" t="s">
        <v>20</v>
      </c>
      <c r="D101" s="28" t="s">
        <v>35</v>
      </c>
      <c r="E101" s="17" t="s">
        <v>931</v>
      </c>
      <c r="F101" s="17" t="s">
        <v>932</v>
      </c>
      <c r="G101" s="19" t="s">
        <v>828</v>
      </c>
      <c r="H101" s="10" t="s">
        <v>879</v>
      </c>
      <c r="I101" s="29" t="s">
        <v>25</v>
      </c>
      <c r="J101" s="30">
        <v>1842.0</v>
      </c>
      <c r="K101" s="30">
        <v>1924.0</v>
      </c>
      <c r="L101" s="29" t="s">
        <v>26</v>
      </c>
      <c r="M101" s="29" t="s">
        <v>27</v>
      </c>
      <c r="N101" s="29" t="s">
        <v>933</v>
      </c>
      <c r="O101" s="29" t="s">
        <v>934</v>
      </c>
      <c r="P101" s="10" t="s">
        <v>935</v>
      </c>
      <c r="Q101" s="9" t="s">
        <v>936</v>
      </c>
      <c r="R101" s="20" t="s">
        <v>937</v>
      </c>
      <c r="S101" s="13" t="s">
        <v>938</v>
      </c>
    </row>
    <row r="102" ht="15.0" customHeight="1">
      <c r="A102" s="19" t="str">
        <f t="shared" si="2"/>
        <v>Hendrik de Man</v>
      </c>
      <c r="B102" s="5">
        <v>101.0</v>
      </c>
      <c r="C102" s="13" t="s">
        <v>20</v>
      </c>
      <c r="D102" s="28" t="s">
        <v>35</v>
      </c>
      <c r="E102" s="17" t="s">
        <v>939</v>
      </c>
      <c r="F102" s="17" t="s">
        <v>940</v>
      </c>
      <c r="G102" s="19" t="s">
        <v>905</v>
      </c>
      <c r="H102" s="10" t="s">
        <v>906</v>
      </c>
      <c r="I102" s="29" t="s">
        <v>25</v>
      </c>
      <c r="J102" s="30">
        <v>1885.0</v>
      </c>
      <c r="K102" s="30">
        <v>1953.0</v>
      </c>
      <c r="L102" s="29" t="s">
        <v>26</v>
      </c>
      <c r="M102" s="29" t="s">
        <v>27</v>
      </c>
      <c r="N102" s="29" t="s">
        <v>941</v>
      </c>
      <c r="O102" s="29" t="s">
        <v>942</v>
      </c>
      <c r="P102" s="13" t="s">
        <v>943</v>
      </c>
      <c r="Q102" s="13" t="s">
        <v>944</v>
      </c>
      <c r="R102" s="20" t="s">
        <v>945</v>
      </c>
      <c r="S102" s="13" t="s">
        <v>946</v>
      </c>
    </row>
    <row r="103" ht="15.0" customHeight="1">
      <c r="A103" s="19" t="str">
        <f t="shared" si="2"/>
        <v>Henry Evelyn Bliss</v>
      </c>
      <c r="B103" s="5">
        <v>102.0</v>
      </c>
      <c r="C103" s="13" t="s">
        <v>20</v>
      </c>
      <c r="D103" s="28" t="s">
        <v>902</v>
      </c>
      <c r="E103" s="17" t="s">
        <v>947</v>
      </c>
      <c r="F103" s="17" t="s">
        <v>948</v>
      </c>
      <c r="G103" s="19" t="s">
        <v>905</v>
      </c>
      <c r="H103" s="10" t="s">
        <v>906</v>
      </c>
      <c r="I103" s="29" t="s">
        <v>25</v>
      </c>
      <c r="J103" s="30">
        <v>1870.0</v>
      </c>
      <c r="K103" s="30">
        <v>1955.0</v>
      </c>
      <c r="L103" s="28" t="s">
        <v>52</v>
      </c>
      <c r="M103" s="29" t="s">
        <v>53</v>
      </c>
      <c r="N103" s="29" t="s">
        <v>880</v>
      </c>
      <c r="O103" s="29" t="s">
        <v>881</v>
      </c>
      <c r="P103" s="25" t="s">
        <v>949</v>
      </c>
      <c r="Q103" s="19" t="s">
        <v>950</v>
      </c>
      <c r="R103" s="20" t="s">
        <v>951</v>
      </c>
      <c r="S103" s="17" t="s">
        <v>952</v>
      </c>
    </row>
    <row r="104" ht="15.0" customHeight="1">
      <c r="A104" s="19" t="str">
        <f t="shared" si="2"/>
        <v>Igor Platounoff</v>
      </c>
      <c r="B104" s="5">
        <v>103.0</v>
      </c>
      <c r="C104" s="13" t="s">
        <v>20</v>
      </c>
      <c r="D104" s="28" t="s">
        <v>86</v>
      </c>
      <c r="E104" s="17" t="s">
        <v>953</v>
      </c>
      <c r="F104" s="17" t="s">
        <v>954</v>
      </c>
      <c r="G104" s="19" t="s">
        <v>955</v>
      </c>
      <c r="H104" s="10" t="s">
        <v>956</v>
      </c>
      <c r="I104" s="29" t="s">
        <v>25</v>
      </c>
      <c r="J104" s="30">
        <v>1917.0</v>
      </c>
      <c r="K104" s="32"/>
      <c r="L104" s="29" t="s">
        <v>26</v>
      </c>
      <c r="M104" s="29" t="s">
        <v>27</v>
      </c>
      <c r="N104" s="29" t="s">
        <v>957</v>
      </c>
      <c r="O104" s="29" t="s">
        <v>958</v>
      </c>
      <c r="P104" s="13" t="s">
        <v>959</v>
      </c>
      <c r="Q104" s="13" t="s">
        <v>960</v>
      </c>
      <c r="R104" s="20" t="s">
        <v>961</v>
      </c>
      <c r="S104" s="13"/>
    </row>
    <row r="105" ht="15.0" customHeight="1">
      <c r="A105" s="19" t="str">
        <f t="shared" si="2"/>
        <v>Jules Destree</v>
      </c>
      <c r="B105" s="5">
        <v>104.0</v>
      </c>
      <c r="C105" s="13" t="s">
        <v>20</v>
      </c>
      <c r="D105" s="28" t="s">
        <v>35</v>
      </c>
      <c r="E105" s="17" t="s">
        <v>501</v>
      </c>
      <c r="F105" s="17" t="s">
        <v>962</v>
      </c>
      <c r="G105" s="19" t="s">
        <v>837</v>
      </c>
      <c r="H105" s="4" t="str">
        <f>IFERROR(__xludf.DUMMYFUNCTION("IF(G105 = """","""",GOOGLETRANSLATE(G105,""fr"",""en""))"),"Activist")</f>
        <v>Activist</v>
      </c>
      <c r="I105" s="29" t="s">
        <v>25</v>
      </c>
      <c r="J105" s="30">
        <v>1863.0</v>
      </c>
      <c r="K105" s="30">
        <v>1936.0</v>
      </c>
      <c r="L105" s="29" t="s">
        <v>26</v>
      </c>
      <c r="M105" s="29" t="s">
        <v>27</v>
      </c>
      <c r="N105" s="29" t="s">
        <v>963</v>
      </c>
      <c r="O105" s="29" t="s">
        <v>964</v>
      </c>
      <c r="P105" s="13" t="s">
        <v>965</v>
      </c>
      <c r="Q105" s="13" t="s">
        <v>966</v>
      </c>
      <c r="R105" s="20" t="s">
        <v>967</v>
      </c>
      <c r="S105" s="13" t="s">
        <v>968</v>
      </c>
    </row>
    <row r="106" ht="15.0" customHeight="1">
      <c r="A106" s="19" t="str">
        <f t="shared" si="2"/>
        <v>Julian Huxley</v>
      </c>
      <c r="B106" s="5">
        <v>105.0</v>
      </c>
      <c r="C106" s="13" t="s">
        <v>20</v>
      </c>
      <c r="D106" s="28" t="s">
        <v>35</v>
      </c>
      <c r="E106" s="17" t="s">
        <v>969</v>
      </c>
      <c r="F106" s="17" t="s">
        <v>970</v>
      </c>
      <c r="G106" s="19" t="s">
        <v>828</v>
      </c>
      <c r="H106" s="10" t="s">
        <v>879</v>
      </c>
      <c r="I106" s="29" t="s">
        <v>25</v>
      </c>
      <c r="J106" s="30">
        <v>1887.0</v>
      </c>
      <c r="K106" s="30">
        <v>1975.0</v>
      </c>
      <c r="L106" s="29" t="s">
        <v>133</v>
      </c>
      <c r="M106" s="29" t="s">
        <v>134</v>
      </c>
      <c r="N106" s="29" t="s">
        <v>971</v>
      </c>
      <c r="O106" s="29" t="s">
        <v>972</v>
      </c>
      <c r="P106" s="9" t="s">
        <v>973</v>
      </c>
      <c r="Q106" s="13" t="s">
        <v>974</v>
      </c>
      <c r="R106" s="20" t="s">
        <v>975</v>
      </c>
      <c r="S106" s="13" t="s">
        <v>976</v>
      </c>
    </row>
    <row r="107" ht="15.0" customHeight="1">
      <c r="A107" s="19" t="str">
        <f t="shared" si="2"/>
        <v>Maria Van Mons</v>
      </c>
      <c r="B107" s="5">
        <v>106.0</v>
      </c>
      <c r="C107" s="13" t="s">
        <v>20</v>
      </c>
      <c r="D107" s="33" t="s">
        <v>199</v>
      </c>
      <c r="E107" s="17" t="s">
        <v>977</v>
      </c>
      <c r="F107" s="17" t="s">
        <v>978</v>
      </c>
      <c r="G107" s="19" t="s">
        <v>979</v>
      </c>
      <c r="H107" s="4" t="str">
        <f>IFERROR(__xludf.DUMMYFUNCTION("IF(G107 = """","""",GOOGLETRANSLATE(G107,""fr"",""en""))"),"Mother of Paul Otlet")</f>
        <v>Mother of Paul Otlet</v>
      </c>
      <c r="I107" s="29" t="s">
        <v>40</v>
      </c>
      <c r="J107" s="32"/>
      <c r="K107" s="30">
        <v>1866.0</v>
      </c>
      <c r="L107" s="29" t="s">
        <v>26</v>
      </c>
      <c r="M107" s="29" t="s">
        <v>27</v>
      </c>
      <c r="N107" s="28" t="s">
        <v>980</v>
      </c>
      <c r="O107" s="28" t="s">
        <v>199</v>
      </c>
      <c r="P107" s="13" t="s">
        <v>981</v>
      </c>
      <c r="Q107" s="10" t="s">
        <v>982</v>
      </c>
      <c r="R107" s="20" t="s">
        <v>983</v>
      </c>
      <c r="S107" s="13" t="s">
        <v>984</v>
      </c>
    </row>
    <row r="108" ht="15.0" customHeight="1">
      <c r="A108" s="19" t="str">
        <f t="shared" si="2"/>
        <v>Nitobe Inazo</v>
      </c>
      <c r="B108" s="5">
        <v>107.0</v>
      </c>
      <c r="C108" s="13" t="s">
        <v>20</v>
      </c>
      <c r="D108" s="28" t="s">
        <v>35</v>
      </c>
      <c r="E108" s="17" t="s">
        <v>985</v>
      </c>
      <c r="F108" s="17" t="s">
        <v>986</v>
      </c>
      <c r="G108" s="19" t="s">
        <v>847</v>
      </c>
      <c r="H108" s="4" t="str">
        <f>IFERROR(__xludf.DUMMYFUNCTION("IF(G108 = """","""",GOOGLETRANSLATE(G108,""fr"",""en""))"),"Diplomat")</f>
        <v>Diplomat</v>
      </c>
      <c r="I108" s="29" t="s">
        <v>25</v>
      </c>
      <c r="J108" s="30">
        <v>1862.0</v>
      </c>
      <c r="K108" s="30">
        <v>1933.0</v>
      </c>
      <c r="L108" s="29" t="s">
        <v>987</v>
      </c>
      <c r="M108" s="29" t="s">
        <v>988</v>
      </c>
      <c r="N108" s="29" t="s">
        <v>989</v>
      </c>
      <c r="O108" s="29" t="s">
        <v>990</v>
      </c>
      <c r="P108" s="13" t="s">
        <v>991</v>
      </c>
      <c r="Q108" s="13" t="s">
        <v>992</v>
      </c>
      <c r="R108" s="20" t="s">
        <v>993</v>
      </c>
      <c r="S108" s="13" t="s">
        <v>994</v>
      </c>
    </row>
    <row r="109" ht="15.0" customHeight="1">
      <c r="A109" s="19" t="str">
        <f t="shared" si="2"/>
        <v>Octave Van Rysselberghe</v>
      </c>
      <c r="B109" s="5">
        <v>108.0</v>
      </c>
      <c r="C109" s="13" t="s">
        <v>20</v>
      </c>
      <c r="D109" s="28" t="s">
        <v>35</v>
      </c>
      <c r="E109" s="17" t="s">
        <v>426</v>
      </c>
      <c r="F109" s="17" t="s">
        <v>995</v>
      </c>
      <c r="G109" s="19" t="s">
        <v>254</v>
      </c>
      <c r="H109" s="4" t="str">
        <f>IFERROR(__xludf.DUMMYFUNCTION("IF(G109 = """","""",GOOGLETRANSLATE(G109,""fr"",""en""))"),"Architect")</f>
        <v>Architect</v>
      </c>
      <c r="I109" s="29" t="s">
        <v>25</v>
      </c>
      <c r="J109" s="30">
        <v>1855.0</v>
      </c>
      <c r="K109" s="30">
        <v>1929.0</v>
      </c>
      <c r="L109" s="29" t="s">
        <v>26</v>
      </c>
      <c r="M109" s="29" t="s">
        <v>27</v>
      </c>
      <c r="N109" s="29" t="s">
        <v>996</v>
      </c>
      <c r="O109" s="29" t="s">
        <v>997</v>
      </c>
      <c r="P109" s="13" t="s">
        <v>998</v>
      </c>
      <c r="Q109" s="13" t="s">
        <v>999</v>
      </c>
      <c r="R109" s="20" t="s">
        <v>1000</v>
      </c>
      <c r="S109" s="13" t="s">
        <v>1001</v>
      </c>
    </row>
    <row r="110" ht="15.0" customHeight="1">
      <c r="A110" s="19" t="str">
        <f t="shared" si="2"/>
        <v>Paul Panda Farnana</v>
      </c>
      <c r="B110" s="5">
        <v>109.0</v>
      </c>
      <c r="C110" s="13" t="s">
        <v>20</v>
      </c>
      <c r="D110" s="28" t="s">
        <v>86</v>
      </c>
      <c r="E110" s="17" t="s">
        <v>22</v>
      </c>
      <c r="F110" s="17" t="s">
        <v>1002</v>
      </c>
      <c r="G110" s="19" t="s">
        <v>837</v>
      </c>
      <c r="H110" s="4" t="str">
        <f>IFERROR(__xludf.DUMMYFUNCTION("IF(G110 = """","""",GOOGLETRANSLATE(G110,""fr"",""en""))"),"Activist")</f>
        <v>Activist</v>
      </c>
      <c r="I110" s="29" t="s">
        <v>25</v>
      </c>
      <c r="J110" s="30">
        <v>1888.0</v>
      </c>
      <c r="K110" s="30">
        <v>1930.0</v>
      </c>
      <c r="L110" s="29" t="s">
        <v>1003</v>
      </c>
      <c r="M110" s="29" t="s">
        <v>1003</v>
      </c>
      <c r="N110" s="29" t="s">
        <v>1004</v>
      </c>
      <c r="O110" s="29" t="s">
        <v>1005</v>
      </c>
      <c r="P110" s="13" t="s">
        <v>1006</v>
      </c>
      <c r="Q110" s="13" t="s">
        <v>1007</v>
      </c>
      <c r="R110" s="20" t="s">
        <v>1008</v>
      </c>
      <c r="S110" s="13" t="s">
        <v>1009</v>
      </c>
    </row>
    <row r="111" ht="15.0" customHeight="1">
      <c r="A111" s="19" t="str">
        <f t="shared" si="2"/>
        <v>Raphaël Deville</v>
      </c>
      <c r="B111" s="5">
        <v>110.0</v>
      </c>
      <c r="C111" s="13" t="s">
        <v>20</v>
      </c>
      <c r="D111" s="28" t="s">
        <v>35</v>
      </c>
      <c r="E111" s="17" t="s">
        <v>1010</v>
      </c>
      <c r="F111" s="17" t="s">
        <v>1011</v>
      </c>
      <c r="G111" s="19" t="s">
        <v>1012</v>
      </c>
      <c r="H111" s="4" t="str">
        <f>IFERROR(__xludf.DUMMYFUNCTION("IF(G111 = """","""",GOOGLETRANSLATE(G111,""fr"",""en""))"),"Artist")</f>
        <v>Artist</v>
      </c>
      <c r="I111" s="29" t="s">
        <v>25</v>
      </c>
      <c r="J111" s="30">
        <v>1894.0</v>
      </c>
      <c r="K111" s="30">
        <v>1970.0</v>
      </c>
      <c r="L111" s="29" t="s">
        <v>26</v>
      </c>
      <c r="M111" s="29" t="s">
        <v>27</v>
      </c>
      <c r="N111" s="29" t="s">
        <v>996</v>
      </c>
      <c r="O111" s="29" t="s">
        <v>997</v>
      </c>
      <c r="P111" s="9" t="s">
        <v>1013</v>
      </c>
      <c r="Q111" s="10" t="s">
        <v>1014</v>
      </c>
      <c r="R111" s="11" t="s">
        <v>759</v>
      </c>
      <c r="S111" s="13" t="s">
        <v>1015</v>
      </c>
    </row>
    <row r="112" ht="15.0" customHeight="1">
      <c r="A112" s="19" t="str">
        <f t="shared" si="2"/>
        <v>René Worms</v>
      </c>
      <c r="B112" s="5">
        <v>111.0</v>
      </c>
      <c r="C112" s="13" t="s">
        <v>20</v>
      </c>
      <c r="D112" s="28" t="s">
        <v>35</v>
      </c>
      <c r="E112" s="17" t="s">
        <v>1016</v>
      </c>
      <c r="F112" s="17" t="s">
        <v>1017</v>
      </c>
      <c r="G112" s="19" t="s">
        <v>1018</v>
      </c>
      <c r="H112" s="4" t="str">
        <f>IFERROR(__xludf.DUMMYFUNCTION("IF(G112 = """","""",GOOGLETRANSLATE(G112,""fr"",""en""))"),"Politician")</f>
        <v>Politician</v>
      </c>
      <c r="I112" s="29" t="s">
        <v>25</v>
      </c>
      <c r="J112" s="30">
        <v>1869.0</v>
      </c>
      <c r="K112" s="30">
        <v>1926.0</v>
      </c>
      <c r="L112" s="29" t="s">
        <v>41</v>
      </c>
      <c r="M112" s="29" t="s">
        <v>41</v>
      </c>
      <c r="N112" s="29" t="s">
        <v>1019</v>
      </c>
      <c r="O112" s="29" t="s">
        <v>1020</v>
      </c>
      <c r="P112" s="13" t="s">
        <v>1021</v>
      </c>
      <c r="Q112" s="13" t="s">
        <v>1022</v>
      </c>
      <c r="R112" s="20" t="s">
        <v>1023</v>
      </c>
      <c r="S112" s="22" t="s">
        <v>1024</v>
      </c>
    </row>
    <row r="113" ht="15.0" customHeight="1">
      <c r="A113" s="19" t="str">
        <f t="shared" si="2"/>
        <v>Rodolph Carnap</v>
      </c>
      <c r="B113" s="5">
        <v>112.0</v>
      </c>
      <c r="C113" s="13" t="s">
        <v>20</v>
      </c>
      <c r="D113" s="28" t="s">
        <v>35</v>
      </c>
      <c r="E113" s="17" t="s">
        <v>1025</v>
      </c>
      <c r="F113" s="17" t="s">
        <v>1026</v>
      </c>
      <c r="G113" s="19" t="s">
        <v>828</v>
      </c>
      <c r="H113" s="10" t="s">
        <v>879</v>
      </c>
      <c r="I113" s="29" t="s">
        <v>25</v>
      </c>
      <c r="J113" s="30">
        <v>1891.0</v>
      </c>
      <c r="K113" s="30">
        <v>1970.0</v>
      </c>
      <c r="L113" s="29" t="s">
        <v>155</v>
      </c>
      <c r="M113" s="29" t="s">
        <v>156</v>
      </c>
      <c r="N113" s="29" t="s">
        <v>1027</v>
      </c>
      <c r="O113" s="29" t="s">
        <v>1028</v>
      </c>
      <c r="P113" s="9" t="s">
        <v>1029</v>
      </c>
      <c r="Q113" s="10" t="s">
        <v>1030</v>
      </c>
      <c r="R113" s="20" t="s">
        <v>1031</v>
      </c>
      <c r="S113" s="13" t="s">
        <v>1032</v>
      </c>
    </row>
    <row r="114" ht="15.0" customHeight="1">
      <c r="A114" s="19" t="str">
        <f t="shared" si="2"/>
        <v>Samuel Clement Bradford</v>
      </c>
      <c r="B114" s="5">
        <v>113.0</v>
      </c>
      <c r="C114" s="13" t="s">
        <v>20</v>
      </c>
      <c r="D114" s="28" t="s">
        <v>35</v>
      </c>
      <c r="E114" s="17" t="s">
        <v>1033</v>
      </c>
      <c r="F114" s="17" t="s">
        <v>1034</v>
      </c>
      <c r="G114" s="19" t="s">
        <v>828</v>
      </c>
      <c r="H114" s="10" t="s">
        <v>879</v>
      </c>
      <c r="I114" s="29" t="s">
        <v>25</v>
      </c>
      <c r="J114" s="30">
        <v>1878.0</v>
      </c>
      <c r="K114" s="30">
        <v>1948.0</v>
      </c>
      <c r="L114" s="29" t="s">
        <v>133</v>
      </c>
      <c r="M114" s="29" t="s">
        <v>134</v>
      </c>
      <c r="N114" s="29" t="s">
        <v>1035</v>
      </c>
      <c r="O114" s="29" t="s">
        <v>1036</v>
      </c>
      <c r="P114" s="13" t="s">
        <v>1037</v>
      </c>
      <c r="Q114" s="13" t="s">
        <v>1038</v>
      </c>
      <c r="R114" s="20" t="s">
        <v>1039</v>
      </c>
      <c r="S114" s="13" t="s">
        <v>1040</v>
      </c>
    </row>
    <row r="115" ht="15.0" customHeight="1">
      <c r="A115" s="19" t="str">
        <f t="shared" si="2"/>
        <v>Stanislas Jasinski</v>
      </c>
      <c r="B115" s="5">
        <v>114.0</v>
      </c>
      <c r="C115" s="13" t="s">
        <v>20</v>
      </c>
      <c r="D115" s="28" t="s">
        <v>86</v>
      </c>
      <c r="E115" s="17" t="s">
        <v>1041</v>
      </c>
      <c r="F115" s="17" t="s">
        <v>1042</v>
      </c>
      <c r="G115" s="19" t="s">
        <v>828</v>
      </c>
      <c r="H115" s="10" t="s">
        <v>879</v>
      </c>
      <c r="I115" s="29" t="s">
        <v>25</v>
      </c>
      <c r="J115" s="30">
        <v>1901.0</v>
      </c>
      <c r="K115" s="30">
        <v>1978.0</v>
      </c>
      <c r="L115" s="29" t="s">
        <v>26</v>
      </c>
      <c r="M115" s="29" t="s">
        <v>27</v>
      </c>
      <c r="N115" s="29" t="s">
        <v>996</v>
      </c>
      <c r="O115" s="29" t="s">
        <v>997</v>
      </c>
      <c r="P115" s="10" t="s">
        <v>1043</v>
      </c>
      <c r="Q115" s="13" t="s">
        <v>1044</v>
      </c>
      <c r="R115" s="20" t="s">
        <v>1045</v>
      </c>
      <c r="S115" s="13" t="s">
        <v>1046</v>
      </c>
    </row>
    <row r="116" ht="15.0" customHeight="1">
      <c r="A116" s="19" t="str">
        <f t="shared" si="2"/>
        <v>Valérie Linden</v>
      </c>
      <c r="B116" s="5">
        <v>115.0</v>
      </c>
      <c r="C116" s="13" t="s">
        <v>20</v>
      </c>
      <c r="D116" s="33" t="s">
        <v>199</v>
      </c>
      <c r="E116" s="17" t="s">
        <v>1047</v>
      </c>
      <c r="F116" s="17" t="s">
        <v>1048</v>
      </c>
      <c r="G116" s="19" t="s">
        <v>1049</v>
      </c>
      <c r="H116" s="10" t="s">
        <v>1050</v>
      </c>
      <c r="I116" s="29" t="s">
        <v>40</v>
      </c>
      <c r="J116" s="30">
        <v>1851.0</v>
      </c>
      <c r="K116" s="30">
        <v>1944.0</v>
      </c>
      <c r="L116" s="29" t="s">
        <v>26</v>
      </c>
      <c r="M116" s="29" t="s">
        <v>27</v>
      </c>
      <c r="N116" s="28" t="s">
        <v>199</v>
      </c>
      <c r="O116" s="28" t="s">
        <v>199</v>
      </c>
      <c r="P116" s="10" t="s">
        <v>1051</v>
      </c>
      <c r="Q116" s="13" t="s">
        <v>1052</v>
      </c>
      <c r="R116" s="11" t="s">
        <v>759</v>
      </c>
      <c r="S116" s="13" t="s">
        <v>1053</v>
      </c>
    </row>
    <row r="117" ht="15.0" customHeight="1">
      <c r="A117" s="19" t="str">
        <f t="shared" si="2"/>
        <v>Warden Boyd Rayward</v>
      </c>
      <c r="B117" s="5">
        <v>116.0</v>
      </c>
      <c r="C117" s="13" t="s">
        <v>20</v>
      </c>
      <c r="D117" s="28" t="s">
        <v>35</v>
      </c>
      <c r="E117" s="17" t="s">
        <v>1054</v>
      </c>
      <c r="F117" s="17" t="s">
        <v>1055</v>
      </c>
      <c r="G117" s="19" t="s">
        <v>828</v>
      </c>
      <c r="H117" s="10" t="s">
        <v>879</v>
      </c>
      <c r="I117" s="29" t="s">
        <v>25</v>
      </c>
      <c r="J117" s="30">
        <v>1905.0</v>
      </c>
      <c r="K117" s="32"/>
      <c r="L117" s="29" t="s">
        <v>1056</v>
      </c>
      <c r="M117" s="28" t="s">
        <v>1057</v>
      </c>
      <c r="N117" s="29" t="s">
        <v>1058</v>
      </c>
      <c r="O117" s="29" t="s">
        <v>1059</v>
      </c>
      <c r="P117" s="9" t="s">
        <v>1060</v>
      </c>
      <c r="Q117" s="10" t="s">
        <v>1061</v>
      </c>
      <c r="R117" s="20" t="s">
        <v>1062</v>
      </c>
      <c r="S117" s="13" t="s">
        <v>1063</v>
      </c>
    </row>
    <row r="118" ht="15.0" customHeight="1">
      <c r="A118" s="19" t="str">
        <f t="shared" si="2"/>
        <v>William DuBois</v>
      </c>
      <c r="B118" s="5">
        <v>117.0</v>
      </c>
      <c r="C118" s="13" t="s">
        <v>20</v>
      </c>
      <c r="D118" s="28" t="s">
        <v>35</v>
      </c>
      <c r="E118" s="17" t="s">
        <v>1064</v>
      </c>
      <c r="F118" s="17" t="s">
        <v>1065</v>
      </c>
      <c r="G118" s="19" t="s">
        <v>837</v>
      </c>
      <c r="H118" s="4" t="str">
        <f>IFERROR(__xludf.DUMMYFUNCTION("IF(G118 = """","""",GOOGLETRANSLATE(G118,""fr"",""en""))"),"Activist")</f>
        <v>Activist</v>
      </c>
      <c r="I118" s="29" t="s">
        <v>25</v>
      </c>
      <c r="J118" s="30">
        <v>1868.0</v>
      </c>
      <c r="K118" s="30">
        <v>1963.0</v>
      </c>
      <c r="L118" s="28" t="s">
        <v>52</v>
      </c>
      <c r="M118" s="29" t="s">
        <v>53</v>
      </c>
      <c r="N118" s="29" t="s">
        <v>1066</v>
      </c>
      <c r="O118" s="29" t="s">
        <v>1067</v>
      </c>
      <c r="P118" s="13" t="s">
        <v>1068</v>
      </c>
      <c r="Q118" s="13" t="s">
        <v>1069</v>
      </c>
      <c r="R118" s="20" t="s">
        <v>1070</v>
      </c>
      <c r="S118" s="13" t="s">
        <v>1071</v>
      </c>
    </row>
    <row r="119" ht="15.0" customHeight="1">
      <c r="A119" s="19" t="s">
        <v>1072</v>
      </c>
      <c r="B119" s="34">
        <v>118.0</v>
      </c>
      <c r="C119" s="19" t="s">
        <v>20</v>
      </c>
      <c r="D119" s="35" t="s">
        <v>74</v>
      </c>
      <c r="E119" s="19" t="s">
        <v>1073</v>
      </c>
      <c r="F119" s="19" t="s">
        <v>50</v>
      </c>
      <c r="G119" s="19" t="s">
        <v>728</v>
      </c>
      <c r="H119" s="4" t="str">
        <f>IFERROR(__xludf.DUMMYFUNCTION("IF(G119 = """","""",GOOGLETRANSLATE(G119,""fr"",""en""))"),"Librarian")</f>
        <v>Librarian</v>
      </c>
      <c r="I119" s="19" t="s">
        <v>25</v>
      </c>
      <c r="J119" s="19">
        <v>1887.0</v>
      </c>
      <c r="K119" s="28">
        <v>1977.0</v>
      </c>
      <c r="L119" s="35" t="s">
        <v>52</v>
      </c>
      <c r="M119" s="35" t="s">
        <v>53</v>
      </c>
      <c r="N119" s="28" t="s">
        <v>1074</v>
      </c>
      <c r="O119" s="28" t="s">
        <v>1075</v>
      </c>
      <c r="P119" s="10" t="s">
        <v>1076</v>
      </c>
      <c r="Q119" s="10" t="s">
        <v>1077</v>
      </c>
      <c r="R119" s="7" t="s">
        <v>1078</v>
      </c>
      <c r="S119" s="36" t="s">
        <v>1079</v>
      </c>
    </row>
    <row r="120">
      <c r="A120" s="19" t="s">
        <v>1080</v>
      </c>
      <c r="B120" s="34">
        <v>119.0</v>
      </c>
      <c r="C120" s="19" t="s">
        <v>152</v>
      </c>
      <c r="D120" s="35" t="s">
        <v>153</v>
      </c>
      <c r="G120" s="19" t="s">
        <v>1081</v>
      </c>
      <c r="H120" s="4" t="str">
        <f>IFERROR(__xludf.DUMMYFUNCTION("IF(G120 = """","""",GOOGLETRANSLATE(G120,""fr"",""en""))"),"French Union of Documentation Organizations")</f>
        <v>French Union of Documentation Organizations</v>
      </c>
      <c r="I120" s="19"/>
      <c r="J120" s="19">
        <v>1932.0</v>
      </c>
      <c r="K120" s="28"/>
      <c r="L120" s="35" t="s">
        <v>41</v>
      </c>
      <c r="M120" s="35" t="s">
        <v>41</v>
      </c>
      <c r="N120" s="28" t="s">
        <v>231</v>
      </c>
      <c r="O120" s="28" t="s">
        <v>231</v>
      </c>
      <c r="P120" s="10" t="s">
        <v>1082</v>
      </c>
      <c r="Q120" s="10" t="s">
        <v>1083</v>
      </c>
      <c r="R120" s="11" t="s">
        <v>234</v>
      </c>
      <c r="S120" s="13"/>
    </row>
    <row r="121">
      <c r="A121" s="19" t="s">
        <v>1084</v>
      </c>
      <c r="B121" s="34">
        <v>120.0</v>
      </c>
      <c r="C121" s="19" t="s">
        <v>20</v>
      </c>
      <c r="D121" s="35" t="s">
        <v>74</v>
      </c>
      <c r="E121" s="19" t="s">
        <v>1085</v>
      </c>
      <c r="F121" s="19" t="s">
        <v>1086</v>
      </c>
      <c r="G121" s="19" t="s">
        <v>728</v>
      </c>
      <c r="H121" s="10" t="s">
        <v>1087</v>
      </c>
      <c r="I121" s="19" t="s">
        <v>25</v>
      </c>
      <c r="J121" s="19">
        <v>1890.0</v>
      </c>
      <c r="K121" s="28">
        <v>1956.0</v>
      </c>
      <c r="L121" s="35" t="s">
        <v>41</v>
      </c>
      <c r="M121" s="35" t="s">
        <v>41</v>
      </c>
      <c r="N121" s="28" t="s">
        <v>1088</v>
      </c>
      <c r="O121" s="28" t="s">
        <v>1089</v>
      </c>
      <c r="P121" s="10" t="s">
        <v>1090</v>
      </c>
      <c r="Q121" s="10" t="s">
        <v>1091</v>
      </c>
      <c r="R121" s="11" t="s">
        <v>759</v>
      </c>
      <c r="S121" s="13"/>
    </row>
    <row r="122">
      <c r="A122" s="19" t="s">
        <v>1092</v>
      </c>
      <c r="B122" s="34">
        <v>121.0</v>
      </c>
      <c r="C122" s="19" t="s">
        <v>20</v>
      </c>
      <c r="D122" s="35" t="s">
        <v>35</v>
      </c>
      <c r="E122" s="19" t="s">
        <v>237</v>
      </c>
      <c r="F122" s="19" t="s">
        <v>1093</v>
      </c>
      <c r="G122" s="19" t="s">
        <v>1094</v>
      </c>
      <c r="H122" s="4" t="str">
        <f>IFERROR(__xludf.DUMMYFUNCTION("IF(G122 = """","""",GOOGLETRANSLATE(G122,""fr"",""en""))"),"Engineer and inventor of the ""mechanical brain""")</f>
        <v>Engineer and inventor of the "mechanical brain"</v>
      </c>
      <c r="I122" s="19" t="s">
        <v>25</v>
      </c>
      <c r="J122" s="19">
        <v>1893.0</v>
      </c>
      <c r="K122" s="28">
        <v>1960.0</v>
      </c>
      <c r="L122" s="35" t="s">
        <v>41</v>
      </c>
      <c r="M122" s="35" t="s">
        <v>41</v>
      </c>
      <c r="N122" s="28" t="s">
        <v>1095</v>
      </c>
      <c r="O122" s="28" t="s">
        <v>1096</v>
      </c>
      <c r="P122" s="10" t="s">
        <v>1097</v>
      </c>
      <c r="Q122" s="10" t="s">
        <v>1098</v>
      </c>
      <c r="R122" s="11" t="s">
        <v>759</v>
      </c>
      <c r="S122" s="13"/>
    </row>
    <row r="123">
      <c r="A123" s="19" t="s">
        <v>1099</v>
      </c>
      <c r="B123" s="34">
        <v>122.0</v>
      </c>
      <c r="C123" s="19" t="s">
        <v>152</v>
      </c>
      <c r="D123" s="35" t="s">
        <v>153</v>
      </c>
      <c r="G123" s="19" t="s">
        <v>1100</v>
      </c>
      <c r="H123" s="19" t="s">
        <v>1101</v>
      </c>
      <c r="I123" s="17"/>
      <c r="J123" s="19">
        <v>1907.0</v>
      </c>
      <c r="K123" s="29"/>
      <c r="L123" s="35" t="s">
        <v>26</v>
      </c>
      <c r="M123" s="35" t="s">
        <v>27</v>
      </c>
      <c r="N123" s="28" t="s">
        <v>1102</v>
      </c>
      <c r="O123" s="28" t="s">
        <v>1103</v>
      </c>
      <c r="P123" s="10" t="s">
        <v>1104</v>
      </c>
      <c r="Q123" s="10" t="s">
        <v>1105</v>
      </c>
      <c r="R123" s="11" t="s">
        <v>234</v>
      </c>
      <c r="S123" s="21" t="s">
        <v>1106</v>
      </c>
    </row>
    <row r="124">
      <c r="A124" s="19" t="s">
        <v>1107</v>
      </c>
      <c r="B124" s="34">
        <v>123.0</v>
      </c>
      <c r="C124" s="19" t="s">
        <v>20</v>
      </c>
      <c r="D124" s="35" t="s">
        <v>35</v>
      </c>
      <c r="E124" s="19" t="s">
        <v>263</v>
      </c>
      <c r="F124" s="19" t="s">
        <v>1108</v>
      </c>
      <c r="G124" s="19" t="s">
        <v>1018</v>
      </c>
      <c r="H124" s="19" t="s">
        <v>1109</v>
      </c>
      <c r="I124" s="19" t="s">
        <v>25</v>
      </c>
      <c r="J124" s="19">
        <v>1827.0</v>
      </c>
      <c r="K124" s="28">
        <v>1894.0</v>
      </c>
      <c r="L124" s="35" t="s">
        <v>26</v>
      </c>
      <c r="M124" s="35" t="s">
        <v>27</v>
      </c>
      <c r="N124" s="28" t="s">
        <v>1110</v>
      </c>
      <c r="O124" s="28" t="s">
        <v>1111</v>
      </c>
      <c r="P124" s="10" t="s">
        <v>1112</v>
      </c>
      <c r="Q124" s="10" t="s">
        <v>1113</v>
      </c>
      <c r="R124" s="7" t="s">
        <v>759</v>
      </c>
      <c r="S124" s="21" t="s">
        <v>1114</v>
      </c>
    </row>
    <row r="125">
      <c r="A125" s="19" t="s">
        <v>1115</v>
      </c>
      <c r="B125" s="34">
        <v>124.0</v>
      </c>
      <c r="C125" s="19" t="s">
        <v>152</v>
      </c>
      <c r="D125" s="35" t="s">
        <v>153</v>
      </c>
      <c r="G125" s="19" t="s">
        <v>1116</v>
      </c>
      <c r="H125" s="19" t="s">
        <v>1117</v>
      </c>
      <c r="I125" s="17"/>
      <c r="J125" s="19">
        <v>1798.0</v>
      </c>
      <c r="K125" s="29"/>
      <c r="L125" s="35" t="s">
        <v>26</v>
      </c>
      <c r="M125" s="35" t="s">
        <v>27</v>
      </c>
      <c r="N125" s="28" t="s">
        <v>1118</v>
      </c>
      <c r="O125" s="28" t="s">
        <v>1119</v>
      </c>
      <c r="P125" s="10" t="s">
        <v>1120</v>
      </c>
      <c r="Q125" s="10" t="s">
        <v>1121</v>
      </c>
      <c r="R125" s="11" t="s">
        <v>234</v>
      </c>
      <c r="S125" s="21" t="s">
        <v>1122</v>
      </c>
    </row>
    <row r="126">
      <c r="A126" s="19" t="s">
        <v>1123</v>
      </c>
      <c r="B126" s="34">
        <v>125.0</v>
      </c>
      <c r="C126" s="19" t="s">
        <v>152</v>
      </c>
      <c r="D126" s="35" t="s">
        <v>153</v>
      </c>
      <c r="G126" s="19" t="s">
        <v>1124</v>
      </c>
      <c r="H126" s="19" t="s">
        <v>1125</v>
      </c>
      <c r="I126" s="17"/>
      <c r="J126" s="19">
        <v>1906.0</v>
      </c>
      <c r="K126" s="28">
        <v>1950.0</v>
      </c>
      <c r="L126" s="35" t="s">
        <v>26</v>
      </c>
      <c r="M126" s="35" t="s">
        <v>27</v>
      </c>
      <c r="N126" s="28" t="s">
        <v>1126</v>
      </c>
      <c r="O126" s="28" t="s">
        <v>1127</v>
      </c>
      <c r="P126" s="10" t="s">
        <v>1128</v>
      </c>
      <c r="Q126" s="10" t="s">
        <v>1129</v>
      </c>
      <c r="R126" s="11" t="s">
        <v>234</v>
      </c>
      <c r="S126" s="13"/>
    </row>
    <row r="127">
      <c r="A127" s="19" t="s">
        <v>1130</v>
      </c>
      <c r="B127" s="34">
        <v>126.0</v>
      </c>
      <c r="C127" s="19" t="s">
        <v>20</v>
      </c>
      <c r="D127" s="35" t="s">
        <v>902</v>
      </c>
      <c r="E127" s="19" t="s">
        <v>1131</v>
      </c>
      <c r="F127" s="19" t="s">
        <v>781</v>
      </c>
      <c r="G127" s="19" t="s">
        <v>1132</v>
      </c>
      <c r="I127" s="19" t="s">
        <v>25</v>
      </c>
      <c r="J127" s="19">
        <v>1877.0</v>
      </c>
      <c r="K127" s="28">
        <v>1947.0</v>
      </c>
      <c r="L127" s="35" t="s">
        <v>26</v>
      </c>
      <c r="M127" s="35" t="s">
        <v>27</v>
      </c>
      <c r="N127" s="28" t="s">
        <v>1133</v>
      </c>
      <c r="O127" s="28" t="s">
        <v>1134</v>
      </c>
      <c r="P127" s="19" t="s">
        <v>1135</v>
      </c>
      <c r="Q127" s="10" t="s">
        <v>1136</v>
      </c>
      <c r="R127" s="11" t="s">
        <v>234</v>
      </c>
      <c r="S127" s="22" t="s">
        <v>1137</v>
      </c>
    </row>
    <row r="128">
      <c r="A128" s="19" t="s">
        <v>1138</v>
      </c>
      <c r="B128" s="34">
        <v>127.0</v>
      </c>
      <c r="C128" s="19" t="s">
        <v>20</v>
      </c>
      <c r="D128" s="35" t="s">
        <v>74</v>
      </c>
      <c r="E128" s="19" t="s">
        <v>511</v>
      </c>
      <c r="F128" s="19" t="s">
        <v>1139</v>
      </c>
      <c r="G128" s="19" t="s">
        <v>1140</v>
      </c>
      <c r="H128" s="19" t="s">
        <v>1141</v>
      </c>
      <c r="I128" s="19" t="s">
        <v>25</v>
      </c>
      <c r="J128" s="17"/>
      <c r="K128" s="29"/>
      <c r="L128" s="37"/>
      <c r="M128" s="37"/>
      <c r="N128" s="28" t="s">
        <v>1142</v>
      </c>
      <c r="O128" s="28" t="s">
        <v>1143</v>
      </c>
      <c r="P128" s="10" t="s">
        <v>1144</v>
      </c>
      <c r="Q128" s="10" t="s">
        <v>1145</v>
      </c>
      <c r="R128" s="11" t="s">
        <v>759</v>
      </c>
      <c r="S128" s="13"/>
    </row>
    <row r="129">
      <c r="A129" s="19" t="s">
        <v>1146</v>
      </c>
      <c r="B129" s="34">
        <v>128.0</v>
      </c>
      <c r="C129" s="19" t="s">
        <v>20</v>
      </c>
      <c r="D129" s="35" t="s">
        <v>74</v>
      </c>
      <c r="E129" s="19" t="s">
        <v>1147</v>
      </c>
      <c r="F129" s="19" t="s">
        <v>1148</v>
      </c>
      <c r="G129" s="19" t="s">
        <v>1149</v>
      </c>
      <c r="H129" s="38" t="s">
        <v>1150</v>
      </c>
      <c r="I129" s="19" t="s">
        <v>40</v>
      </c>
      <c r="J129" s="19">
        <v>1877.0</v>
      </c>
      <c r="K129" s="28">
        <v>1948.0</v>
      </c>
      <c r="L129" s="35" t="s">
        <v>52</v>
      </c>
      <c r="M129" s="35" t="s">
        <v>53</v>
      </c>
      <c r="N129" s="28" t="s">
        <v>1151</v>
      </c>
      <c r="O129" s="28" t="s">
        <v>1152</v>
      </c>
      <c r="P129" s="19" t="s">
        <v>1153</v>
      </c>
      <c r="Q129" s="10" t="s">
        <v>1154</v>
      </c>
      <c r="R129" s="7" t="s">
        <v>1155</v>
      </c>
      <c r="S129" s="21" t="s">
        <v>1156</v>
      </c>
    </row>
    <row r="130">
      <c r="A130" s="19"/>
      <c r="B130" s="34"/>
      <c r="C130" s="17"/>
      <c r="D130" s="39"/>
      <c r="I130" s="17"/>
      <c r="J130" s="17"/>
      <c r="K130" s="29"/>
      <c r="L130" s="37"/>
      <c r="M130" s="37"/>
      <c r="N130" s="29"/>
      <c r="O130" s="29"/>
      <c r="P130" s="19"/>
      <c r="Q130" s="13"/>
      <c r="R130" s="20"/>
      <c r="S130" s="13"/>
    </row>
    <row r="131">
      <c r="A131" s="19"/>
      <c r="B131" s="34"/>
      <c r="C131" s="17"/>
      <c r="D131" s="39"/>
      <c r="I131" s="17"/>
      <c r="J131" s="17"/>
      <c r="K131" s="29"/>
      <c r="L131" s="37"/>
      <c r="M131" s="37"/>
      <c r="N131" s="29"/>
      <c r="O131" s="29"/>
      <c r="P131" s="13"/>
      <c r="Q131" s="13"/>
      <c r="R131" s="20"/>
      <c r="S131" s="13"/>
    </row>
    <row r="132">
      <c r="A132" s="19"/>
      <c r="B132" s="34"/>
      <c r="C132" s="17"/>
      <c r="D132" s="39"/>
      <c r="I132" s="17"/>
      <c r="J132" s="17"/>
      <c r="K132" s="29"/>
      <c r="L132" s="37"/>
      <c r="M132" s="37"/>
      <c r="N132" s="29"/>
      <c r="O132" s="29"/>
      <c r="P132" s="13"/>
      <c r="Q132" s="13"/>
      <c r="R132" s="20"/>
      <c r="S132" s="13"/>
    </row>
    <row r="133">
      <c r="A133" s="19"/>
      <c r="B133" s="34"/>
      <c r="C133" s="17"/>
      <c r="D133" s="39"/>
      <c r="I133" s="17"/>
      <c r="J133" s="17"/>
      <c r="K133" s="29"/>
      <c r="L133" s="37"/>
      <c r="M133" s="37"/>
      <c r="N133" s="29"/>
      <c r="O133" s="29"/>
      <c r="P133" s="13"/>
      <c r="Q133" s="13"/>
      <c r="R133" s="20"/>
      <c r="S133" s="13"/>
    </row>
    <row r="134">
      <c r="A134" s="19"/>
      <c r="B134" s="34"/>
      <c r="C134" s="17"/>
      <c r="D134" s="39"/>
      <c r="I134" s="17"/>
      <c r="J134" s="17"/>
      <c r="K134" s="29"/>
      <c r="L134" s="37"/>
      <c r="M134" s="37"/>
      <c r="N134" s="29"/>
      <c r="O134" s="29"/>
      <c r="P134" s="13"/>
      <c r="Q134" s="13"/>
      <c r="R134" s="20"/>
      <c r="S134" s="13"/>
    </row>
    <row r="135">
      <c r="A135" s="19"/>
      <c r="B135" s="34"/>
      <c r="C135" s="17"/>
      <c r="D135" s="39"/>
      <c r="I135" s="17"/>
      <c r="J135" s="17"/>
      <c r="K135" s="29"/>
      <c r="L135" s="37"/>
      <c r="M135" s="37"/>
      <c r="N135" s="29"/>
      <c r="O135" s="29"/>
      <c r="P135" s="13"/>
      <c r="Q135" s="13"/>
      <c r="R135" s="20"/>
      <c r="S135" s="13"/>
    </row>
    <row r="136">
      <c r="A136" s="19"/>
      <c r="B136" s="34"/>
      <c r="C136" s="17"/>
      <c r="D136" s="39"/>
      <c r="I136" s="17"/>
      <c r="J136" s="17"/>
      <c r="K136" s="29"/>
      <c r="L136" s="37"/>
      <c r="M136" s="37"/>
      <c r="N136" s="29"/>
      <c r="O136" s="29"/>
      <c r="P136" s="13"/>
      <c r="Q136" s="13"/>
      <c r="R136" s="20"/>
      <c r="S136" s="13"/>
    </row>
    <row r="137">
      <c r="A137" s="19"/>
      <c r="B137" s="34"/>
      <c r="C137" s="17"/>
      <c r="D137" s="39"/>
      <c r="I137" s="17"/>
      <c r="J137" s="17"/>
      <c r="K137" s="29"/>
      <c r="L137" s="37"/>
      <c r="M137" s="37"/>
      <c r="N137" s="29"/>
      <c r="O137" s="29"/>
      <c r="P137" s="13"/>
      <c r="Q137" s="13"/>
      <c r="R137" s="20"/>
      <c r="S137" s="13"/>
    </row>
    <row r="138">
      <c r="A138" s="19"/>
      <c r="B138" s="34"/>
      <c r="C138" s="17"/>
      <c r="D138" s="39"/>
      <c r="I138" s="17"/>
      <c r="J138" s="17"/>
      <c r="K138" s="29"/>
      <c r="L138" s="37"/>
      <c r="M138" s="37"/>
      <c r="N138" s="29"/>
      <c r="O138" s="29"/>
      <c r="P138" s="13"/>
      <c r="Q138" s="13"/>
      <c r="R138" s="20"/>
      <c r="S138" s="13"/>
    </row>
    <row r="139">
      <c r="A139" s="19"/>
      <c r="B139" s="34"/>
      <c r="C139" s="17"/>
      <c r="D139" s="39"/>
      <c r="I139" s="17"/>
      <c r="J139" s="17"/>
      <c r="K139" s="29"/>
      <c r="L139" s="37"/>
      <c r="M139" s="37"/>
      <c r="N139" s="29"/>
      <c r="O139" s="29"/>
      <c r="P139" s="13"/>
      <c r="Q139" s="13"/>
      <c r="R139" s="20"/>
      <c r="S139" s="13"/>
    </row>
    <row r="140">
      <c r="A140" s="19"/>
      <c r="B140" s="34"/>
      <c r="C140" s="17"/>
      <c r="D140" s="39"/>
      <c r="I140" s="17"/>
      <c r="J140" s="17"/>
      <c r="K140" s="29"/>
      <c r="L140" s="37"/>
      <c r="M140" s="37"/>
      <c r="N140" s="29"/>
      <c r="O140" s="29"/>
      <c r="P140" s="13"/>
      <c r="Q140" s="13"/>
      <c r="R140" s="20"/>
      <c r="S140" s="13"/>
    </row>
    <row r="141">
      <c r="A141" s="19"/>
      <c r="B141" s="34"/>
      <c r="C141" s="17"/>
      <c r="D141" s="39"/>
      <c r="I141" s="17"/>
      <c r="J141" s="17"/>
      <c r="K141" s="29"/>
      <c r="L141" s="37"/>
      <c r="M141" s="37"/>
      <c r="N141" s="29"/>
      <c r="O141" s="29"/>
      <c r="P141" s="13"/>
      <c r="Q141" s="13"/>
      <c r="R141" s="20"/>
      <c r="S141" s="13"/>
    </row>
    <row r="142">
      <c r="A142" s="19"/>
      <c r="B142" s="34"/>
      <c r="C142" s="17"/>
      <c r="D142" s="39"/>
      <c r="I142" s="17"/>
      <c r="J142" s="17"/>
      <c r="K142" s="29"/>
      <c r="L142" s="37"/>
      <c r="M142" s="37"/>
      <c r="N142" s="29"/>
      <c r="O142" s="29"/>
      <c r="P142" s="13"/>
      <c r="Q142" s="13"/>
      <c r="R142" s="20"/>
      <c r="S142" s="13"/>
    </row>
    <row r="143">
      <c r="A143" s="19"/>
      <c r="B143" s="34"/>
      <c r="C143" s="17"/>
      <c r="D143" s="39"/>
      <c r="I143" s="17"/>
      <c r="J143" s="17"/>
      <c r="K143" s="29"/>
      <c r="L143" s="37"/>
      <c r="M143" s="37"/>
      <c r="N143" s="29"/>
      <c r="O143" s="29"/>
      <c r="P143" s="13"/>
      <c r="Q143" s="13"/>
      <c r="R143" s="20"/>
      <c r="S143" s="13"/>
    </row>
    <row r="144">
      <c r="A144" s="19"/>
      <c r="B144" s="34"/>
      <c r="C144" s="17"/>
      <c r="D144" s="39"/>
      <c r="I144" s="17"/>
      <c r="J144" s="17"/>
      <c r="K144" s="29"/>
      <c r="L144" s="37"/>
      <c r="M144" s="37"/>
      <c r="N144" s="29"/>
      <c r="O144" s="29"/>
      <c r="P144" s="13"/>
      <c r="Q144" s="13"/>
      <c r="R144" s="20"/>
      <c r="S144" s="13"/>
    </row>
    <row r="145">
      <c r="A145" s="19"/>
      <c r="B145" s="34"/>
      <c r="C145" s="17"/>
      <c r="D145" s="39"/>
      <c r="I145" s="17"/>
      <c r="J145" s="17"/>
      <c r="K145" s="29"/>
      <c r="L145" s="37"/>
      <c r="M145" s="37"/>
      <c r="N145" s="29"/>
      <c r="O145" s="29"/>
      <c r="P145" s="13"/>
      <c r="Q145" s="13"/>
      <c r="R145" s="20"/>
      <c r="S145" s="13"/>
    </row>
    <row r="146">
      <c r="A146" s="19"/>
      <c r="B146" s="34"/>
      <c r="C146" s="17"/>
      <c r="D146" s="39"/>
      <c r="I146" s="17"/>
      <c r="J146" s="17"/>
      <c r="K146" s="29"/>
      <c r="L146" s="37"/>
      <c r="M146" s="37"/>
      <c r="N146" s="29"/>
      <c r="O146" s="29"/>
      <c r="P146" s="13"/>
      <c r="Q146" s="13"/>
      <c r="R146" s="20"/>
      <c r="S146" s="13"/>
    </row>
    <row r="147">
      <c r="A147" s="19"/>
      <c r="B147" s="34"/>
      <c r="C147" s="17"/>
      <c r="D147" s="39"/>
      <c r="I147" s="17"/>
      <c r="J147" s="17"/>
      <c r="K147" s="29"/>
      <c r="L147" s="37"/>
      <c r="M147" s="37"/>
      <c r="N147" s="29"/>
      <c r="O147" s="29"/>
      <c r="P147" s="13"/>
      <c r="Q147" s="13"/>
      <c r="R147" s="20"/>
      <c r="S147" s="13"/>
    </row>
    <row r="148">
      <c r="A148" s="19"/>
      <c r="B148" s="34"/>
      <c r="C148" s="17"/>
      <c r="D148" s="39"/>
      <c r="I148" s="17"/>
      <c r="J148" s="17"/>
      <c r="K148" s="29"/>
      <c r="L148" s="37"/>
      <c r="M148" s="37"/>
      <c r="N148" s="29"/>
      <c r="O148" s="29"/>
      <c r="P148" s="13"/>
      <c r="Q148" s="13"/>
      <c r="R148" s="20"/>
      <c r="S148" s="13"/>
    </row>
    <row r="149">
      <c r="A149" s="19"/>
      <c r="B149" s="34"/>
      <c r="C149" s="17"/>
      <c r="D149" s="39"/>
      <c r="I149" s="17"/>
      <c r="J149" s="17"/>
      <c r="K149" s="29"/>
      <c r="L149" s="37"/>
      <c r="M149" s="37"/>
      <c r="N149" s="29"/>
      <c r="O149" s="29"/>
      <c r="P149" s="13"/>
      <c r="Q149" s="13"/>
      <c r="R149" s="20"/>
      <c r="S149" s="13"/>
    </row>
    <row r="150">
      <c r="A150" s="19"/>
      <c r="B150" s="34"/>
      <c r="C150" s="17"/>
      <c r="D150" s="39"/>
      <c r="I150" s="17"/>
      <c r="J150" s="17"/>
      <c r="K150" s="29"/>
      <c r="L150" s="37"/>
      <c r="M150" s="37"/>
      <c r="N150" s="29"/>
      <c r="O150" s="29"/>
      <c r="P150" s="13"/>
      <c r="Q150" s="13"/>
      <c r="R150" s="20"/>
      <c r="S150" s="13"/>
    </row>
    <row r="151">
      <c r="A151" s="19"/>
      <c r="B151" s="34"/>
      <c r="C151" s="17"/>
      <c r="D151" s="39"/>
      <c r="I151" s="17"/>
      <c r="J151" s="17"/>
      <c r="K151" s="29"/>
      <c r="L151" s="37"/>
      <c r="M151" s="37"/>
      <c r="N151" s="29"/>
      <c r="O151" s="29"/>
      <c r="P151" s="13"/>
      <c r="Q151" s="13"/>
      <c r="R151" s="20"/>
      <c r="S151" s="13"/>
    </row>
    <row r="152">
      <c r="A152" s="19"/>
      <c r="B152" s="34"/>
      <c r="C152" s="17"/>
      <c r="D152" s="39"/>
      <c r="I152" s="17"/>
      <c r="J152" s="17"/>
      <c r="K152" s="29"/>
      <c r="L152" s="37"/>
      <c r="M152" s="37"/>
      <c r="N152" s="29"/>
      <c r="O152" s="29"/>
      <c r="P152" s="13"/>
      <c r="Q152" s="13"/>
      <c r="R152" s="20"/>
      <c r="S152" s="13"/>
    </row>
    <row r="153">
      <c r="A153" s="19"/>
      <c r="B153" s="34"/>
      <c r="C153" s="17"/>
      <c r="D153" s="39"/>
      <c r="I153" s="17"/>
      <c r="J153" s="17"/>
      <c r="K153" s="29"/>
      <c r="L153" s="37"/>
      <c r="M153" s="37"/>
      <c r="N153" s="29"/>
      <c r="O153" s="29"/>
      <c r="P153" s="13"/>
      <c r="Q153" s="13"/>
      <c r="R153" s="20"/>
      <c r="S153" s="13"/>
    </row>
    <row r="154">
      <c r="A154" s="19"/>
      <c r="B154" s="34"/>
      <c r="C154" s="17"/>
      <c r="D154" s="39"/>
      <c r="I154" s="17"/>
      <c r="J154" s="17"/>
      <c r="K154" s="29"/>
      <c r="L154" s="37"/>
      <c r="M154" s="37"/>
      <c r="N154" s="29"/>
      <c r="O154" s="29"/>
      <c r="P154" s="13"/>
      <c r="Q154" s="13"/>
      <c r="R154" s="20"/>
      <c r="S154" s="13"/>
    </row>
    <row r="155">
      <c r="A155" s="19"/>
      <c r="B155" s="34"/>
      <c r="C155" s="17"/>
      <c r="D155" s="39"/>
      <c r="I155" s="17"/>
      <c r="J155" s="17"/>
      <c r="K155" s="29"/>
      <c r="L155" s="37"/>
      <c r="M155" s="37"/>
      <c r="N155" s="29"/>
      <c r="O155" s="29"/>
      <c r="P155" s="13"/>
      <c r="Q155" s="13"/>
      <c r="R155" s="20"/>
      <c r="S155" s="13"/>
    </row>
    <row r="156">
      <c r="A156" s="19"/>
      <c r="B156" s="34"/>
      <c r="C156" s="17"/>
      <c r="D156" s="39"/>
      <c r="I156" s="17"/>
      <c r="J156" s="17"/>
      <c r="K156" s="29"/>
      <c r="L156" s="37"/>
      <c r="M156" s="37"/>
      <c r="N156" s="29"/>
      <c r="O156" s="29"/>
      <c r="P156" s="13"/>
      <c r="Q156" s="13"/>
      <c r="R156" s="20"/>
      <c r="S156" s="13"/>
    </row>
    <row r="157">
      <c r="A157" s="19"/>
      <c r="B157" s="34"/>
      <c r="C157" s="17"/>
      <c r="D157" s="39"/>
      <c r="I157" s="17"/>
      <c r="J157" s="17"/>
      <c r="K157" s="29"/>
      <c r="L157" s="37"/>
      <c r="M157" s="37"/>
      <c r="N157" s="29"/>
      <c r="O157" s="29"/>
      <c r="P157" s="13"/>
      <c r="Q157" s="13"/>
      <c r="R157" s="20"/>
      <c r="S157" s="13"/>
    </row>
    <row r="158">
      <c r="A158" s="19"/>
      <c r="B158" s="34"/>
      <c r="C158" s="17"/>
      <c r="D158" s="39"/>
      <c r="I158" s="17"/>
      <c r="J158" s="17"/>
      <c r="K158" s="29"/>
      <c r="L158" s="37"/>
      <c r="M158" s="37"/>
      <c r="N158" s="29"/>
      <c r="O158" s="29"/>
      <c r="P158" s="13"/>
      <c r="Q158" s="13"/>
      <c r="R158" s="20"/>
      <c r="S158" s="13"/>
    </row>
    <row r="159">
      <c r="A159" s="19"/>
      <c r="B159" s="34"/>
      <c r="C159" s="17"/>
      <c r="D159" s="39"/>
      <c r="I159" s="17"/>
      <c r="J159" s="17"/>
      <c r="K159" s="29"/>
      <c r="L159" s="37"/>
      <c r="M159" s="37"/>
      <c r="N159" s="29"/>
      <c r="O159" s="29"/>
      <c r="P159" s="13"/>
      <c r="Q159" s="13"/>
      <c r="R159" s="20"/>
      <c r="S159" s="13"/>
    </row>
    <row r="160">
      <c r="A160" s="19"/>
      <c r="B160" s="34"/>
      <c r="C160" s="17"/>
      <c r="D160" s="39"/>
      <c r="I160" s="17"/>
      <c r="J160" s="17"/>
      <c r="K160" s="29"/>
      <c r="L160" s="37"/>
      <c r="M160" s="37"/>
      <c r="N160" s="29"/>
      <c r="O160" s="29"/>
      <c r="P160" s="13"/>
      <c r="Q160" s="13"/>
      <c r="R160" s="20"/>
      <c r="S160" s="13"/>
    </row>
    <row r="161">
      <c r="A161" s="19"/>
      <c r="B161" s="34"/>
      <c r="C161" s="17"/>
      <c r="D161" s="39"/>
      <c r="I161" s="17"/>
      <c r="J161" s="17"/>
      <c r="K161" s="29"/>
      <c r="L161" s="37"/>
      <c r="M161" s="37"/>
      <c r="N161" s="29"/>
      <c r="O161" s="29"/>
      <c r="P161" s="13"/>
      <c r="Q161" s="13"/>
      <c r="R161" s="20"/>
      <c r="S161" s="13"/>
    </row>
    <row r="162">
      <c r="A162" s="19"/>
      <c r="B162" s="34"/>
      <c r="C162" s="17"/>
      <c r="D162" s="39"/>
      <c r="I162" s="17"/>
      <c r="J162" s="17"/>
      <c r="K162" s="29"/>
      <c r="L162" s="37"/>
      <c r="M162" s="37"/>
      <c r="N162" s="29"/>
      <c r="O162" s="29"/>
      <c r="P162" s="13"/>
      <c r="Q162" s="13"/>
      <c r="R162" s="20"/>
      <c r="S162" s="13"/>
    </row>
    <row r="163">
      <c r="A163" s="19"/>
      <c r="B163" s="34"/>
      <c r="C163" s="17"/>
      <c r="D163" s="39"/>
      <c r="I163" s="17"/>
      <c r="J163" s="17"/>
      <c r="K163" s="29"/>
      <c r="L163" s="37"/>
      <c r="M163" s="37"/>
      <c r="N163" s="29"/>
      <c r="O163" s="29"/>
      <c r="P163" s="13"/>
      <c r="Q163" s="13"/>
      <c r="R163" s="20"/>
      <c r="S163" s="13"/>
    </row>
    <row r="164">
      <c r="A164" s="19"/>
      <c r="B164" s="34"/>
      <c r="C164" s="17"/>
      <c r="D164" s="39"/>
      <c r="I164" s="17"/>
      <c r="J164" s="17"/>
      <c r="K164" s="29"/>
      <c r="L164" s="37"/>
      <c r="M164" s="37"/>
      <c r="N164" s="29"/>
      <c r="O164" s="29"/>
      <c r="P164" s="13"/>
      <c r="Q164" s="13"/>
      <c r="R164" s="20"/>
      <c r="S164" s="13"/>
    </row>
    <row r="165">
      <c r="A165" s="19"/>
      <c r="B165" s="34"/>
      <c r="C165" s="17"/>
      <c r="D165" s="39"/>
      <c r="I165" s="17"/>
      <c r="J165" s="17"/>
      <c r="K165" s="29"/>
      <c r="L165" s="37"/>
      <c r="M165" s="37"/>
      <c r="N165" s="29"/>
      <c r="O165" s="29"/>
      <c r="P165" s="13"/>
      <c r="Q165" s="13"/>
      <c r="R165" s="20"/>
      <c r="S165" s="13"/>
    </row>
    <row r="166">
      <c r="A166" s="19"/>
      <c r="B166" s="34"/>
      <c r="C166" s="17"/>
      <c r="D166" s="39"/>
      <c r="I166" s="17"/>
      <c r="J166" s="17"/>
      <c r="K166" s="29"/>
      <c r="L166" s="37"/>
      <c r="M166" s="37"/>
      <c r="N166" s="29"/>
      <c r="O166" s="29"/>
      <c r="P166" s="13"/>
      <c r="Q166" s="13"/>
      <c r="R166" s="20"/>
      <c r="S166" s="13"/>
    </row>
    <row r="167">
      <c r="A167" s="19"/>
      <c r="B167" s="34"/>
      <c r="C167" s="17"/>
      <c r="D167" s="39"/>
      <c r="I167" s="17"/>
      <c r="J167" s="17"/>
      <c r="K167" s="29"/>
      <c r="L167" s="37"/>
      <c r="M167" s="37"/>
      <c r="N167" s="29"/>
      <c r="O167" s="29"/>
      <c r="P167" s="13"/>
      <c r="Q167" s="13"/>
      <c r="R167" s="20"/>
      <c r="S167" s="13"/>
    </row>
    <row r="168">
      <c r="A168" s="19"/>
      <c r="B168" s="34"/>
      <c r="C168" s="17"/>
      <c r="D168" s="39"/>
      <c r="I168" s="17"/>
      <c r="J168" s="17"/>
      <c r="K168" s="29"/>
      <c r="L168" s="37"/>
      <c r="M168" s="37"/>
      <c r="N168" s="29"/>
      <c r="O168" s="29"/>
      <c r="P168" s="13"/>
      <c r="Q168" s="13"/>
      <c r="R168" s="20"/>
      <c r="S168" s="13"/>
    </row>
    <row r="169">
      <c r="A169" s="19"/>
      <c r="B169" s="34"/>
      <c r="C169" s="17"/>
      <c r="D169" s="39"/>
      <c r="I169" s="17"/>
      <c r="J169" s="17"/>
      <c r="K169" s="29"/>
      <c r="L169" s="37"/>
      <c r="M169" s="37"/>
      <c r="N169" s="29"/>
      <c r="O169" s="29"/>
      <c r="P169" s="13"/>
      <c r="Q169" s="13"/>
      <c r="R169" s="20"/>
      <c r="S169" s="13"/>
    </row>
    <row r="170">
      <c r="A170" s="19"/>
      <c r="B170" s="34"/>
      <c r="C170" s="17"/>
      <c r="D170" s="39"/>
      <c r="I170" s="17"/>
      <c r="J170" s="17"/>
      <c r="K170" s="29"/>
      <c r="L170" s="37"/>
      <c r="M170" s="37"/>
      <c r="N170" s="29"/>
      <c r="O170" s="29"/>
      <c r="P170" s="13"/>
      <c r="Q170" s="13"/>
      <c r="R170" s="20"/>
      <c r="S170" s="13"/>
    </row>
    <row r="171">
      <c r="A171" s="19"/>
      <c r="B171" s="34"/>
      <c r="C171" s="17"/>
      <c r="D171" s="39"/>
      <c r="I171" s="17"/>
      <c r="J171" s="17"/>
      <c r="K171" s="29"/>
      <c r="L171" s="37"/>
      <c r="M171" s="37"/>
      <c r="N171" s="29"/>
      <c r="O171" s="29"/>
      <c r="P171" s="13"/>
      <c r="Q171" s="13"/>
      <c r="R171" s="20"/>
      <c r="S171" s="13"/>
    </row>
    <row r="172">
      <c r="A172" s="19"/>
      <c r="B172" s="34"/>
      <c r="C172" s="17"/>
      <c r="D172" s="39"/>
      <c r="I172" s="17"/>
      <c r="J172" s="17"/>
      <c r="K172" s="29"/>
      <c r="L172" s="37"/>
      <c r="M172" s="37"/>
      <c r="N172" s="29"/>
      <c r="O172" s="29"/>
      <c r="P172" s="13"/>
      <c r="Q172" s="13"/>
      <c r="R172" s="20"/>
      <c r="S172" s="13"/>
    </row>
    <row r="173">
      <c r="A173" s="19"/>
      <c r="B173" s="34"/>
      <c r="C173" s="17"/>
      <c r="D173" s="39"/>
      <c r="I173" s="17"/>
      <c r="J173" s="17"/>
      <c r="K173" s="29"/>
      <c r="L173" s="37"/>
      <c r="M173" s="37"/>
      <c r="N173" s="29"/>
      <c r="O173" s="29"/>
      <c r="P173" s="13"/>
      <c r="Q173" s="13"/>
      <c r="R173" s="20"/>
      <c r="S173" s="13"/>
    </row>
    <row r="174">
      <c r="A174" s="19"/>
      <c r="B174" s="34"/>
      <c r="C174" s="17"/>
      <c r="D174" s="39"/>
      <c r="I174" s="17"/>
      <c r="J174" s="17"/>
      <c r="K174" s="29"/>
      <c r="L174" s="37"/>
      <c r="M174" s="37"/>
      <c r="N174" s="29"/>
      <c r="O174" s="29"/>
      <c r="P174" s="13"/>
      <c r="Q174" s="13"/>
      <c r="R174" s="20"/>
      <c r="S174" s="13"/>
    </row>
    <row r="175">
      <c r="A175" s="19"/>
      <c r="B175" s="34"/>
      <c r="C175" s="17"/>
      <c r="D175" s="39"/>
      <c r="I175" s="17"/>
      <c r="J175" s="17"/>
      <c r="K175" s="29"/>
      <c r="L175" s="37"/>
      <c r="M175" s="37"/>
      <c r="N175" s="29"/>
      <c r="O175" s="29"/>
      <c r="P175" s="13"/>
      <c r="Q175" s="13"/>
      <c r="R175" s="20"/>
      <c r="S175" s="13"/>
    </row>
    <row r="176">
      <c r="A176" s="19"/>
      <c r="B176" s="34"/>
      <c r="C176" s="17"/>
      <c r="D176" s="39"/>
      <c r="I176" s="17"/>
      <c r="J176" s="17"/>
      <c r="K176" s="29"/>
      <c r="L176" s="37"/>
      <c r="M176" s="37"/>
      <c r="N176" s="29"/>
      <c r="O176" s="29"/>
      <c r="P176" s="13"/>
      <c r="Q176" s="13"/>
      <c r="R176" s="20"/>
      <c r="S176" s="13"/>
    </row>
    <row r="177">
      <c r="A177" s="19"/>
      <c r="B177" s="34"/>
      <c r="C177" s="17"/>
      <c r="D177" s="39"/>
      <c r="I177" s="17"/>
      <c r="J177" s="17"/>
      <c r="K177" s="29"/>
      <c r="L177" s="37"/>
      <c r="M177" s="37"/>
      <c r="N177" s="29"/>
      <c r="O177" s="29"/>
      <c r="P177" s="13"/>
      <c r="Q177" s="13"/>
      <c r="R177" s="20"/>
      <c r="S177" s="13"/>
    </row>
    <row r="178">
      <c r="A178" s="19"/>
      <c r="B178" s="34"/>
      <c r="C178" s="17"/>
      <c r="D178" s="39"/>
      <c r="I178" s="17"/>
      <c r="J178" s="17"/>
      <c r="K178" s="29"/>
      <c r="L178" s="37"/>
      <c r="M178" s="37"/>
      <c r="N178" s="29"/>
      <c r="O178" s="29"/>
      <c r="P178" s="13"/>
      <c r="Q178" s="13"/>
      <c r="R178" s="20"/>
      <c r="S178" s="13"/>
    </row>
    <row r="179">
      <c r="A179" s="19"/>
      <c r="B179" s="34"/>
      <c r="C179" s="17"/>
      <c r="D179" s="39"/>
      <c r="I179" s="17"/>
      <c r="J179" s="17"/>
      <c r="K179" s="29"/>
      <c r="L179" s="37"/>
      <c r="M179" s="37"/>
      <c r="N179" s="29"/>
      <c r="O179" s="29"/>
      <c r="P179" s="13"/>
      <c r="Q179" s="13"/>
      <c r="R179" s="20"/>
      <c r="S179" s="13"/>
    </row>
    <row r="180">
      <c r="A180" s="19"/>
      <c r="B180" s="34"/>
      <c r="C180" s="17"/>
      <c r="D180" s="39"/>
      <c r="I180" s="17"/>
      <c r="J180" s="17"/>
      <c r="K180" s="29"/>
      <c r="L180" s="37"/>
      <c r="M180" s="37"/>
      <c r="N180" s="29"/>
      <c r="O180" s="29"/>
      <c r="P180" s="13"/>
      <c r="Q180" s="13"/>
      <c r="R180" s="20"/>
      <c r="S180" s="13"/>
    </row>
    <row r="181">
      <c r="A181" s="19"/>
      <c r="B181" s="34"/>
      <c r="C181" s="17"/>
      <c r="D181" s="39"/>
      <c r="I181" s="17"/>
      <c r="J181" s="17"/>
      <c r="K181" s="29"/>
      <c r="L181" s="37"/>
      <c r="M181" s="37"/>
      <c r="N181" s="29"/>
      <c r="O181" s="29"/>
      <c r="P181" s="13"/>
      <c r="Q181" s="13"/>
      <c r="R181" s="20"/>
      <c r="S181" s="13"/>
    </row>
    <row r="182">
      <c r="A182" s="19"/>
      <c r="B182" s="34"/>
      <c r="C182" s="17"/>
      <c r="D182" s="39"/>
      <c r="I182" s="17"/>
      <c r="J182" s="17"/>
      <c r="K182" s="29"/>
      <c r="L182" s="37"/>
      <c r="M182" s="37"/>
      <c r="N182" s="29"/>
      <c r="O182" s="29"/>
      <c r="P182" s="13"/>
      <c r="Q182" s="13"/>
      <c r="R182" s="20"/>
      <c r="S182" s="13"/>
    </row>
    <row r="183">
      <c r="A183" s="19"/>
      <c r="B183" s="34"/>
      <c r="C183" s="17"/>
      <c r="D183" s="39"/>
      <c r="I183" s="17"/>
      <c r="J183" s="17"/>
      <c r="K183" s="29"/>
      <c r="L183" s="37"/>
      <c r="M183" s="37"/>
      <c r="N183" s="29"/>
      <c r="O183" s="29"/>
      <c r="P183" s="13"/>
      <c r="Q183" s="13"/>
      <c r="R183" s="20"/>
      <c r="S183" s="13"/>
    </row>
    <row r="184">
      <c r="A184" s="19"/>
      <c r="B184" s="34"/>
      <c r="C184" s="17"/>
      <c r="D184" s="39"/>
      <c r="I184" s="17"/>
      <c r="J184" s="17"/>
      <c r="K184" s="29"/>
      <c r="L184" s="37"/>
      <c r="M184" s="37"/>
      <c r="N184" s="29"/>
      <c r="O184" s="29"/>
      <c r="P184" s="13"/>
      <c r="Q184" s="13"/>
      <c r="R184" s="20"/>
      <c r="S184" s="13"/>
    </row>
    <row r="185">
      <c r="A185" s="19"/>
      <c r="B185" s="34"/>
      <c r="C185" s="17"/>
      <c r="D185" s="39"/>
      <c r="I185" s="17"/>
      <c r="J185" s="17"/>
      <c r="K185" s="29"/>
      <c r="L185" s="37"/>
      <c r="M185" s="37"/>
      <c r="N185" s="29"/>
      <c r="O185" s="29"/>
      <c r="P185" s="13"/>
      <c r="Q185" s="13"/>
      <c r="R185" s="20"/>
      <c r="S185" s="13"/>
    </row>
    <row r="186">
      <c r="A186" s="19"/>
      <c r="B186" s="34"/>
      <c r="C186" s="17"/>
      <c r="D186" s="39"/>
      <c r="I186" s="17"/>
      <c r="J186" s="17"/>
      <c r="K186" s="29"/>
      <c r="L186" s="37"/>
      <c r="M186" s="37"/>
      <c r="N186" s="29"/>
      <c r="O186" s="29"/>
      <c r="P186" s="13"/>
      <c r="Q186" s="13"/>
      <c r="R186" s="20"/>
      <c r="S186" s="13"/>
    </row>
    <row r="187">
      <c r="A187" s="19"/>
      <c r="B187" s="34"/>
      <c r="C187" s="17"/>
      <c r="D187" s="39"/>
      <c r="I187" s="17"/>
      <c r="J187" s="17"/>
      <c r="K187" s="29"/>
      <c r="L187" s="37"/>
      <c r="M187" s="37"/>
      <c r="N187" s="29"/>
      <c r="O187" s="29"/>
      <c r="P187" s="13"/>
      <c r="Q187" s="13"/>
      <c r="R187" s="20"/>
      <c r="S187" s="13"/>
    </row>
    <row r="188">
      <c r="A188" s="19"/>
      <c r="B188" s="34"/>
      <c r="C188" s="17"/>
      <c r="D188" s="39"/>
      <c r="I188" s="17"/>
      <c r="J188" s="17"/>
      <c r="K188" s="29"/>
      <c r="L188" s="37"/>
      <c r="M188" s="37"/>
      <c r="N188" s="29"/>
      <c r="O188" s="29"/>
      <c r="P188" s="13"/>
      <c r="Q188" s="13"/>
      <c r="R188" s="20"/>
      <c r="S188" s="13"/>
    </row>
    <row r="189">
      <c r="A189" s="19"/>
      <c r="B189" s="34"/>
      <c r="C189" s="17"/>
      <c r="D189" s="39"/>
      <c r="I189" s="17"/>
      <c r="J189" s="17"/>
      <c r="K189" s="29"/>
      <c r="L189" s="37"/>
      <c r="M189" s="37"/>
      <c r="N189" s="29"/>
      <c r="O189" s="29"/>
      <c r="P189" s="13"/>
      <c r="Q189" s="13"/>
      <c r="R189" s="20"/>
      <c r="S189" s="13"/>
    </row>
    <row r="190">
      <c r="A190" s="19"/>
      <c r="B190" s="34"/>
      <c r="C190" s="17"/>
      <c r="D190" s="39"/>
      <c r="I190" s="17"/>
      <c r="J190" s="17"/>
      <c r="K190" s="29"/>
      <c r="L190" s="37"/>
      <c r="M190" s="37"/>
      <c r="N190" s="29"/>
      <c r="O190" s="29"/>
      <c r="P190" s="13"/>
      <c r="Q190" s="13"/>
      <c r="R190" s="20"/>
      <c r="S190" s="13"/>
    </row>
    <row r="191">
      <c r="A191" s="19"/>
      <c r="B191" s="34"/>
      <c r="C191" s="17"/>
      <c r="D191" s="39"/>
      <c r="I191" s="17"/>
      <c r="J191" s="17"/>
      <c r="K191" s="29"/>
      <c r="L191" s="37"/>
      <c r="M191" s="37"/>
      <c r="N191" s="29"/>
      <c r="O191" s="29"/>
      <c r="P191" s="13"/>
      <c r="Q191" s="13"/>
      <c r="R191" s="20"/>
      <c r="S191" s="13"/>
    </row>
    <row r="192">
      <c r="A192" s="19"/>
      <c r="B192" s="34"/>
      <c r="C192" s="17"/>
      <c r="D192" s="39"/>
      <c r="I192" s="17"/>
      <c r="J192" s="17"/>
      <c r="K192" s="29"/>
      <c r="L192" s="37"/>
      <c r="M192" s="37"/>
      <c r="N192" s="29"/>
      <c r="O192" s="29"/>
      <c r="P192" s="13"/>
      <c r="Q192" s="13"/>
      <c r="R192" s="20"/>
      <c r="S192" s="13"/>
    </row>
    <row r="193">
      <c r="A193" s="19"/>
      <c r="B193" s="34"/>
      <c r="C193" s="17"/>
      <c r="D193" s="39"/>
      <c r="I193" s="17"/>
      <c r="J193" s="17"/>
      <c r="K193" s="29"/>
      <c r="L193" s="37"/>
      <c r="M193" s="37"/>
      <c r="N193" s="29"/>
      <c r="O193" s="29"/>
      <c r="P193" s="13"/>
      <c r="Q193" s="13"/>
      <c r="R193" s="20"/>
      <c r="S193" s="13"/>
    </row>
    <row r="194">
      <c r="A194" s="19"/>
      <c r="B194" s="34"/>
      <c r="C194" s="17"/>
      <c r="D194" s="39"/>
      <c r="I194" s="17"/>
      <c r="J194" s="17"/>
      <c r="K194" s="29"/>
      <c r="L194" s="37"/>
      <c r="M194" s="37"/>
      <c r="N194" s="29"/>
      <c r="O194" s="29"/>
      <c r="P194" s="13"/>
      <c r="Q194" s="13"/>
      <c r="R194" s="20"/>
      <c r="S194" s="13"/>
    </row>
    <row r="195">
      <c r="A195" s="19"/>
      <c r="B195" s="34"/>
      <c r="C195" s="17"/>
      <c r="D195" s="39"/>
      <c r="I195" s="17"/>
      <c r="J195" s="17"/>
      <c r="K195" s="29"/>
      <c r="L195" s="37"/>
      <c r="M195" s="37"/>
      <c r="N195" s="29"/>
      <c r="O195" s="29"/>
      <c r="P195" s="13"/>
      <c r="Q195" s="13"/>
      <c r="R195" s="20"/>
      <c r="S195" s="13"/>
    </row>
    <row r="196">
      <c r="A196" s="19"/>
      <c r="B196" s="34"/>
      <c r="C196" s="17"/>
      <c r="D196" s="39"/>
      <c r="I196" s="17"/>
      <c r="J196" s="17"/>
      <c r="K196" s="29"/>
      <c r="L196" s="37"/>
      <c r="M196" s="37"/>
      <c r="N196" s="29"/>
      <c r="O196" s="29"/>
      <c r="P196" s="13"/>
      <c r="Q196" s="13"/>
      <c r="R196" s="20"/>
      <c r="S196" s="13"/>
    </row>
    <row r="197">
      <c r="A197" s="19"/>
      <c r="B197" s="34"/>
      <c r="C197" s="17"/>
      <c r="D197" s="39"/>
      <c r="I197" s="17"/>
      <c r="J197" s="17"/>
      <c r="K197" s="29"/>
      <c r="L197" s="37"/>
      <c r="M197" s="37"/>
      <c r="N197" s="29"/>
      <c r="O197" s="29"/>
      <c r="P197" s="13"/>
      <c r="Q197" s="13"/>
      <c r="R197" s="20"/>
      <c r="S197" s="13"/>
    </row>
    <row r="198">
      <c r="A198" s="19"/>
      <c r="B198" s="34"/>
      <c r="C198" s="17"/>
      <c r="D198" s="39"/>
      <c r="I198" s="17"/>
      <c r="J198" s="17"/>
      <c r="K198" s="29"/>
      <c r="L198" s="37"/>
      <c r="M198" s="37"/>
      <c r="N198" s="29"/>
      <c r="O198" s="29"/>
      <c r="P198" s="13"/>
      <c r="Q198" s="13"/>
      <c r="R198" s="20"/>
      <c r="S198" s="13"/>
    </row>
    <row r="199">
      <c r="A199" s="19"/>
      <c r="B199" s="34"/>
      <c r="C199" s="17"/>
      <c r="D199" s="39"/>
      <c r="I199" s="17"/>
      <c r="J199" s="17"/>
      <c r="K199" s="29"/>
      <c r="L199" s="37"/>
      <c r="M199" s="37"/>
      <c r="N199" s="29"/>
      <c r="O199" s="29"/>
      <c r="P199" s="13"/>
      <c r="Q199" s="13"/>
      <c r="R199" s="20"/>
      <c r="S199" s="13"/>
    </row>
    <row r="200">
      <c r="A200" s="19"/>
      <c r="B200" s="34"/>
      <c r="C200" s="17"/>
      <c r="D200" s="39"/>
      <c r="I200" s="17"/>
      <c r="J200" s="17"/>
      <c r="K200" s="29"/>
      <c r="L200" s="37"/>
      <c r="M200" s="37"/>
      <c r="N200" s="29"/>
      <c r="O200" s="29"/>
      <c r="P200" s="13"/>
      <c r="Q200" s="13"/>
      <c r="R200" s="20"/>
      <c r="S200" s="13"/>
    </row>
    <row r="201">
      <c r="A201" s="19"/>
      <c r="B201" s="34"/>
      <c r="C201" s="17"/>
      <c r="D201" s="39"/>
      <c r="I201" s="17"/>
      <c r="J201" s="17"/>
      <c r="K201" s="29"/>
      <c r="L201" s="37"/>
      <c r="M201" s="37"/>
      <c r="N201" s="29"/>
      <c r="O201" s="29"/>
      <c r="P201" s="13"/>
      <c r="Q201" s="13"/>
      <c r="R201" s="20"/>
      <c r="S201" s="13"/>
    </row>
    <row r="202">
      <c r="A202" s="19"/>
      <c r="B202" s="34"/>
      <c r="C202" s="17"/>
      <c r="D202" s="39"/>
      <c r="I202" s="17"/>
      <c r="J202" s="17"/>
      <c r="K202" s="29"/>
      <c r="L202" s="37"/>
      <c r="M202" s="37"/>
      <c r="N202" s="29"/>
      <c r="O202" s="29"/>
      <c r="P202" s="13"/>
      <c r="Q202" s="13"/>
      <c r="R202" s="20"/>
      <c r="S202" s="13"/>
    </row>
    <row r="203">
      <c r="A203" s="19"/>
      <c r="B203" s="34"/>
      <c r="C203" s="17"/>
      <c r="D203" s="39"/>
      <c r="I203" s="17"/>
      <c r="J203" s="17"/>
      <c r="K203" s="29"/>
      <c r="L203" s="37"/>
      <c r="M203" s="37"/>
      <c r="N203" s="29"/>
      <c r="O203" s="29"/>
      <c r="P203" s="13"/>
      <c r="Q203" s="13"/>
      <c r="R203" s="20"/>
      <c r="S203" s="13"/>
    </row>
    <row r="204">
      <c r="A204" s="19"/>
      <c r="B204" s="34"/>
      <c r="C204" s="17"/>
      <c r="D204" s="39"/>
      <c r="I204" s="17"/>
      <c r="J204" s="17"/>
      <c r="K204" s="29"/>
      <c r="L204" s="37"/>
      <c r="M204" s="37"/>
      <c r="N204" s="29"/>
      <c r="O204" s="29"/>
      <c r="P204" s="13"/>
      <c r="Q204" s="13"/>
      <c r="R204" s="20"/>
      <c r="S204" s="13"/>
    </row>
    <row r="205">
      <c r="A205" s="19"/>
      <c r="B205" s="34"/>
      <c r="C205" s="17"/>
      <c r="D205" s="39"/>
      <c r="I205" s="17"/>
      <c r="J205" s="17"/>
      <c r="K205" s="29"/>
      <c r="L205" s="37"/>
      <c r="M205" s="37"/>
      <c r="N205" s="29"/>
      <c r="O205" s="29"/>
      <c r="P205" s="13"/>
      <c r="Q205" s="13"/>
      <c r="R205" s="20"/>
      <c r="S205" s="13"/>
    </row>
    <row r="206">
      <c r="A206" s="19"/>
      <c r="B206" s="34"/>
      <c r="C206" s="17"/>
      <c r="D206" s="39"/>
      <c r="I206" s="17"/>
      <c r="J206" s="17"/>
      <c r="K206" s="29"/>
      <c r="L206" s="37"/>
      <c r="M206" s="37"/>
      <c r="N206" s="29"/>
      <c r="O206" s="29"/>
      <c r="P206" s="13"/>
      <c r="Q206" s="13"/>
      <c r="R206" s="20"/>
      <c r="S206" s="13"/>
    </row>
    <row r="207">
      <c r="A207" s="19"/>
      <c r="B207" s="34"/>
      <c r="C207" s="17"/>
      <c r="D207" s="39"/>
      <c r="I207" s="17"/>
      <c r="J207" s="17"/>
      <c r="K207" s="29"/>
      <c r="L207" s="37"/>
      <c r="M207" s="37"/>
      <c r="N207" s="29"/>
      <c r="O207" s="29"/>
      <c r="P207" s="13"/>
      <c r="Q207" s="13"/>
      <c r="R207" s="20"/>
      <c r="S207" s="13"/>
    </row>
    <row r="208">
      <c r="A208" s="19"/>
      <c r="B208" s="34"/>
      <c r="C208" s="17"/>
      <c r="D208" s="39"/>
      <c r="I208" s="17"/>
      <c r="J208" s="17"/>
      <c r="K208" s="29"/>
      <c r="L208" s="37"/>
      <c r="M208" s="37"/>
      <c r="N208" s="29"/>
      <c r="O208" s="29"/>
      <c r="P208" s="13"/>
      <c r="Q208" s="13"/>
      <c r="R208" s="20"/>
      <c r="S208" s="13"/>
    </row>
    <row r="209">
      <c r="A209" s="19"/>
      <c r="B209" s="34"/>
      <c r="C209" s="17"/>
      <c r="D209" s="39"/>
      <c r="I209" s="17"/>
      <c r="J209" s="17"/>
      <c r="K209" s="29"/>
      <c r="L209" s="37"/>
      <c r="M209" s="37"/>
      <c r="N209" s="29"/>
      <c r="O209" s="29"/>
      <c r="P209" s="13"/>
      <c r="Q209" s="13"/>
      <c r="R209" s="20"/>
      <c r="S209" s="13"/>
    </row>
    <row r="210">
      <c r="A210" s="19"/>
      <c r="B210" s="34"/>
      <c r="C210" s="17"/>
      <c r="D210" s="39"/>
      <c r="I210" s="17"/>
      <c r="J210" s="17"/>
      <c r="K210" s="29"/>
      <c r="L210" s="37"/>
      <c r="M210" s="37"/>
      <c r="N210" s="29"/>
      <c r="O210" s="29"/>
      <c r="P210" s="13"/>
      <c r="Q210" s="13"/>
      <c r="R210" s="20"/>
      <c r="S210" s="13"/>
    </row>
    <row r="211">
      <c r="A211" s="19"/>
      <c r="B211" s="34"/>
      <c r="C211" s="17"/>
      <c r="D211" s="39"/>
      <c r="I211" s="17"/>
      <c r="J211" s="17"/>
      <c r="K211" s="29"/>
      <c r="L211" s="37"/>
      <c r="M211" s="37"/>
      <c r="N211" s="29"/>
      <c r="O211" s="29"/>
      <c r="P211" s="13"/>
      <c r="Q211" s="13"/>
      <c r="R211" s="20"/>
      <c r="S211" s="13"/>
    </row>
    <row r="212">
      <c r="A212" s="19"/>
      <c r="B212" s="34"/>
      <c r="C212" s="17"/>
      <c r="D212" s="39"/>
      <c r="I212" s="17"/>
      <c r="J212" s="17"/>
      <c r="K212" s="29"/>
      <c r="L212" s="37"/>
      <c r="M212" s="37"/>
      <c r="N212" s="29"/>
      <c r="O212" s="29"/>
      <c r="P212" s="13"/>
      <c r="Q212" s="13"/>
      <c r="R212" s="20"/>
      <c r="S212" s="13"/>
    </row>
    <row r="213">
      <c r="A213" s="19"/>
      <c r="B213" s="34"/>
      <c r="C213" s="17"/>
      <c r="D213" s="39"/>
      <c r="I213" s="17"/>
      <c r="J213" s="17"/>
      <c r="K213" s="29"/>
      <c r="L213" s="37"/>
      <c r="M213" s="37"/>
      <c r="N213" s="29"/>
      <c r="O213" s="29"/>
      <c r="P213" s="13"/>
      <c r="Q213" s="13"/>
      <c r="R213" s="20"/>
      <c r="S213" s="13"/>
    </row>
    <row r="214">
      <c r="A214" s="19"/>
      <c r="B214" s="34"/>
      <c r="C214" s="17"/>
      <c r="D214" s="39"/>
      <c r="I214" s="17"/>
      <c r="J214" s="17"/>
      <c r="K214" s="29"/>
      <c r="L214" s="37"/>
      <c r="M214" s="37"/>
      <c r="N214" s="29"/>
      <c r="O214" s="29"/>
      <c r="P214" s="13"/>
      <c r="Q214" s="13"/>
      <c r="R214" s="20"/>
      <c r="S214" s="13"/>
    </row>
    <row r="215">
      <c r="A215" s="19"/>
      <c r="B215" s="34"/>
      <c r="C215" s="17"/>
      <c r="D215" s="39"/>
      <c r="I215" s="17"/>
      <c r="J215" s="17"/>
      <c r="K215" s="29"/>
      <c r="L215" s="37"/>
      <c r="M215" s="37"/>
      <c r="N215" s="29"/>
      <c r="O215" s="29"/>
      <c r="P215" s="13"/>
      <c r="Q215" s="13"/>
      <c r="R215" s="20"/>
      <c r="S215" s="13"/>
    </row>
    <row r="216">
      <c r="A216" s="19"/>
      <c r="B216" s="34"/>
      <c r="C216" s="17"/>
      <c r="D216" s="39"/>
      <c r="I216" s="17"/>
      <c r="J216" s="17"/>
      <c r="K216" s="29"/>
      <c r="L216" s="37"/>
      <c r="M216" s="37"/>
      <c r="N216" s="29"/>
      <c r="O216" s="29"/>
      <c r="P216" s="13"/>
      <c r="Q216" s="13"/>
      <c r="R216" s="20"/>
      <c r="S216" s="13"/>
    </row>
    <row r="217">
      <c r="A217" s="19"/>
      <c r="B217" s="34"/>
      <c r="C217" s="17"/>
      <c r="D217" s="39"/>
      <c r="I217" s="17"/>
      <c r="J217" s="17"/>
      <c r="K217" s="29"/>
      <c r="L217" s="37"/>
      <c r="M217" s="37"/>
      <c r="N217" s="29"/>
      <c r="O217" s="29"/>
      <c r="P217" s="13"/>
      <c r="Q217" s="13"/>
      <c r="R217" s="20"/>
      <c r="S217" s="13"/>
    </row>
    <row r="218">
      <c r="A218" s="19"/>
      <c r="B218" s="34"/>
      <c r="C218" s="17"/>
      <c r="D218" s="39"/>
      <c r="I218" s="17"/>
      <c r="J218" s="17"/>
      <c r="K218" s="29"/>
      <c r="L218" s="37"/>
      <c r="M218" s="37"/>
      <c r="N218" s="29"/>
      <c r="O218" s="29"/>
      <c r="P218" s="13"/>
      <c r="Q218" s="13"/>
      <c r="R218" s="20"/>
      <c r="S218" s="13"/>
    </row>
    <row r="219">
      <c r="A219" s="19"/>
      <c r="B219" s="34"/>
      <c r="C219" s="17"/>
      <c r="D219" s="39"/>
      <c r="I219" s="17"/>
      <c r="J219" s="17"/>
      <c r="K219" s="29"/>
      <c r="L219" s="37"/>
      <c r="M219" s="37"/>
      <c r="N219" s="29"/>
      <c r="O219" s="29"/>
      <c r="P219" s="13"/>
      <c r="Q219" s="13"/>
      <c r="R219" s="20"/>
      <c r="S219" s="13"/>
    </row>
    <row r="220">
      <c r="A220" s="19"/>
      <c r="B220" s="34"/>
      <c r="C220" s="17"/>
      <c r="D220" s="39"/>
      <c r="I220" s="17"/>
      <c r="J220" s="17"/>
      <c r="K220" s="29"/>
      <c r="L220" s="37"/>
      <c r="M220" s="37"/>
      <c r="N220" s="29"/>
      <c r="O220" s="29"/>
      <c r="P220" s="13"/>
      <c r="Q220" s="13"/>
      <c r="R220" s="20"/>
      <c r="S220" s="13"/>
    </row>
    <row r="221">
      <c r="A221" s="19"/>
      <c r="B221" s="34"/>
      <c r="C221" s="17"/>
      <c r="D221" s="39"/>
      <c r="I221" s="17"/>
      <c r="J221" s="17"/>
      <c r="K221" s="29"/>
      <c r="L221" s="37"/>
      <c r="M221" s="37"/>
      <c r="N221" s="29"/>
      <c r="O221" s="29"/>
      <c r="P221" s="13"/>
      <c r="Q221" s="13"/>
      <c r="R221" s="20"/>
      <c r="S221" s="13"/>
    </row>
    <row r="222">
      <c r="A222" s="19"/>
      <c r="B222" s="34"/>
      <c r="C222" s="17"/>
      <c r="D222" s="39"/>
      <c r="I222" s="17"/>
      <c r="J222" s="17"/>
      <c r="K222" s="29"/>
      <c r="L222" s="37"/>
      <c r="M222" s="37"/>
      <c r="N222" s="29"/>
      <c r="O222" s="29"/>
      <c r="P222" s="13"/>
      <c r="Q222" s="13"/>
      <c r="R222" s="20"/>
      <c r="S222" s="13"/>
    </row>
    <row r="223">
      <c r="A223" s="19"/>
      <c r="B223" s="34"/>
      <c r="C223" s="17"/>
      <c r="D223" s="39"/>
      <c r="I223" s="17"/>
      <c r="J223" s="17"/>
      <c r="K223" s="29"/>
      <c r="L223" s="37"/>
      <c r="M223" s="37"/>
      <c r="N223" s="29"/>
      <c r="O223" s="29"/>
      <c r="P223" s="13"/>
      <c r="Q223" s="13"/>
      <c r="R223" s="20"/>
      <c r="S223" s="13"/>
    </row>
    <row r="224">
      <c r="A224" s="19"/>
      <c r="B224" s="34"/>
      <c r="C224" s="17"/>
      <c r="D224" s="39"/>
      <c r="I224" s="17"/>
      <c r="J224" s="17"/>
      <c r="K224" s="29"/>
      <c r="L224" s="37"/>
      <c r="M224" s="37"/>
      <c r="N224" s="29"/>
      <c r="O224" s="29"/>
      <c r="P224" s="13"/>
      <c r="Q224" s="13"/>
      <c r="R224" s="20"/>
      <c r="S224" s="13"/>
    </row>
    <row r="225">
      <c r="A225" s="19"/>
      <c r="B225" s="34"/>
      <c r="C225" s="17"/>
      <c r="D225" s="39"/>
      <c r="I225" s="17"/>
      <c r="J225" s="17"/>
      <c r="K225" s="29"/>
      <c r="L225" s="37"/>
      <c r="M225" s="37"/>
      <c r="N225" s="29"/>
      <c r="O225" s="29"/>
      <c r="P225" s="13"/>
      <c r="Q225" s="13"/>
      <c r="R225" s="20"/>
      <c r="S225" s="13"/>
    </row>
    <row r="226">
      <c r="A226" s="19"/>
      <c r="B226" s="34"/>
      <c r="C226" s="17"/>
      <c r="D226" s="39"/>
      <c r="I226" s="17"/>
      <c r="J226" s="17"/>
      <c r="K226" s="29"/>
      <c r="L226" s="37"/>
      <c r="M226" s="37"/>
      <c r="N226" s="29"/>
      <c r="O226" s="29"/>
      <c r="P226" s="13"/>
      <c r="Q226" s="13"/>
      <c r="R226" s="20"/>
      <c r="S226" s="13"/>
    </row>
    <row r="227">
      <c r="A227" s="19"/>
      <c r="B227" s="34"/>
      <c r="C227" s="17"/>
      <c r="D227" s="39"/>
      <c r="I227" s="17"/>
      <c r="J227" s="17"/>
      <c r="K227" s="29"/>
      <c r="L227" s="37"/>
      <c r="M227" s="37"/>
      <c r="N227" s="29"/>
      <c r="O227" s="29"/>
      <c r="P227" s="13"/>
      <c r="Q227" s="13"/>
      <c r="R227" s="20"/>
      <c r="S227" s="13"/>
    </row>
    <row r="228">
      <c r="A228" s="19"/>
      <c r="B228" s="34"/>
      <c r="C228" s="17"/>
      <c r="D228" s="39"/>
      <c r="I228" s="17"/>
      <c r="J228" s="17"/>
      <c r="K228" s="29"/>
      <c r="L228" s="37"/>
      <c r="M228" s="37"/>
      <c r="N228" s="29"/>
      <c r="O228" s="29"/>
      <c r="P228" s="13"/>
      <c r="Q228" s="13"/>
      <c r="R228" s="20"/>
      <c r="S228" s="13"/>
    </row>
    <row r="229">
      <c r="A229" s="19"/>
      <c r="B229" s="34"/>
      <c r="C229" s="17"/>
      <c r="D229" s="39"/>
      <c r="I229" s="17"/>
      <c r="J229" s="17"/>
      <c r="K229" s="29"/>
      <c r="L229" s="37"/>
      <c r="M229" s="37"/>
      <c r="N229" s="29"/>
      <c r="O229" s="29"/>
      <c r="P229" s="13"/>
      <c r="Q229" s="13"/>
      <c r="R229" s="20"/>
      <c r="S229" s="13"/>
    </row>
    <row r="230">
      <c r="A230" s="19"/>
      <c r="B230" s="34"/>
      <c r="C230" s="17"/>
      <c r="D230" s="39"/>
      <c r="I230" s="17"/>
      <c r="J230" s="17"/>
      <c r="K230" s="29"/>
      <c r="L230" s="37"/>
      <c r="M230" s="37"/>
      <c r="N230" s="29"/>
      <c r="O230" s="29"/>
      <c r="P230" s="13"/>
      <c r="Q230" s="13"/>
      <c r="R230" s="20"/>
      <c r="S230" s="13"/>
    </row>
    <row r="231">
      <c r="A231" s="19"/>
      <c r="B231" s="34"/>
      <c r="C231" s="17"/>
      <c r="D231" s="39"/>
      <c r="I231" s="17"/>
      <c r="J231" s="17"/>
      <c r="K231" s="29"/>
      <c r="L231" s="37"/>
      <c r="M231" s="37"/>
      <c r="N231" s="29"/>
      <c r="O231" s="29"/>
      <c r="P231" s="13"/>
      <c r="Q231" s="13"/>
      <c r="R231" s="20"/>
      <c r="S231" s="13"/>
    </row>
    <row r="232">
      <c r="A232" s="19"/>
      <c r="B232" s="34"/>
      <c r="C232" s="17"/>
      <c r="D232" s="39"/>
      <c r="I232" s="17"/>
      <c r="J232" s="17"/>
      <c r="K232" s="29"/>
      <c r="L232" s="37"/>
      <c r="M232" s="37"/>
      <c r="N232" s="29"/>
      <c r="O232" s="29"/>
      <c r="P232" s="13"/>
      <c r="Q232" s="13"/>
      <c r="R232" s="20"/>
      <c r="S232" s="13"/>
    </row>
    <row r="233">
      <c r="A233" s="19"/>
      <c r="B233" s="34"/>
      <c r="C233" s="17"/>
      <c r="D233" s="39"/>
      <c r="I233" s="17"/>
      <c r="J233" s="17"/>
      <c r="K233" s="29"/>
      <c r="L233" s="37"/>
      <c r="M233" s="37"/>
      <c r="N233" s="29"/>
      <c r="O233" s="29"/>
      <c r="P233" s="13"/>
      <c r="Q233" s="13"/>
      <c r="R233" s="20"/>
      <c r="S233" s="13"/>
    </row>
    <row r="234">
      <c r="A234" s="19"/>
      <c r="B234" s="34"/>
      <c r="C234" s="17"/>
      <c r="D234" s="39"/>
      <c r="I234" s="17"/>
      <c r="J234" s="17"/>
      <c r="K234" s="29"/>
      <c r="L234" s="37"/>
      <c r="M234" s="37"/>
      <c r="N234" s="29"/>
      <c r="O234" s="29"/>
      <c r="P234" s="13"/>
      <c r="Q234" s="13"/>
      <c r="R234" s="20"/>
      <c r="S234" s="13"/>
    </row>
    <row r="235">
      <c r="A235" s="19"/>
      <c r="B235" s="34"/>
      <c r="C235" s="17"/>
      <c r="D235" s="39"/>
      <c r="I235" s="17"/>
      <c r="J235" s="17"/>
      <c r="K235" s="29"/>
      <c r="L235" s="37"/>
      <c r="M235" s="37"/>
      <c r="N235" s="29"/>
      <c r="O235" s="29"/>
      <c r="P235" s="13"/>
      <c r="Q235" s="13"/>
      <c r="R235" s="20"/>
      <c r="S235" s="13"/>
    </row>
    <row r="236">
      <c r="A236" s="19"/>
      <c r="B236" s="34"/>
      <c r="C236" s="17"/>
      <c r="D236" s="39"/>
      <c r="I236" s="17"/>
      <c r="J236" s="17"/>
      <c r="K236" s="29"/>
      <c r="L236" s="37"/>
      <c r="M236" s="37"/>
      <c r="N236" s="29"/>
      <c r="O236" s="29"/>
      <c r="P236" s="13"/>
      <c r="Q236" s="13"/>
      <c r="R236" s="20"/>
      <c r="S236" s="13"/>
    </row>
    <row r="237">
      <c r="A237" s="19"/>
      <c r="B237" s="34"/>
      <c r="C237" s="17"/>
      <c r="D237" s="39"/>
      <c r="I237" s="17"/>
      <c r="J237" s="17"/>
      <c r="K237" s="29"/>
      <c r="L237" s="37"/>
      <c r="M237" s="37"/>
      <c r="N237" s="29"/>
      <c r="O237" s="29"/>
      <c r="P237" s="13"/>
      <c r="Q237" s="13"/>
      <c r="R237" s="20"/>
      <c r="S237" s="13"/>
    </row>
    <row r="238">
      <c r="A238" s="19"/>
      <c r="B238" s="34"/>
      <c r="C238" s="17"/>
      <c r="D238" s="39"/>
      <c r="I238" s="17"/>
      <c r="J238" s="17"/>
      <c r="K238" s="29"/>
      <c r="L238" s="37"/>
      <c r="M238" s="37"/>
      <c r="N238" s="29"/>
      <c r="O238" s="29"/>
      <c r="P238" s="13"/>
      <c r="Q238" s="13"/>
      <c r="R238" s="20"/>
      <c r="S238" s="13"/>
    </row>
    <row r="239">
      <c r="A239" s="19"/>
      <c r="B239" s="34"/>
      <c r="C239" s="17"/>
      <c r="D239" s="39"/>
      <c r="I239" s="17"/>
      <c r="J239" s="17"/>
      <c r="K239" s="29"/>
      <c r="L239" s="37"/>
      <c r="M239" s="37"/>
      <c r="N239" s="29"/>
      <c r="O239" s="29"/>
      <c r="P239" s="13"/>
      <c r="Q239" s="13"/>
      <c r="R239" s="20"/>
      <c r="S239" s="13"/>
    </row>
    <row r="240">
      <c r="A240" s="19"/>
      <c r="B240" s="34"/>
      <c r="C240" s="17"/>
      <c r="D240" s="39"/>
      <c r="I240" s="17"/>
      <c r="J240" s="17"/>
      <c r="K240" s="29"/>
      <c r="L240" s="37"/>
      <c r="M240" s="37"/>
      <c r="N240" s="29"/>
      <c r="O240" s="29"/>
      <c r="P240" s="13"/>
      <c r="Q240" s="13"/>
      <c r="R240" s="20"/>
      <c r="S240" s="13"/>
    </row>
    <row r="241">
      <c r="A241" s="19"/>
      <c r="B241" s="34"/>
      <c r="C241" s="17"/>
      <c r="D241" s="39"/>
      <c r="I241" s="17"/>
      <c r="J241" s="17"/>
      <c r="K241" s="29"/>
      <c r="L241" s="37"/>
      <c r="M241" s="37"/>
      <c r="N241" s="29"/>
      <c r="O241" s="29"/>
      <c r="P241" s="13"/>
      <c r="Q241" s="13"/>
      <c r="R241" s="20"/>
      <c r="S241" s="13"/>
    </row>
    <row r="242">
      <c r="A242" s="19"/>
      <c r="B242" s="34"/>
      <c r="C242" s="17"/>
      <c r="D242" s="39"/>
      <c r="I242" s="17"/>
      <c r="J242" s="17"/>
      <c r="K242" s="29"/>
      <c r="L242" s="37"/>
      <c r="M242" s="37"/>
      <c r="N242" s="29"/>
      <c r="O242" s="29"/>
      <c r="P242" s="13"/>
      <c r="Q242" s="13"/>
      <c r="R242" s="20"/>
      <c r="S242" s="13"/>
    </row>
    <row r="243">
      <c r="A243" s="19"/>
      <c r="B243" s="34"/>
      <c r="C243" s="17"/>
      <c r="D243" s="39"/>
      <c r="I243" s="17"/>
      <c r="J243" s="17"/>
      <c r="K243" s="29"/>
      <c r="L243" s="37"/>
      <c r="M243" s="37"/>
      <c r="N243" s="29"/>
      <c r="O243" s="29"/>
      <c r="P243" s="13"/>
      <c r="Q243" s="13"/>
      <c r="R243" s="20"/>
      <c r="S243" s="13"/>
    </row>
    <row r="244">
      <c r="A244" s="19"/>
      <c r="B244" s="34"/>
      <c r="C244" s="17"/>
      <c r="D244" s="39"/>
      <c r="I244" s="17"/>
      <c r="J244" s="17"/>
      <c r="K244" s="29"/>
      <c r="L244" s="37"/>
      <c r="M244" s="37"/>
      <c r="N244" s="29"/>
      <c r="O244" s="29"/>
      <c r="P244" s="13"/>
      <c r="Q244" s="13"/>
      <c r="R244" s="20"/>
      <c r="S244" s="13"/>
    </row>
    <row r="245">
      <c r="A245" s="19"/>
      <c r="B245" s="34"/>
      <c r="C245" s="17"/>
      <c r="D245" s="39"/>
      <c r="I245" s="17"/>
      <c r="J245" s="17"/>
      <c r="K245" s="29"/>
      <c r="L245" s="37"/>
      <c r="M245" s="37"/>
      <c r="N245" s="29"/>
      <c r="O245" s="29"/>
      <c r="P245" s="13"/>
      <c r="Q245" s="13"/>
      <c r="R245" s="20"/>
      <c r="S245" s="13"/>
    </row>
    <row r="246">
      <c r="A246" s="19"/>
      <c r="B246" s="34"/>
      <c r="C246" s="17"/>
      <c r="D246" s="39"/>
      <c r="I246" s="17"/>
      <c r="J246" s="17"/>
      <c r="K246" s="29"/>
      <c r="L246" s="37"/>
      <c r="M246" s="37"/>
      <c r="N246" s="29"/>
      <c r="O246" s="29"/>
      <c r="P246" s="13"/>
      <c r="Q246" s="13"/>
      <c r="R246" s="20"/>
      <c r="S246" s="13"/>
    </row>
    <row r="247">
      <c r="A247" s="19"/>
      <c r="B247" s="34"/>
      <c r="C247" s="17"/>
      <c r="D247" s="39"/>
      <c r="I247" s="17"/>
      <c r="J247" s="17"/>
      <c r="K247" s="29"/>
      <c r="L247" s="37"/>
      <c r="M247" s="37"/>
      <c r="N247" s="29"/>
      <c r="O247" s="29"/>
      <c r="P247" s="13"/>
      <c r="Q247" s="13"/>
      <c r="R247" s="20"/>
      <c r="S247" s="13"/>
    </row>
    <row r="248">
      <c r="A248" s="19"/>
      <c r="B248" s="34"/>
      <c r="C248" s="17"/>
      <c r="D248" s="39"/>
      <c r="I248" s="17"/>
      <c r="J248" s="17"/>
      <c r="K248" s="29"/>
      <c r="L248" s="37"/>
      <c r="M248" s="37"/>
      <c r="N248" s="29"/>
      <c r="O248" s="29"/>
      <c r="P248" s="13"/>
      <c r="Q248" s="13"/>
      <c r="R248" s="20"/>
      <c r="S248" s="13"/>
    </row>
    <row r="249">
      <c r="A249" s="19"/>
      <c r="B249" s="34"/>
      <c r="C249" s="17"/>
      <c r="D249" s="39"/>
      <c r="I249" s="17"/>
      <c r="J249" s="17"/>
      <c r="K249" s="29"/>
      <c r="L249" s="37"/>
      <c r="M249" s="37"/>
      <c r="N249" s="29"/>
      <c r="O249" s="29"/>
      <c r="P249" s="13"/>
      <c r="Q249" s="13"/>
      <c r="R249" s="20"/>
      <c r="S249" s="13"/>
    </row>
    <row r="250">
      <c r="A250" s="19"/>
      <c r="B250" s="34"/>
      <c r="C250" s="17"/>
      <c r="D250" s="39"/>
      <c r="I250" s="17"/>
      <c r="J250" s="17"/>
      <c r="K250" s="29"/>
      <c r="L250" s="37"/>
      <c r="M250" s="37"/>
      <c r="N250" s="29"/>
      <c r="O250" s="29"/>
      <c r="P250" s="13"/>
      <c r="Q250" s="13"/>
      <c r="R250" s="20"/>
      <c r="S250" s="13"/>
    </row>
    <row r="251">
      <c r="A251" s="19"/>
      <c r="B251" s="34"/>
      <c r="C251" s="17"/>
      <c r="D251" s="39"/>
      <c r="I251" s="17"/>
      <c r="J251" s="17"/>
      <c r="K251" s="29"/>
      <c r="L251" s="37"/>
      <c r="M251" s="37"/>
      <c r="N251" s="29"/>
      <c r="O251" s="29"/>
      <c r="P251" s="13"/>
      <c r="Q251" s="13"/>
      <c r="R251" s="20"/>
      <c r="S251" s="13"/>
    </row>
    <row r="252">
      <c r="A252" s="19"/>
      <c r="B252" s="34"/>
      <c r="C252" s="17"/>
      <c r="D252" s="39"/>
      <c r="I252" s="17"/>
      <c r="J252" s="17"/>
      <c r="K252" s="29"/>
      <c r="L252" s="37"/>
      <c r="M252" s="37"/>
      <c r="N252" s="29"/>
      <c r="O252" s="29"/>
      <c r="P252" s="13"/>
      <c r="Q252" s="13"/>
      <c r="R252" s="20"/>
      <c r="S252" s="13"/>
    </row>
    <row r="253">
      <c r="A253" s="19"/>
      <c r="B253" s="34"/>
      <c r="C253" s="17"/>
      <c r="D253" s="39"/>
      <c r="I253" s="17"/>
      <c r="J253" s="17"/>
      <c r="K253" s="29"/>
      <c r="L253" s="37"/>
      <c r="M253" s="37"/>
      <c r="N253" s="29"/>
      <c r="O253" s="29"/>
      <c r="P253" s="13"/>
      <c r="Q253" s="13"/>
      <c r="R253" s="20"/>
      <c r="S253" s="13"/>
    </row>
    <row r="254">
      <c r="A254" s="19"/>
      <c r="B254" s="34"/>
      <c r="C254" s="17"/>
      <c r="D254" s="39"/>
      <c r="I254" s="17"/>
      <c r="J254" s="17"/>
      <c r="K254" s="29"/>
      <c r="L254" s="37"/>
      <c r="M254" s="37"/>
      <c r="N254" s="29"/>
      <c r="O254" s="29"/>
      <c r="P254" s="13"/>
      <c r="Q254" s="13"/>
      <c r="R254" s="20"/>
      <c r="S254" s="13"/>
    </row>
    <row r="255">
      <c r="A255" s="19"/>
      <c r="B255" s="34"/>
      <c r="C255" s="17"/>
      <c r="D255" s="39"/>
      <c r="I255" s="17"/>
      <c r="J255" s="17"/>
      <c r="K255" s="29"/>
      <c r="L255" s="37"/>
      <c r="M255" s="37"/>
      <c r="N255" s="29"/>
      <c r="O255" s="29"/>
      <c r="P255" s="13"/>
      <c r="Q255" s="13"/>
      <c r="R255" s="20"/>
      <c r="S255" s="13"/>
    </row>
    <row r="256">
      <c r="A256" s="19"/>
      <c r="B256" s="34"/>
      <c r="C256" s="17"/>
      <c r="D256" s="39"/>
      <c r="I256" s="17"/>
      <c r="J256" s="17"/>
      <c r="K256" s="29"/>
      <c r="L256" s="37"/>
      <c r="M256" s="37"/>
      <c r="N256" s="29"/>
      <c r="O256" s="29"/>
      <c r="P256" s="13"/>
      <c r="Q256" s="13"/>
      <c r="R256" s="20"/>
      <c r="S256" s="13"/>
    </row>
    <row r="257">
      <c r="A257" s="19"/>
      <c r="B257" s="34"/>
      <c r="C257" s="17"/>
      <c r="D257" s="39"/>
      <c r="I257" s="17"/>
      <c r="J257" s="17"/>
      <c r="K257" s="29"/>
      <c r="L257" s="37"/>
      <c r="M257" s="37"/>
      <c r="N257" s="29"/>
      <c r="O257" s="29"/>
      <c r="P257" s="13"/>
      <c r="Q257" s="13"/>
      <c r="R257" s="20"/>
      <c r="S257" s="13"/>
    </row>
    <row r="258">
      <c r="A258" s="19"/>
      <c r="B258" s="34"/>
      <c r="C258" s="17"/>
      <c r="D258" s="39"/>
      <c r="I258" s="17"/>
      <c r="J258" s="17"/>
      <c r="K258" s="29"/>
      <c r="L258" s="37"/>
      <c r="M258" s="37"/>
      <c r="N258" s="29"/>
      <c r="O258" s="29"/>
      <c r="P258" s="13"/>
      <c r="Q258" s="13"/>
      <c r="R258" s="20"/>
      <c r="S258" s="13"/>
    </row>
    <row r="259">
      <c r="A259" s="19"/>
      <c r="B259" s="34"/>
      <c r="C259" s="17"/>
      <c r="D259" s="39"/>
      <c r="I259" s="17"/>
      <c r="J259" s="17"/>
      <c r="K259" s="29"/>
      <c r="L259" s="37"/>
      <c r="M259" s="37"/>
      <c r="N259" s="29"/>
      <c r="O259" s="29"/>
      <c r="P259" s="13"/>
      <c r="Q259" s="13"/>
      <c r="R259" s="20"/>
      <c r="S259" s="13"/>
    </row>
    <row r="260">
      <c r="A260" s="19"/>
      <c r="B260" s="34"/>
      <c r="C260" s="17"/>
      <c r="D260" s="39"/>
      <c r="I260" s="17"/>
      <c r="J260" s="17"/>
      <c r="K260" s="29"/>
      <c r="L260" s="37"/>
      <c r="M260" s="37"/>
      <c r="N260" s="29"/>
      <c r="O260" s="29"/>
      <c r="P260" s="13"/>
      <c r="Q260" s="13"/>
      <c r="R260" s="20"/>
      <c r="S260" s="13"/>
    </row>
    <row r="261">
      <c r="A261" s="19"/>
      <c r="B261" s="34"/>
      <c r="C261" s="17"/>
      <c r="D261" s="39"/>
      <c r="I261" s="17"/>
      <c r="J261" s="17"/>
      <c r="K261" s="29"/>
      <c r="L261" s="37"/>
      <c r="M261" s="37"/>
      <c r="N261" s="29"/>
      <c r="O261" s="29"/>
      <c r="P261" s="13"/>
      <c r="Q261" s="13"/>
      <c r="R261" s="20"/>
      <c r="S261" s="13"/>
    </row>
    <row r="262">
      <c r="A262" s="19"/>
      <c r="B262" s="34"/>
      <c r="C262" s="17"/>
      <c r="D262" s="39"/>
      <c r="I262" s="17"/>
      <c r="J262" s="17"/>
      <c r="K262" s="29"/>
      <c r="L262" s="37"/>
      <c r="M262" s="37"/>
      <c r="N262" s="29"/>
      <c r="O262" s="29"/>
      <c r="P262" s="13"/>
      <c r="Q262" s="13"/>
      <c r="R262" s="20"/>
      <c r="S262" s="13"/>
    </row>
    <row r="263">
      <c r="A263" s="19"/>
      <c r="B263" s="34"/>
      <c r="C263" s="17"/>
      <c r="D263" s="39"/>
      <c r="I263" s="17"/>
      <c r="J263" s="17"/>
      <c r="K263" s="29"/>
      <c r="L263" s="37"/>
      <c r="M263" s="37"/>
      <c r="N263" s="29"/>
      <c r="O263" s="29"/>
      <c r="P263" s="13"/>
      <c r="Q263" s="13"/>
      <c r="R263" s="20"/>
      <c r="S263" s="13"/>
    </row>
    <row r="264">
      <c r="A264" s="19"/>
      <c r="B264" s="34"/>
      <c r="C264" s="17"/>
      <c r="D264" s="39"/>
      <c r="I264" s="17"/>
      <c r="J264" s="17"/>
      <c r="K264" s="29"/>
      <c r="L264" s="37"/>
      <c r="M264" s="37"/>
      <c r="N264" s="29"/>
      <c r="O264" s="29"/>
      <c r="P264" s="13"/>
      <c r="Q264" s="13"/>
      <c r="R264" s="20"/>
      <c r="S264" s="13"/>
    </row>
    <row r="265">
      <c r="A265" s="19"/>
      <c r="B265" s="34"/>
      <c r="C265" s="17"/>
      <c r="D265" s="39"/>
      <c r="I265" s="17"/>
      <c r="J265" s="17"/>
      <c r="K265" s="29"/>
      <c r="L265" s="37"/>
      <c r="M265" s="37"/>
      <c r="N265" s="29"/>
      <c r="O265" s="29"/>
      <c r="P265" s="13"/>
      <c r="Q265" s="13"/>
      <c r="R265" s="20"/>
      <c r="S265" s="13"/>
    </row>
    <row r="266">
      <c r="A266" s="19"/>
      <c r="B266" s="34"/>
      <c r="C266" s="17"/>
      <c r="D266" s="39"/>
      <c r="I266" s="17"/>
      <c r="J266" s="17"/>
      <c r="K266" s="29"/>
      <c r="L266" s="37"/>
      <c r="M266" s="37"/>
      <c r="N266" s="29"/>
      <c r="O266" s="29"/>
      <c r="P266" s="13"/>
      <c r="Q266" s="13"/>
      <c r="R266" s="20"/>
      <c r="S266" s="13"/>
    </row>
    <row r="267">
      <c r="A267" s="19"/>
      <c r="B267" s="34"/>
      <c r="C267" s="17"/>
      <c r="D267" s="39"/>
      <c r="I267" s="17"/>
      <c r="J267" s="17"/>
      <c r="K267" s="29"/>
      <c r="L267" s="37"/>
      <c r="M267" s="37"/>
      <c r="N267" s="29"/>
      <c r="O267" s="29"/>
      <c r="P267" s="13"/>
      <c r="Q267" s="13"/>
      <c r="R267" s="20"/>
      <c r="S267" s="13"/>
    </row>
    <row r="268">
      <c r="A268" s="19"/>
      <c r="B268" s="34"/>
      <c r="C268" s="17"/>
      <c r="D268" s="39"/>
      <c r="I268" s="17"/>
      <c r="J268" s="17"/>
      <c r="K268" s="29"/>
      <c r="L268" s="37"/>
      <c r="M268" s="37"/>
      <c r="N268" s="29"/>
      <c r="O268" s="29"/>
      <c r="P268" s="13"/>
      <c r="Q268" s="13"/>
      <c r="R268" s="20"/>
      <c r="S268" s="13"/>
    </row>
    <row r="269">
      <c r="A269" s="19"/>
      <c r="B269" s="34"/>
      <c r="C269" s="17"/>
      <c r="D269" s="39"/>
      <c r="I269" s="17"/>
      <c r="J269" s="17"/>
      <c r="K269" s="29"/>
      <c r="L269" s="37"/>
      <c r="M269" s="37"/>
      <c r="N269" s="29"/>
      <c r="O269" s="29"/>
      <c r="P269" s="13"/>
      <c r="Q269" s="13"/>
      <c r="R269" s="20"/>
      <c r="S269" s="13"/>
    </row>
    <row r="270">
      <c r="A270" s="19"/>
      <c r="B270" s="34"/>
      <c r="C270" s="17"/>
      <c r="D270" s="39"/>
      <c r="I270" s="17"/>
      <c r="J270" s="17"/>
      <c r="K270" s="29"/>
      <c r="L270" s="37"/>
      <c r="M270" s="37"/>
      <c r="N270" s="29"/>
      <c r="O270" s="29"/>
      <c r="P270" s="13"/>
      <c r="Q270" s="13"/>
      <c r="R270" s="20"/>
      <c r="S270" s="13"/>
    </row>
    <row r="271">
      <c r="A271" s="19"/>
      <c r="B271" s="34"/>
      <c r="C271" s="17"/>
      <c r="D271" s="39"/>
      <c r="I271" s="17"/>
      <c r="J271" s="17"/>
      <c r="K271" s="29"/>
      <c r="L271" s="37"/>
      <c r="M271" s="37"/>
      <c r="N271" s="29"/>
      <c r="O271" s="29"/>
      <c r="P271" s="13"/>
      <c r="Q271" s="13"/>
      <c r="R271" s="20"/>
      <c r="S271" s="13"/>
    </row>
    <row r="272">
      <c r="A272" s="19"/>
      <c r="B272" s="34"/>
      <c r="C272" s="17"/>
      <c r="D272" s="39"/>
      <c r="I272" s="17"/>
      <c r="J272" s="17"/>
      <c r="K272" s="29"/>
      <c r="L272" s="37"/>
      <c r="M272" s="37"/>
      <c r="N272" s="29"/>
      <c r="O272" s="29"/>
      <c r="P272" s="13"/>
      <c r="Q272" s="13"/>
      <c r="R272" s="20"/>
      <c r="S272" s="13"/>
    </row>
    <row r="273">
      <c r="A273" s="19"/>
      <c r="B273" s="34"/>
      <c r="C273" s="17"/>
      <c r="D273" s="39"/>
      <c r="I273" s="17"/>
      <c r="J273" s="17"/>
      <c r="K273" s="29"/>
      <c r="L273" s="37"/>
      <c r="M273" s="37"/>
      <c r="N273" s="29"/>
      <c r="O273" s="29"/>
      <c r="P273" s="13"/>
      <c r="Q273" s="13"/>
      <c r="R273" s="20"/>
      <c r="S273" s="13"/>
    </row>
    <row r="274">
      <c r="A274" s="19"/>
      <c r="B274" s="34"/>
      <c r="C274" s="17"/>
      <c r="D274" s="39"/>
      <c r="I274" s="17"/>
      <c r="J274" s="17"/>
      <c r="K274" s="29"/>
      <c r="L274" s="37"/>
      <c r="M274" s="37"/>
      <c r="N274" s="29"/>
      <c r="O274" s="29"/>
      <c r="P274" s="13"/>
      <c r="Q274" s="13"/>
      <c r="R274" s="20"/>
      <c r="S274" s="13"/>
    </row>
    <row r="275">
      <c r="A275" s="19"/>
      <c r="B275" s="34"/>
      <c r="C275" s="17"/>
      <c r="D275" s="39"/>
      <c r="I275" s="17"/>
      <c r="J275" s="17"/>
      <c r="K275" s="29"/>
      <c r="L275" s="37"/>
      <c r="M275" s="37"/>
      <c r="N275" s="29"/>
      <c r="O275" s="29"/>
      <c r="P275" s="13"/>
      <c r="Q275" s="13"/>
      <c r="R275" s="20"/>
      <c r="S275" s="13"/>
    </row>
    <row r="276">
      <c r="A276" s="19"/>
      <c r="B276" s="34"/>
      <c r="C276" s="17"/>
      <c r="D276" s="39"/>
      <c r="I276" s="17"/>
      <c r="J276" s="17"/>
      <c r="K276" s="29"/>
      <c r="L276" s="37"/>
      <c r="M276" s="37"/>
      <c r="N276" s="29"/>
      <c r="O276" s="29"/>
      <c r="P276" s="13"/>
      <c r="Q276" s="13"/>
      <c r="R276" s="20"/>
      <c r="S276" s="13"/>
    </row>
    <row r="277">
      <c r="A277" s="19"/>
      <c r="B277" s="34"/>
      <c r="C277" s="17"/>
      <c r="D277" s="39"/>
      <c r="I277" s="17"/>
      <c r="J277" s="17"/>
      <c r="K277" s="29"/>
      <c r="L277" s="37"/>
      <c r="M277" s="37"/>
      <c r="N277" s="29"/>
      <c r="O277" s="29"/>
      <c r="P277" s="13"/>
      <c r="Q277" s="13"/>
      <c r="R277" s="20"/>
      <c r="S277" s="13"/>
    </row>
    <row r="278">
      <c r="A278" s="19"/>
      <c r="B278" s="34"/>
      <c r="C278" s="17"/>
      <c r="D278" s="39"/>
      <c r="I278" s="17"/>
      <c r="J278" s="17"/>
      <c r="K278" s="29"/>
      <c r="L278" s="37"/>
      <c r="M278" s="37"/>
      <c r="N278" s="29"/>
      <c r="O278" s="29"/>
      <c r="P278" s="13"/>
      <c r="Q278" s="13"/>
      <c r="R278" s="20"/>
      <c r="S278" s="13"/>
    </row>
    <row r="279">
      <c r="A279" s="19"/>
      <c r="B279" s="34"/>
      <c r="C279" s="17"/>
      <c r="D279" s="39"/>
      <c r="I279" s="17"/>
      <c r="J279" s="17"/>
      <c r="K279" s="29"/>
      <c r="L279" s="37"/>
      <c r="M279" s="37"/>
      <c r="N279" s="29"/>
      <c r="O279" s="29"/>
      <c r="P279" s="13"/>
      <c r="Q279" s="13"/>
      <c r="R279" s="20"/>
      <c r="S279" s="13"/>
    </row>
    <row r="280">
      <c r="A280" s="19"/>
      <c r="B280" s="34"/>
      <c r="C280" s="17"/>
      <c r="D280" s="39"/>
      <c r="I280" s="17"/>
      <c r="J280" s="17"/>
      <c r="K280" s="29"/>
      <c r="L280" s="37"/>
      <c r="M280" s="37"/>
      <c r="N280" s="29"/>
      <c r="O280" s="29"/>
      <c r="P280" s="13"/>
      <c r="Q280" s="13"/>
      <c r="R280" s="20"/>
      <c r="S280" s="13"/>
    </row>
    <row r="281">
      <c r="A281" s="19"/>
      <c r="B281" s="34"/>
      <c r="C281" s="17"/>
      <c r="D281" s="39"/>
      <c r="I281" s="17"/>
      <c r="J281" s="17"/>
      <c r="K281" s="29"/>
      <c r="L281" s="37"/>
      <c r="M281" s="37"/>
      <c r="N281" s="29"/>
      <c r="O281" s="29"/>
      <c r="P281" s="13"/>
      <c r="Q281" s="13"/>
      <c r="R281" s="20"/>
      <c r="S281" s="13"/>
    </row>
    <row r="282">
      <c r="A282" s="19"/>
      <c r="B282" s="34"/>
      <c r="C282" s="17"/>
      <c r="D282" s="39"/>
      <c r="I282" s="17"/>
      <c r="J282" s="17"/>
      <c r="K282" s="29"/>
      <c r="L282" s="37"/>
      <c r="M282" s="37"/>
      <c r="N282" s="29"/>
      <c r="O282" s="29"/>
      <c r="P282" s="13"/>
      <c r="Q282" s="13"/>
      <c r="R282" s="20"/>
      <c r="S282" s="13"/>
    </row>
    <row r="283">
      <c r="A283" s="19"/>
      <c r="B283" s="34"/>
      <c r="C283" s="17"/>
      <c r="D283" s="39"/>
      <c r="I283" s="17"/>
      <c r="J283" s="17"/>
      <c r="K283" s="29"/>
      <c r="L283" s="37"/>
      <c r="M283" s="37"/>
      <c r="N283" s="29"/>
      <c r="O283" s="29"/>
      <c r="P283" s="13"/>
      <c r="Q283" s="13"/>
      <c r="R283" s="20"/>
      <c r="S283" s="13"/>
    </row>
    <row r="284">
      <c r="A284" s="19"/>
      <c r="B284" s="34"/>
      <c r="C284" s="17"/>
      <c r="D284" s="39"/>
      <c r="I284" s="17"/>
      <c r="J284" s="17"/>
      <c r="K284" s="29"/>
      <c r="L284" s="37"/>
      <c r="M284" s="37"/>
      <c r="N284" s="29"/>
      <c r="O284" s="29"/>
      <c r="P284" s="13"/>
      <c r="Q284" s="13"/>
      <c r="R284" s="20"/>
      <c r="S284" s="13"/>
    </row>
    <row r="285">
      <c r="A285" s="19"/>
      <c r="B285" s="34"/>
      <c r="C285" s="17"/>
      <c r="D285" s="39"/>
      <c r="I285" s="17"/>
      <c r="J285" s="17"/>
      <c r="K285" s="29"/>
      <c r="L285" s="37"/>
      <c r="M285" s="37"/>
      <c r="N285" s="29"/>
      <c r="O285" s="29"/>
      <c r="P285" s="13"/>
      <c r="Q285" s="13"/>
      <c r="R285" s="20"/>
      <c r="S285" s="13"/>
    </row>
    <row r="286">
      <c r="A286" s="19"/>
      <c r="B286" s="34"/>
      <c r="C286" s="17"/>
      <c r="D286" s="39"/>
      <c r="I286" s="17"/>
      <c r="J286" s="17"/>
      <c r="K286" s="29"/>
      <c r="L286" s="37"/>
      <c r="M286" s="37"/>
      <c r="N286" s="29"/>
      <c r="O286" s="29"/>
      <c r="P286" s="13"/>
      <c r="Q286" s="13"/>
      <c r="R286" s="20"/>
      <c r="S286" s="13"/>
    </row>
    <row r="287">
      <c r="A287" s="19"/>
      <c r="B287" s="34"/>
      <c r="C287" s="17"/>
      <c r="D287" s="39"/>
      <c r="I287" s="17"/>
      <c r="J287" s="17"/>
      <c r="K287" s="29"/>
      <c r="L287" s="37"/>
      <c r="M287" s="37"/>
      <c r="N287" s="29"/>
      <c r="O287" s="29"/>
      <c r="P287" s="13"/>
      <c r="Q287" s="13"/>
      <c r="R287" s="20"/>
      <c r="S287" s="13"/>
    </row>
    <row r="288">
      <c r="A288" s="19"/>
      <c r="B288" s="34"/>
      <c r="C288" s="17"/>
      <c r="D288" s="39"/>
      <c r="I288" s="17"/>
      <c r="J288" s="17"/>
      <c r="K288" s="29"/>
      <c r="L288" s="37"/>
      <c r="M288" s="37"/>
      <c r="N288" s="29"/>
      <c r="O288" s="29"/>
      <c r="P288" s="13"/>
      <c r="Q288" s="13"/>
      <c r="R288" s="20"/>
      <c r="S288" s="13"/>
    </row>
    <row r="289">
      <c r="A289" s="19"/>
      <c r="B289" s="34"/>
      <c r="C289" s="17"/>
      <c r="D289" s="39"/>
      <c r="I289" s="17"/>
      <c r="J289" s="17"/>
      <c r="K289" s="29"/>
      <c r="L289" s="37"/>
      <c r="M289" s="37"/>
      <c r="N289" s="29"/>
      <c r="O289" s="29"/>
      <c r="P289" s="13"/>
      <c r="Q289" s="13"/>
      <c r="R289" s="20"/>
      <c r="S289" s="13"/>
    </row>
    <row r="290">
      <c r="A290" s="19"/>
      <c r="B290" s="34"/>
      <c r="C290" s="17"/>
      <c r="D290" s="39"/>
      <c r="I290" s="17"/>
      <c r="J290" s="17"/>
      <c r="K290" s="29"/>
      <c r="L290" s="37"/>
      <c r="M290" s="37"/>
      <c r="N290" s="29"/>
      <c r="O290" s="29"/>
      <c r="P290" s="13"/>
      <c r="Q290" s="13"/>
      <c r="R290" s="20"/>
      <c r="S290" s="13"/>
    </row>
    <row r="291">
      <c r="A291" s="19"/>
      <c r="B291" s="34"/>
      <c r="C291" s="17"/>
      <c r="D291" s="39"/>
      <c r="I291" s="17"/>
      <c r="J291" s="17"/>
      <c r="K291" s="29"/>
      <c r="L291" s="37"/>
      <c r="M291" s="37"/>
      <c r="N291" s="29"/>
      <c r="O291" s="29"/>
      <c r="P291" s="13"/>
      <c r="Q291" s="13"/>
      <c r="R291" s="20"/>
      <c r="S291" s="13"/>
    </row>
    <row r="292">
      <c r="A292" s="19"/>
      <c r="B292" s="34"/>
      <c r="C292" s="17"/>
      <c r="D292" s="39"/>
      <c r="I292" s="17"/>
      <c r="J292" s="17"/>
      <c r="K292" s="29"/>
      <c r="L292" s="37"/>
      <c r="M292" s="37"/>
      <c r="N292" s="29"/>
      <c r="O292" s="29"/>
      <c r="P292" s="13"/>
      <c r="Q292" s="13"/>
      <c r="R292" s="20"/>
      <c r="S292" s="13"/>
    </row>
    <row r="293">
      <c r="A293" s="19"/>
      <c r="B293" s="34"/>
      <c r="C293" s="17"/>
      <c r="D293" s="39"/>
      <c r="I293" s="17"/>
      <c r="J293" s="17"/>
      <c r="K293" s="29"/>
      <c r="L293" s="37"/>
      <c r="M293" s="37"/>
      <c r="N293" s="29"/>
      <c r="O293" s="29"/>
      <c r="P293" s="13"/>
      <c r="Q293" s="13"/>
      <c r="R293" s="20"/>
      <c r="S293" s="13"/>
    </row>
    <row r="294">
      <c r="A294" s="19"/>
      <c r="B294" s="34"/>
      <c r="C294" s="17"/>
      <c r="D294" s="39"/>
      <c r="I294" s="17"/>
      <c r="J294" s="17"/>
      <c r="K294" s="29"/>
      <c r="L294" s="37"/>
      <c r="M294" s="37"/>
      <c r="N294" s="29"/>
      <c r="O294" s="29"/>
      <c r="P294" s="13"/>
      <c r="Q294" s="13"/>
      <c r="R294" s="20"/>
      <c r="S294" s="13"/>
    </row>
    <row r="295">
      <c r="A295" s="19"/>
      <c r="B295" s="34"/>
      <c r="C295" s="17"/>
      <c r="D295" s="39"/>
      <c r="I295" s="17"/>
      <c r="J295" s="17"/>
      <c r="K295" s="29"/>
      <c r="L295" s="37"/>
      <c r="M295" s="37"/>
      <c r="N295" s="29"/>
      <c r="O295" s="29"/>
      <c r="P295" s="13"/>
      <c r="Q295" s="13"/>
      <c r="R295" s="20"/>
      <c r="S295" s="13"/>
    </row>
    <row r="296">
      <c r="A296" s="19"/>
      <c r="B296" s="34"/>
      <c r="C296" s="17"/>
      <c r="D296" s="39"/>
      <c r="I296" s="17"/>
      <c r="J296" s="17"/>
      <c r="K296" s="29"/>
      <c r="L296" s="37"/>
      <c r="M296" s="37"/>
      <c r="N296" s="29"/>
      <c r="O296" s="29"/>
      <c r="P296" s="13"/>
      <c r="Q296" s="13"/>
      <c r="R296" s="20"/>
      <c r="S296" s="13"/>
    </row>
    <row r="297">
      <c r="A297" s="19"/>
      <c r="B297" s="34"/>
      <c r="C297" s="17"/>
      <c r="D297" s="39"/>
      <c r="I297" s="17"/>
      <c r="J297" s="17"/>
      <c r="K297" s="29"/>
      <c r="L297" s="37"/>
      <c r="M297" s="37"/>
      <c r="N297" s="29"/>
      <c r="O297" s="29"/>
      <c r="P297" s="13"/>
      <c r="Q297" s="13"/>
      <c r="R297" s="20"/>
      <c r="S297" s="13"/>
    </row>
    <row r="298">
      <c r="A298" s="19"/>
      <c r="B298" s="34"/>
      <c r="C298" s="17"/>
      <c r="D298" s="39"/>
      <c r="I298" s="17"/>
      <c r="J298" s="17"/>
      <c r="K298" s="29"/>
      <c r="L298" s="37"/>
      <c r="M298" s="37"/>
      <c r="N298" s="29"/>
      <c r="O298" s="29"/>
      <c r="P298" s="13"/>
      <c r="Q298" s="13"/>
      <c r="R298" s="20"/>
      <c r="S298" s="13"/>
    </row>
    <row r="299">
      <c r="A299" s="19"/>
      <c r="B299" s="34"/>
      <c r="C299" s="17"/>
      <c r="D299" s="39"/>
      <c r="I299" s="17"/>
      <c r="J299" s="17"/>
      <c r="K299" s="29"/>
      <c r="L299" s="37"/>
      <c r="M299" s="37"/>
      <c r="N299" s="29"/>
      <c r="O299" s="29"/>
      <c r="P299" s="13"/>
      <c r="Q299" s="13"/>
      <c r="R299" s="20"/>
      <c r="S299" s="13"/>
    </row>
    <row r="300">
      <c r="A300" s="19"/>
      <c r="B300" s="34"/>
      <c r="C300" s="17"/>
      <c r="D300" s="39"/>
      <c r="I300" s="17"/>
      <c r="J300" s="17"/>
      <c r="K300" s="29"/>
      <c r="L300" s="37"/>
      <c r="M300" s="37"/>
      <c r="N300" s="29"/>
      <c r="O300" s="29"/>
      <c r="P300" s="13"/>
      <c r="Q300" s="13"/>
      <c r="R300" s="20"/>
      <c r="S300" s="13"/>
    </row>
    <row r="301">
      <c r="A301" s="19"/>
      <c r="B301" s="34"/>
      <c r="C301" s="17"/>
      <c r="D301" s="39"/>
      <c r="I301" s="17"/>
      <c r="J301" s="17"/>
      <c r="K301" s="29"/>
      <c r="L301" s="37"/>
      <c r="M301" s="37"/>
      <c r="N301" s="29"/>
      <c r="O301" s="29"/>
      <c r="P301" s="13"/>
      <c r="Q301" s="13"/>
      <c r="R301" s="20"/>
      <c r="S301" s="13"/>
    </row>
    <row r="302">
      <c r="A302" s="19"/>
      <c r="B302" s="34"/>
      <c r="C302" s="17"/>
      <c r="D302" s="39"/>
      <c r="I302" s="17"/>
      <c r="J302" s="17"/>
      <c r="K302" s="29"/>
      <c r="L302" s="37"/>
      <c r="M302" s="37"/>
      <c r="N302" s="29"/>
      <c r="O302" s="29"/>
      <c r="P302" s="13"/>
      <c r="Q302" s="13"/>
      <c r="R302" s="20"/>
      <c r="S302" s="13"/>
    </row>
    <row r="303">
      <c r="A303" s="19"/>
      <c r="B303" s="34"/>
      <c r="C303" s="17"/>
      <c r="D303" s="39"/>
      <c r="I303" s="17"/>
      <c r="J303" s="17"/>
      <c r="K303" s="29"/>
      <c r="L303" s="37"/>
      <c r="M303" s="37"/>
      <c r="N303" s="29"/>
      <c r="O303" s="29"/>
      <c r="P303" s="13"/>
      <c r="Q303" s="13"/>
      <c r="R303" s="20"/>
      <c r="S303" s="13"/>
    </row>
    <row r="304">
      <c r="A304" s="19"/>
      <c r="B304" s="34"/>
      <c r="C304" s="17"/>
      <c r="D304" s="39"/>
      <c r="I304" s="17"/>
      <c r="J304" s="17"/>
      <c r="K304" s="29"/>
      <c r="L304" s="37"/>
      <c r="M304" s="37"/>
      <c r="N304" s="29"/>
      <c r="O304" s="29"/>
      <c r="P304" s="13"/>
      <c r="Q304" s="13"/>
      <c r="R304" s="20"/>
      <c r="S304" s="13"/>
    </row>
    <row r="305">
      <c r="A305" s="19"/>
      <c r="B305" s="34"/>
      <c r="C305" s="17"/>
      <c r="D305" s="39"/>
      <c r="I305" s="17"/>
      <c r="J305" s="17"/>
      <c r="K305" s="29"/>
      <c r="L305" s="37"/>
      <c r="M305" s="37"/>
      <c r="N305" s="29"/>
      <c r="O305" s="29"/>
      <c r="P305" s="13"/>
      <c r="Q305" s="13"/>
      <c r="R305" s="20"/>
      <c r="S305" s="13"/>
    </row>
    <row r="306">
      <c r="A306" s="19"/>
      <c r="B306" s="34"/>
      <c r="C306" s="17"/>
      <c r="D306" s="39"/>
      <c r="I306" s="17"/>
      <c r="J306" s="17"/>
      <c r="K306" s="29"/>
      <c r="L306" s="37"/>
      <c r="M306" s="37"/>
      <c r="N306" s="29"/>
      <c r="O306" s="29"/>
      <c r="P306" s="13"/>
      <c r="Q306" s="13"/>
      <c r="R306" s="20"/>
      <c r="S306" s="13"/>
    </row>
    <row r="307">
      <c r="A307" s="19"/>
      <c r="B307" s="34"/>
      <c r="C307" s="17"/>
      <c r="D307" s="39"/>
      <c r="I307" s="17"/>
      <c r="J307" s="17"/>
      <c r="K307" s="29"/>
      <c r="L307" s="37"/>
      <c r="M307" s="37"/>
      <c r="N307" s="29"/>
      <c r="O307" s="29"/>
      <c r="P307" s="13"/>
      <c r="Q307" s="13"/>
      <c r="R307" s="20"/>
      <c r="S307" s="13"/>
    </row>
    <row r="308">
      <c r="A308" s="19"/>
      <c r="B308" s="34"/>
      <c r="C308" s="17"/>
      <c r="D308" s="39"/>
      <c r="I308" s="17"/>
      <c r="J308" s="17"/>
      <c r="K308" s="29"/>
      <c r="L308" s="37"/>
      <c r="M308" s="37"/>
      <c r="N308" s="29"/>
      <c r="O308" s="29"/>
      <c r="P308" s="13"/>
      <c r="Q308" s="13"/>
      <c r="R308" s="20"/>
      <c r="S308" s="13"/>
    </row>
    <row r="309">
      <c r="A309" s="19"/>
      <c r="B309" s="34"/>
      <c r="C309" s="17"/>
      <c r="D309" s="39"/>
      <c r="I309" s="17"/>
      <c r="J309" s="17"/>
      <c r="K309" s="29"/>
      <c r="L309" s="37"/>
      <c r="M309" s="37"/>
      <c r="N309" s="29"/>
      <c r="O309" s="29"/>
      <c r="P309" s="13"/>
      <c r="Q309" s="13"/>
      <c r="R309" s="20"/>
      <c r="S309" s="13"/>
    </row>
    <row r="310">
      <c r="A310" s="19"/>
      <c r="B310" s="34"/>
      <c r="C310" s="17"/>
      <c r="D310" s="39"/>
      <c r="I310" s="17"/>
      <c r="J310" s="17"/>
      <c r="K310" s="29"/>
      <c r="L310" s="37"/>
      <c r="M310" s="37"/>
      <c r="N310" s="29"/>
      <c r="O310" s="29"/>
      <c r="P310" s="13"/>
      <c r="Q310" s="13"/>
      <c r="R310" s="20"/>
      <c r="S310" s="13"/>
    </row>
    <row r="311">
      <c r="A311" s="19"/>
      <c r="B311" s="34"/>
      <c r="C311" s="17"/>
      <c r="D311" s="39"/>
      <c r="I311" s="17"/>
      <c r="J311" s="17"/>
      <c r="K311" s="29"/>
      <c r="L311" s="37"/>
      <c r="M311" s="37"/>
      <c r="N311" s="29"/>
      <c r="O311" s="29"/>
      <c r="P311" s="13"/>
      <c r="Q311" s="13"/>
      <c r="R311" s="20"/>
      <c r="S311" s="13"/>
    </row>
    <row r="312">
      <c r="A312" s="19"/>
      <c r="B312" s="34"/>
      <c r="C312" s="17"/>
      <c r="D312" s="39"/>
      <c r="I312" s="17"/>
      <c r="J312" s="17"/>
      <c r="K312" s="29"/>
      <c r="L312" s="37"/>
      <c r="M312" s="37"/>
      <c r="N312" s="29"/>
      <c r="O312" s="29"/>
      <c r="P312" s="13"/>
      <c r="Q312" s="13"/>
      <c r="R312" s="20"/>
      <c r="S312" s="13"/>
    </row>
    <row r="313">
      <c r="A313" s="19"/>
      <c r="B313" s="34"/>
      <c r="C313" s="17"/>
      <c r="D313" s="39"/>
      <c r="I313" s="17"/>
      <c r="J313" s="17"/>
      <c r="K313" s="29"/>
      <c r="L313" s="37"/>
      <c r="M313" s="37"/>
      <c r="N313" s="29"/>
      <c r="O313" s="29"/>
      <c r="P313" s="13"/>
      <c r="Q313" s="13"/>
      <c r="R313" s="20"/>
      <c r="S313" s="13"/>
    </row>
    <row r="314">
      <c r="A314" s="19"/>
      <c r="B314" s="34"/>
      <c r="C314" s="17"/>
      <c r="D314" s="39"/>
      <c r="I314" s="17"/>
      <c r="J314" s="17"/>
      <c r="K314" s="29"/>
      <c r="L314" s="37"/>
      <c r="M314" s="37"/>
      <c r="N314" s="29"/>
      <c r="O314" s="29"/>
      <c r="P314" s="13"/>
      <c r="Q314" s="13"/>
      <c r="R314" s="20"/>
      <c r="S314" s="13"/>
    </row>
    <row r="315">
      <c r="A315" s="19"/>
      <c r="B315" s="34"/>
      <c r="C315" s="17"/>
      <c r="D315" s="39"/>
      <c r="I315" s="17"/>
      <c r="J315" s="17"/>
      <c r="K315" s="29"/>
      <c r="L315" s="37"/>
      <c r="M315" s="37"/>
      <c r="N315" s="29"/>
      <c r="O315" s="29"/>
      <c r="P315" s="13"/>
      <c r="Q315" s="13"/>
      <c r="R315" s="20"/>
      <c r="S315" s="13"/>
    </row>
    <row r="316">
      <c r="A316" s="19"/>
      <c r="B316" s="34"/>
      <c r="C316" s="17"/>
      <c r="D316" s="39"/>
      <c r="I316" s="17"/>
      <c r="J316" s="17"/>
      <c r="K316" s="29"/>
      <c r="L316" s="37"/>
      <c r="M316" s="37"/>
      <c r="N316" s="29"/>
      <c r="O316" s="29"/>
      <c r="P316" s="13"/>
      <c r="Q316" s="13"/>
      <c r="R316" s="20"/>
      <c r="S316" s="13"/>
    </row>
    <row r="317">
      <c r="A317" s="19"/>
      <c r="B317" s="34"/>
      <c r="C317" s="17"/>
      <c r="D317" s="39"/>
      <c r="I317" s="17"/>
      <c r="J317" s="17"/>
      <c r="K317" s="29"/>
      <c r="L317" s="37"/>
      <c r="M317" s="37"/>
      <c r="N317" s="29"/>
      <c r="O317" s="29"/>
      <c r="P317" s="13"/>
      <c r="Q317" s="13"/>
      <c r="R317" s="20"/>
      <c r="S317" s="13"/>
    </row>
    <row r="318">
      <c r="A318" s="19"/>
      <c r="B318" s="34"/>
      <c r="C318" s="17"/>
      <c r="D318" s="39"/>
      <c r="I318" s="17"/>
      <c r="J318" s="17"/>
      <c r="K318" s="29"/>
      <c r="L318" s="37"/>
      <c r="M318" s="37"/>
      <c r="N318" s="29"/>
      <c r="O318" s="29"/>
      <c r="P318" s="13"/>
      <c r="Q318" s="13"/>
      <c r="R318" s="20"/>
      <c r="S318" s="13"/>
    </row>
    <row r="319">
      <c r="A319" s="19"/>
      <c r="B319" s="34"/>
      <c r="C319" s="17"/>
      <c r="D319" s="39"/>
      <c r="I319" s="17"/>
      <c r="J319" s="17"/>
      <c r="K319" s="29"/>
      <c r="L319" s="37"/>
      <c r="M319" s="37"/>
      <c r="N319" s="29"/>
      <c r="O319" s="29"/>
      <c r="P319" s="13"/>
      <c r="Q319" s="13"/>
      <c r="R319" s="20"/>
      <c r="S319" s="13"/>
    </row>
    <row r="320">
      <c r="A320" s="19"/>
      <c r="B320" s="34"/>
      <c r="C320" s="17"/>
      <c r="D320" s="39"/>
      <c r="I320" s="17"/>
      <c r="J320" s="17"/>
      <c r="K320" s="29"/>
      <c r="L320" s="37"/>
      <c r="M320" s="37"/>
      <c r="N320" s="29"/>
      <c r="O320" s="29"/>
      <c r="P320" s="13"/>
      <c r="Q320" s="13"/>
      <c r="R320" s="20"/>
      <c r="S320" s="13"/>
    </row>
    <row r="321">
      <c r="A321" s="19"/>
      <c r="B321" s="34"/>
      <c r="C321" s="17"/>
      <c r="D321" s="39"/>
      <c r="I321" s="17"/>
      <c r="J321" s="17"/>
      <c r="K321" s="29"/>
      <c r="L321" s="37"/>
      <c r="M321" s="37"/>
      <c r="N321" s="29"/>
      <c r="O321" s="29"/>
      <c r="P321" s="13"/>
      <c r="Q321" s="13"/>
      <c r="R321" s="20"/>
      <c r="S321" s="13"/>
    </row>
    <row r="322">
      <c r="A322" s="19"/>
      <c r="B322" s="34"/>
      <c r="C322" s="17"/>
      <c r="D322" s="39"/>
      <c r="I322" s="17"/>
      <c r="J322" s="17"/>
      <c r="K322" s="29"/>
      <c r="L322" s="37"/>
      <c r="M322" s="37"/>
      <c r="N322" s="29"/>
      <c r="O322" s="29"/>
      <c r="P322" s="13"/>
      <c r="Q322" s="13"/>
      <c r="R322" s="20"/>
      <c r="S322" s="13"/>
    </row>
    <row r="323">
      <c r="A323" s="19"/>
      <c r="B323" s="34"/>
      <c r="C323" s="17"/>
      <c r="D323" s="39"/>
      <c r="I323" s="17"/>
      <c r="J323" s="17"/>
      <c r="K323" s="29"/>
      <c r="L323" s="37"/>
      <c r="M323" s="37"/>
      <c r="N323" s="29"/>
      <c r="O323" s="29"/>
      <c r="P323" s="13"/>
      <c r="Q323" s="13"/>
      <c r="R323" s="20"/>
      <c r="S323" s="13"/>
    </row>
    <row r="324">
      <c r="A324" s="19"/>
      <c r="B324" s="34"/>
      <c r="C324" s="17"/>
      <c r="D324" s="39"/>
      <c r="I324" s="17"/>
      <c r="J324" s="17"/>
      <c r="K324" s="29"/>
      <c r="L324" s="37"/>
      <c r="M324" s="37"/>
      <c r="N324" s="29"/>
      <c r="O324" s="29"/>
      <c r="P324" s="13"/>
      <c r="Q324" s="13"/>
      <c r="R324" s="20"/>
      <c r="S324" s="13"/>
    </row>
    <row r="325">
      <c r="A325" s="19"/>
      <c r="B325" s="34"/>
      <c r="C325" s="17"/>
      <c r="D325" s="39"/>
      <c r="I325" s="17"/>
      <c r="J325" s="17"/>
      <c r="K325" s="29"/>
      <c r="L325" s="37"/>
      <c r="M325" s="37"/>
      <c r="N325" s="29"/>
      <c r="O325" s="29"/>
      <c r="P325" s="13"/>
      <c r="Q325" s="13"/>
      <c r="R325" s="20"/>
      <c r="S325" s="13"/>
    </row>
    <row r="326">
      <c r="A326" s="19"/>
      <c r="B326" s="34"/>
      <c r="C326" s="17"/>
      <c r="D326" s="39"/>
      <c r="I326" s="17"/>
      <c r="J326" s="17"/>
      <c r="K326" s="29"/>
      <c r="L326" s="37"/>
      <c r="M326" s="37"/>
      <c r="N326" s="29"/>
      <c r="O326" s="29"/>
      <c r="P326" s="13"/>
      <c r="Q326" s="13"/>
      <c r="R326" s="20"/>
      <c r="S326" s="13"/>
    </row>
    <row r="327">
      <c r="A327" s="19"/>
      <c r="B327" s="34"/>
      <c r="C327" s="17"/>
      <c r="D327" s="39"/>
      <c r="I327" s="17"/>
      <c r="J327" s="17"/>
      <c r="K327" s="29"/>
      <c r="L327" s="37"/>
      <c r="M327" s="37"/>
      <c r="N327" s="29"/>
      <c r="O327" s="29"/>
      <c r="P327" s="13"/>
      <c r="Q327" s="13"/>
      <c r="R327" s="20"/>
      <c r="S327" s="13"/>
    </row>
    <row r="328">
      <c r="A328" s="19"/>
      <c r="B328" s="34"/>
      <c r="C328" s="17"/>
      <c r="D328" s="39"/>
      <c r="I328" s="17"/>
      <c r="J328" s="17"/>
      <c r="K328" s="29"/>
      <c r="L328" s="37"/>
      <c r="M328" s="37"/>
      <c r="N328" s="29"/>
      <c r="O328" s="29"/>
      <c r="P328" s="13"/>
      <c r="Q328" s="13"/>
      <c r="R328" s="20"/>
      <c r="S328" s="13"/>
    </row>
    <row r="329">
      <c r="A329" s="19"/>
      <c r="B329" s="34"/>
      <c r="C329" s="17"/>
      <c r="D329" s="39"/>
      <c r="I329" s="17"/>
      <c r="J329" s="17"/>
      <c r="K329" s="29"/>
      <c r="L329" s="37"/>
      <c r="M329" s="37"/>
      <c r="N329" s="29"/>
      <c r="O329" s="29"/>
      <c r="P329" s="13"/>
      <c r="Q329" s="13"/>
      <c r="R329" s="20"/>
      <c r="S329" s="13"/>
    </row>
    <row r="330">
      <c r="A330" s="19"/>
      <c r="B330" s="34"/>
      <c r="C330" s="17"/>
      <c r="D330" s="39"/>
      <c r="I330" s="17"/>
      <c r="J330" s="17"/>
      <c r="K330" s="29"/>
      <c r="L330" s="37"/>
      <c r="M330" s="37"/>
      <c r="N330" s="29"/>
      <c r="O330" s="29"/>
      <c r="P330" s="13"/>
      <c r="Q330" s="13"/>
      <c r="R330" s="20"/>
      <c r="S330" s="13"/>
    </row>
    <row r="331">
      <c r="A331" s="19"/>
      <c r="B331" s="34"/>
      <c r="C331" s="17"/>
      <c r="D331" s="39"/>
      <c r="I331" s="17"/>
      <c r="J331" s="17"/>
      <c r="K331" s="29"/>
      <c r="L331" s="37"/>
      <c r="M331" s="37"/>
      <c r="N331" s="29"/>
      <c r="O331" s="29"/>
      <c r="P331" s="13"/>
      <c r="Q331" s="13"/>
      <c r="R331" s="20"/>
      <c r="S331" s="13"/>
    </row>
    <row r="332">
      <c r="A332" s="19"/>
      <c r="B332" s="34"/>
      <c r="C332" s="17"/>
      <c r="D332" s="39"/>
      <c r="I332" s="17"/>
      <c r="J332" s="17"/>
      <c r="K332" s="29"/>
      <c r="L332" s="37"/>
      <c r="M332" s="37"/>
      <c r="N332" s="29"/>
      <c r="O332" s="29"/>
      <c r="P332" s="13"/>
      <c r="Q332" s="13"/>
      <c r="R332" s="20"/>
      <c r="S332" s="13"/>
    </row>
    <row r="333">
      <c r="A333" s="19"/>
      <c r="B333" s="34"/>
      <c r="C333" s="17"/>
      <c r="D333" s="39"/>
      <c r="I333" s="17"/>
      <c r="J333" s="17"/>
      <c r="K333" s="29"/>
      <c r="L333" s="37"/>
      <c r="M333" s="37"/>
      <c r="N333" s="29"/>
      <c r="O333" s="29"/>
      <c r="P333" s="13"/>
      <c r="Q333" s="13"/>
      <c r="R333" s="20"/>
      <c r="S333" s="13"/>
    </row>
    <row r="334">
      <c r="A334" s="19"/>
      <c r="B334" s="34"/>
      <c r="C334" s="17"/>
      <c r="D334" s="39"/>
      <c r="I334" s="17"/>
      <c r="J334" s="17"/>
      <c r="K334" s="29"/>
      <c r="L334" s="37"/>
      <c r="M334" s="37"/>
      <c r="N334" s="29"/>
      <c r="O334" s="29"/>
      <c r="P334" s="13"/>
      <c r="Q334" s="13"/>
      <c r="R334" s="20"/>
      <c r="S334" s="13"/>
    </row>
    <row r="335">
      <c r="A335" s="19"/>
      <c r="B335" s="34"/>
      <c r="C335" s="17"/>
      <c r="D335" s="39"/>
      <c r="I335" s="17"/>
      <c r="J335" s="17"/>
      <c r="K335" s="29"/>
      <c r="L335" s="37"/>
      <c r="M335" s="37"/>
      <c r="N335" s="29"/>
      <c r="O335" s="29"/>
      <c r="P335" s="13"/>
      <c r="Q335" s="13"/>
      <c r="R335" s="20"/>
      <c r="S335" s="13"/>
    </row>
    <row r="336">
      <c r="A336" s="19"/>
      <c r="B336" s="34"/>
      <c r="C336" s="17"/>
      <c r="D336" s="39"/>
      <c r="I336" s="17"/>
      <c r="J336" s="17"/>
      <c r="K336" s="29"/>
      <c r="L336" s="37"/>
      <c r="M336" s="37"/>
      <c r="N336" s="29"/>
      <c r="O336" s="29"/>
      <c r="P336" s="13"/>
      <c r="Q336" s="13"/>
      <c r="R336" s="20"/>
      <c r="S336" s="13"/>
    </row>
    <row r="337">
      <c r="A337" s="19"/>
      <c r="B337" s="34"/>
      <c r="C337" s="17"/>
      <c r="D337" s="39"/>
      <c r="I337" s="17"/>
      <c r="J337" s="17"/>
      <c r="K337" s="29"/>
      <c r="L337" s="37"/>
      <c r="M337" s="37"/>
      <c r="N337" s="29"/>
      <c r="O337" s="29"/>
      <c r="P337" s="13"/>
      <c r="Q337" s="13"/>
      <c r="R337" s="20"/>
      <c r="S337" s="13"/>
    </row>
    <row r="338">
      <c r="A338" s="19"/>
      <c r="B338" s="34"/>
      <c r="C338" s="17"/>
      <c r="D338" s="39"/>
      <c r="I338" s="17"/>
      <c r="J338" s="17"/>
      <c r="K338" s="29"/>
      <c r="L338" s="37"/>
      <c r="M338" s="37"/>
      <c r="N338" s="29"/>
      <c r="O338" s="29"/>
      <c r="P338" s="13"/>
      <c r="Q338" s="13"/>
      <c r="R338" s="20"/>
      <c r="S338" s="13"/>
    </row>
    <row r="339">
      <c r="A339" s="19"/>
      <c r="B339" s="34"/>
      <c r="C339" s="17"/>
      <c r="D339" s="39"/>
      <c r="I339" s="17"/>
      <c r="J339" s="17"/>
      <c r="K339" s="29"/>
      <c r="L339" s="37"/>
      <c r="M339" s="37"/>
      <c r="N339" s="29"/>
      <c r="O339" s="29"/>
      <c r="P339" s="13"/>
      <c r="Q339" s="13"/>
      <c r="R339" s="20"/>
      <c r="S339" s="13"/>
    </row>
    <row r="340">
      <c r="A340" s="19"/>
      <c r="B340" s="34"/>
      <c r="C340" s="17"/>
      <c r="D340" s="39"/>
      <c r="I340" s="17"/>
      <c r="J340" s="17"/>
      <c r="K340" s="29"/>
      <c r="L340" s="37"/>
      <c r="M340" s="37"/>
      <c r="N340" s="29"/>
      <c r="O340" s="29"/>
      <c r="P340" s="13"/>
      <c r="Q340" s="13"/>
      <c r="R340" s="20"/>
      <c r="S340" s="13"/>
    </row>
    <row r="341">
      <c r="A341" s="19"/>
      <c r="B341" s="34"/>
      <c r="C341" s="17"/>
      <c r="D341" s="39"/>
      <c r="I341" s="17"/>
      <c r="J341" s="17"/>
      <c r="K341" s="29"/>
      <c r="L341" s="37"/>
      <c r="M341" s="37"/>
      <c r="N341" s="29"/>
      <c r="O341" s="29"/>
      <c r="P341" s="13"/>
      <c r="Q341" s="13"/>
      <c r="R341" s="20"/>
      <c r="S341" s="13"/>
    </row>
    <row r="342">
      <c r="A342" s="19"/>
      <c r="B342" s="34"/>
      <c r="C342" s="17"/>
      <c r="D342" s="39"/>
      <c r="I342" s="17"/>
      <c r="J342" s="17"/>
      <c r="K342" s="29"/>
      <c r="L342" s="37"/>
      <c r="M342" s="37"/>
      <c r="N342" s="29"/>
      <c r="O342" s="29"/>
      <c r="P342" s="13"/>
      <c r="Q342" s="13"/>
      <c r="R342" s="20"/>
      <c r="S342" s="13"/>
    </row>
    <row r="343">
      <c r="A343" s="19"/>
      <c r="B343" s="34"/>
      <c r="C343" s="17"/>
      <c r="D343" s="39"/>
      <c r="I343" s="17"/>
      <c r="J343" s="17"/>
      <c r="K343" s="29"/>
      <c r="L343" s="37"/>
      <c r="M343" s="37"/>
      <c r="N343" s="29"/>
      <c r="O343" s="29"/>
      <c r="P343" s="13"/>
      <c r="Q343" s="13"/>
      <c r="R343" s="20"/>
      <c r="S343" s="13"/>
    </row>
    <row r="344">
      <c r="A344" s="19"/>
      <c r="B344" s="34"/>
      <c r="C344" s="17"/>
      <c r="D344" s="39"/>
      <c r="I344" s="17"/>
      <c r="J344" s="17"/>
      <c r="K344" s="29"/>
      <c r="L344" s="37"/>
      <c r="M344" s="37"/>
      <c r="N344" s="29"/>
      <c r="O344" s="29"/>
      <c r="P344" s="13"/>
      <c r="Q344" s="13"/>
      <c r="R344" s="20"/>
      <c r="S344" s="13"/>
    </row>
    <row r="345">
      <c r="A345" s="19"/>
      <c r="B345" s="34"/>
      <c r="C345" s="17"/>
      <c r="D345" s="39"/>
      <c r="I345" s="17"/>
      <c r="J345" s="17"/>
      <c r="K345" s="29"/>
      <c r="L345" s="37"/>
      <c r="M345" s="37"/>
      <c r="N345" s="29"/>
      <c r="O345" s="29"/>
      <c r="P345" s="13"/>
      <c r="Q345" s="13"/>
      <c r="R345" s="20"/>
      <c r="S345" s="13"/>
    </row>
    <row r="346">
      <c r="A346" s="19"/>
      <c r="B346" s="34"/>
      <c r="C346" s="17"/>
      <c r="D346" s="39"/>
      <c r="I346" s="17"/>
      <c r="J346" s="17"/>
      <c r="K346" s="29"/>
      <c r="L346" s="37"/>
      <c r="M346" s="37"/>
      <c r="N346" s="29"/>
      <c r="O346" s="29"/>
      <c r="P346" s="13"/>
      <c r="Q346" s="13"/>
      <c r="R346" s="20"/>
      <c r="S346" s="13"/>
    </row>
    <row r="347">
      <c r="A347" s="19"/>
      <c r="B347" s="34"/>
      <c r="C347" s="17"/>
      <c r="D347" s="39"/>
      <c r="I347" s="17"/>
      <c r="J347" s="17"/>
      <c r="K347" s="29"/>
      <c r="L347" s="37"/>
      <c r="M347" s="37"/>
      <c r="N347" s="29"/>
      <c r="O347" s="29"/>
      <c r="P347" s="13"/>
      <c r="Q347" s="13"/>
      <c r="R347" s="20"/>
      <c r="S347" s="13"/>
    </row>
    <row r="348">
      <c r="A348" s="19"/>
      <c r="B348" s="34"/>
      <c r="C348" s="17"/>
      <c r="D348" s="39"/>
      <c r="I348" s="17"/>
      <c r="J348" s="17"/>
      <c r="K348" s="29"/>
      <c r="L348" s="37"/>
      <c r="M348" s="37"/>
      <c r="N348" s="29"/>
      <c r="O348" s="29"/>
      <c r="P348" s="13"/>
      <c r="Q348" s="13"/>
      <c r="R348" s="20"/>
      <c r="S348" s="13"/>
    </row>
    <row r="349">
      <c r="A349" s="19"/>
      <c r="B349" s="34"/>
      <c r="C349" s="17"/>
      <c r="D349" s="39"/>
      <c r="I349" s="17"/>
      <c r="J349" s="17"/>
      <c r="K349" s="29"/>
      <c r="L349" s="37"/>
      <c r="M349" s="37"/>
      <c r="N349" s="29"/>
      <c r="O349" s="29"/>
      <c r="P349" s="13"/>
      <c r="Q349" s="13"/>
      <c r="R349" s="20"/>
      <c r="S349" s="13"/>
    </row>
    <row r="350">
      <c r="A350" s="19"/>
      <c r="B350" s="34"/>
      <c r="C350" s="17"/>
      <c r="D350" s="39"/>
      <c r="I350" s="17"/>
      <c r="J350" s="17"/>
      <c r="K350" s="29"/>
      <c r="L350" s="37"/>
      <c r="M350" s="37"/>
      <c r="N350" s="29"/>
      <c r="O350" s="29"/>
      <c r="P350" s="13"/>
      <c r="Q350" s="13"/>
      <c r="R350" s="20"/>
      <c r="S350" s="13"/>
    </row>
    <row r="351">
      <c r="A351" s="19"/>
      <c r="B351" s="34"/>
      <c r="C351" s="17"/>
      <c r="D351" s="39"/>
      <c r="I351" s="17"/>
      <c r="J351" s="17"/>
      <c r="K351" s="29"/>
      <c r="L351" s="37"/>
      <c r="M351" s="37"/>
      <c r="N351" s="29"/>
      <c r="O351" s="29"/>
      <c r="P351" s="13"/>
      <c r="Q351" s="13"/>
      <c r="R351" s="20"/>
      <c r="S351" s="13"/>
    </row>
    <row r="352">
      <c r="A352" s="19"/>
      <c r="B352" s="34"/>
      <c r="C352" s="17"/>
      <c r="D352" s="39"/>
      <c r="I352" s="17"/>
      <c r="J352" s="17"/>
      <c r="K352" s="29"/>
      <c r="L352" s="37"/>
      <c r="M352" s="37"/>
      <c r="N352" s="29"/>
      <c r="O352" s="29"/>
      <c r="P352" s="13"/>
      <c r="Q352" s="13"/>
      <c r="R352" s="20"/>
      <c r="S352" s="13"/>
    </row>
    <row r="353">
      <c r="A353" s="19"/>
      <c r="B353" s="34"/>
      <c r="C353" s="17"/>
      <c r="D353" s="39"/>
      <c r="I353" s="17"/>
      <c r="J353" s="17"/>
      <c r="K353" s="29"/>
      <c r="L353" s="37"/>
      <c r="M353" s="37"/>
      <c r="N353" s="29"/>
      <c r="O353" s="29"/>
      <c r="P353" s="13"/>
      <c r="Q353" s="13"/>
      <c r="R353" s="20"/>
      <c r="S353" s="13"/>
    </row>
    <row r="354">
      <c r="A354" s="19"/>
      <c r="B354" s="34"/>
      <c r="C354" s="17"/>
      <c r="D354" s="39"/>
      <c r="I354" s="17"/>
      <c r="J354" s="17"/>
      <c r="K354" s="29"/>
      <c r="L354" s="37"/>
      <c r="M354" s="37"/>
      <c r="N354" s="29"/>
      <c r="O354" s="29"/>
      <c r="P354" s="13"/>
      <c r="Q354" s="13"/>
      <c r="R354" s="20"/>
      <c r="S354" s="13"/>
    </row>
    <row r="355">
      <c r="A355" s="19"/>
      <c r="B355" s="34"/>
      <c r="C355" s="17"/>
      <c r="D355" s="39"/>
      <c r="I355" s="17"/>
      <c r="J355" s="17"/>
      <c r="K355" s="29"/>
      <c r="L355" s="37"/>
      <c r="M355" s="37"/>
      <c r="N355" s="29"/>
      <c r="O355" s="29"/>
      <c r="P355" s="13"/>
      <c r="Q355" s="13"/>
      <c r="R355" s="20"/>
      <c r="S355" s="13"/>
    </row>
    <row r="356">
      <c r="A356" s="19"/>
      <c r="B356" s="34"/>
      <c r="C356" s="17"/>
      <c r="D356" s="39"/>
      <c r="I356" s="17"/>
      <c r="J356" s="17"/>
      <c r="K356" s="29"/>
      <c r="L356" s="37"/>
      <c r="M356" s="37"/>
      <c r="N356" s="29"/>
      <c r="O356" s="29"/>
      <c r="P356" s="13"/>
      <c r="Q356" s="13"/>
      <c r="R356" s="20"/>
      <c r="S356" s="13"/>
    </row>
    <row r="357">
      <c r="A357" s="19"/>
      <c r="B357" s="34"/>
      <c r="C357" s="17"/>
      <c r="D357" s="39"/>
      <c r="I357" s="17"/>
      <c r="J357" s="17"/>
      <c r="K357" s="29"/>
      <c r="L357" s="37"/>
      <c r="M357" s="37"/>
      <c r="N357" s="29"/>
      <c r="O357" s="29"/>
      <c r="P357" s="13"/>
      <c r="Q357" s="13"/>
      <c r="R357" s="20"/>
      <c r="S357" s="13"/>
    </row>
    <row r="358">
      <c r="A358" s="19"/>
      <c r="B358" s="34"/>
      <c r="C358" s="17"/>
      <c r="D358" s="39"/>
      <c r="I358" s="17"/>
      <c r="J358" s="17"/>
      <c r="K358" s="29"/>
      <c r="L358" s="37"/>
      <c r="M358" s="37"/>
      <c r="N358" s="29"/>
      <c r="O358" s="29"/>
      <c r="P358" s="13"/>
      <c r="Q358" s="13"/>
      <c r="R358" s="20"/>
      <c r="S358" s="13"/>
    </row>
    <row r="359">
      <c r="A359" s="19"/>
      <c r="B359" s="34"/>
      <c r="C359" s="17"/>
      <c r="D359" s="39"/>
      <c r="I359" s="17"/>
      <c r="J359" s="17"/>
      <c r="K359" s="29"/>
      <c r="L359" s="37"/>
      <c r="M359" s="37"/>
      <c r="N359" s="29"/>
      <c r="O359" s="29"/>
      <c r="P359" s="13"/>
      <c r="Q359" s="13"/>
      <c r="R359" s="20"/>
      <c r="S359" s="13"/>
    </row>
    <row r="360">
      <c r="A360" s="19"/>
      <c r="B360" s="34"/>
      <c r="C360" s="17"/>
      <c r="D360" s="39"/>
      <c r="I360" s="17"/>
      <c r="J360" s="17"/>
      <c r="K360" s="29"/>
      <c r="L360" s="37"/>
      <c r="M360" s="37"/>
      <c r="N360" s="29"/>
      <c r="O360" s="29"/>
      <c r="P360" s="13"/>
      <c r="Q360" s="13"/>
      <c r="R360" s="20"/>
      <c r="S360" s="13"/>
    </row>
    <row r="361">
      <c r="A361" s="19"/>
      <c r="B361" s="34"/>
      <c r="C361" s="17"/>
      <c r="D361" s="39"/>
      <c r="I361" s="17"/>
      <c r="J361" s="17"/>
      <c r="K361" s="29"/>
      <c r="L361" s="37"/>
      <c r="M361" s="37"/>
      <c r="N361" s="29"/>
      <c r="O361" s="29"/>
      <c r="P361" s="13"/>
      <c r="Q361" s="13"/>
      <c r="R361" s="20"/>
      <c r="S361" s="13"/>
    </row>
    <row r="362">
      <c r="A362" s="19"/>
      <c r="B362" s="34"/>
      <c r="C362" s="17"/>
      <c r="D362" s="39"/>
      <c r="I362" s="17"/>
      <c r="J362" s="17"/>
      <c r="K362" s="29"/>
      <c r="L362" s="37"/>
      <c r="M362" s="37"/>
      <c r="N362" s="29"/>
      <c r="O362" s="29"/>
      <c r="P362" s="13"/>
      <c r="Q362" s="13"/>
      <c r="R362" s="20"/>
      <c r="S362" s="13"/>
    </row>
    <row r="363">
      <c r="A363" s="19"/>
      <c r="B363" s="34"/>
      <c r="C363" s="17"/>
      <c r="D363" s="39"/>
      <c r="I363" s="17"/>
      <c r="J363" s="17"/>
      <c r="K363" s="29"/>
      <c r="L363" s="37"/>
      <c r="M363" s="37"/>
      <c r="N363" s="29"/>
      <c r="O363" s="29"/>
      <c r="P363" s="13"/>
      <c r="Q363" s="13"/>
      <c r="R363" s="20"/>
      <c r="S363" s="13"/>
    </row>
    <row r="364">
      <c r="A364" s="19"/>
      <c r="B364" s="34"/>
      <c r="C364" s="17"/>
      <c r="D364" s="39"/>
      <c r="I364" s="17"/>
      <c r="J364" s="17"/>
      <c r="K364" s="29"/>
      <c r="L364" s="37"/>
      <c r="M364" s="37"/>
      <c r="N364" s="29"/>
      <c r="O364" s="29"/>
      <c r="P364" s="13"/>
      <c r="Q364" s="13"/>
      <c r="R364" s="20"/>
      <c r="S364" s="13"/>
    </row>
    <row r="365">
      <c r="A365" s="19"/>
      <c r="B365" s="34"/>
      <c r="C365" s="17"/>
      <c r="D365" s="39"/>
      <c r="I365" s="17"/>
      <c r="J365" s="17"/>
      <c r="K365" s="29"/>
      <c r="L365" s="37"/>
      <c r="M365" s="37"/>
      <c r="N365" s="29"/>
      <c r="O365" s="29"/>
      <c r="P365" s="13"/>
      <c r="Q365" s="13"/>
      <c r="R365" s="20"/>
      <c r="S365" s="13"/>
    </row>
    <row r="366">
      <c r="A366" s="19"/>
      <c r="B366" s="34"/>
      <c r="C366" s="17"/>
      <c r="D366" s="39"/>
      <c r="I366" s="17"/>
      <c r="J366" s="17"/>
      <c r="K366" s="29"/>
      <c r="L366" s="37"/>
      <c r="M366" s="37"/>
      <c r="N366" s="29"/>
      <c r="O366" s="29"/>
      <c r="P366" s="13"/>
      <c r="Q366" s="13"/>
      <c r="R366" s="20"/>
      <c r="S366" s="13"/>
    </row>
    <row r="367">
      <c r="A367" s="19"/>
      <c r="B367" s="34"/>
      <c r="C367" s="17"/>
      <c r="D367" s="39"/>
      <c r="I367" s="17"/>
      <c r="J367" s="17"/>
      <c r="K367" s="29"/>
      <c r="L367" s="37"/>
      <c r="M367" s="37"/>
      <c r="N367" s="29"/>
      <c r="O367" s="29"/>
      <c r="P367" s="13"/>
      <c r="Q367" s="13"/>
      <c r="R367" s="20"/>
      <c r="S367" s="13"/>
    </row>
    <row r="368">
      <c r="A368" s="19"/>
      <c r="B368" s="34"/>
      <c r="C368" s="17"/>
      <c r="D368" s="39"/>
      <c r="I368" s="17"/>
      <c r="J368" s="17"/>
      <c r="K368" s="29"/>
      <c r="L368" s="37"/>
      <c r="M368" s="37"/>
      <c r="N368" s="29"/>
      <c r="O368" s="29"/>
      <c r="P368" s="13"/>
      <c r="Q368" s="13"/>
      <c r="R368" s="20"/>
      <c r="S368" s="13"/>
    </row>
    <row r="369">
      <c r="A369" s="19"/>
      <c r="B369" s="34"/>
      <c r="C369" s="17"/>
      <c r="D369" s="39"/>
      <c r="I369" s="17"/>
      <c r="J369" s="17"/>
      <c r="K369" s="29"/>
      <c r="L369" s="37"/>
      <c r="M369" s="37"/>
      <c r="N369" s="29"/>
      <c r="O369" s="29"/>
      <c r="P369" s="13"/>
      <c r="Q369" s="13"/>
      <c r="R369" s="20"/>
      <c r="S369" s="13"/>
    </row>
    <row r="370">
      <c r="A370" s="19"/>
      <c r="B370" s="34"/>
      <c r="C370" s="17"/>
      <c r="D370" s="39"/>
      <c r="I370" s="17"/>
      <c r="J370" s="17"/>
      <c r="K370" s="29"/>
      <c r="L370" s="37"/>
      <c r="M370" s="37"/>
      <c r="N370" s="29"/>
      <c r="O370" s="29"/>
      <c r="P370" s="13"/>
      <c r="Q370" s="13"/>
      <c r="R370" s="20"/>
      <c r="S370" s="13"/>
    </row>
    <row r="371">
      <c r="A371" s="19"/>
      <c r="B371" s="34"/>
      <c r="C371" s="17"/>
      <c r="D371" s="39"/>
      <c r="I371" s="17"/>
      <c r="J371" s="17"/>
      <c r="K371" s="29"/>
      <c r="L371" s="37"/>
      <c r="M371" s="37"/>
      <c r="N371" s="29"/>
      <c r="O371" s="29"/>
      <c r="P371" s="13"/>
      <c r="Q371" s="13"/>
      <c r="R371" s="20"/>
      <c r="S371" s="13"/>
    </row>
    <row r="372">
      <c r="A372" s="19"/>
      <c r="B372" s="34"/>
      <c r="C372" s="17"/>
      <c r="D372" s="39"/>
      <c r="I372" s="17"/>
      <c r="J372" s="17"/>
      <c r="K372" s="29"/>
      <c r="L372" s="37"/>
      <c r="M372" s="37"/>
      <c r="N372" s="29"/>
      <c r="O372" s="29"/>
      <c r="P372" s="13"/>
      <c r="Q372" s="13"/>
      <c r="R372" s="20"/>
      <c r="S372" s="13"/>
    </row>
    <row r="373">
      <c r="A373" s="19"/>
      <c r="B373" s="34"/>
      <c r="C373" s="17"/>
      <c r="D373" s="39"/>
      <c r="I373" s="17"/>
      <c r="J373" s="17"/>
      <c r="K373" s="29"/>
      <c r="L373" s="37"/>
      <c r="M373" s="37"/>
      <c r="N373" s="29"/>
      <c r="O373" s="29"/>
      <c r="P373" s="13"/>
      <c r="Q373" s="13"/>
      <c r="R373" s="20"/>
      <c r="S373" s="13"/>
    </row>
    <row r="374">
      <c r="A374" s="19"/>
      <c r="B374" s="34"/>
      <c r="C374" s="17"/>
      <c r="D374" s="39"/>
      <c r="I374" s="17"/>
      <c r="J374" s="17"/>
      <c r="K374" s="29"/>
      <c r="L374" s="37"/>
      <c r="M374" s="37"/>
      <c r="N374" s="29"/>
      <c r="O374" s="29"/>
      <c r="P374" s="13"/>
      <c r="Q374" s="13"/>
      <c r="R374" s="20"/>
      <c r="S374" s="13"/>
    </row>
    <row r="375">
      <c r="A375" s="19"/>
      <c r="B375" s="34"/>
      <c r="C375" s="17"/>
      <c r="D375" s="39"/>
      <c r="I375" s="17"/>
      <c r="J375" s="17"/>
      <c r="K375" s="29"/>
      <c r="L375" s="37"/>
      <c r="M375" s="37"/>
      <c r="N375" s="29"/>
      <c r="O375" s="29"/>
      <c r="P375" s="13"/>
      <c r="Q375" s="13"/>
      <c r="R375" s="20"/>
      <c r="S375" s="13"/>
    </row>
    <row r="376">
      <c r="A376" s="19"/>
      <c r="B376" s="34"/>
      <c r="C376" s="17"/>
      <c r="D376" s="39"/>
      <c r="I376" s="17"/>
      <c r="J376" s="17"/>
      <c r="K376" s="29"/>
      <c r="L376" s="37"/>
      <c r="M376" s="37"/>
      <c r="N376" s="29"/>
      <c r="O376" s="29"/>
      <c r="P376" s="13"/>
      <c r="Q376" s="13"/>
      <c r="R376" s="20"/>
      <c r="S376" s="13"/>
    </row>
    <row r="377">
      <c r="A377" s="19"/>
      <c r="B377" s="34"/>
      <c r="C377" s="17"/>
      <c r="D377" s="39"/>
      <c r="I377" s="17"/>
      <c r="J377" s="17"/>
      <c r="K377" s="29"/>
      <c r="L377" s="37"/>
      <c r="M377" s="37"/>
      <c r="N377" s="29"/>
      <c r="O377" s="29"/>
      <c r="P377" s="13"/>
      <c r="Q377" s="13"/>
      <c r="R377" s="20"/>
      <c r="S377" s="13"/>
    </row>
    <row r="378">
      <c r="A378" s="19"/>
      <c r="B378" s="34"/>
      <c r="C378" s="17"/>
      <c r="D378" s="39"/>
      <c r="I378" s="17"/>
      <c r="J378" s="17"/>
      <c r="K378" s="29"/>
      <c r="L378" s="37"/>
      <c r="M378" s="37"/>
      <c r="N378" s="29"/>
      <c r="O378" s="29"/>
      <c r="P378" s="13"/>
      <c r="Q378" s="13"/>
      <c r="R378" s="20"/>
      <c r="S378" s="13"/>
    </row>
    <row r="379">
      <c r="A379" s="19"/>
      <c r="B379" s="34"/>
      <c r="C379" s="17"/>
      <c r="D379" s="39"/>
      <c r="I379" s="17"/>
      <c r="J379" s="17"/>
      <c r="K379" s="29"/>
      <c r="L379" s="37"/>
      <c r="M379" s="37"/>
      <c r="N379" s="29"/>
      <c r="O379" s="29"/>
      <c r="P379" s="13"/>
      <c r="Q379" s="13"/>
      <c r="R379" s="20"/>
      <c r="S379" s="13"/>
    </row>
    <row r="380">
      <c r="A380" s="19"/>
      <c r="B380" s="34"/>
      <c r="C380" s="17"/>
      <c r="D380" s="39"/>
      <c r="I380" s="17"/>
      <c r="J380" s="17"/>
      <c r="K380" s="29"/>
      <c r="L380" s="37"/>
      <c r="M380" s="37"/>
      <c r="N380" s="29"/>
      <c r="O380" s="29"/>
      <c r="P380" s="13"/>
      <c r="Q380" s="13"/>
      <c r="R380" s="20"/>
      <c r="S380" s="13"/>
    </row>
    <row r="381">
      <c r="A381" s="19"/>
      <c r="B381" s="34"/>
      <c r="C381" s="17"/>
      <c r="D381" s="39"/>
      <c r="I381" s="17"/>
      <c r="J381" s="17"/>
      <c r="K381" s="29"/>
      <c r="L381" s="37"/>
      <c r="M381" s="37"/>
      <c r="N381" s="29"/>
      <c r="O381" s="29"/>
      <c r="P381" s="13"/>
      <c r="Q381" s="13"/>
      <c r="R381" s="20"/>
      <c r="S381" s="13"/>
    </row>
    <row r="382">
      <c r="A382" s="19"/>
      <c r="B382" s="34"/>
      <c r="C382" s="17"/>
      <c r="D382" s="39"/>
      <c r="I382" s="17"/>
      <c r="J382" s="17"/>
      <c r="K382" s="29"/>
      <c r="L382" s="37"/>
      <c r="M382" s="37"/>
      <c r="N382" s="29"/>
      <c r="O382" s="29"/>
      <c r="P382" s="13"/>
      <c r="Q382" s="13"/>
      <c r="R382" s="20"/>
      <c r="S382" s="13"/>
    </row>
    <row r="383">
      <c r="A383" s="19"/>
      <c r="B383" s="34"/>
      <c r="C383" s="17"/>
      <c r="D383" s="39"/>
      <c r="I383" s="17"/>
      <c r="J383" s="17"/>
      <c r="K383" s="29"/>
      <c r="L383" s="37"/>
      <c r="M383" s="37"/>
      <c r="N383" s="29"/>
      <c r="O383" s="29"/>
      <c r="P383" s="13"/>
      <c r="Q383" s="13"/>
      <c r="R383" s="20"/>
      <c r="S383" s="13"/>
    </row>
    <row r="384">
      <c r="A384" s="19"/>
      <c r="B384" s="34"/>
      <c r="C384" s="17"/>
      <c r="D384" s="39"/>
      <c r="I384" s="17"/>
      <c r="J384" s="17"/>
      <c r="K384" s="29"/>
      <c r="L384" s="37"/>
      <c r="M384" s="37"/>
      <c r="N384" s="29"/>
      <c r="O384" s="29"/>
      <c r="P384" s="13"/>
      <c r="Q384" s="13"/>
      <c r="R384" s="20"/>
      <c r="S384" s="13"/>
    </row>
    <row r="385">
      <c r="A385" s="19"/>
      <c r="B385" s="34"/>
      <c r="C385" s="17"/>
      <c r="D385" s="39"/>
      <c r="I385" s="17"/>
      <c r="J385" s="17"/>
      <c r="K385" s="29"/>
      <c r="L385" s="37"/>
      <c r="M385" s="37"/>
      <c r="N385" s="29"/>
      <c r="O385" s="29"/>
      <c r="P385" s="13"/>
      <c r="Q385" s="13"/>
      <c r="R385" s="20"/>
      <c r="S385" s="13"/>
    </row>
    <row r="386">
      <c r="A386" s="19"/>
      <c r="B386" s="34"/>
      <c r="C386" s="17"/>
      <c r="D386" s="39"/>
      <c r="I386" s="17"/>
      <c r="J386" s="17"/>
      <c r="K386" s="29"/>
      <c r="L386" s="37"/>
      <c r="M386" s="37"/>
      <c r="N386" s="29"/>
      <c r="O386" s="29"/>
      <c r="P386" s="13"/>
      <c r="Q386" s="13"/>
      <c r="R386" s="20"/>
      <c r="S386" s="13"/>
    </row>
    <row r="387">
      <c r="A387" s="19"/>
      <c r="B387" s="34"/>
      <c r="C387" s="17"/>
      <c r="D387" s="39"/>
      <c r="I387" s="17"/>
      <c r="J387" s="17"/>
      <c r="K387" s="29"/>
      <c r="L387" s="37"/>
      <c r="M387" s="37"/>
      <c r="N387" s="29"/>
      <c r="O387" s="29"/>
      <c r="P387" s="13"/>
      <c r="Q387" s="13"/>
      <c r="R387" s="20"/>
      <c r="S387" s="13"/>
    </row>
    <row r="388">
      <c r="A388" s="19"/>
      <c r="B388" s="34"/>
      <c r="C388" s="17"/>
      <c r="D388" s="39"/>
      <c r="I388" s="17"/>
      <c r="J388" s="17"/>
      <c r="K388" s="29"/>
      <c r="L388" s="37"/>
      <c r="M388" s="37"/>
      <c r="N388" s="29"/>
      <c r="O388" s="29"/>
      <c r="P388" s="13"/>
      <c r="Q388" s="13"/>
      <c r="R388" s="20"/>
      <c r="S388" s="13"/>
    </row>
    <row r="389">
      <c r="A389" s="19"/>
      <c r="B389" s="34"/>
      <c r="C389" s="17"/>
      <c r="D389" s="39"/>
      <c r="I389" s="17"/>
      <c r="J389" s="17"/>
      <c r="K389" s="29"/>
      <c r="L389" s="37"/>
      <c r="M389" s="37"/>
      <c r="N389" s="29"/>
      <c r="O389" s="29"/>
      <c r="P389" s="13"/>
      <c r="Q389" s="13"/>
      <c r="R389" s="20"/>
      <c r="S389" s="13"/>
    </row>
    <row r="390">
      <c r="A390" s="19"/>
      <c r="B390" s="34"/>
      <c r="C390" s="17"/>
      <c r="D390" s="39"/>
      <c r="I390" s="17"/>
      <c r="J390" s="17"/>
      <c r="K390" s="29"/>
      <c r="L390" s="37"/>
      <c r="M390" s="37"/>
      <c r="N390" s="29"/>
      <c r="O390" s="29"/>
      <c r="P390" s="13"/>
      <c r="Q390" s="13"/>
      <c r="R390" s="20"/>
      <c r="S390" s="13"/>
    </row>
    <row r="391">
      <c r="A391" s="19"/>
      <c r="B391" s="34"/>
      <c r="C391" s="17"/>
      <c r="D391" s="39"/>
      <c r="I391" s="17"/>
      <c r="J391" s="17"/>
      <c r="K391" s="29"/>
      <c r="L391" s="37"/>
      <c r="M391" s="37"/>
      <c r="N391" s="29"/>
      <c r="O391" s="29"/>
      <c r="P391" s="13"/>
      <c r="Q391" s="13"/>
      <c r="R391" s="20"/>
      <c r="S391" s="13"/>
    </row>
    <row r="392">
      <c r="A392" s="19"/>
      <c r="B392" s="34"/>
      <c r="C392" s="17"/>
      <c r="D392" s="39"/>
      <c r="I392" s="17"/>
      <c r="J392" s="17"/>
      <c r="K392" s="29"/>
      <c r="L392" s="37"/>
      <c r="M392" s="37"/>
      <c r="N392" s="29"/>
      <c r="O392" s="29"/>
      <c r="P392" s="13"/>
      <c r="Q392" s="13"/>
      <c r="R392" s="20"/>
      <c r="S392" s="13"/>
    </row>
    <row r="393">
      <c r="A393" s="19"/>
      <c r="B393" s="34"/>
      <c r="C393" s="17"/>
      <c r="D393" s="39"/>
      <c r="I393" s="17"/>
      <c r="J393" s="17"/>
      <c r="K393" s="29"/>
      <c r="L393" s="37"/>
      <c r="M393" s="37"/>
      <c r="N393" s="29"/>
      <c r="O393" s="29"/>
      <c r="P393" s="13"/>
      <c r="Q393" s="13"/>
      <c r="R393" s="20"/>
      <c r="S393" s="13"/>
    </row>
    <row r="394">
      <c r="A394" s="19"/>
      <c r="B394" s="34"/>
      <c r="C394" s="17"/>
      <c r="D394" s="39"/>
      <c r="I394" s="17"/>
      <c r="J394" s="17"/>
      <c r="K394" s="29"/>
      <c r="L394" s="37"/>
      <c r="M394" s="37"/>
      <c r="N394" s="29"/>
      <c r="O394" s="29"/>
      <c r="P394" s="13"/>
      <c r="Q394" s="13"/>
      <c r="R394" s="20"/>
      <c r="S394" s="13"/>
    </row>
    <row r="395">
      <c r="A395" s="19"/>
      <c r="B395" s="34"/>
      <c r="C395" s="17"/>
      <c r="D395" s="39"/>
      <c r="I395" s="17"/>
      <c r="J395" s="17"/>
      <c r="K395" s="29"/>
      <c r="L395" s="37"/>
      <c r="M395" s="37"/>
      <c r="N395" s="29"/>
      <c r="O395" s="29"/>
      <c r="P395" s="13"/>
      <c r="Q395" s="13"/>
      <c r="R395" s="20"/>
      <c r="S395" s="13"/>
    </row>
    <row r="396">
      <c r="A396" s="19"/>
      <c r="B396" s="34"/>
      <c r="C396" s="17"/>
      <c r="D396" s="39"/>
      <c r="I396" s="17"/>
      <c r="J396" s="17"/>
      <c r="K396" s="29"/>
      <c r="L396" s="37"/>
      <c r="M396" s="37"/>
      <c r="N396" s="29"/>
      <c r="O396" s="29"/>
      <c r="P396" s="13"/>
      <c r="Q396" s="13"/>
      <c r="R396" s="20"/>
      <c r="S396" s="13"/>
    </row>
    <row r="397">
      <c r="A397" s="19"/>
      <c r="B397" s="34"/>
      <c r="C397" s="17"/>
      <c r="D397" s="39"/>
      <c r="I397" s="17"/>
      <c r="J397" s="17"/>
      <c r="K397" s="29"/>
      <c r="L397" s="37"/>
      <c r="M397" s="37"/>
      <c r="N397" s="29"/>
      <c r="O397" s="29"/>
      <c r="P397" s="13"/>
      <c r="Q397" s="13"/>
      <c r="R397" s="20"/>
      <c r="S397" s="13"/>
    </row>
    <row r="398">
      <c r="A398" s="19"/>
      <c r="B398" s="34"/>
      <c r="C398" s="17"/>
      <c r="D398" s="39"/>
      <c r="I398" s="17"/>
      <c r="J398" s="17"/>
      <c r="K398" s="29"/>
      <c r="L398" s="37"/>
      <c r="M398" s="37"/>
      <c r="N398" s="29"/>
      <c r="O398" s="29"/>
      <c r="P398" s="13"/>
      <c r="Q398" s="13"/>
      <c r="R398" s="20"/>
      <c r="S398" s="13"/>
    </row>
    <row r="399">
      <c r="A399" s="19"/>
      <c r="B399" s="34"/>
      <c r="C399" s="17"/>
      <c r="D399" s="39"/>
      <c r="I399" s="17"/>
      <c r="J399" s="17"/>
      <c r="K399" s="29"/>
      <c r="L399" s="37"/>
      <c r="M399" s="37"/>
      <c r="N399" s="29"/>
      <c r="O399" s="29"/>
      <c r="P399" s="13"/>
      <c r="Q399" s="13"/>
      <c r="R399" s="20"/>
      <c r="S399" s="13"/>
    </row>
    <row r="400">
      <c r="A400" s="19"/>
      <c r="B400" s="34"/>
      <c r="C400" s="17"/>
      <c r="D400" s="39"/>
      <c r="I400" s="17"/>
      <c r="J400" s="17"/>
      <c r="K400" s="29"/>
      <c r="L400" s="37"/>
      <c r="M400" s="37"/>
      <c r="N400" s="29"/>
      <c r="O400" s="29"/>
      <c r="P400" s="13"/>
      <c r="Q400" s="13"/>
      <c r="R400" s="20"/>
      <c r="S400" s="13"/>
    </row>
    <row r="401">
      <c r="A401" s="19"/>
      <c r="B401" s="34"/>
      <c r="C401" s="17"/>
      <c r="D401" s="39"/>
      <c r="I401" s="17"/>
      <c r="J401" s="17"/>
      <c r="K401" s="29"/>
      <c r="L401" s="37"/>
      <c r="M401" s="37"/>
      <c r="N401" s="29"/>
      <c r="O401" s="29"/>
      <c r="P401" s="13"/>
      <c r="Q401" s="13"/>
      <c r="R401" s="20"/>
      <c r="S401" s="13"/>
    </row>
    <row r="402">
      <c r="A402" s="19"/>
      <c r="B402" s="34"/>
      <c r="C402" s="17"/>
      <c r="D402" s="39"/>
      <c r="I402" s="17"/>
      <c r="J402" s="17"/>
      <c r="K402" s="29"/>
      <c r="L402" s="37"/>
      <c r="M402" s="37"/>
      <c r="N402" s="29"/>
      <c r="O402" s="29"/>
      <c r="P402" s="13"/>
      <c r="Q402" s="13"/>
      <c r="R402" s="20"/>
      <c r="S402" s="13"/>
    </row>
    <row r="403">
      <c r="A403" s="19"/>
      <c r="B403" s="34"/>
      <c r="C403" s="17"/>
      <c r="D403" s="39"/>
      <c r="I403" s="17"/>
      <c r="J403" s="17"/>
      <c r="K403" s="29"/>
      <c r="L403" s="37"/>
      <c r="M403" s="37"/>
      <c r="N403" s="29"/>
      <c r="O403" s="29"/>
      <c r="P403" s="13"/>
      <c r="Q403" s="13"/>
      <c r="R403" s="20"/>
      <c r="S403" s="13"/>
    </row>
    <row r="404">
      <c r="A404" s="19"/>
      <c r="B404" s="34"/>
      <c r="C404" s="17"/>
      <c r="D404" s="39"/>
      <c r="I404" s="17"/>
      <c r="J404" s="17"/>
      <c r="K404" s="29"/>
      <c r="L404" s="37"/>
      <c r="M404" s="37"/>
      <c r="N404" s="29"/>
      <c r="O404" s="29"/>
      <c r="P404" s="13"/>
      <c r="Q404" s="13"/>
      <c r="R404" s="20"/>
      <c r="S404" s="13"/>
    </row>
    <row r="405">
      <c r="A405" s="19"/>
      <c r="B405" s="34"/>
      <c r="C405" s="17"/>
      <c r="D405" s="39"/>
      <c r="I405" s="17"/>
      <c r="J405" s="17"/>
      <c r="K405" s="29"/>
      <c r="L405" s="37"/>
      <c r="M405" s="37"/>
      <c r="N405" s="29"/>
      <c r="O405" s="29"/>
      <c r="P405" s="13"/>
      <c r="Q405" s="13"/>
      <c r="R405" s="20"/>
      <c r="S405" s="13"/>
    </row>
    <row r="406">
      <c r="A406" s="19"/>
      <c r="B406" s="34"/>
      <c r="C406" s="17"/>
      <c r="D406" s="39"/>
      <c r="I406" s="17"/>
      <c r="J406" s="17"/>
      <c r="K406" s="29"/>
      <c r="L406" s="37"/>
      <c r="M406" s="37"/>
      <c r="N406" s="29"/>
      <c r="O406" s="29"/>
      <c r="P406" s="13"/>
      <c r="Q406" s="13"/>
      <c r="R406" s="20"/>
      <c r="S406" s="13"/>
    </row>
    <row r="407">
      <c r="A407" s="19"/>
      <c r="B407" s="34"/>
      <c r="C407" s="17"/>
      <c r="D407" s="39"/>
      <c r="I407" s="17"/>
      <c r="J407" s="17"/>
      <c r="K407" s="29"/>
      <c r="L407" s="37"/>
      <c r="M407" s="37"/>
      <c r="N407" s="29"/>
      <c r="O407" s="29"/>
      <c r="P407" s="13"/>
      <c r="Q407" s="13"/>
      <c r="R407" s="20"/>
      <c r="S407" s="13"/>
    </row>
    <row r="408">
      <c r="A408" s="19"/>
      <c r="B408" s="34"/>
      <c r="C408" s="17"/>
      <c r="D408" s="39"/>
      <c r="I408" s="17"/>
      <c r="J408" s="17"/>
      <c r="K408" s="29"/>
      <c r="L408" s="37"/>
      <c r="M408" s="37"/>
      <c r="N408" s="29"/>
      <c r="O408" s="29"/>
      <c r="P408" s="13"/>
      <c r="Q408" s="13"/>
      <c r="R408" s="20"/>
      <c r="S408" s="13"/>
    </row>
    <row r="409">
      <c r="A409" s="19"/>
      <c r="B409" s="34"/>
      <c r="C409" s="17"/>
      <c r="D409" s="39"/>
      <c r="I409" s="17"/>
      <c r="J409" s="17"/>
      <c r="K409" s="29"/>
      <c r="L409" s="37"/>
      <c r="M409" s="37"/>
      <c r="N409" s="29"/>
      <c r="O409" s="29"/>
      <c r="P409" s="13"/>
      <c r="Q409" s="13"/>
      <c r="R409" s="20"/>
      <c r="S409" s="13"/>
    </row>
    <row r="410">
      <c r="A410" s="19"/>
      <c r="B410" s="34"/>
      <c r="C410" s="17"/>
      <c r="D410" s="39"/>
      <c r="I410" s="17"/>
      <c r="J410" s="17"/>
      <c r="K410" s="29"/>
      <c r="L410" s="37"/>
      <c r="M410" s="37"/>
      <c r="N410" s="29"/>
      <c r="O410" s="29"/>
      <c r="P410" s="13"/>
      <c r="Q410" s="13"/>
      <c r="R410" s="20"/>
      <c r="S410" s="13"/>
    </row>
    <row r="411">
      <c r="A411" s="19"/>
      <c r="B411" s="34"/>
      <c r="C411" s="17"/>
      <c r="D411" s="39"/>
      <c r="I411" s="17"/>
      <c r="J411" s="17"/>
      <c r="K411" s="29"/>
      <c r="L411" s="37"/>
      <c r="M411" s="37"/>
      <c r="N411" s="29"/>
      <c r="O411" s="29"/>
      <c r="P411" s="13"/>
      <c r="Q411" s="13"/>
      <c r="R411" s="20"/>
      <c r="S411" s="13"/>
    </row>
    <row r="412">
      <c r="A412" s="19"/>
      <c r="B412" s="34"/>
      <c r="C412" s="17"/>
      <c r="D412" s="39"/>
      <c r="I412" s="17"/>
      <c r="J412" s="17"/>
      <c r="K412" s="29"/>
      <c r="L412" s="37"/>
      <c r="M412" s="37"/>
      <c r="N412" s="29"/>
      <c r="O412" s="29"/>
      <c r="P412" s="13"/>
      <c r="Q412" s="13"/>
      <c r="R412" s="20"/>
      <c r="S412" s="13"/>
    </row>
    <row r="413">
      <c r="A413" s="19"/>
      <c r="B413" s="34"/>
      <c r="C413" s="17"/>
      <c r="D413" s="39"/>
      <c r="I413" s="17"/>
      <c r="J413" s="17"/>
      <c r="K413" s="29"/>
      <c r="L413" s="37"/>
      <c r="M413" s="37"/>
      <c r="N413" s="29"/>
      <c r="O413" s="29"/>
      <c r="P413" s="13"/>
      <c r="Q413" s="13"/>
      <c r="R413" s="20"/>
      <c r="S413" s="13"/>
    </row>
    <row r="414">
      <c r="A414" s="19"/>
      <c r="B414" s="34"/>
      <c r="C414" s="17"/>
      <c r="D414" s="39"/>
      <c r="I414" s="17"/>
      <c r="J414" s="17"/>
      <c r="K414" s="29"/>
      <c r="L414" s="37"/>
      <c r="M414" s="37"/>
      <c r="N414" s="29"/>
      <c r="O414" s="29"/>
      <c r="P414" s="13"/>
      <c r="Q414" s="13"/>
      <c r="R414" s="20"/>
      <c r="S414" s="13"/>
    </row>
    <row r="415">
      <c r="A415" s="19"/>
      <c r="B415" s="34"/>
      <c r="C415" s="17"/>
      <c r="D415" s="39"/>
      <c r="I415" s="17"/>
      <c r="J415" s="17"/>
      <c r="K415" s="29"/>
      <c r="L415" s="37"/>
      <c r="M415" s="37"/>
      <c r="N415" s="29"/>
      <c r="O415" s="29"/>
      <c r="P415" s="13"/>
      <c r="Q415" s="13"/>
      <c r="R415" s="20"/>
      <c r="S415" s="13"/>
    </row>
    <row r="416">
      <c r="A416" s="19"/>
      <c r="B416" s="34"/>
      <c r="C416" s="17"/>
      <c r="D416" s="39"/>
      <c r="I416" s="17"/>
      <c r="J416" s="17"/>
      <c r="K416" s="29"/>
      <c r="L416" s="37"/>
      <c r="M416" s="37"/>
      <c r="N416" s="29"/>
      <c r="O416" s="29"/>
      <c r="P416" s="13"/>
      <c r="Q416" s="13"/>
      <c r="R416" s="20"/>
      <c r="S416" s="13"/>
    </row>
    <row r="417">
      <c r="A417" s="19"/>
      <c r="B417" s="34"/>
      <c r="C417" s="17"/>
      <c r="D417" s="39"/>
      <c r="I417" s="17"/>
      <c r="J417" s="17"/>
      <c r="K417" s="29"/>
      <c r="L417" s="37"/>
      <c r="M417" s="37"/>
      <c r="N417" s="29"/>
      <c r="O417" s="29"/>
      <c r="P417" s="13"/>
      <c r="Q417" s="13"/>
      <c r="R417" s="20"/>
      <c r="S417" s="13"/>
    </row>
    <row r="418">
      <c r="A418" s="19"/>
      <c r="B418" s="34"/>
      <c r="C418" s="17"/>
      <c r="D418" s="39"/>
      <c r="I418" s="17"/>
      <c r="J418" s="17"/>
      <c r="K418" s="29"/>
      <c r="L418" s="37"/>
      <c r="M418" s="37"/>
      <c r="N418" s="29"/>
      <c r="O418" s="29"/>
      <c r="P418" s="13"/>
      <c r="Q418" s="13"/>
      <c r="R418" s="20"/>
      <c r="S418" s="13"/>
    </row>
    <row r="419">
      <c r="A419" s="19"/>
      <c r="B419" s="34"/>
      <c r="C419" s="17"/>
      <c r="D419" s="39"/>
      <c r="I419" s="17"/>
      <c r="J419" s="17"/>
      <c r="K419" s="29"/>
      <c r="L419" s="37"/>
      <c r="M419" s="37"/>
      <c r="N419" s="29"/>
      <c r="O419" s="29"/>
      <c r="P419" s="13"/>
      <c r="Q419" s="13"/>
      <c r="R419" s="20"/>
      <c r="S419" s="13"/>
    </row>
    <row r="420">
      <c r="A420" s="19"/>
      <c r="B420" s="34"/>
      <c r="C420" s="17"/>
      <c r="D420" s="39"/>
      <c r="I420" s="17"/>
      <c r="J420" s="17"/>
      <c r="K420" s="29"/>
      <c r="L420" s="37"/>
      <c r="M420" s="37"/>
      <c r="N420" s="29"/>
      <c r="O420" s="29"/>
      <c r="P420" s="13"/>
      <c r="Q420" s="13"/>
      <c r="R420" s="20"/>
      <c r="S420" s="13"/>
    </row>
    <row r="421">
      <c r="A421" s="19"/>
      <c r="B421" s="34"/>
      <c r="C421" s="17"/>
      <c r="D421" s="39"/>
      <c r="I421" s="17"/>
      <c r="J421" s="17"/>
      <c r="K421" s="29"/>
      <c r="L421" s="37"/>
      <c r="M421" s="37"/>
      <c r="N421" s="29"/>
      <c r="O421" s="29"/>
      <c r="P421" s="13"/>
      <c r="Q421" s="13"/>
      <c r="R421" s="20"/>
      <c r="S421" s="13"/>
    </row>
    <row r="422">
      <c r="A422" s="19"/>
      <c r="B422" s="34"/>
      <c r="C422" s="17"/>
      <c r="D422" s="39"/>
      <c r="I422" s="17"/>
      <c r="J422" s="17"/>
      <c r="K422" s="29"/>
      <c r="L422" s="37"/>
      <c r="M422" s="37"/>
      <c r="N422" s="29"/>
      <c r="O422" s="29"/>
      <c r="P422" s="13"/>
      <c r="Q422" s="13"/>
      <c r="R422" s="20"/>
      <c r="S422" s="13"/>
    </row>
    <row r="423">
      <c r="A423" s="19"/>
      <c r="B423" s="34"/>
      <c r="C423" s="17"/>
      <c r="D423" s="39"/>
      <c r="I423" s="17"/>
      <c r="J423" s="17"/>
      <c r="K423" s="29"/>
      <c r="L423" s="37"/>
      <c r="M423" s="37"/>
      <c r="N423" s="29"/>
      <c r="O423" s="29"/>
      <c r="P423" s="13"/>
      <c r="Q423" s="13"/>
      <c r="R423" s="20"/>
      <c r="S423" s="13"/>
    </row>
    <row r="424">
      <c r="A424" s="19"/>
      <c r="B424" s="34"/>
      <c r="C424" s="17"/>
      <c r="D424" s="39"/>
      <c r="I424" s="17"/>
      <c r="J424" s="17"/>
      <c r="K424" s="29"/>
      <c r="L424" s="37"/>
      <c r="M424" s="37"/>
      <c r="N424" s="29"/>
      <c r="O424" s="29"/>
      <c r="P424" s="13"/>
      <c r="Q424" s="13"/>
      <c r="R424" s="20"/>
      <c r="S424" s="13"/>
    </row>
    <row r="425">
      <c r="A425" s="19"/>
      <c r="B425" s="34"/>
      <c r="C425" s="17"/>
      <c r="D425" s="39"/>
      <c r="I425" s="17"/>
      <c r="J425" s="17"/>
      <c r="K425" s="29"/>
      <c r="L425" s="37"/>
      <c r="M425" s="37"/>
      <c r="N425" s="29"/>
      <c r="O425" s="29"/>
      <c r="P425" s="13"/>
      <c r="Q425" s="13"/>
      <c r="R425" s="20"/>
      <c r="S425" s="13"/>
    </row>
    <row r="426">
      <c r="A426" s="19"/>
      <c r="B426" s="34"/>
      <c r="C426" s="17"/>
      <c r="D426" s="39"/>
      <c r="I426" s="17"/>
      <c r="J426" s="17"/>
      <c r="K426" s="29"/>
      <c r="L426" s="37"/>
      <c r="M426" s="37"/>
      <c r="N426" s="29"/>
      <c r="O426" s="29"/>
      <c r="P426" s="13"/>
      <c r="Q426" s="13"/>
      <c r="R426" s="20"/>
      <c r="S426" s="13"/>
    </row>
    <row r="427">
      <c r="A427" s="19"/>
      <c r="B427" s="34"/>
      <c r="C427" s="17"/>
      <c r="D427" s="39"/>
      <c r="I427" s="17"/>
      <c r="J427" s="17"/>
      <c r="K427" s="29"/>
      <c r="L427" s="37"/>
      <c r="M427" s="37"/>
      <c r="N427" s="29"/>
      <c r="O427" s="29"/>
      <c r="P427" s="13"/>
      <c r="Q427" s="13"/>
      <c r="R427" s="20"/>
      <c r="S427" s="13"/>
    </row>
    <row r="428">
      <c r="A428" s="19"/>
      <c r="B428" s="34"/>
      <c r="C428" s="17"/>
      <c r="D428" s="39"/>
      <c r="I428" s="17"/>
      <c r="J428" s="17"/>
      <c r="K428" s="29"/>
      <c r="L428" s="37"/>
      <c r="M428" s="37"/>
      <c r="N428" s="29"/>
      <c r="O428" s="29"/>
      <c r="P428" s="13"/>
      <c r="Q428" s="13"/>
      <c r="R428" s="20"/>
      <c r="S428" s="13"/>
    </row>
    <row r="429">
      <c r="A429" s="19"/>
      <c r="B429" s="34"/>
      <c r="C429" s="17"/>
      <c r="D429" s="39"/>
      <c r="I429" s="17"/>
      <c r="J429" s="17"/>
      <c r="K429" s="29"/>
      <c r="L429" s="37"/>
      <c r="M429" s="37"/>
      <c r="N429" s="29"/>
      <c r="O429" s="29"/>
      <c r="P429" s="13"/>
      <c r="Q429" s="13"/>
      <c r="R429" s="20"/>
      <c r="S429" s="13"/>
    </row>
    <row r="430">
      <c r="A430" s="19"/>
      <c r="B430" s="34"/>
      <c r="C430" s="17"/>
      <c r="D430" s="39"/>
      <c r="I430" s="17"/>
      <c r="J430" s="17"/>
      <c r="K430" s="29"/>
      <c r="L430" s="37"/>
      <c r="M430" s="37"/>
      <c r="N430" s="29"/>
      <c r="O430" s="29"/>
      <c r="P430" s="13"/>
      <c r="Q430" s="13"/>
      <c r="R430" s="20"/>
      <c r="S430" s="13"/>
    </row>
    <row r="431">
      <c r="A431" s="19"/>
      <c r="B431" s="34"/>
      <c r="C431" s="17"/>
      <c r="D431" s="39"/>
      <c r="I431" s="17"/>
      <c r="J431" s="17"/>
      <c r="K431" s="29"/>
      <c r="L431" s="37"/>
      <c r="M431" s="37"/>
      <c r="N431" s="29"/>
      <c r="O431" s="29"/>
      <c r="P431" s="13"/>
      <c r="Q431" s="13"/>
      <c r="R431" s="20"/>
      <c r="S431" s="13"/>
    </row>
    <row r="432">
      <c r="A432" s="19"/>
      <c r="B432" s="34"/>
      <c r="C432" s="17"/>
      <c r="D432" s="39"/>
      <c r="I432" s="17"/>
      <c r="J432" s="17"/>
      <c r="K432" s="29"/>
      <c r="L432" s="37"/>
      <c r="M432" s="37"/>
      <c r="N432" s="29"/>
      <c r="O432" s="29"/>
      <c r="P432" s="13"/>
      <c r="Q432" s="13"/>
      <c r="R432" s="20"/>
      <c r="S432" s="13"/>
    </row>
    <row r="433">
      <c r="A433" s="19"/>
      <c r="B433" s="34"/>
      <c r="C433" s="17"/>
      <c r="D433" s="39"/>
      <c r="I433" s="17"/>
      <c r="J433" s="17"/>
      <c r="K433" s="29"/>
      <c r="L433" s="37"/>
      <c r="M433" s="37"/>
      <c r="N433" s="29"/>
      <c r="O433" s="29"/>
      <c r="P433" s="13"/>
      <c r="Q433" s="13"/>
      <c r="R433" s="20"/>
      <c r="S433" s="13"/>
    </row>
    <row r="434">
      <c r="A434" s="19"/>
      <c r="B434" s="34"/>
      <c r="C434" s="17"/>
      <c r="D434" s="39"/>
      <c r="I434" s="17"/>
      <c r="J434" s="17"/>
      <c r="K434" s="29"/>
      <c r="L434" s="37"/>
      <c r="M434" s="37"/>
      <c r="N434" s="29"/>
      <c r="O434" s="29"/>
      <c r="P434" s="13"/>
      <c r="Q434" s="13"/>
      <c r="R434" s="20"/>
      <c r="S434" s="13"/>
    </row>
    <row r="435">
      <c r="A435" s="19"/>
      <c r="B435" s="34"/>
      <c r="C435" s="17"/>
      <c r="D435" s="39"/>
      <c r="I435" s="17"/>
      <c r="J435" s="17"/>
      <c r="K435" s="29"/>
      <c r="L435" s="37"/>
      <c r="M435" s="37"/>
      <c r="N435" s="29"/>
      <c r="O435" s="29"/>
      <c r="P435" s="13"/>
      <c r="Q435" s="13"/>
      <c r="R435" s="20"/>
      <c r="S435" s="13"/>
    </row>
    <row r="436">
      <c r="A436" s="19"/>
      <c r="B436" s="34"/>
      <c r="C436" s="17"/>
      <c r="D436" s="39"/>
      <c r="I436" s="17"/>
      <c r="J436" s="17"/>
      <c r="K436" s="29"/>
      <c r="L436" s="37"/>
      <c r="M436" s="37"/>
      <c r="N436" s="29"/>
      <c r="O436" s="29"/>
      <c r="P436" s="13"/>
      <c r="Q436" s="13"/>
      <c r="R436" s="20"/>
      <c r="S436" s="13"/>
    </row>
    <row r="437">
      <c r="A437" s="19"/>
      <c r="B437" s="34"/>
      <c r="C437" s="17"/>
      <c r="D437" s="39"/>
      <c r="I437" s="17"/>
      <c r="J437" s="17"/>
      <c r="K437" s="29"/>
      <c r="L437" s="37"/>
      <c r="M437" s="37"/>
      <c r="N437" s="29"/>
      <c r="O437" s="29"/>
      <c r="P437" s="13"/>
      <c r="Q437" s="13"/>
      <c r="R437" s="20"/>
      <c r="S437" s="13"/>
    </row>
    <row r="438">
      <c r="A438" s="19"/>
      <c r="B438" s="34"/>
      <c r="C438" s="17"/>
      <c r="D438" s="39"/>
      <c r="I438" s="17"/>
      <c r="J438" s="17"/>
      <c r="K438" s="29"/>
      <c r="L438" s="37"/>
      <c r="M438" s="37"/>
      <c r="N438" s="29"/>
      <c r="O438" s="29"/>
      <c r="P438" s="13"/>
      <c r="Q438" s="13"/>
      <c r="R438" s="20"/>
      <c r="S438" s="13"/>
    </row>
    <row r="439">
      <c r="A439" s="19"/>
      <c r="B439" s="34"/>
      <c r="C439" s="17"/>
      <c r="D439" s="39"/>
      <c r="I439" s="17"/>
      <c r="J439" s="17"/>
      <c r="K439" s="29"/>
      <c r="L439" s="37"/>
      <c r="M439" s="37"/>
      <c r="N439" s="29"/>
      <c r="O439" s="29"/>
      <c r="P439" s="13"/>
      <c r="Q439" s="13"/>
      <c r="R439" s="20"/>
      <c r="S439" s="13"/>
    </row>
    <row r="440">
      <c r="A440" s="19"/>
      <c r="B440" s="34"/>
      <c r="C440" s="17"/>
      <c r="D440" s="39"/>
      <c r="I440" s="17"/>
      <c r="J440" s="17"/>
      <c r="K440" s="29"/>
      <c r="L440" s="37"/>
      <c r="M440" s="37"/>
      <c r="N440" s="29"/>
      <c r="O440" s="29"/>
      <c r="P440" s="13"/>
      <c r="Q440" s="13"/>
      <c r="R440" s="20"/>
      <c r="S440" s="13"/>
    </row>
    <row r="441">
      <c r="A441" s="19"/>
      <c r="B441" s="34"/>
      <c r="C441" s="17"/>
      <c r="D441" s="39"/>
      <c r="I441" s="17"/>
      <c r="J441" s="17"/>
      <c r="K441" s="29"/>
      <c r="L441" s="37"/>
      <c r="M441" s="37"/>
      <c r="N441" s="29"/>
      <c r="O441" s="29"/>
      <c r="P441" s="13"/>
      <c r="Q441" s="13"/>
      <c r="R441" s="20"/>
      <c r="S441" s="13"/>
    </row>
    <row r="442">
      <c r="A442" s="19"/>
      <c r="B442" s="34"/>
      <c r="C442" s="17"/>
      <c r="D442" s="39"/>
      <c r="I442" s="17"/>
      <c r="J442" s="17"/>
      <c r="K442" s="29"/>
      <c r="L442" s="37"/>
      <c r="M442" s="37"/>
      <c r="N442" s="29"/>
      <c r="O442" s="29"/>
      <c r="P442" s="13"/>
      <c r="Q442" s="13"/>
      <c r="R442" s="20"/>
      <c r="S442" s="13"/>
    </row>
    <row r="443">
      <c r="A443" s="19"/>
      <c r="B443" s="34"/>
      <c r="C443" s="17"/>
      <c r="D443" s="39"/>
      <c r="I443" s="17"/>
      <c r="J443" s="17"/>
      <c r="K443" s="29"/>
      <c r="L443" s="37"/>
      <c r="M443" s="37"/>
      <c r="N443" s="29"/>
      <c r="O443" s="29"/>
      <c r="P443" s="13"/>
      <c r="Q443" s="13"/>
      <c r="R443" s="20"/>
      <c r="S443" s="13"/>
    </row>
    <row r="444">
      <c r="A444" s="19"/>
      <c r="B444" s="34"/>
      <c r="C444" s="17"/>
      <c r="D444" s="39"/>
      <c r="I444" s="17"/>
      <c r="J444" s="17"/>
      <c r="K444" s="29"/>
      <c r="L444" s="37"/>
      <c r="M444" s="37"/>
      <c r="N444" s="29"/>
      <c r="O444" s="29"/>
      <c r="P444" s="13"/>
      <c r="Q444" s="13"/>
      <c r="R444" s="20"/>
      <c r="S444" s="13"/>
    </row>
    <row r="445">
      <c r="A445" s="19"/>
      <c r="B445" s="34"/>
      <c r="C445" s="17"/>
      <c r="D445" s="39"/>
      <c r="I445" s="17"/>
      <c r="J445" s="17"/>
      <c r="K445" s="29"/>
      <c r="L445" s="37"/>
      <c r="M445" s="37"/>
      <c r="N445" s="29"/>
      <c r="O445" s="29"/>
      <c r="P445" s="13"/>
      <c r="Q445" s="13"/>
      <c r="R445" s="20"/>
      <c r="S445" s="13"/>
    </row>
    <row r="446">
      <c r="A446" s="19"/>
      <c r="B446" s="34"/>
      <c r="C446" s="17"/>
      <c r="D446" s="39"/>
      <c r="I446" s="17"/>
      <c r="J446" s="17"/>
      <c r="K446" s="29"/>
      <c r="L446" s="37"/>
      <c r="M446" s="37"/>
      <c r="N446" s="29"/>
      <c r="O446" s="29"/>
      <c r="P446" s="13"/>
      <c r="Q446" s="13"/>
      <c r="R446" s="20"/>
      <c r="S446" s="13"/>
    </row>
    <row r="447">
      <c r="A447" s="19"/>
      <c r="B447" s="34"/>
      <c r="C447" s="17"/>
      <c r="D447" s="39"/>
      <c r="I447" s="17"/>
      <c r="J447" s="17"/>
      <c r="K447" s="29"/>
      <c r="L447" s="37"/>
      <c r="M447" s="37"/>
      <c r="N447" s="29"/>
      <c r="O447" s="29"/>
      <c r="P447" s="13"/>
      <c r="Q447" s="13"/>
      <c r="R447" s="20"/>
      <c r="S447" s="13"/>
    </row>
    <row r="448">
      <c r="A448" s="19"/>
      <c r="B448" s="34"/>
      <c r="C448" s="17"/>
      <c r="D448" s="39"/>
      <c r="I448" s="17"/>
      <c r="J448" s="17"/>
      <c r="K448" s="29"/>
      <c r="L448" s="37"/>
      <c r="M448" s="37"/>
      <c r="N448" s="29"/>
      <c r="O448" s="29"/>
      <c r="P448" s="13"/>
      <c r="Q448" s="13"/>
      <c r="R448" s="20"/>
      <c r="S448" s="13"/>
    </row>
    <row r="449">
      <c r="A449" s="19"/>
      <c r="B449" s="34"/>
      <c r="C449" s="17"/>
      <c r="D449" s="39"/>
      <c r="I449" s="17"/>
      <c r="J449" s="17"/>
      <c r="K449" s="29"/>
      <c r="L449" s="37"/>
      <c r="M449" s="37"/>
      <c r="N449" s="29"/>
      <c r="O449" s="29"/>
      <c r="P449" s="13"/>
      <c r="Q449" s="13"/>
      <c r="R449" s="20"/>
      <c r="S449" s="13"/>
    </row>
    <row r="450">
      <c r="A450" s="19"/>
      <c r="B450" s="34"/>
      <c r="C450" s="17"/>
      <c r="D450" s="39"/>
      <c r="I450" s="17"/>
      <c r="J450" s="17"/>
      <c r="K450" s="29"/>
      <c r="L450" s="37"/>
      <c r="M450" s="37"/>
      <c r="N450" s="29"/>
      <c r="O450" s="29"/>
      <c r="P450" s="13"/>
      <c r="Q450" s="13"/>
      <c r="R450" s="20"/>
      <c r="S450" s="13"/>
    </row>
    <row r="451">
      <c r="A451" s="19"/>
      <c r="B451" s="34"/>
      <c r="C451" s="17"/>
      <c r="D451" s="39"/>
      <c r="I451" s="17"/>
      <c r="J451" s="17"/>
      <c r="K451" s="29"/>
      <c r="L451" s="37"/>
      <c r="M451" s="37"/>
      <c r="N451" s="29"/>
      <c r="O451" s="29"/>
      <c r="P451" s="13"/>
      <c r="Q451" s="13"/>
      <c r="R451" s="20"/>
      <c r="S451" s="13"/>
    </row>
    <row r="452">
      <c r="A452" s="19"/>
      <c r="B452" s="34"/>
      <c r="C452" s="17"/>
      <c r="D452" s="39"/>
      <c r="I452" s="17"/>
      <c r="J452" s="17"/>
      <c r="K452" s="29"/>
      <c r="L452" s="37"/>
      <c r="M452" s="37"/>
      <c r="N452" s="29"/>
      <c r="O452" s="29"/>
      <c r="P452" s="13"/>
      <c r="Q452" s="13"/>
      <c r="R452" s="20"/>
      <c r="S452" s="13"/>
    </row>
    <row r="453">
      <c r="A453" s="19"/>
      <c r="B453" s="34"/>
      <c r="C453" s="17"/>
      <c r="D453" s="39"/>
      <c r="I453" s="17"/>
      <c r="J453" s="17"/>
      <c r="K453" s="29"/>
      <c r="L453" s="37"/>
      <c r="M453" s="37"/>
      <c r="N453" s="29"/>
      <c r="O453" s="29"/>
      <c r="P453" s="13"/>
      <c r="Q453" s="13"/>
      <c r="R453" s="20"/>
      <c r="S453" s="13"/>
    </row>
    <row r="454">
      <c r="A454" s="19"/>
      <c r="B454" s="34"/>
      <c r="C454" s="17"/>
      <c r="D454" s="39"/>
      <c r="I454" s="17"/>
      <c r="J454" s="17"/>
      <c r="K454" s="29"/>
      <c r="L454" s="37"/>
      <c r="M454" s="37"/>
      <c r="N454" s="29"/>
      <c r="O454" s="29"/>
      <c r="P454" s="13"/>
      <c r="Q454" s="13"/>
      <c r="R454" s="20"/>
      <c r="S454" s="13"/>
    </row>
    <row r="455">
      <c r="A455" s="19"/>
      <c r="B455" s="34"/>
      <c r="C455" s="17"/>
      <c r="D455" s="39"/>
      <c r="I455" s="17"/>
      <c r="J455" s="17"/>
      <c r="K455" s="29"/>
      <c r="L455" s="37"/>
      <c r="M455" s="37"/>
      <c r="N455" s="29"/>
      <c r="O455" s="29"/>
      <c r="P455" s="13"/>
      <c r="Q455" s="13"/>
      <c r="R455" s="20"/>
      <c r="S455" s="13"/>
    </row>
    <row r="456">
      <c r="A456" s="19"/>
      <c r="B456" s="34"/>
      <c r="C456" s="17"/>
      <c r="D456" s="39"/>
      <c r="I456" s="17"/>
      <c r="J456" s="17"/>
      <c r="K456" s="29"/>
      <c r="L456" s="37"/>
      <c r="M456" s="37"/>
      <c r="N456" s="29"/>
      <c r="O456" s="29"/>
      <c r="P456" s="13"/>
      <c r="Q456" s="13"/>
      <c r="R456" s="20"/>
      <c r="S456" s="13"/>
    </row>
    <row r="457">
      <c r="A457" s="19"/>
      <c r="B457" s="34"/>
      <c r="C457" s="17"/>
      <c r="D457" s="39"/>
      <c r="I457" s="17"/>
      <c r="J457" s="17"/>
      <c r="K457" s="29"/>
      <c r="L457" s="37"/>
      <c r="M457" s="37"/>
      <c r="N457" s="29"/>
      <c r="O457" s="29"/>
      <c r="P457" s="13"/>
      <c r="Q457" s="13"/>
      <c r="R457" s="20"/>
      <c r="S457" s="13"/>
    </row>
    <row r="458">
      <c r="A458" s="19"/>
      <c r="B458" s="34"/>
      <c r="C458" s="17"/>
      <c r="D458" s="39"/>
      <c r="I458" s="17"/>
      <c r="J458" s="17"/>
      <c r="K458" s="29"/>
      <c r="L458" s="37"/>
      <c r="M458" s="37"/>
      <c r="N458" s="29"/>
      <c r="O458" s="29"/>
      <c r="P458" s="13"/>
      <c r="Q458" s="13"/>
      <c r="R458" s="20"/>
      <c r="S458" s="13"/>
    </row>
    <row r="459">
      <c r="A459" s="19"/>
      <c r="B459" s="34"/>
      <c r="C459" s="17"/>
      <c r="D459" s="39"/>
      <c r="I459" s="17"/>
      <c r="J459" s="17"/>
      <c r="K459" s="29"/>
      <c r="L459" s="37"/>
      <c r="M459" s="37"/>
      <c r="N459" s="29"/>
      <c r="O459" s="29"/>
      <c r="P459" s="13"/>
      <c r="Q459" s="13"/>
      <c r="R459" s="20"/>
      <c r="S459" s="13"/>
    </row>
    <row r="460">
      <c r="A460" s="19"/>
      <c r="B460" s="34"/>
      <c r="C460" s="17"/>
      <c r="D460" s="39"/>
      <c r="I460" s="17"/>
      <c r="J460" s="17"/>
      <c r="K460" s="29"/>
      <c r="L460" s="37"/>
      <c r="M460" s="37"/>
      <c r="N460" s="29"/>
      <c r="O460" s="29"/>
      <c r="P460" s="13"/>
      <c r="Q460" s="13"/>
      <c r="R460" s="20"/>
      <c r="S460" s="13"/>
    </row>
    <row r="461">
      <c r="A461" s="19"/>
      <c r="B461" s="34"/>
      <c r="C461" s="17"/>
      <c r="D461" s="39"/>
      <c r="I461" s="17"/>
      <c r="J461" s="17"/>
      <c r="K461" s="29"/>
      <c r="L461" s="37"/>
      <c r="M461" s="37"/>
      <c r="N461" s="29"/>
      <c r="O461" s="29"/>
      <c r="P461" s="13"/>
      <c r="Q461" s="13"/>
      <c r="R461" s="20"/>
      <c r="S461" s="13"/>
    </row>
    <row r="462">
      <c r="A462" s="19"/>
      <c r="B462" s="34"/>
      <c r="C462" s="17"/>
      <c r="D462" s="39"/>
      <c r="I462" s="17"/>
      <c r="J462" s="17"/>
      <c r="K462" s="29"/>
      <c r="L462" s="37"/>
      <c r="M462" s="37"/>
      <c r="N462" s="29"/>
      <c r="O462" s="29"/>
      <c r="P462" s="13"/>
      <c r="Q462" s="13"/>
      <c r="R462" s="20"/>
      <c r="S462" s="13"/>
    </row>
    <row r="463">
      <c r="A463" s="19"/>
      <c r="B463" s="34"/>
      <c r="C463" s="17"/>
      <c r="D463" s="39"/>
      <c r="I463" s="17"/>
      <c r="J463" s="17"/>
      <c r="K463" s="29"/>
      <c r="L463" s="37"/>
      <c r="M463" s="37"/>
      <c r="N463" s="29"/>
      <c r="O463" s="29"/>
      <c r="P463" s="13"/>
      <c r="Q463" s="13"/>
      <c r="R463" s="20"/>
      <c r="S463" s="13"/>
    </row>
    <row r="464">
      <c r="A464" s="19"/>
      <c r="B464" s="34"/>
      <c r="C464" s="17"/>
      <c r="D464" s="39"/>
      <c r="I464" s="17"/>
      <c r="J464" s="17"/>
      <c r="K464" s="29"/>
      <c r="L464" s="37"/>
      <c r="M464" s="37"/>
      <c r="N464" s="29"/>
      <c r="O464" s="29"/>
      <c r="P464" s="13"/>
      <c r="Q464" s="13"/>
      <c r="R464" s="20"/>
      <c r="S464" s="13"/>
    </row>
    <row r="465">
      <c r="A465" s="19"/>
      <c r="B465" s="34"/>
      <c r="C465" s="17"/>
      <c r="D465" s="39"/>
      <c r="I465" s="17"/>
      <c r="J465" s="17"/>
      <c r="K465" s="29"/>
      <c r="L465" s="37"/>
      <c r="M465" s="37"/>
      <c r="N465" s="29"/>
      <c r="O465" s="29"/>
      <c r="P465" s="13"/>
      <c r="Q465" s="13"/>
      <c r="R465" s="20"/>
      <c r="S465" s="13"/>
    </row>
    <row r="466">
      <c r="A466" s="19"/>
      <c r="B466" s="34"/>
      <c r="C466" s="17"/>
      <c r="D466" s="39"/>
      <c r="I466" s="17"/>
      <c r="J466" s="17"/>
      <c r="K466" s="29"/>
      <c r="L466" s="37"/>
      <c r="M466" s="37"/>
      <c r="N466" s="29"/>
      <c r="O466" s="29"/>
      <c r="P466" s="13"/>
      <c r="Q466" s="13"/>
      <c r="R466" s="20"/>
      <c r="S466" s="13"/>
    </row>
    <row r="467">
      <c r="A467" s="19"/>
      <c r="B467" s="34"/>
      <c r="C467" s="17"/>
      <c r="D467" s="39"/>
      <c r="I467" s="17"/>
      <c r="J467" s="17"/>
      <c r="K467" s="29"/>
      <c r="L467" s="37"/>
      <c r="M467" s="37"/>
      <c r="N467" s="29"/>
      <c r="O467" s="29"/>
      <c r="P467" s="13"/>
      <c r="Q467" s="13"/>
      <c r="R467" s="20"/>
      <c r="S467" s="13"/>
    </row>
    <row r="468">
      <c r="A468" s="19"/>
      <c r="B468" s="34"/>
      <c r="C468" s="17"/>
      <c r="D468" s="39"/>
      <c r="I468" s="17"/>
      <c r="J468" s="17"/>
      <c r="K468" s="29"/>
      <c r="L468" s="37"/>
      <c r="M468" s="37"/>
      <c r="N468" s="29"/>
      <c r="O468" s="29"/>
      <c r="P468" s="13"/>
      <c r="Q468" s="13"/>
      <c r="R468" s="20"/>
      <c r="S468" s="13"/>
    </row>
    <row r="469">
      <c r="A469" s="19"/>
      <c r="B469" s="34"/>
      <c r="C469" s="17"/>
      <c r="D469" s="39"/>
      <c r="I469" s="17"/>
      <c r="J469" s="17"/>
      <c r="K469" s="29"/>
      <c r="L469" s="37"/>
      <c r="M469" s="37"/>
      <c r="N469" s="29"/>
      <c r="O469" s="29"/>
      <c r="P469" s="13"/>
      <c r="Q469" s="13"/>
      <c r="R469" s="20"/>
      <c r="S469" s="13"/>
    </row>
    <row r="470">
      <c r="A470" s="19"/>
      <c r="B470" s="34"/>
      <c r="C470" s="17"/>
      <c r="D470" s="39"/>
      <c r="I470" s="17"/>
      <c r="J470" s="17"/>
      <c r="K470" s="29"/>
      <c r="L470" s="37"/>
      <c r="M470" s="37"/>
      <c r="N470" s="29"/>
      <c r="O470" s="29"/>
      <c r="P470" s="13"/>
      <c r="Q470" s="13"/>
      <c r="R470" s="20"/>
      <c r="S470" s="13"/>
    </row>
    <row r="471">
      <c r="A471" s="19"/>
      <c r="B471" s="34"/>
      <c r="C471" s="17"/>
      <c r="D471" s="39"/>
      <c r="I471" s="17"/>
      <c r="J471" s="17"/>
      <c r="K471" s="29"/>
      <c r="L471" s="37"/>
      <c r="M471" s="37"/>
      <c r="N471" s="29"/>
      <c r="O471" s="29"/>
      <c r="P471" s="13"/>
      <c r="Q471" s="13"/>
      <c r="R471" s="20"/>
      <c r="S471" s="13"/>
    </row>
    <row r="472">
      <c r="A472" s="19"/>
      <c r="B472" s="34"/>
      <c r="C472" s="17"/>
      <c r="D472" s="39"/>
      <c r="I472" s="17"/>
      <c r="J472" s="17"/>
      <c r="K472" s="29"/>
      <c r="L472" s="37"/>
      <c r="M472" s="37"/>
      <c r="N472" s="29"/>
      <c r="O472" s="29"/>
      <c r="P472" s="13"/>
      <c r="Q472" s="13"/>
      <c r="R472" s="20"/>
      <c r="S472" s="13"/>
    </row>
    <row r="473">
      <c r="A473" s="19"/>
      <c r="B473" s="34"/>
      <c r="C473" s="17"/>
      <c r="D473" s="39"/>
      <c r="I473" s="17"/>
      <c r="J473" s="17"/>
      <c r="K473" s="29"/>
      <c r="L473" s="37"/>
      <c r="M473" s="37"/>
      <c r="N473" s="29"/>
      <c r="O473" s="29"/>
      <c r="P473" s="13"/>
      <c r="Q473" s="13"/>
      <c r="R473" s="20"/>
      <c r="S473" s="13"/>
    </row>
    <row r="474">
      <c r="A474" s="19"/>
      <c r="B474" s="34"/>
      <c r="C474" s="17"/>
      <c r="D474" s="39"/>
      <c r="I474" s="17"/>
      <c r="J474" s="17"/>
      <c r="K474" s="29"/>
      <c r="L474" s="37"/>
      <c r="M474" s="37"/>
      <c r="N474" s="29"/>
      <c r="O474" s="29"/>
      <c r="P474" s="13"/>
      <c r="Q474" s="13"/>
      <c r="R474" s="20"/>
      <c r="S474" s="13"/>
    </row>
    <row r="475">
      <c r="A475" s="19"/>
      <c r="B475" s="34"/>
      <c r="C475" s="17"/>
      <c r="D475" s="39"/>
      <c r="I475" s="17"/>
      <c r="J475" s="17"/>
      <c r="K475" s="29"/>
      <c r="L475" s="37"/>
      <c r="M475" s="37"/>
      <c r="N475" s="29"/>
      <c r="O475" s="29"/>
      <c r="P475" s="13"/>
      <c r="Q475" s="13"/>
      <c r="R475" s="20"/>
      <c r="S475" s="13"/>
    </row>
    <row r="476">
      <c r="A476" s="19"/>
      <c r="B476" s="34"/>
      <c r="C476" s="17"/>
      <c r="D476" s="39"/>
      <c r="I476" s="17"/>
      <c r="J476" s="17"/>
      <c r="K476" s="29"/>
      <c r="L476" s="37"/>
      <c r="M476" s="37"/>
      <c r="N476" s="29"/>
      <c r="O476" s="29"/>
      <c r="P476" s="13"/>
      <c r="Q476" s="13"/>
      <c r="R476" s="20"/>
      <c r="S476" s="13"/>
    </row>
    <row r="477">
      <c r="A477" s="19"/>
      <c r="B477" s="34"/>
      <c r="C477" s="17"/>
      <c r="D477" s="39"/>
      <c r="I477" s="17"/>
      <c r="J477" s="17"/>
      <c r="K477" s="29"/>
      <c r="L477" s="37"/>
      <c r="M477" s="37"/>
      <c r="N477" s="29"/>
      <c r="O477" s="29"/>
      <c r="P477" s="13"/>
      <c r="Q477" s="13"/>
      <c r="R477" s="20"/>
      <c r="S477" s="13"/>
    </row>
    <row r="478">
      <c r="A478" s="19"/>
      <c r="B478" s="34"/>
      <c r="C478" s="17"/>
      <c r="D478" s="39"/>
      <c r="I478" s="17"/>
      <c r="J478" s="17"/>
      <c r="K478" s="29"/>
      <c r="L478" s="37"/>
      <c r="M478" s="37"/>
      <c r="N478" s="29"/>
      <c r="O478" s="29"/>
      <c r="P478" s="13"/>
      <c r="Q478" s="13"/>
      <c r="R478" s="20"/>
      <c r="S478" s="13"/>
    </row>
    <row r="479">
      <c r="A479" s="19"/>
      <c r="B479" s="34"/>
      <c r="C479" s="17"/>
      <c r="D479" s="39"/>
      <c r="I479" s="17"/>
      <c r="J479" s="17"/>
      <c r="K479" s="29"/>
      <c r="L479" s="37"/>
      <c r="M479" s="37"/>
      <c r="N479" s="29"/>
      <c r="O479" s="29"/>
      <c r="P479" s="13"/>
      <c r="Q479" s="13"/>
      <c r="R479" s="20"/>
      <c r="S479" s="13"/>
    </row>
    <row r="480">
      <c r="A480" s="19"/>
      <c r="B480" s="34"/>
      <c r="C480" s="17"/>
      <c r="D480" s="39"/>
      <c r="I480" s="17"/>
      <c r="J480" s="17"/>
      <c r="K480" s="29"/>
      <c r="L480" s="37"/>
      <c r="M480" s="37"/>
      <c r="N480" s="29"/>
      <c r="O480" s="29"/>
      <c r="P480" s="13"/>
      <c r="Q480" s="13"/>
      <c r="R480" s="20"/>
      <c r="S480" s="13"/>
    </row>
    <row r="481">
      <c r="A481" s="19"/>
      <c r="B481" s="34"/>
      <c r="C481" s="17"/>
      <c r="D481" s="39"/>
      <c r="I481" s="17"/>
      <c r="J481" s="17"/>
      <c r="K481" s="29"/>
      <c r="L481" s="37"/>
      <c r="M481" s="37"/>
      <c r="N481" s="29"/>
      <c r="O481" s="29"/>
      <c r="P481" s="13"/>
      <c r="Q481" s="13"/>
      <c r="R481" s="20"/>
      <c r="S481" s="13"/>
    </row>
    <row r="482">
      <c r="A482" s="19"/>
      <c r="B482" s="34"/>
      <c r="C482" s="17"/>
      <c r="D482" s="39"/>
      <c r="I482" s="17"/>
      <c r="J482" s="17"/>
      <c r="K482" s="29"/>
      <c r="L482" s="37"/>
      <c r="M482" s="37"/>
      <c r="N482" s="29"/>
      <c r="O482" s="29"/>
      <c r="P482" s="13"/>
      <c r="Q482" s="13"/>
      <c r="R482" s="20"/>
      <c r="S482" s="13"/>
    </row>
    <row r="483">
      <c r="A483" s="19"/>
      <c r="B483" s="34"/>
      <c r="C483" s="17"/>
      <c r="D483" s="39"/>
      <c r="I483" s="17"/>
      <c r="J483" s="17"/>
      <c r="K483" s="29"/>
      <c r="L483" s="37"/>
      <c r="M483" s="37"/>
      <c r="N483" s="29"/>
      <c r="O483" s="29"/>
      <c r="P483" s="13"/>
      <c r="Q483" s="13"/>
      <c r="R483" s="20"/>
      <c r="S483" s="13"/>
    </row>
    <row r="484">
      <c r="A484" s="19"/>
      <c r="B484" s="34"/>
      <c r="C484" s="17"/>
      <c r="D484" s="39"/>
      <c r="I484" s="17"/>
      <c r="J484" s="17"/>
      <c r="K484" s="29"/>
      <c r="L484" s="37"/>
      <c r="M484" s="37"/>
      <c r="N484" s="29"/>
      <c r="O484" s="29"/>
      <c r="P484" s="13"/>
      <c r="Q484" s="13"/>
      <c r="R484" s="20"/>
      <c r="S484" s="13"/>
    </row>
    <row r="485">
      <c r="A485" s="19"/>
      <c r="B485" s="34"/>
      <c r="C485" s="17"/>
      <c r="D485" s="39"/>
      <c r="I485" s="17"/>
      <c r="J485" s="17"/>
      <c r="K485" s="29"/>
      <c r="L485" s="37"/>
      <c r="M485" s="37"/>
      <c r="N485" s="29"/>
      <c r="O485" s="29"/>
      <c r="P485" s="13"/>
      <c r="Q485" s="13"/>
      <c r="R485" s="20"/>
      <c r="S485" s="13"/>
    </row>
    <row r="486">
      <c r="A486" s="19"/>
      <c r="B486" s="34"/>
      <c r="C486" s="17"/>
      <c r="D486" s="39"/>
      <c r="I486" s="17"/>
      <c r="J486" s="17"/>
      <c r="K486" s="29"/>
      <c r="L486" s="37"/>
      <c r="M486" s="37"/>
      <c r="N486" s="29"/>
      <c r="O486" s="29"/>
      <c r="P486" s="13"/>
      <c r="Q486" s="13"/>
      <c r="R486" s="20"/>
      <c r="S486" s="13"/>
    </row>
    <row r="487">
      <c r="A487" s="19"/>
      <c r="B487" s="34"/>
      <c r="C487" s="17"/>
      <c r="D487" s="39"/>
      <c r="I487" s="17"/>
      <c r="J487" s="17"/>
      <c r="K487" s="29"/>
      <c r="L487" s="37"/>
      <c r="M487" s="37"/>
      <c r="N487" s="29"/>
      <c r="O487" s="29"/>
      <c r="P487" s="13"/>
      <c r="Q487" s="13"/>
      <c r="R487" s="20"/>
      <c r="S487" s="13"/>
    </row>
    <row r="488">
      <c r="A488" s="19"/>
      <c r="B488" s="34"/>
      <c r="C488" s="17"/>
      <c r="D488" s="39"/>
      <c r="I488" s="17"/>
      <c r="J488" s="17"/>
      <c r="K488" s="29"/>
      <c r="L488" s="37"/>
      <c r="M488" s="37"/>
      <c r="N488" s="29"/>
      <c r="O488" s="29"/>
      <c r="P488" s="13"/>
      <c r="Q488" s="13"/>
      <c r="R488" s="20"/>
      <c r="S488" s="13"/>
    </row>
    <row r="489">
      <c r="A489" s="19"/>
      <c r="B489" s="34"/>
      <c r="C489" s="17"/>
      <c r="D489" s="39"/>
      <c r="I489" s="17"/>
      <c r="J489" s="17"/>
      <c r="K489" s="29"/>
      <c r="L489" s="37"/>
      <c r="M489" s="37"/>
      <c r="N489" s="29"/>
      <c r="O489" s="29"/>
      <c r="P489" s="13"/>
      <c r="Q489" s="13"/>
      <c r="R489" s="20"/>
      <c r="S489" s="13"/>
    </row>
    <row r="490">
      <c r="A490" s="19"/>
      <c r="B490" s="34"/>
      <c r="C490" s="17"/>
      <c r="D490" s="39"/>
      <c r="I490" s="17"/>
      <c r="J490" s="17"/>
      <c r="K490" s="29"/>
      <c r="L490" s="37"/>
      <c r="M490" s="37"/>
      <c r="N490" s="29"/>
      <c r="O490" s="29"/>
      <c r="P490" s="13"/>
      <c r="Q490" s="13"/>
      <c r="R490" s="20"/>
      <c r="S490" s="13"/>
    </row>
    <row r="491">
      <c r="A491" s="19"/>
      <c r="B491" s="34"/>
      <c r="C491" s="17"/>
      <c r="D491" s="39"/>
      <c r="I491" s="17"/>
      <c r="J491" s="17"/>
      <c r="K491" s="29"/>
      <c r="L491" s="37"/>
      <c r="M491" s="37"/>
      <c r="N491" s="29"/>
      <c r="O491" s="29"/>
      <c r="P491" s="13"/>
      <c r="Q491" s="13"/>
      <c r="R491" s="20"/>
      <c r="S491" s="13"/>
    </row>
    <row r="492">
      <c r="A492" s="19"/>
      <c r="B492" s="34"/>
      <c r="C492" s="17"/>
      <c r="D492" s="39"/>
      <c r="I492" s="17"/>
      <c r="J492" s="17"/>
      <c r="K492" s="29"/>
      <c r="L492" s="37"/>
      <c r="M492" s="37"/>
      <c r="N492" s="29"/>
      <c r="O492" s="29"/>
      <c r="P492" s="13"/>
      <c r="Q492" s="13"/>
      <c r="R492" s="20"/>
      <c r="S492" s="13"/>
    </row>
    <row r="493">
      <c r="A493" s="19"/>
      <c r="B493" s="34"/>
      <c r="C493" s="17"/>
      <c r="D493" s="39"/>
      <c r="I493" s="17"/>
      <c r="J493" s="17"/>
      <c r="K493" s="29"/>
      <c r="L493" s="37"/>
      <c r="M493" s="37"/>
      <c r="N493" s="29"/>
      <c r="O493" s="29"/>
      <c r="P493" s="13"/>
      <c r="Q493" s="13"/>
      <c r="R493" s="20"/>
      <c r="S493" s="13"/>
    </row>
    <row r="494">
      <c r="A494" s="19"/>
      <c r="B494" s="34"/>
      <c r="C494" s="17"/>
      <c r="D494" s="39"/>
      <c r="I494" s="17"/>
      <c r="J494" s="17"/>
      <c r="K494" s="29"/>
      <c r="L494" s="37"/>
      <c r="M494" s="37"/>
      <c r="N494" s="29"/>
      <c r="O494" s="29"/>
      <c r="P494" s="13"/>
      <c r="Q494" s="13"/>
      <c r="R494" s="20"/>
      <c r="S494" s="13"/>
    </row>
    <row r="495">
      <c r="A495" s="19"/>
      <c r="B495" s="34"/>
      <c r="C495" s="17"/>
      <c r="D495" s="39"/>
      <c r="I495" s="17"/>
      <c r="J495" s="17"/>
      <c r="K495" s="29"/>
      <c r="L495" s="37"/>
      <c r="M495" s="37"/>
      <c r="N495" s="29"/>
      <c r="O495" s="29"/>
      <c r="P495" s="13"/>
      <c r="Q495" s="13"/>
      <c r="R495" s="20"/>
      <c r="S495" s="13"/>
    </row>
    <row r="496">
      <c r="A496" s="19"/>
      <c r="B496" s="34"/>
      <c r="C496" s="17"/>
      <c r="D496" s="39"/>
      <c r="I496" s="17"/>
      <c r="J496" s="17"/>
      <c r="K496" s="29"/>
      <c r="L496" s="37"/>
      <c r="M496" s="37"/>
      <c r="N496" s="29"/>
      <c r="O496" s="29"/>
      <c r="P496" s="13"/>
      <c r="Q496" s="13"/>
      <c r="R496" s="20"/>
      <c r="S496" s="13"/>
    </row>
    <row r="497">
      <c r="A497" s="19"/>
      <c r="B497" s="34"/>
      <c r="C497" s="17"/>
      <c r="D497" s="39"/>
      <c r="I497" s="17"/>
      <c r="J497" s="17"/>
      <c r="K497" s="29"/>
      <c r="L497" s="37"/>
      <c r="M497" s="37"/>
      <c r="N497" s="29"/>
      <c r="O497" s="29"/>
      <c r="P497" s="13"/>
      <c r="Q497" s="13"/>
      <c r="R497" s="20"/>
      <c r="S497" s="13"/>
    </row>
    <row r="498">
      <c r="A498" s="19"/>
      <c r="B498" s="34"/>
      <c r="C498" s="17"/>
      <c r="D498" s="39"/>
      <c r="I498" s="17"/>
      <c r="J498" s="17"/>
      <c r="K498" s="29"/>
      <c r="L498" s="37"/>
      <c r="M498" s="37"/>
      <c r="N498" s="29"/>
      <c r="O498" s="29"/>
      <c r="P498" s="13"/>
      <c r="Q498" s="13"/>
      <c r="R498" s="20"/>
      <c r="S498" s="13"/>
    </row>
    <row r="499">
      <c r="A499" s="19"/>
      <c r="B499" s="34"/>
      <c r="C499" s="17"/>
      <c r="D499" s="39"/>
      <c r="I499" s="17"/>
      <c r="J499" s="17"/>
      <c r="K499" s="29"/>
      <c r="L499" s="37"/>
      <c r="M499" s="37"/>
      <c r="N499" s="29"/>
      <c r="O499" s="29"/>
      <c r="P499" s="13"/>
      <c r="Q499" s="13"/>
      <c r="R499" s="20"/>
      <c r="S499" s="13"/>
    </row>
    <row r="500">
      <c r="A500" s="19"/>
      <c r="B500" s="34"/>
      <c r="C500" s="17"/>
      <c r="D500" s="39"/>
      <c r="I500" s="17"/>
      <c r="J500" s="17"/>
      <c r="K500" s="29"/>
      <c r="L500" s="37"/>
      <c r="M500" s="37"/>
      <c r="N500" s="29"/>
      <c r="O500" s="29"/>
      <c r="P500" s="13"/>
      <c r="Q500" s="13"/>
      <c r="R500" s="20"/>
      <c r="S500" s="13"/>
    </row>
    <row r="501">
      <c r="A501" s="19"/>
      <c r="B501" s="34"/>
      <c r="C501" s="17"/>
      <c r="D501" s="39"/>
      <c r="I501" s="17"/>
      <c r="J501" s="17"/>
      <c r="K501" s="29"/>
      <c r="L501" s="37"/>
      <c r="M501" s="37"/>
      <c r="N501" s="29"/>
      <c r="O501" s="29"/>
      <c r="P501" s="13"/>
      <c r="Q501" s="13"/>
      <c r="R501" s="20"/>
      <c r="S501" s="13"/>
    </row>
    <row r="502">
      <c r="A502" s="19"/>
      <c r="B502" s="34"/>
      <c r="C502" s="17"/>
      <c r="D502" s="39"/>
      <c r="I502" s="17"/>
      <c r="J502" s="17"/>
      <c r="K502" s="29"/>
      <c r="L502" s="37"/>
      <c r="M502" s="37"/>
      <c r="N502" s="29"/>
      <c r="O502" s="29"/>
      <c r="P502" s="13"/>
      <c r="Q502" s="13"/>
      <c r="R502" s="20"/>
      <c r="S502" s="13"/>
    </row>
    <row r="503">
      <c r="A503" s="19"/>
      <c r="B503" s="34"/>
      <c r="C503" s="17"/>
      <c r="D503" s="39"/>
      <c r="I503" s="17"/>
      <c r="J503" s="17"/>
      <c r="K503" s="29"/>
      <c r="L503" s="37"/>
      <c r="M503" s="37"/>
      <c r="N503" s="29"/>
      <c r="O503" s="29"/>
      <c r="P503" s="13"/>
      <c r="Q503" s="13"/>
      <c r="R503" s="20"/>
      <c r="S503" s="13"/>
    </row>
    <row r="504">
      <c r="A504" s="19"/>
      <c r="B504" s="34"/>
      <c r="C504" s="17"/>
      <c r="D504" s="39"/>
      <c r="I504" s="17"/>
      <c r="J504" s="17"/>
      <c r="K504" s="29"/>
      <c r="L504" s="37"/>
      <c r="M504" s="37"/>
      <c r="N504" s="29"/>
      <c r="O504" s="29"/>
      <c r="P504" s="13"/>
      <c r="Q504" s="13"/>
      <c r="R504" s="20"/>
      <c r="S504" s="13"/>
    </row>
    <row r="505">
      <c r="A505" s="19"/>
      <c r="B505" s="34"/>
      <c r="C505" s="17"/>
      <c r="D505" s="39"/>
      <c r="I505" s="17"/>
      <c r="J505" s="17"/>
      <c r="K505" s="29"/>
      <c r="L505" s="37"/>
      <c r="M505" s="37"/>
      <c r="N505" s="29"/>
      <c r="O505" s="29"/>
      <c r="P505" s="13"/>
      <c r="Q505" s="13"/>
      <c r="R505" s="20"/>
      <c r="S505" s="13"/>
    </row>
    <row r="506">
      <c r="A506" s="19"/>
      <c r="B506" s="34"/>
      <c r="C506" s="17"/>
      <c r="D506" s="39"/>
      <c r="I506" s="17"/>
      <c r="J506" s="17"/>
      <c r="K506" s="29"/>
      <c r="L506" s="37"/>
      <c r="M506" s="37"/>
      <c r="N506" s="29"/>
      <c r="O506" s="29"/>
      <c r="P506" s="13"/>
      <c r="Q506" s="13"/>
      <c r="R506" s="20"/>
      <c r="S506" s="13"/>
    </row>
    <row r="507">
      <c r="A507" s="19"/>
      <c r="B507" s="34"/>
      <c r="C507" s="17"/>
      <c r="D507" s="39"/>
      <c r="I507" s="17"/>
      <c r="J507" s="17"/>
      <c r="K507" s="29"/>
      <c r="L507" s="37"/>
      <c r="M507" s="37"/>
      <c r="N507" s="29"/>
      <c r="O507" s="29"/>
      <c r="P507" s="13"/>
      <c r="Q507" s="13"/>
      <c r="R507" s="20"/>
      <c r="S507" s="13"/>
    </row>
    <row r="508">
      <c r="A508" s="19"/>
      <c r="B508" s="34"/>
      <c r="C508" s="17"/>
      <c r="D508" s="39"/>
      <c r="I508" s="17"/>
      <c r="J508" s="17"/>
      <c r="K508" s="29"/>
      <c r="L508" s="37"/>
      <c r="M508" s="37"/>
      <c r="N508" s="29"/>
      <c r="O508" s="29"/>
      <c r="P508" s="13"/>
      <c r="Q508" s="13"/>
      <c r="R508" s="20"/>
      <c r="S508" s="13"/>
    </row>
    <row r="509">
      <c r="A509" s="19"/>
      <c r="B509" s="34"/>
      <c r="C509" s="17"/>
      <c r="D509" s="39"/>
      <c r="I509" s="17"/>
      <c r="J509" s="17"/>
      <c r="K509" s="29"/>
      <c r="L509" s="37"/>
      <c r="M509" s="37"/>
      <c r="N509" s="29"/>
      <c r="O509" s="29"/>
      <c r="P509" s="13"/>
      <c r="Q509" s="13"/>
      <c r="R509" s="20"/>
      <c r="S509" s="13"/>
    </row>
    <row r="510">
      <c r="A510" s="19"/>
      <c r="B510" s="34"/>
      <c r="C510" s="17"/>
      <c r="D510" s="39"/>
      <c r="I510" s="17"/>
      <c r="J510" s="17"/>
      <c r="K510" s="29"/>
      <c r="L510" s="37"/>
      <c r="M510" s="37"/>
      <c r="N510" s="29"/>
      <c r="O510" s="29"/>
      <c r="P510" s="13"/>
      <c r="Q510" s="13"/>
      <c r="R510" s="20"/>
      <c r="S510" s="13"/>
    </row>
    <row r="511">
      <c r="A511" s="19"/>
      <c r="B511" s="34"/>
      <c r="C511" s="17"/>
      <c r="D511" s="39"/>
      <c r="I511" s="17"/>
      <c r="J511" s="17"/>
      <c r="K511" s="29"/>
      <c r="L511" s="37"/>
      <c r="M511" s="37"/>
      <c r="N511" s="29"/>
      <c r="O511" s="29"/>
      <c r="P511" s="13"/>
      <c r="Q511" s="13"/>
      <c r="R511" s="20"/>
      <c r="S511" s="13"/>
    </row>
    <row r="512">
      <c r="A512" s="19"/>
      <c r="B512" s="34"/>
      <c r="C512" s="17"/>
      <c r="D512" s="39"/>
      <c r="I512" s="17"/>
      <c r="J512" s="17"/>
      <c r="K512" s="29"/>
      <c r="L512" s="37"/>
      <c r="M512" s="37"/>
      <c r="N512" s="29"/>
      <c r="O512" s="29"/>
      <c r="P512" s="13"/>
      <c r="Q512" s="13"/>
      <c r="R512" s="20"/>
      <c r="S512" s="13"/>
    </row>
    <row r="513">
      <c r="A513" s="19"/>
      <c r="B513" s="34"/>
      <c r="C513" s="17"/>
      <c r="D513" s="39"/>
      <c r="I513" s="17"/>
      <c r="J513" s="17"/>
      <c r="K513" s="29"/>
      <c r="L513" s="37"/>
      <c r="M513" s="37"/>
      <c r="N513" s="29"/>
      <c r="O513" s="29"/>
      <c r="P513" s="13"/>
      <c r="Q513" s="13"/>
      <c r="R513" s="20"/>
      <c r="S513" s="13"/>
    </row>
    <row r="514">
      <c r="A514" s="19"/>
      <c r="B514" s="34"/>
      <c r="C514" s="17"/>
      <c r="D514" s="39"/>
      <c r="I514" s="17"/>
      <c r="J514" s="17"/>
      <c r="K514" s="29"/>
      <c r="L514" s="37"/>
      <c r="M514" s="37"/>
      <c r="N514" s="29"/>
      <c r="O514" s="29"/>
      <c r="P514" s="13"/>
      <c r="Q514" s="13"/>
      <c r="R514" s="20"/>
      <c r="S514" s="13"/>
    </row>
    <row r="515">
      <c r="A515" s="19"/>
      <c r="B515" s="34"/>
      <c r="C515" s="17"/>
      <c r="D515" s="39"/>
      <c r="I515" s="17"/>
      <c r="J515" s="17"/>
      <c r="K515" s="29"/>
      <c r="L515" s="37"/>
      <c r="M515" s="37"/>
      <c r="N515" s="29"/>
      <c r="O515" s="29"/>
      <c r="P515" s="13"/>
      <c r="Q515" s="13"/>
      <c r="R515" s="20"/>
      <c r="S515" s="13"/>
    </row>
    <row r="516">
      <c r="A516" s="19"/>
      <c r="B516" s="34"/>
      <c r="C516" s="17"/>
      <c r="D516" s="39"/>
      <c r="I516" s="17"/>
      <c r="J516" s="17"/>
      <c r="K516" s="29"/>
      <c r="L516" s="37"/>
      <c r="M516" s="37"/>
      <c r="N516" s="29"/>
      <c r="O516" s="29"/>
      <c r="P516" s="13"/>
      <c r="Q516" s="13"/>
      <c r="R516" s="20"/>
      <c r="S516" s="13"/>
    </row>
    <row r="517">
      <c r="A517" s="19"/>
      <c r="B517" s="34"/>
      <c r="C517" s="17"/>
      <c r="D517" s="39"/>
      <c r="I517" s="17"/>
      <c r="J517" s="17"/>
      <c r="K517" s="29"/>
      <c r="L517" s="37"/>
      <c r="M517" s="37"/>
      <c r="N517" s="29"/>
      <c r="O517" s="29"/>
      <c r="P517" s="13"/>
      <c r="Q517" s="13"/>
      <c r="R517" s="20"/>
      <c r="S517" s="13"/>
    </row>
    <row r="518">
      <c r="A518" s="19"/>
      <c r="B518" s="34"/>
      <c r="C518" s="17"/>
      <c r="D518" s="39"/>
      <c r="I518" s="17"/>
      <c r="J518" s="17"/>
      <c r="K518" s="29"/>
      <c r="L518" s="37"/>
      <c r="M518" s="37"/>
      <c r="N518" s="29"/>
      <c r="O518" s="29"/>
      <c r="P518" s="13"/>
      <c r="Q518" s="13"/>
      <c r="R518" s="20"/>
      <c r="S518" s="13"/>
    </row>
    <row r="519">
      <c r="A519" s="19"/>
      <c r="B519" s="34"/>
      <c r="C519" s="17"/>
      <c r="D519" s="39"/>
      <c r="I519" s="17"/>
      <c r="J519" s="17"/>
      <c r="K519" s="29"/>
      <c r="L519" s="37"/>
      <c r="M519" s="37"/>
      <c r="N519" s="29"/>
      <c r="O519" s="29"/>
      <c r="P519" s="13"/>
      <c r="Q519" s="13"/>
      <c r="R519" s="20"/>
      <c r="S519" s="13"/>
    </row>
    <row r="520">
      <c r="A520" s="19"/>
      <c r="B520" s="34"/>
      <c r="C520" s="17"/>
      <c r="D520" s="39"/>
      <c r="I520" s="17"/>
      <c r="J520" s="17"/>
      <c r="K520" s="29"/>
      <c r="L520" s="37"/>
      <c r="M520" s="37"/>
      <c r="N520" s="29"/>
      <c r="O520" s="29"/>
      <c r="P520" s="13"/>
      <c r="Q520" s="13"/>
      <c r="R520" s="20"/>
      <c r="S520" s="13"/>
    </row>
    <row r="521">
      <c r="A521" s="19"/>
      <c r="B521" s="34"/>
      <c r="C521" s="17"/>
      <c r="D521" s="39"/>
      <c r="I521" s="17"/>
      <c r="J521" s="17"/>
      <c r="K521" s="29"/>
      <c r="L521" s="37"/>
      <c r="M521" s="37"/>
      <c r="N521" s="29"/>
      <c r="O521" s="29"/>
      <c r="P521" s="13"/>
      <c r="Q521" s="13"/>
      <c r="R521" s="20"/>
      <c r="S521" s="13"/>
    </row>
    <row r="522">
      <c r="A522" s="19"/>
      <c r="B522" s="34"/>
      <c r="C522" s="17"/>
      <c r="D522" s="39"/>
      <c r="I522" s="17"/>
      <c r="J522" s="17"/>
      <c r="K522" s="29"/>
      <c r="L522" s="37"/>
      <c r="M522" s="37"/>
      <c r="N522" s="29"/>
      <c r="O522" s="29"/>
      <c r="P522" s="13"/>
      <c r="Q522" s="13"/>
      <c r="R522" s="20"/>
      <c r="S522" s="13"/>
    </row>
    <row r="523">
      <c r="A523" s="19"/>
      <c r="B523" s="34"/>
      <c r="C523" s="17"/>
      <c r="D523" s="39"/>
      <c r="I523" s="17"/>
      <c r="J523" s="17"/>
      <c r="K523" s="29"/>
      <c r="L523" s="37"/>
      <c r="M523" s="37"/>
      <c r="N523" s="29"/>
      <c r="O523" s="29"/>
      <c r="P523" s="13"/>
      <c r="Q523" s="13"/>
      <c r="R523" s="20"/>
      <c r="S523" s="13"/>
    </row>
    <row r="524">
      <c r="A524" s="19"/>
      <c r="B524" s="34"/>
      <c r="C524" s="17"/>
      <c r="D524" s="39"/>
      <c r="I524" s="17"/>
      <c r="J524" s="17"/>
      <c r="K524" s="29"/>
      <c r="L524" s="37"/>
      <c r="M524" s="37"/>
      <c r="N524" s="29"/>
      <c r="O524" s="29"/>
      <c r="P524" s="13"/>
      <c r="Q524" s="13"/>
      <c r="R524" s="20"/>
      <c r="S524" s="13"/>
    </row>
    <row r="525">
      <c r="A525" s="19"/>
      <c r="B525" s="34"/>
      <c r="C525" s="17"/>
      <c r="D525" s="39"/>
      <c r="I525" s="17"/>
      <c r="J525" s="17"/>
      <c r="K525" s="29"/>
      <c r="L525" s="37"/>
      <c r="M525" s="37"/>
      <c r="N525" s="29"/>
      <c r="O525" s="29"/>
      <c r="P525" s="13"/>
      <c r="Q525" s="13"/>
      <c r="R525" s="20"/>
      <c r="S525" s="13"/>
    </row>
    <row r="526">
      <c r="A526" s="19"/>
      <c r="B526" s="34"/>
      <c r="C526" s="17"/>
      <c r="D526" s="39"/>
      <c r="I526" s="17"/>
      <c r="J526" s="17"/>
      <c r="K526" s="29"/>
      <c r="L526" s="37"/>
      <c r="M526" s="37"/>
      <c r="N526" s="29"/>
      <c r="O526" s="29"/>
      <c r="P526" s="13"/>
      <c r="Q526" s="13"/>
      <c r="R526" s="20"/>
      <c r="S526" s="13"/>
    </row>
    <row r="527">
      <c r="A527" s="19"/>
      <c r="B527" s="34"/>
      <c r="C527" s="17"/>
      <c r="D527" s="39"/>
      <c r="I527" s="17"/>
      <c r="J527" s="17"/>
      <c r="K527" s="29"/>
      <c r="L527" s="37"/>
      <c r="M527" s="37"/>
      <c r="N527" s="29"/>
      <c r="O527" s="29"/>
      <c r="P527" s="13"/>
      <c r="Q527" s="13"/>
      <c r="R527" s="20"/>
      <c r="S527" s="13"/>
    </row>
    <row r="528">
      <c r="A528" s="19"/>
      <c r="B528" s="34"/>
      <c r="C528" s="17"/>
      <c r="D528" s="39"/>
      <c r="I528" s="17"/>
      <c r="J528" s="17"/>
      <c r="K528" s="29"/>
      <c r="L528" s="37"/>
      <c r="M528" s="37"/>
      <c r="N528" s="29"/>
      <c r="O528" s="29"/>
      <c r="P528" s="13"/>
      <c r="Q528" s="13"/>
      <c r="R528" s="20"/>
      <c r="S528" s="13"/>
    </row>
    <row r="529">
      <c r="A529" s="19"/>
      <c r="B529" s="34"/>
      <c r="C529" s="17"/>
      <c r="D529" s="39"/>
      <c r="I529" s="17"/>
      <c r="J529" s="17"/>
      <c r="K529" s="29"/>
      <c r="L529" s="37"/>
      <c r="M529" s="37"/>
      <c r="N529" s="29"/>
      <c r="O529" s="29"/>
      <c r="P529" s="13"/>
      <c r="Q529" s="13"/>
      <c r="R529" s="20"/>
      <c r="S529" s="13"/>
    </row>
    <row r="530">
      <c r="A530" s="19"/>
      <c r="B530" s="34"/>
      <c r="C530" s="17"/>
      <c r="D530" s="39"/>
      <c r="I530" s="17"/>
      <c r="J530" s="17"/>
      <c r="K530" s="29"/>
      <c r="L530" s="37"/>
      <c r="M530" s="37"/>
      <c r="N530" s="29"/>
      <c r="O530" s="29"/>
      <c r="P530" s="13"/>
      <c r="Q530" s="13"/>
      <c r="R530" s="20"/>
      <c r="S530" s="13"/>
    </row>
    <row r="531">
      <c r="A531" s="19"/>
      <c r="B531" s="34"/>
      <c r="C531" s="17"/>
      <c r="D531" s="39"/>
      <c r="I531" s="17"/>
      <c r="J531" s="17"/>
      <c r="K531" s="29"/>
      <c r="L531" s="37"/>
      <c r="M531" s="37"/>
      <c r="N531" s="29"/>
      <c r="O531" s="29"/>
      <c r="P531" s="13"/>
      <c r="Q531" s="13"/>
      <c r="R531" s="20"/>
      <c r="S531" s="13"/>
    </row>
    <row r="532">
      <c r="A532" s="19"/>
      <c r="B532" s="34"/>
      <c r="C532" s="17"/>
      <c r="D532" s="39"/>
      <c r="I532" s="17"/>
      <c r="J532" s="17"/>
      <c r="K532" s="29"/>
      <c r="L532" s="37"/>
      <c r="M532" s="37"/>
      <c r="N532" s="29"/>
      <c r="O532" s="29"/>
      <c r="P532" s="13"/>
      <c r="Q532" s="13"/>
      <c r="R532" s="20"/>
      <c r="S532" s="13"/>
    </row>
    <row r="533">
      <c r="A533" s="19"/>
      <c r="B533" s="34"/>
      <c r="C533" s="17"/>
      <c r="D533" s="39"/>
      <c r="I533" s="17"/>
      <c r="J533" s="17"/>
      <c r="K533" s="29"/>
      <c r="L533" s="37"/>
      <c r="M533" s="37"/>
      <c r="N533" s="29"/>
      <c r="O533" s="29"/>
      <c r="P533" s="13"/>
      <c r="Q533" s="13"/>
      <c r="R533" s="20"/>
      <c r="S533" s="13"/>
    </row>
    <row r="534">
      <c r="A534" s="19"/>
      <c r="B534" s="34"/>
      <c r="C534" s="17"/>
      <c r="D534" s="39"/>
      <c r="I534" s="17"/>
      <c r="J534" s="17"/>
      <c r="K534" s="29"/>
      <c r="L534" s="37"/>
      <c r="M534" s="37"/>
      <c r="N534" s="29"/>
      <c r="O534" s="29"/>
      <c r="P534" s="13"/>
      <c r="Q534" s="13"/>
      <c r="R534" s="20"/>
      <c r="S534" s="13"/>
    </row>
    <row r="535">
      <c r="A535" s="19"/>
      <c r="B535" s="34"/>
      <c r="C535" s="17"/>
      <c r="D535" s="39"/>
      <c r="I535" s="17"/>
      <c r="J535" s="17"/>
      <c r="K535" s="29"/>
      <c r="L535" s="37"/>
      <c r="M535" s="37"/>
      <c r="N535" s="29"/>
      <c r="O535" s="29"/>
      <c r="P535" s="13"/>
      <c r="Q535" s="13"/>
      <c r="R535" s="20"/>
      <c r="S535" s="13"/>
    </row>
    <row r="536">
      <c r="A536" s="19"/>
      <c r="B536" s="34"/>
      <c r="C536" s="17"/>
      <c r="D536" s="39"/>
      <c r="I536" s="17"/>
      <c r="J536" s="17"/>
      <c r="K536" s="29"/>
      <c r="L536" s="37"/>
      <c r="M536" s="37"/>
      <c r="N536" s="29"/>
      <c r="O536" s="29"/>
      <c r="P536" s="13"/>
      <c r="Q536" s="13"/>
      <c r="R536" s="20"/>
      <c r="S536" s="13"/>
    </row>
    <row r="537">
      <c r="A537" s="19"/>
      <c r="B537" s="34"/>
      <c r="C537" s="17"/>
      <c r="D537" s="39"/>
      <c r="I537" s="17"/>
      <c r="J537" s="17"/>
      <c r="K537" s="29"/>
      <c r="L537" s="37"/>
      <c r="M537" s="37"/>
      <c r="N537" s="29"/>
      <c r="O537" s="29"/>
      <c r="P537" s="13"/>
      <c r="Q537" s="13"/>
      <c r="R537" s="20"/>
      <c r="S537" s="13"/>
    </row>
    <row r="538">
      <c r="A538" s="19"/>
      <c r="B538" s="34"/>
      <c r="C538" s="17"/>
      <c r="D538" s="39"/>
      <c r="I538" s="17"/>
      <c r="J538" s="17"/>
      <c r="K538" s="29"/>
      <c r="L538" s="37"/>
      <c r="M538" s="37"/>
      <c r="N538" s="29"/>
      <c r="O538" s="29"/>
      <c r="P538" s="13"/>
      <c r="Q538" s="13"/>
      <c r="R538" s="20"/>
      <c r="S538" s="13"/>
    </row>
    <row r="539">
      <c r="A539" s="19"/>
      <c r="B539" s="34"/>
      <c r="C539" s="17"/>
      <c r="D539" s="39"/>
      <c r="I539" s="17"/>
      <c r="J539" s="17"/>
      <c r="K539" s="29"/>
      <c r="L539" s="37"/>
      <c r="M539" s="37"/>
      <c r="N539" s="29"/>
      <c r="O539" s="29"/>
      <c r="P539" s="13"/>
      <c r="Q539" s="13"/>
      <c r="R539" s="20"/>
      <c r="S539" s="13"/>
    </row>
    <row r="540">
      <c r="A540" s="19"/>
      <c r="B540" s="34"/>
      <c r="C540" s="17"/>
      <c r="D540" s="39"/>
      <c r="I540" s="17"/>
      <c r="J540" s="17"/>
      <c r="K540" s="29"/>
      <c r="L540" s="37"/>
      <c r="M540" s="37"/>
      <c r="N540" s="29"/>
      <c r="O540" s="29"/>
      <c r="P540" s="13"/>
      <c r="Q540" s="13"/>
      <c r="R540" s="20"/>
      <c r="S540" s="13"/>
    </row>
    <row r="541">
      <c r="A541" s="19"/>
      <c r="B541" s="34"/>
      <c r="C541" s="17"/>
      <c r="D541" s="39"/>
      <c r="I541" s="17"/>
      <c r="J541" s="17"/>
      <c r="K541" s="29"/>
      <c r="L541" s="37"/>
      <c r="M541" s="37"/>
      <c r="N541" s="29"/>
      <c r="O541" s="29"/>
      <c r="P541" s="13"/>
      <c r="Q541" s="13"/>
      <c r="R541" s="20"/>
      <c r="S541" s="13"/>
    </row>
    <row r="542">
      <c r="A542" s="19"/>
      <c r="B542" s="34"/>
      <c r="C542" s="17"/>
      <c r="D542" s="39"/>
      <c r="I542" s="17"/>
      <c r="J542" s="17"/>
      <c r="K542" s="29"/>
      <c r="L542" s="37"/>
      <c r="M542" s="37"/>
      <c r="N542" s="29"/>
      <c r="O542" s="29"/>
      <c r="P542" s="13"/>
      <c r="Q542" s="13"/>
      <c r="R542" s="20"/>
      <c r="S542" s="13"/>
    </row>
    <row r="543">
      <c r="A543" s="19"/>
      <c r="B543" s="34"/>
      <c r="C543" s="17"/>
      <c r="D543" s="39"/>
      <c r="I543" s="17"/>
      <c r="J543" s="17"/>
      <c r="K543" s="29"/>
      <c r="L543" s="37"/>
      <c r="M543" s="37"/>
      <c r="N543" s="29"/>
      <c r="O543" s="29"/>
      <c r="P543" s="13"/>
      <c r="Q543" s="13"/>
      <c r="R543" s="20"/>
      <c r="S543" s="13"/>
    </row>
    <row r="544">
      <c r="A544" s="19"/>
      <c r="B544" s="34"/>
      <c r="C544" s="17"/>
      <c r="D544" s="39"/>
      <c r="I544" s="17"/>
      <c r="J544" s="17"/>
      <c r="K544" s="29"/>
      <c r="L544" s="37"/>
      <c r="M544" s="37"/>
      <c r="N544" s="29"/>
      <c r="O544" s="29"/>
      <c r="P544" s="13"/>
      <c r="Q544" s="13"/>
      <c r="R544" s="20"/>
      <c r="S544" s="13"/>
    </row>
    <row r="545">
      <c r="A545" s="19"/>
      <c r="B545" s="34"/>
      <c r="C545" s="17"/>
      <c r="D545" s="39"/>
      <c r="I545" s="17"/>
      <c r="J545" s="17"/>
      <c r="K545" s="29"/>
      <c r="L545" s="37"/>
      <c r="M545" s="37"/>
      <c r="N545" s="29"/>
      <c r="O545" s="29"/>
      <c r="P545" s="13"/>
      <c r="Q545" s="13"/>
      <c r="R545" s="20"/>
      <c r="S545" s="13"/>
    </row>
    <row r="546">
      <c r="A546" s="19"/>
      <c r="B546" s="34"/>
      <c r="C546" s="17"/>
      <c r="D546" s="39"/>
      <c r="I546" s="17"/>
      <c r="J546" s="17"/>
      <c r="K546" s="29"/>
      <c r="L546" s="37"/>
      <c r="M546" s="37"/>
      <c r="N546" s="29"/>
      <c r="O546" s="29"/>
      <c r="P546" s="13"/>
      <c r="Q546" s="13"/>
      <c r="R546" s="20"/>
      <c r="S546" s="13"/>
    </row>
    <row r="547">
      <c r="A547" s="19"/>
      <c r="B547" s="34"/>
      <c r="C547" s="17"/>
      <c r="D547" s="39"/>
      <c r="I547" s="17"/>
      <c r="J547" s="17"/>
      <c r="K547" s="29"/>
      <c r="L547" s="37"/>
      <c r="M547" s="37"/>
      <c r="N547" s="29"/>
      <c r="O547" s="29"/>
      <c r="P547" s="13"/>
      <c r="Q547" s="13"/>
      <c r="R547" s="20"/>
      <c r="S547" s="13"/>
    </row>
    <row r="548">
      <c r="A548" s="19"/>
      <c r="B548" s="34"/>
      <c r="C548" s="17"/>
      <c r="D548" s="39"/>
      <c r="I548" s="17"/>
      <c r="J548" s="17"/>
      <c r="K548" s="29"/>
      <c r="L548" s="37"/>
      <c r="M548" s="37"/>
      <c r="N548" s="29"/>
      <c r="O548" s="29"/>
      <c r="P548" s="13"/>
      <c r="Q548" s="13"/>
      <c r="R548" s="20"/>
      <c r="S548" s="13"/>
    </row>
    <row r="549">
      <c r="A549" s="19"/>
      <c r="B549" s="34"/>
      <c r="C549" s="17"/>
      <c r="D549" s="39"/>
      <c r="I549" s="17"/>
      <c r="J549" s="17"/>
      <c r="K549" s="29"/>
      <c r="L549" s="37"/>
      <c r="M549" s="37"/>
      <c r="N549" s="29"/>
      <c r="O549" s="29"/>
      <c r="P549" s="13"/>
      <c r="Q549" s="13"/>
      <c r="R549" s="20"/>
      <c r="S549" s="13"/>
    </row>
    <row r="550">
      <c r="A550" s="19"/>
      <c r="B550" s="34"/>
      <c r="C550" s="17"/>
      <c r="D550" s="39"/>
      <c r="I550" s="17"/>
      <c r="J550" s="17"/>
      <c r="K550" s="29"/>
      <c r="L550" s="37"/>
      <c r="M550" s="37"/>
      <c r="N550" s="29"/>
      <c r="O550" s="29"/>
      <c r="P550" s="13"/>
      <c r="Q550" s="13"/>
      <c r="R550" s="20"/>
      <c r="S550" s="13"/>
    </row>
    <row r="551">
      <c r="A551" s="19"/>
      <c r="B551" s="34"/>
      <c r="C551" s="17"/>
      <c r="D551" s="39"/>
      <c r="I551" s="17"/>
      <c r="J551" s="17"/>
      <c r="K551" s="29"/>
      <c r="L551" s="37"/>
      <c r="M551" s="37"/>
      <c r="N551" s="29"/>
      <c r="O551" s="29"/>
      <c r="P551" s="13"/>
      <c r="Q551" s="13"/>
      <c r="R551" s="20"/>
      <c r="S551" s="13"/>
    </row>
    <row r="552">
      <c r="A552" s="19"/>
      <c r="B552" s="34"/>
      <c r="C552" s="17"/>
      <c r="D552" s="39"/>
      <c r="I552" s="17"/>
      <c r="J552" s="17"/>
      <c r="K552" s="29"/>
      <c r="L552" s="37"/>
      <c r="M552" s="37"/>
      <c r="N552" s="29"/>
      <c r="O552" s="29"/>
      <c r="P552" s="13"/>
      <c r="Q552" s="13"/>
      <c r="R552" s="20"/>
      <c r="S552" s="13"/>
    </row>
    <row r="553">
      <c r="A553" s="19"/>
      <c r="B553" s="34"/>
      <c r="C553" s="17"/>
      <c r="D553" s="39"/>
      <c r="I553" s="17"/>
      <c r="J553" s="17"/>
      <c r="K553" s="29"/>
      <c r="L553" s="37"/>
      <c r="M553" s="37"/>
      <c r="N553" s="29"/>
      <c r="O553" s="29"/>
      <c r="P553" s="13"/>
      <c r="Q553" s="13"/>
      <c r="R553" s="20"/>
      <c r="S553" s="13"/>
    </row>
    <row r="554">
      <c r="A554" s="19"/>
      <c r="B554" s="34"/>
      <c r="C554" s="17"/>
      <c r="D554" s="39"/>
      <c r="I554" s="17"/>
      <c r="J554" s="17"/>
      <c r="K554" s="29"/>
      <c r="L554" s="37"/>
      <c r="M554" s="37"/>
      <c r="N554" s="29"/>
      <c r="O554" s="29"/>
      <c r="P554" s="13"/>
      <c r="Q554" s="13"/>
      <c r="R554" s="20"/>
      <c r="S554" s="13"/>
    </row>
    <row r="555">
      <c r="A555" s="19"/>
      <c r="B555" s="34"/>
      <c r="C555" s="17"/>
      <c r="D555" s="39"/>
      <c r="I555" s="17"/>
      <c r="J555" s="17"/>
      <c r="K555" s="29"/>
      <c r="L555" s="37"/>
      <c r="M555" s="37"/>
      <c r="N555" s="29"/>
      <c r="O555" s="29"/>
      <c r="P555" s="13"/>
      <c r="Q555" s="13"/>
      <c r="R555" s="20"/>
      <c r="S555" s="13"/>
    </row>
    <row r="556">
      <c r="A556" s="19"/>
      <c r="B556" s="34"/>
      <c r="C556" s="17"/>
      <c r="D556" s="39"/>
      <c r="I556" s="17"/>
      <c r="J556" s="17"/>
      <c r="K556" s="29"/>
      <c r="L556" s="37"/>
      <c r="M556" s="37"/>
      <c r="N556" s="29"/>
      <c r="O556" s="29"/>
      <c r="P556" s="13"/>
      <c r="Q556" s="13"/>
      <c r="R556" s="20"/>
      <c r="S556" s="13"/>
    </row>
    <row r="557">
      <c r="A557" s="19"/>
      <c r="B557" s="34"/>
      <c r="C557" s="17"/>
      <c r="D557" s="39"/>
      <c r="I557" s="17"/>
      <c r="J557" s="17"/>
      <c r="K557" s="29"/>
      <c r="L557" s="37"/>
      <c r="M557" s="37"/>
      <c r="N557" s="29"/>
      <c r="O557" s="29"/>
      <c r="P557" s="13"/>
      <c r="Q557" s="13"/>
      <c r="R557" s="20"/>
      <c r="S557" s="13"/>
    </row>
    <row r="558">
      <c r="A558" s="19"/>
      <c r="B558" s="34"/>
      <c r="C558" s="17"/>
      <c r="D558" s="39"/>
      <c r="I558" s="17"/>
      <c r="J558" s="17"/>
      <c r="K558" s="29"/>
      <c r="L558" s="37"/>
      <c r="M558" s="37"/>
      <c r="N558" s="29"/>
      <c r="O558" s="29"/>
      <c r="P558" s="13"/>
      <c r="Q558" s="13"/>
      <c r="R558" s="20"/>
      <c r="S558" s="13"/>
    </row>
    <row r="559">
      <c r="A559" s="19"/>
      <c r="B559" s="34"/>
      <c r="C559" s="17"/>
      <c r="D559" s="39"/>
      <c r="I559" s="17"/>
      <c r="J559" s="17"/>
      <c r="K559" s="29"/>
      <c r="L559" s="37"/>
      <c r="M559" s="37"/>
      <c r="N559" s="29"/>
      <c r="O559" s="29"/>
      <c r="P559" s="13"/>
      <c r="Q559" s="13"/>
      <c r="R559" s="20"/>
      <c r="S559" s="13"/>
    </row>
    <row r="560">
      <c r="A560" s="19"/>
      <c r="B560" s="34"/>
      <c r="C560" s="17"/>
      <c r="D560" s="39"/>
      <c r="I560" s="17"/>
      <c r="J560" s="17"/>
      <c r="K560" s="29"/>
      <c r="L560" s="37"/>
      <c r="M560" s="37"/>
      <c r="N560" s="29"/>
      <c r="O560" s="29"/>
      <c r="P560" s="13"/>
      <c r="Q560" s="13"/>
      <c r="R560" s="20"/>
      <c r="S560" s="13"/>
    </row>
    <row r="561">
      <c r="A561" s="19"/>
      <c r="B561" s="34"/>
      <c r="C561" s="17"/>
      <c r="D561" s="39"/>
      <c r="I561" s="17"/>
      <c r="J561" s="17"/>
      <c r="K561" s="29"/>
      <c r="L561" s="37"/>
      <c r="M561" s="37"/>
      <c r="N561" s="29"/>
      <c r="O561" s="29"/>
      <c r="P561" s="13"/>
      <c r="Q561" s="13"/>
      <c r="R561" s="20"/>
      <c r="S561" s="13"/>
    </row>
    <row r="562">
      <c r="A562" s="19"/>
      <c r="B562" s="34"/>
      <c r="C562" s="17"/>
      <c r="D562" s="39"/>
      <c r="I562" s="17"/>
      <c r="J562" s="17"/>
      <c r="K562" s="29"/>
      <c r="L562" s="37"/>
      <c r="M562" s="37"/>
      <c r="N562" s="29"/>
      <c r="O562" s="29"/>
      <c r="P562" s="13"/>
      <c r="Q562" s="13"/>
      <c r="R562" s="20"/>
      <c r="S562" s="13"/>
    </row>
    <row r="563">
      <c r="A563" s="19"/>
      <c r="B563" s="34"/>
      <c r="C563" s="17"/>
      <c r="D563" s="39"/>
      <c r="I563" s="17"/>
      <c r="J563" s="17"/>
      <c r="K563" s="29"/>
      <c r="L563" s="37"/>
      <c r="M563" s="37"/>
      <c r="N563" s="29"/>
      <c r="O563" s="29"/>
      <c r="P563" s="13"/>
      <c r="Q563" s="13"/>
      <c r="R563" s="20"/>
      <c r="S563" s="13"/>
    </row>
    <row r="564">
      <c r="A564" s="19"/>
      <c r="B564" s="34"/>
      <c r="C564" s="17"/>
      <c r="D564" s="39"/>
      <c r="I564" s="17"/>
      <c r="J564" s="17"/>
      <c r="K564" s="29"/>
      <c r="L564" s="37"/>
      <c r="M564" s="37"/>
      <c r="N564" s="29"/>
      <c r="O564" s="29"/>
      <c r="P564" s="13"/>
      <c r="Q564" s="13"/>
      <c r="R564" s="20"/>
      <c r="S564" s="13"/>
    </row>
    <row r="565">
      <c r="A565" s="19"/>
      <c r="B565" s="34"/>
      <c r="C565" s="17"/>
      <c r="D565" s="39"/>
      <c r="I565" s="17"/>
      <c r="J565" s="17"/>
      <c r="K565" s="29"/>
      <c r="L565" s="37"/>
      <c r="M565" s="37"/>
      <c r="N565" s="29"/>
      <c r="O565" s="29"/>
      <c r="P565" s="13"/>
      <c r="Q565" s="13"/>
      <c r="R565" s="20"/>
      <c r="S565" s="13"/>
    </row>
    <row r="566">
      <c r="A566" s="19"/>
      <c r="B566" s="34"/>
      <c r="C566" s="17"/>
      <c r="D566" s="39"/>
      <c r="I566" s="17"/>
      <c r="J566" s="17"/>
      <c r="K566" s="29"/>
      <c r="L566" s="37"/>
      <c r="M566" s="37"/>
      <c r="N566" s="29"/>
      <c r="O566" s="29"/>
      <c r="P566" s="13"/>
      <c r="Q566" s="13"/>
      <c r="R566" s="20"/>
      <c r="S566" s="13"/>
    </row>
    <row r="567">
      <c r="A567" s="19"/>
      <c r="B567" s="34"/>
      <c r="C567" s="17"/>
      <c r="D567" s="39"/>
      <c r="I567" s="17"/>
      <c r="J567" s="17"/>
      <c r="K567" s="29"/>
      <c r="L567" s="37"/>
      <c r="M567" s="37"/>
      <c r="N567" s="29"/>
      <c r="O567" s="29"/>
      <c r="P567" s="13"/>
      <c r="Q567" s="13"/>
      <c r="R567" s="20"/>
      <c r="S567" s="13"/>
    </row>
    <row r="568">
      <c r="A568" s="19"/>
      <c r="B568" s="34"/>
      <c r="C568" s="17"/>
      <c r="D568" s="39"/>
      <c r="I568" s="17"/>
      <c r="J568" s="17"/>
      <c r="K568" s="29"/>
      <c r="L568" s="37"/>
      <c r="M568" s="37"/>
      <c r="N568" s="29"/>
      <c r="O568" s="29"/>
      <c r="P568" s="13"/>
      <c r="Q568" s="13"/>
      <c r="R568" s="20"/>
      <c r="S568" s="13"/>
    </row>
    <row r="569">
      <c r="A569" s="19"/>
      <c r="B569" s="34"/>
      <c r="C569" s="17"/>
      <c r="D569" s="39"/>
      <c r="I569" s="17"/>
      <c r="J569" s="17"/>
      <c r="K569" s="29"/>
      <c r="L569" s="37"/>
      <c r="M569" s="37"/>
      <c r="N569" s="29"/>
      <c r="O569" s="29"/>
      <c r="P569" s="13"/>
      <c r="Q569" s="13"/>
      <c r="R569" s="20"/>
      <c r="S569" s="13"/>
    </row>
    <row r="570">
      <c r="A570" s="19"/>
      <c r="B570" s="34"/>
      <c r="C570" s="17"/>
      <c r="D570" s="39"/>
      <c r="I570" s="17"/>
      <c r="J570" s="17"/>
      <c r="K570" s="29"/>
      <c r="L570" s="37"/>
      <c r="M570" s="37"/>
      <c r="N570" s="29"/>
      <c r="O570" s="29"/>
      <c r="P570" s="13"/>
      <c r="Q570" s="13"/>
      <c r="R570" s="20"/>
      <c r="S570" s="13"/>
    </row>
    <row r="571">
      <c r="A571" s="19"/>
      <c r="B571" s="34"/>
      <c r="C571" s="17"/>
      <c r="D571" s="39"/>
      <c r="I571" s="17"/>
      <c r="J571" s="17"/>
      <c r="K571" s="29"/>
      <c r="L571" s="37"/>
      <c r="M571" s="37"/>
      <c r="N571" s="29"/>
      <c r="O571" s="29"/>
      <c r="P571" s="13"/>
      <c r="Q571" s="13"/>
      <c r="R571" s="20"/>
      <c r="S571" s="13"/>
    </row>
    <row r="572">
      <c r="A572" s="19"/>
      <c r="B572" s="34"/>
      <c r="C572" s="17"/>
      <c r="D572" s="39"/>
      <c r="I572" s="17"/>
      <c r="J572" s="17"/>
      <c r="K572" s="29"/>
      <c r="L572" s="37"/>
      <c r="M572" s="37"/>
      <c r="N572" s="29"/>
      <c r="O572" s="29"/>
      <c r="P572" s="13"/>
      <c r="Q572" s="13"/>
      <c r="R572" s="20"/>
      <c r="S572" s="13"/>
    </row>
    <row r="573">
      <c r="A573" s="19"/>
      <c r="B573" s="34"/>
      <c r="C573" s="17"/>
      <c r="D573" s="39"/>
      <c r="I573" s="17"/>
      <c r="J573" s="17"/>
      <c r="K573" s="29"/>
      <c r="L573" s="37"/>
      <c r="M573" s="37"/>
      <c r="N573" s="29"/>
      <c r="O573" s="29"/>
      <c r="P573" s="13"/>
      <c r="Q573" s="13"/>
      <c r="R573" s="20"/>
      <c r="S573" s="13"/>
    </row>
    <row r="574">
      <c r="A574" s="19"/>
      <c r="B574" s="34"/>
      <c r="C574" s="17"/>
      <c r="D574" s="39"/>
      <c r="I574" s="17"/>
      <c r="J574" s="17"/>
      <c r="K574" s="29"/>
      <c r="L574" s="37"/>
      <c r="M574" s="37"/>
      <c r="N574" s="29"/>
      <c r="O574" s="29"/>
      <c r="P574" s="13"/>
      <c r="Q574" s="13"/>
      <c r="R574" s="20"/>
      <c r="S574" s="13"/>
    </row>
    <row r="575">
      <c r="A575" s="19"/>
      <c r="B575" s="34"/>
      <c r="C575" s="17"/>
      <c r="D575" s="39"/>
      <c r="I575" s="17"/>
      <c r="J575" s="17"/>
      <c r="K575" s="29"/>
      <c r="L575" s="37"/>
      <c r="M575" s="37"/>
      <c r="N575" s="29"/>
      <c r="O575" s="29"/>
      <c r="P575" s="13"/>
      <c r="Q575" s="13"/>
      <c r="R575" s="20"/>
      <c r="S575" s="13"/>
    </row>
    <row r="576">
      <c r="A576" s="19"/>
      <c r="B576" s="34"/>
      <c r="C576" s="17"/>
      <c r="D576" s="39"/>
      <c r="I576" s="17"/>
      <c r="J576" s="17"/>
      <c r="K576" s="29"/>
      <c r="L576" s="37"/>
      <c r="M576" s="37"/>
      <c r="N576" s="29"/>
      <c r="O576" s="29"/>
      <c r="P576" s="13"/>
      <c r="Q576" s="13"/>
      <c r="R576" s="20"/>
      <c r="S576" s="13"/>
    </row>
    <row r="577">
      <c r="A577" s="19"/>
      <c r="B577" s="34"/>
      <c r="C577" s="17"/>
      <c r="D577" s="39"/>
      <c r="I577" s="17"/>
      <c r="J577" s="17"/>
      <c r="K577" s="29"/>
      <c r="L577" s="37"/>
      <c r="M577" s="37"/>
      <c r="N577" s="29"/>
      <c r="O577" s="29"/>
      <c r="P577" s="13"/>
      <c r="Q577" s="13"/>
      <c r="R577" s="20"/>
      <c r="S577" s="13"/>
    </row>
    <row r="578">
      <c r="A578" s="19"/>
      <c r="B578" s="34"/>
      <c r="C578" s="17"/>
      <c r="D578" s="39"/>
      <c r="I578" s="17"/>
      <c r="J578" s="17"/>
      <c r="K578" s="29"/>
      <c r="L578" s="37"/>
      <c r="M578" s="37"/>
      <c r="N578" s="29"/>
      <c r="O578" s="29"/>
      <c r="P578" s="13"/>
      <c r="Q578" s="13"/>
      <c r="R578" s="20"/>
      <c r="S578" s="13"/>
    </row>
    <row r="579">
      <c r="A579" s="19"/>
      <c r="B579" s="34"/>
      <c r="C579" s="17"/>
      <c r="D579" s="39"/>
      <c r="I579" s="17"/>
      <c r="J579" s="17"/>
      <c r="K579" s="29"/>
      <c r="L579" s="37"/>
      <c r="M579" s="37"/>
      <c r="N579" s="29"/>
      <c r="O579" s="29"/>
      <c r="P579" s="13"/>
      <c r="Q579" s="13"/>
      <c r="R579" s="20"/>
      <c r="S579" s="13"/>
    </row>
    <row r="580">
      <c r="A580" s="19"/>
      <c r="B580" s="34"/>
      <c r="C580" s="17"/>
      <c r="D580" s="39"/>
      <c r="I580" s="17"/>
      <c r="J580" s="17"/>
      <c r="K580" s="29"/>
      <c r="L580" s="37"/>
      <c r="M580" s="37"/>
      <c r="N580" s="29"/>
      <c r="O580" s="29"/>
      <c r="P580" s="13"/>
      <c r="Q580" s="13"/>
      <c r="R580" s="20"/>
      <c r="S580" s="13"/>
    </row>
    <row r="581">
      <c r="A581" s="19"/>
      <c r="B581" s="34"/>
      <c r="C581" s="17"/>
      <c r="D581" s="39"/>
      <c r="I581" s="17"/>
      <c r="J581" s="17"/>
      <c r="K581" s="29"/>
      <c r="L581" s="37"/>
      <c r="M581" s="37"/>
      <c r="N581" s="29"/>
      <c r="O581" s="29"/>
      <c r="P581" s="13"/>
      <c r="Q581" s="13"/>
      <c r="R581" s="20"/>
      <c r="S581" s="13"/>
    </row>
    <row r="582">
      <c r="A582" s="19"/>
      <c r="B582" s="34"/>
      <c r="C582" s="17"/>
      <c r="D582" s="39"/>
      <c r="I582" s="17"/>
      <c r="J582" s="17"/>
      <c r="K582" s="29"/>
      <c r="L582" s="37"/>
      <c r="M582" s="37"/>
      <c r="N582" s="29"/>
      <c r="O582" s="29"/>
      <c r="P582" s="13"/>
      <c r="Q582" s="13"/>
      <c r="R582" s="20"/>
      <c r="S582" s="13"/>
    </row>
    <row r="583">
      <c r="A583" s="19"/>
      <c r="B583" s="34"/>
      <c r="C583" s="17"/>
      <c r="D583" s="39"/>
      <c r="I583" s="17"/>
      <c r="J583" s="17"/>
      <c r="K583" s="29"/>
      <c r="L583" s="37"/>
      <c r="M583" s="37"/>
      <c r="N583" s="29"/>
      <c r="O583" s="29"/>
      <c r="P583" s="13"/>
      <c r="Q583" s="13"/>
      <c r="R583" s="20"/>
      <c r="S583" s="13"/>
    </row>
    <row r="584">
      <c r="A584" s="19"/>
      <c r="B584" s="34"/>
      <c r="C584" s="17"/>
      <c r="D584" s="39"/>
      <c r="I584" s="17"/>
      <c r="J584" s="17"/>
      <c r="K584" s="29"/>
      <c r="L584" s="37"/>
      <c r="M584" s="37"/>
      <c r="N584" s="29"/>
      <c r="O584" s="29"/>
      <c r="P584" s="13"/>
      <c r="Q584" s="13"/>
      <c r="R584" s="20"/>
      <c r="S584" s="13"/>
    </row>
    <row r="585">
      <c r="A585" s="19"/>
      <c r="B585" s="34"/>
      <c r="C585" s="17"/>
      <c r="D585" s="39"/>
      <c r="I585" s="17"/>
      <c r="J585" s="17"/>
      <c r="K585" s="29"/>
      <c r="L585" s="37"/>
      <c r="M585" s="37"/>
      <c r="N585" s="29"/>
      <c r="O585" s="29"/>
      <c r="P585" s="13"/>
      <c r="Q585" s="13"/>
      <c r="R585" s="20"/>
      <c r="S585" s="13"/>
    </row>
    <row r="586">
      <c r="A586" s="19"/>
      <c r="B586" s="34"/>
      <c r="C586" s="17"/>
      <c r="D586" s="39"/>
      <c r="I586" s="17"/>
      <c r="J586" s="17"/>
      <c r="K586" s="29"/>
      <c r="L586" s="37"/>
      <c r="M586" s="37"/>
      <c r="N586" s="29"/>
      <c r="O586" s="29"/>
      <c r="P586" s="13"/>
      <c r="Q586" s="13"/>
      <c r="R586" s="20"/>
      <c r="S586" s="13"/>
    </row>
    <row r="587">
      <c r="A587" s="19"/>
      <c r="B587" s="34"/>
      <c r="C587" s="17"/>
      <c r="D587" s="39"/>
      <c r="I587" s="17"/>
      <c r="J587" s="17"/>
      <c r="K587" s="29"/>
      <c r="L587" s="37"/>
      <c r="M587" s="37"/>
      <c r="N587" s="29"/>
      <c r="O587" s="29"/>
      <c r="P587" s="13"/>
      <c r="Q587" s="13"/>
      <c r="R587" s="20"/>
      <c r="S587" s="13"/>
    </row>
    <row r="588">
      <c r="A588" s="19"/>
      <c r="B588" s="34"/>
      <c r="C588" s="17"/>
      <c r="D588" s="39"/>
      <c r="I588" s="17"/>
      <c r="J588" s="17"/>
      <c r="K588" s="29"/>
      <c r="L588" s="37"/>
      <c r="M588" s="37"/>
      <c r="N588" s="29"/>
      <c r="O588" s="29"/>
      <c r="P588" s="13"/>
      <c r="Q588" s="13"/>
      <c r="R588" s="20"/>
      <c r="S588" s="13"/>
    </row>
    <row r="589">
      <c r="A589" s="19"/>
      <c r="B589" s="34"/>
      <c r="C589" s="17"/>
      <c r="D589" s="39"/>
      <c r="I589" s="17"/>
      <c r="J589" s="17"/>
      <c r="K589" s="29"/>
      <c r="L589" s="37"/>
      <c r="M589" s="37"/>
      <c r="N589" s="29"/>
      <c r="O589" s="29"/>
      <c r="P589" s="13"/>
      <c r="Q589" s="13"/>
      <c r="R589" s="20"/>
      <c r="S589" s="13"/>
    </row>
    <row r="590">
      <c r="A590" s="19"/>
      <c r="B590" s="34"/>
      <c r="C590" s="17"/>
      <c r="D590" s="39"/>
      <c r="I590" s="17"/>
      <c r="J590" s="17"/>
      <c r="K590" s="29"/>
      <c r="L590" s="37"/>
      <c r="M590" s="37"/>
      <c r="N590" s="29"/>
      <c r="O590" s="29"/>
      <c r="P590" s="13"/>
      <c r="Q590" s="13"/>
      <c r="R590" s="20"/>
      <c r="S590" s="13"/>
    </row>
    <row r="591">
      <c r="A591" s="19"/>
      <c r="B591" s="34"/>
      <c r="C591" s="17"/>
      <c r="D591" s="39"/>
      <c r="I591" s="17"/>
      <c r="J591" s="17"/>
      <c r="K591" s="29"/>
      <c r="L591" s="37"/>
      <c r="M591" s="37"/>
      <c r="N591" s="29"/>
      <c r="O591" s="29"/>
      <c r="P591" s="13"/>
      <c r="Q591" s="13"/>
      <c r="R591" s="20"/>
      <c r="S591" s="13"/>
    </row>
    <row r="592">
      <c r="A592" s="19"/>
      <c r="B592" s="34"/>
      <c r="C592" s="17"/>
      <c r="D592" s="39"/>
      <c r="I592" s="17"/>
      <c r="J592" s="17"/>
      <c r="K592" s="29"/>
      <c r="L592" s="37"/>
      <c r="M592" s="37"/>
      <c r="N592" s="29"/>
      <c r="O592" s="29"/>
      <c r="P592" s="13"/>
      <c r="Q592" s="13"/>
      <c r="R592" s="20"/>
      <c r="S592" s="13"/>
    </row>
    <row r="593">
      <c r="A593" s="19"/>
      <c r="B593" s="34"/>
      <c r="C593" s="17"/>
      <c r="D593" s="39"/>
      <c r="I593" s="17"/>
      <c r="J593" s="17"/>
      <c r="K593" s="29"/>
      <c r="L593" s="37"/>
      <c r="M593" s="37"/>
      <c r="N593" s="29"/>
      <c r="O593" s="29"/>
      <c r="P593" s="13"/>
      <c r="Q593" s="13"/>
      <c r="R593" s="20"/>
      <c r="S593" s="13"/>
    </row>
    <row r="594">
      <c r="A594" s="19"/>
      <c r="B594" s="34"/>
      <c r="C594" s="17"/>
      <c r="D594" s="39"/>
      <c r="I594" s="17"/>
      <c r="J594" s="17"/>
      <c r="K594" s="29"/>
      <c r="L594" s="37"/>
      <c r="M594" s="37"/>
      <c r="N594" s="29"/>
      <c r="O594" s="29"/>
      <c r="P594" s="13"/>
      <c r="Q594" s="13"/>
      <c r="R594" s="20"/>
      <c r="S594" s="13"/>
    </row>
    <row r="595">
      <c r="A595" s="19"/>
      <c r="B595" s="34"/>
      <c r="C595" s="17"/>
      <c r="D595" s="39"/>
      <c r="I595" s="17"/>
      <c r="J595" s="17"/>
      <c r="K595" s="29"/>
      <c r="L595" s="37"/>
      <c r="M595" s="37"/>
      <c r="N595" s="29"/>
      <c r="O595" s="29"/>
      <c r="P595" s="13"/>
      <c r="Q595" s="13"/>
      <c r="R595" s="20"/>
      <c r="S595" s="13"/>
    </row>
    <row r="596">
      <c r="A596" s="19"/>
      <c r="B596" s="34"/>
      <c r="C596" s="17"/>
      <c r="D596" s="39"/>
      <c r="I596" s="17"/>
      <c r="J596" s="17"/>
      <c r="K596" s="29"/>
      <c r="L596" s="37"/>
      <c r="M596" s="37"/>
      <c r="N596" s="29"/>
      <c r="O596" s="29"/>
      <c r="P596" s="13"/>
      <c r="Q596" s="13"/>
      <c r="R596" s="20"/>
      <c r="S596" s="13"/>
    </row>
    <row r="597">
      <c r="A597" s="19"/>
      <c r="B597" s="34"/>
      <c r="C597" s="17"/>
      <c r="D597" s="39"/>
      <c r="I597" s="17"/>
      <c r="J597" s="17"/>
      <c r="K597" s="29"/>
      <c r="L597" s="37"/>
      <c r="M597" s="37"/>
      <c r="N597" s="29"/>
      <c r="O597" s="29"/>
      <c r="P597" s="13"/>
      <c r="Q597" s="13"/>
      <c r="R597" s="20"/>
      <c r="S597" s="13"/>
    </row>
    <row r="598">
      <c r="A598" s="19"/>
      <c r="B598" s="34"/>
      <c r="C598" s="17"/>
      <c r="D598" s="39"/>
      <c r="I598" s="17"/>
      <c r="J598" s="17"/>
      <c r="K598" s="29"/>
      <c r="L598" s="37"/>
      <c r="M598" s="37"/>
      <c r="N598" s="29"/>
      <c r="O598" s="29"/>
      <c r="P598" s="13"/>
      <c r="Q598" s="13"/>
      <c r="R598" s="20"/>
      <c r="S598" s="13"/>
    </row>
    <row r="599">
      <c r="A599" s="19"/>
      <c r="B599" s="34"/>
      <c r="C599" s="17"/>
      <c r="D599" s="39"/>
      <c r="I599" s="17"/>
      <c r="J599" s="17"/>
      <c r="K599" s="29"/>
      <c r="L599" s="37"/>
      <c r="M599" s="37"/>
      <c r="N599" s="29"/>
      <c r="O599" s="29"/>
      <c r="P599" s="13"/>
      <c r="Q599" s="13"/>
      <c r="R599" s="20"/>
      <c r="S599" s="13"/>
    </row>
    <row r="600">
      <c r="A600" s="19"/>
      <c r="B600" s="34"/>
      <c r="C600" s="17"/>
      <c r="D600" s="39"/>
      <c r="I600" s="17"/>
      <c r="J600" s="17"/>
      <c r="K600" s="29"/>
      <c r="L600" s="37"/>
      <c r="M600" s="37"/>
      <c r="N600" s="29"/>
      <c r="O600" s="29"/>
      <c r="P600" s="13"/>
      <c r="Q600" s="13"/>
      <c r="R600" s="20"/>
      <c r="S600" s="13"/>
    </row>
    <row r="601">
      <c r="A601" s="19"/>
      <c r="B601" s="34"/>
      <c r="C601" s="17"/>
      <c r="D601" s="39"/>
      <c r="I601" s="17"/>
      <c r="J601" s="17"/>
      <c r="K601" s="29"/>
      <c r="L601" s="37"/>
      <c r="M601" s="37"/>
      <c r="N601" s="29"/>
      <c r="O601" s="29"/>
      <c r="P601" s="13"/>
      <c r="Q601" s="13"/>
      <c r="R601" s="20"/>
      <c r="S601" s="13"/>
    </row>
    <row r="602">
      <c r="A602" s="19"/>
      <c r="B602" s="34"/>
      <c r="C602" s="17"/>
      <c r="D602" s="39"/>
      <c r="I602" s="17"/>
      <c r="J602" s="17"/>
      <c r="K602" s="29"/>
      <c r="L602" s="37"/>
      <c r="M602" s="37"/>
      <c r="N602" s="29"/>
      <c r="O602" s="29"/>
      <c r="P602" s="13"/>
      <c r="Q602" s="13"/>
      <c r="R602" s="20"/>
      <c r="S602" s="13"/>
    </row>
    <row r="603">
      <c r="A603" s="19"/>
      <c r="B603" s="34"/>
      <c r="C603" s="17"/>
      <c r="D603" s="39"/>
      <c r="I603" s="17"/>
      <c r="J603" s="17"/>
      <c r="K603" s="29"/>
      <c r="L603" s="37"/>
      <c r="M603" s="37"/>
      <c r="N603" s="29"/>
      <c r="O603" s="29"/>
      <c r="P603" s="13"/>
      <c r="Q603" s="13"/>
      <c r="R603" s="20"/>
      <c r="S603" s="13"/>
    </row>
    <row r="604">
      <c r="A604" s="19"/>
      <c r="B604" s="34"/>
      <c r="C604" s="17"/>
      <c r="D604" s="39"/>
      <c r="I604" s="17"/>
      <c r="J604" s="17"/>
      <c r="K604" s="29"/>
      <c r="L604" s="37"/>
      <c r="M604" s="37"/>
      <c r="N604" s="29"/>
      <c r="O604" s="29"/>
      <c r="P604" s="13"/>
      <c r="Q604" s="13"/>
      <c r="R604" s="20"/>
      <c r="S604" s="13"/>
    </row>
    <row r="605">
      <c r="A605" s="19"/>
      <c r="B605" s="34"/>
      <c r="C605" s="17"/>
      <c r="D605" s="39"/>
      <c r="I605" s="17"/>
      <c r="J605" s="17"/>
      <c r="K605" s="29"/>
      <c r="L605" s="37"/>
      <c r="M605" s="37"/>
      <c r="N605" s="29"/>
      <c r="O605" s="29"/>
      <c r="P605" s="13"/>
      <c r="Q605" s="13"/>
      <c r="R605" s="20"/>
      <c r="S605" s="13"/>
    </row>
    <row r="606">
      <c r="A606" s="19"/>
      <c r="B606" s="34"/>
      <c r="C606" s="17"/>
      <c r="D606" s="39"/>
      <c r="I606" s="17"/>
      <c r="J606" s="17"/>
      <c r="K606" s="29"/>
      <c r="L606" s="37"/>
      <c r="M606" s="37"/>
      <c r="N606" s="29"/>
      <c r="O606" s="29"/>
      <c r="P606" s="13"/>
      <c r="Q606" s="13"/>
      <c r="R606" s="20"/>
      <c r="S606" s="13"/>
    </row>
    <row r="607">
      <c r="A607" s="19"/>
      <c r="B607" s="34"/>
      <c r="C607" s="17"/>
      <c r="D607" s="39"/>
      <c r="I607" s="17"/>
      <c r="J607" s="17"/>
      <c r="K607" s="29"/>
      <c r="L607" s="37"/>
      <c r="M607" s="37"/>
      <c r="N607" s="29"/>
      <c r="O607" s="29"/>
      <c r="P607" s="13"/>
      <c r="Q607" s="13"/>
      <c r="R607" s="20"/>
      <c r="S607" s="13"/>
    </row>
    <row r="608">
      <c r="A608" s="19"/>
      <c r="B608" s="34"/>
      <c r="C608" s="17"/>
      <c r="D608" s="39"/>
      <c r="I608" s="17"/>
      <c r="J608" s="17"/>
      <c r="K608" s="29"/>
      <c r="L608" s="37"/>
      <c r="M608" s="37"/>
      <c r="N608" s="29"/>
      <c r="O608" s="29"/>
      <c r="P608" s="13"/>
      <c r="Q608" s="13"/>
      <c r="R608" s="20"/>
      <c r="S608" s="13"/>
    </row>
    <row r="609">
      <c r="A609" s="19"/>
      <c r="B609" s="34"/>
      <c r="C609" s="17"/>
      <c r="D609" s="39"/>
      <c r="I609" s="17"/>
      <c r="J609" s="17"/>
      <c r="K609" s="29"/>
      <c r="L609" s="37"/>
      <c r="M609" s="37"/>
      <c r="N609" s="29"/>
      <c r="O609" s="29"/>
      <c r="P609" s="13"/>
      <c r="Q609" s="13"/>
      <c r="R609" s="20"/>
      <c r="S609" s="13"/>
    </row>
    <row r="610">
      <c r="A610" s="19"/>
      <c r="B610" s="34"/>
      <c r="C610" s="17"/>
      <c r="D610" s="39"/>
      <c r="I610" s="17"/>
      <c r="J610" s="17"/>
      <c r="K610" s="29"/>
      <c r="L610" s="37"/>
      <c r="M610" s="37"/>
      <c r="N610" s="29"/>
      <c r="O610" s="29"/>
      <c r="P610" s="13"/>
      <c r="Q610" s="13"/>
      <c r="R610" s="20"/>
      <c r="S610" s="13"/>
    </row>
    <row r="611">
      <c r="A611" s="19"/>
      <c r="B611" s="34"/>
      <c r="C611" s="17"/>
      <c r="D611" s="39"/>
      <c r="I611" s="17"/>
      <c r="J611" s="17"/>
      <c r="K611" s="29"/>
      <c r="L611" s="37"/>
      <c r="M611" s="37"/>
      <c r="N611" s="29"/>
      <c r="O611" s="29"/>
      <c r="P611" s="13"/>
      <c r="Q611" s="13"/>
      <c r="R611" s="20"/>
      <c r="S611" s="13"/>
    </row>
    <row r="612">
      <c r="A612" s="19"/>
      <c r="B612" s="34"/>
      <c r="C612" s="17"/>
      <c r="D612" s="39"/>
      <c r="I612" s="17"/>
      <c r="J612" s="17"/>
      <c r="K612" s="29"/>
      <c r="L612" s="37"/>
      <c r="M612" s="37"/>
      <c r="N612" s="29"/>
      <c r="O612" s="29"/>
      <c r="P612" s="13"/>
      <c r="Q612" s="13"/>
      <c r="R612" s="20"/>
      <c r="S612" s="13"/>
    </row>
    <row r="613">
      <c r="A613" s="19"/>
      <c r="B613" s="34"/>
      <c r="C613" s="17"/>
      <c r="D613" s="39"/>
      <c r="I613" s="17"/>
      <c r="J613" s="17"/>
      <c r="K613" s="29"/>
      <c r="L613" s="37"/>
      <c r="M613" s="37"/>
      <c r="N613" s="29"/>
      <c r="O613" s="29"/>
      <c r="P613" s="13"/>
      <c r="Q613" s="13"/>
      <c r="R613" s="20"/>
      <c r="S613" s="13"/>
    </row>
    <row r="614">
      <c r="A614" s="19"/>
      <c r="B614" s="34"/>
      <c r="C614" s="17"/>
      <c r="D614" s="39"/>
      <c r="I614" s="17"/>
      <c r="J614" s="17"/>
      <c r="K614" s="29"/>
      <c r="L614" s="37"/>
      <c r="M614" s="37"/>
      <c r="N614" s="29"/>
      <c r="O614" s="29"/>
      <c r="P614" s="13"/>
      <c r="Q614" s="13"/>
      <c r="R614" s="20"/>
      <c r="S614" s="13"/>
    </row>
    <row r="615">
      <c r="A615" s="19"/>
      <c r="B615" s="34"/>
      <c r="C615" s="17"/>
      <c r="D615" s="39"/>
      <c r="I615" s="17"/>
      <c r="J615" s="17"/>
      <c r="K615" s="29"/>
      <c r="L615" s="37"/>
      <c r="M615" s="37"/>
      <c r="N615" s="29"/>
      <c r="O615" s="29"/>
      <c r="P615" s="13"/>
      <c r="Q615" s="13"/>
      <c r="R615" s="20"/>
      <c r="S615" s="13"/>
    </row>
    <row r="616">
      <c r="A616" s="19"/>
      <c r="B616" s="34"/>
      <c r="C616" s="17"/>
      <c r="D616" s="39"/>
      <c r="I616" s="17"/>
      <c r="J616" s="17"/>
      <c r="K616" s="29"/>
      <c r="L616" s="37"/>
      <c r="M616" s="37"/>
      <c r="N616" s="29"/>
      <c r="O616" s="29"/>
      <c r="P616" s="13"/>
      <c r="Q616" s="13"/>
      <c r="R616" s="20"/>
      <c r="S616" s="13"/>
    </row>
    <row r="617">
      <c r="A617" s="19"/>
      <c r="B617" s="34"/>
      <c r="C617" s="17"/>
      <c r="D617" s="39"/>
      <c r="I617" s="17"/>
      <c r="J617" s="17"/>
      <c r="K617" s="29"/>
      <c r="L617" s="37"/>
      <c r="M617" s="37"/>
      <c r="N617" s="29"/>
      <c r="O617" s="29"/>
      <c r="P617" s="13"/>
      <c r="Q617" s="13"/>
      <c r="R617" s="20"/>
      <c r="S617" s="13"/>
    </row>
    <row r="618">
      <c r="A618" s="19"/>
      <c r="B618" s="34"/>
      <c r="C618" s="17"/>
      <c r="D618" s="39"/>
      <c r="I618" s="17"/>
      <c r="J618" s="17"/>
      <c r="K618" s="29"/>
      <c r="L618" s="37"/>
      <c r="M618" s="37"/>
      <c r="N618" s="29"/>
      <c r="O618" s="29"/>
      <c r="P618" s="13"/>
      <c r="Q618" s="13"/>
      <c r="R618" s="20"/>
      <c r="S618" s="13"/>
    </row>
    <row r="619">
      <c r="A619" s="19"/>
      <c r="B619" s="34"/>
      <c r="C619" s="17"/>
      <c r="D619" s="39"/>
      <c r="I619" s="17"/>
      <c r="J619" s="17"/>
      <c r="K619" s="29"/>
      <c r="L619" s="37"/>
      <c r="M619" s="37"/>
      <c r="N619" s="29"/>
      <c r="O619" s="29"/>
      <c r="P619" s="13"/>
      <c r="Q619" s="13"/>
      <c r="R619" s="20"/>
      <c r="S619" s="13"/>
    </row>
    <row r="620">
      <c r="A620" s="19"/>
      <c r="B620" s="34"/>
      <c r="C620" s="17"/>
      <c r="D620" s="39"/>
      <c r="I620" s="17"/>
      <c r="J620" s="17"/>
      <c r="K620" s="29"/>
      <c r="L620" s="37"/>
      <c r="M620" s="37"/>
      <c r="N620" s="29"/>
      <c r="O620" s="29"/>
      <c r="P620" s="13"/>
      <c r="Q620" s="13"/>
      <c r="R620" s="20"/>
      <c r="S620" s="13"/>
    </row>
    <row r="621">
      <c r="A621" s="19"/>
      <c r="B621" s="34"/>
      <c r="C621" s="17"/>
      <c r="D621" s="39"/>
      <c r="I621" s="17"/>
      <c r="J621" s="17"/>
      <c r="K621" s="29"/>
      <c r="L621" s="37"/>
      <c r="M621" s="37"/>
      <c r="N621" s="29"/>
      <c r="O621" s="29"/>
      <c r="P621" s="13"/>
      <c r="Q621" s="13"/>
      <c r="R621" s="20"/>
      <c r="S621" s="13"/>
    </row>
    <row r="622">
      <c r="A622" s="19"/>
      <c r="B622" s="34"/>
      <c r="C622" s="17"/>
      <c r="D622" s="39"/>
      <c r="I622" s="17"/>
      <c r="J622" s="17"/>
      <c r="K622" s="29"/>
      <c r="L622" s="37"/>
      <c r="M622" s="37"/>
      <c r="N622" s="29"/>
      <c r="O622" s="29"/>
      <c r="P622" s="13"/>
      <c r="Q622" s="13"/>
      <c r="R622" s="20"/>
      <c r="S622" s="13"/>
    </row>
    <row r="623">
      <c r="A623" s="19"/>
      <c r="B623" s="34"/>
      <c r="C623" s="17"/>
      <c r="D623" s="39"/>
      <c r="I623" s="17"/>
      <c r="J623" s="17"/>
      <c r="K623" s="29"/>
      <c r="L623" s="37"/>
      <c r="M623" s="37"/>
      <c r="N623" s="29"/>
      <c r="O623" s="29"/>
      <c r="P623" s="13"/>
      <c r="Q623" s="13"/>
      <c r="R623" s="20"/>
      <c r="S623" s="13"/>
    </row>
    <row r="624">
      <c r="A624" s="19"/>
      <c r="B624" s="34"/>
      <c r="C624" s="17"/>
      <c r="D624" s="39"/>
      <c r="I624" s="17"/>
      <c r="J624" s="17"/>
      <c r="K624" s="29"/>
      <c r="L624" s="37"/>
      <c r="M624" s="37"/>
      <c r="N624" s="29"/>
      <c r="O624" s="29"/>
      <c r="P624" s="13"/>
      <c r="Q624" s="13"/>
      <c r="R624" s="20"/>
      <c r="S624" s="13"/>
    </row>
    <row r="625">
      <c r="A625" s="19"/>
      <c r="B625" s="34"/>
      <c r="C625" s="17"/>
      <c r="D625" s="39"/>
      <c r="I625" s="17"/>
      <c r="J625" s="17"/>
      <c r="K625" s="29"/>
      <c r="L625" s="37"/>
      <c r="M625" s="37"/>
      <c r="N625" s="29"/>
      <c r="O625" s="29"/>
      <c r="P625" s="13"/>
      <c r="Q625" s="13"/>
      <c r="R625" s="20"/>
      <c r="S625" s="13"/>
    </row>
    <row r="626">
      <c r="A626" s="19"/>
      <c r="B626" s="34"/>
      <c r="C626" s="17"/>
      <c r="D626" s="39"/>
      <c r="I626" s="17"/>
      <c r="J626" s="17"/>
      <c r="K626" s="29"/>
      <c r="L626" s="37"/>
      <c r="M626" s="37"/>
      <c r="N626" s="29"/>
      <c r="O626" s="29"/>
      <c r="P626" s="13"/>
      <c r="Q626" s="13"/>
      <c r="R626" s="20"/>
      <c r="S626" s="13"/>
    </row>
    <row r="627">
      <c r="A627" s="19"/>
      <c r="B627" s="34"/>
      <c r="C627" s="17"/>
      <c r="D627" s="39"/>
      <c r="I627" s="17"/>
      <c r="J627" s="17"/>
      <c r="K627" s="29"/>
      <c r="L627" s="37"/>
      <c r="M627" s="37"/>
      <c r="N627" s="29"/>
      <c r="O627" s="29"/>
      <c r="P627" s="13"/>
      <c r="Q627" s="13"/>
      <c r="R627" s="20"/>
      <c r="S627" s="13"/>
    </row>
    <row r="628">
      <c r="A628" s="19"/>
      <c r="B628" s="34"/>
      <c r="C628" s="17"/>
      <c r="D628" s="39"/>
      <c r="I628" s="17"/>
      <c r="J628" s="17"/>
      <c r="K628" s="29"/>
      <c r="L628" s="37"/>
      <c r="M628" s="37"/>
      <c r="N628" s="29"/>
      <c r="O628" s="29"/>
      <c r="P628" s="13"/>
      <c r="Q628" s="13"/>
      <c r="R628" s="20"/>
      <c r="S628" s="13"/>
    </row>
    <row r="629">
      <c r="A629" s="19"/>
      <c r="B629" s="34"/>
      <c r="C629" s="17"/>
      <c r="D629" s="39"/>
      <c r="I629" s="17"/>
      <c r="J629" s="17"/>
      <c r="K629" s="29"/>
      <c r="L629" s="37"/>
      <c r="M629" s="37"/>
      <c r="N629" s="29"/>
      <c r="O629" s="29"/>
      <c r="P629" s="13"/>
      <c r="Q629" s="13"/>
      <c r="R629" s="20"/>
      <c r="S629" s="13"/>
    </row>
    <row r="630">
      <c r="A630" s="19"/>
      <c r="B630" s="34"/>
      <c r="C630" s="17"/>
      <c r="D630" s="39"/>
      <c r="I630" s="17"/>
      <c r="J630" s="17"/>
      <c r="K630" s="29"/>
      <c r="L630" s="37"/>
      <c r="M630" s="37"/>
      <c r="N630" s="29"/>
      <c r="O630" s="29"/>
      <c r="P630" s="13"/>
      <c r="Q630" s="13"/>
      <c r="R630" s="20"/>
      <c r="S630" s="13"/>
    </row>
    <row r="631">
      <c r="A631" s="19"/>
      <c r="B631" s="34"/>
      <c r="C631" s="17"/>
      <c r="D631" s="39"/>
      <c r="I631" s="17"/>
      <c r="J631" s="17"/>
      <c r="K631" s="29"/>
      <c r="L631" s="37"/>
      <c r="M631" s="37"/>
      <c r="N631" s="29"/>
      <c r="O631" s="29"/>
      <c r="P631" s="13"/>
      <c r="Q631" s="13"/>
      <c r="R631" s="20"/>
      <c r="S631" s="13"/>
    </row>
    <row r="632">
      <c r="A632" s="19"/>
      <c r="B632" s="34"/>
      <c r="C632" s="17"/>
      <c r="D632" s="39"/>
      <c r="I632" s="17"/>
      <c r="J632" s="17"/>
      <c r="K632" s="29"/>
      <c r="L632" s="37"/>
      <c r="M632" s="37"/>
      <c r="N632" s="29"/>
      <c r="O632" s="29"/>
      <c r="P632" s="13"/>
      <c r="Q632" s="13"/>
      <c r="R632" s="20"/>
      <c r="S632" s="13"/>
    </row>
    <row r="633">
      <c r="A633" s="19"/>
      <c r="B633" s="34"/>
      <c r="C633" s="17"/>
      <c r="D633" s="39"/>
      <c r="I633" s="17"/>
      <c r="J633" s="17"/>
      <c r="K633" s="29"/>
      <c r="L633" s="37"/>
      <c r="M633" s="37"/>
      <c r="N633" s="29"/>
      <c r="O633" s="29"/>
      <c r="P633" s="13"/>
      <c r="Q633" s="13"/>
      <c r="R633" s="20"/>
      <c r="S633" s="13"/>
    </row>
    <row r="634">
      <c r="A634" s="19"/>
      <c r="B634" s="34"/>
      <c r="C634" s="17"/>
      <c r="D634" s="39"/>
      <c r="I634" s="17"/>
      <c r="J634" s="17"/>
      <c r="K634" s="29"/>
      <c r="L634" s="37"/>
      <c r="M634" s="37"/>
      <c r="N634" s="29"/>
      <c r="O634" s="29"/>
      <c r="P634" s="13"/>
      <c r="Q634" s="13"/>
      <c r="R634" s="20"/>
      <c r="S634" s="13"/>
    </row>
    <row r="635">
      <c r="A635" s="19"/>
      <c r="B635" s="34"/>
      <c r="C635" s="17"/>
      <c r="D635" s="39"/>
      <c r="I635" s="17"/>
      <c r="J635" s="17"/>
      <c r="K635" s="29"/>
      <c r="L635" s="37"/>
      <c r="M635" s="37"/>
      <c r="N635" s="29"/>
      <c r="O635" s="29"/>
      <c r="P635" s="13"/>
      <c r="Q635" s="13"/>
      <c r="R635" s="20"/>
      <c r="S635" s="13"/>
    </row>
    <row r="636">
      <c r="A636" s="19"/>
      <c r="B636" s="34"/>
      <c r="C636" s="17"/>
      <c r="D636" s="39"/>
      <c r="I636" s="17"/>
      <c r="J636" s="17"/>
      <c r="K636" s="29"/>
      <c r="L636" s="37"/>
      <c r="M636" s="37"/>
      <c r="N636" s="29"/>
      <c r="O636" s="29"/>
      <c r="P636" s="13"/>
      <c r="Q636" s="13"/>
      <c r="R636" s="20"/>
      <c r="S636" s="13"/>
    </row>
    <row r="637">
      <c r="A637" s="19"/>
      <c r="B637" s="34"/>
      <c r="C637" s="17"/>
      <c r="D637" s="39"/>
      <c r="I637" s="17"/>
      <c r="J637" s="17"/>
      <c r="K637" s="29"/>
      <c r="L637" s="37"/>
      <c r="M637" s="37"/>
      <c r="N637" s="29"/>
      <c r="O637" s="29"/>
      <c r="P637" s="13"/>
      <c r="Q637" s="13"/>
      <c r="R637" s="20"/>
      <c r="S637" s="13"/>
    </row>
    <row r="638">
      <c r="A638" s="19"/>
      <c r="B638" s="34"/>
      <c r="C638" s="17"/>
      <c r="D638" s="39"/>
      <c r="I638" s="17"/>
      <c r="J638" s="17"/>
      <c r="K638" s="29"/>
      <c r="L638" s="37"/>
      <c r="M638" s="37"/>
      <c r="N638" s="29"/>
      <c r="O638" s="29"/>
      <c r="P638" s="13"/>
      <c r="Q638" s="13"/>
      <c r="R638" s="20"/>
      <c r="S638" s="13"/>
    </row>
    <row r="639">
      <c r="A639" s="19"/>
      <c r="B639" s="34"/>
      <c r="C639" s="17"/>
      <c r="D639" s="39"/>
      <c r="I639" s="17"/>
      <c r="J639" s="17"/>
      <c r="K639" s="29"/>
      <c r="L639" s="37"/>
      <c r="M639" s="37"/>
      <c r="N639" s="29"/>
      <c r="O639" s="29"/>
      <c r="P639" s="13"/>
      <c r="Q639" s="13"/>
      <c r="R639" s="20"/>
      <c r="S639" s="13"/>
    </row>
    <row r="640">
      <c r="A640" s="19"/>
      <c r="B640" s="34"/>
      <c r="C640" s="17"/>
      <c r="D640" s="39"/>
      <c r="I640" s="17"/>
      <c r="J640" s="17"/>
      <c r="K640" s="29"/>
      <c r="L640" s="37"/>
      <c r="M640" s="37"/>
      <c r="N640" s="29"/>
      <c r="O640" s="29"/>
      <c r="P640" s="13"/>
      <c r="Q640" s="13"/>
      <c r="R640" s="20"/>
      <c r="S640" s="13"/>
    </row>
    <row r="641">
      <c r="A641" s="19"/>
      <c r="B641" s="34"/>
      <c r="C641" s="17"/>
      <c r="D641" s="39"/>
      <c r="I641" s="17"/>
      <c r="J641" s="17"/>
      <c r="K641" s="29"/>
      <c r="L641" s="37"/>
      <c r="M641" s="37"/>
      <c r="N641" s="29"/>
      <c r="O641" s="29"/>
      <c r="P641" s="13"/>
      <c r="Q641" s="13"/>
      <c r="R641" s="20"/>
      <c r="S641" s="13"/>
    </row>
    <row r="642">
      <c r="A642" s="19"/>
      <c r="B642" s="34"/>
      <c r="C642" s="17"/>
      <c r="D642" s="39"/>
      <c r="I642" s="17"/>
      <c r="J642" s="17"/>
      <c r="K642" s="29"/>
      <c r="L642" s="37"/>
      <c r="M642" s="37"/>
      <c r="N642" s="29"/>
      <c r="O642" s="29"/>
      <c r="P642" s="13"/>
      <c r="Q642" s="13"/>
      <c r="R642" s="20"/>
      <c r="S642" s="13"/>
    </row>
    <row r="643">
      <c r="A643" s="19"/>
      <c r="B643" s="34"/>
      <c r="C643" s="17"/>
      <c r="D643" s="39"/>
      <c r="I643" s="17"/>
      <c r="J643" s="17"/>
      <c r="K643" s="29"/>
      <c r="L643" s="37"/>
      <c r="M643" s="37"/>
      <c r="N643" s="29"/>
      <c r="O643" s="29"/>
      <c r="P643" s="13"/>
      <c r="Q643" s="13"/>
      <c r="R643" s="20"/>
      <c r="S643" s="13"/>
    </row>
    <row r="644">
      <c r="A644" s="19"/>
      <c r="B644" s="34"/>
      <c r="C644" s="17"/>
      <c r="D644" s="39"/>
      <c r="I644" s="17"/>
      <c r="J644" s="17"/>
      <c r="K644" s="29"/>
      <c r="L644" s="37"/>
      <c r="M644" s="37"/>
      <c r="N644" s="29"/>
      <c r="O644" s="29"/>
      <c r="P644" s="13"/>
      <c r="Q644" s="13"/>
      <c r="R644" s="20"/>
      <c r="S644" s="13"/>
    </row>
    <row r="645">
      <c r="A645" s="19"/>
      <c r="B645" s="34"/>
      <c r="C645" s="17"/>
      <c r="D645" s="39"/>
      <c r="I645" s="17"/>
      <c r="J645" s="17"/>
      <c r="K645" s="29"/>
      <c r="L645" s="37"/>
      <c r="M645" s="37"/>
      <c r="N645" s="29"/>
      <c r="O645" s="29"/>
      <c r="P645" s="13"/>
      <c r="Q645" s="13"/>
      <c r="R645" s="20"/>
      <c r="S645" s="13"/>
    </row>
    <row r="646">
      <c r="A646" s="19"/>
      <c r="B646" s="34"/>
      <c r="C646" s="17"/>
      <c r="D646" s="39"/>
      <c r="I646" s="17"/>
      <c r="J646" s="17"/>
      <c r="K646" s="29"/>
      <c r="L646" s="37"/>
      <c r="M646" s="37"/>
      <c r="N646" s="29"/>
      <c r="O646" s="29"/>
      <c r="P646" s="13"/>
      <c r="Q646" s="13"/>
      <c r="R646" s="20"/>
      <c r="S646" s="13"/>
    </row>
    <row r="647">
      <c r="A647" s="19"/>
      <c r="B647" s="34"/>
      <c r="C647" s="17"/>
      <c r="D647" s="39"/>
      <c r="I647" s="17"/>
      <c r="J647" s="17"/>
      <c r="K647" s="29"/>
      <c r="L647" s="37"/>
      <c r="M647" s="37"/>
      <c r="N647" s="29"/>
      <c r="O647" s="29"/>
      <c r="P647" s="13"/>
      <c r="Q647" s="13"/>
      <c r="R647" s="20"/>
      <c r="S647" s="13"/>
    </row>
    <row r="648">
      <c r="A648" s="19"/>
      <c r="B648" s="34"/>
      <c r="C648" s="17"/>
      <c r="D648" s="39"/>
      <c r="I648" s="17"/>
      <c r="J648" s="17"/>
      <c r="K648" s="29"/>
      <c r="L648" s="37"/>
      <c r="M648" s="37"/>
      <c r="N648" s="29"/>
      <c r="O648" s="29"/>
      <c r="P648" s="13"/>
      <c r="Q648" s="13"/>
      <c r="R648" s="20"/>
      <c r="S648" s="13"/>
    </row>
    <row r="649">
      <c r="A649" s="19"/>
      <c r="B649" s="34"/>
      <c r="C649" s="17"/>
      <c r="D649" s="39"/>
      <c r="I649" s="17"/>
      <c r="J649" s="17"/>
      <c r="K649" s="29"/>
      <c r="L649" s="37"/>
      <c r="M649" s="37"/>
      <c r="N649" s="29"/>
      <c r="O649" s="29"/>
      <c r="P649" s="13"/>
      <c r="Q649" s="13"/>
      <c r="R649" s="20"/>
      <c r="S649" s="13"/>
    </row>
    <row r="650">
      <c r="A650" s="19"/>
      <c r="B650" s="34"/>
      <c r="C650" s="17"/>
      <c r="D650" s="39"/>
      <c r="I650" s="17"/>
      <c r="J650" s="17"/>
      <c r="K650" s="29"/>
      <c r="L650" s="37"/>
      <c r="M650" s="37"/>
      <c r="N650" s="29"/>
      <c r="O650" s="29"/>
      <c r="P650" s="13"/>
      <c r="Q650" s="13"/>
      <c r="R650" s="20"/>
      <c r="S650" s="13"/>
    </row>
    <row r="651">
      <c r="A651" s="19"/>
      <c r="B651" s="34"/>
      <c r="C651" s="17"/>
      <c r="D651" s="39"/>
      <c r="I651" s="17"/>
      <c r="J651" s="17"/>
      <c r="K651" s="29"/>
      <c r="L651" s="37"/>
      <c r="M651" s="37"/>
      <c r="N651" s="29"/>
      <c r="O651" s="29"/>
      <c r="P651" s="13"/>
      <c r="Q651" s="13"/>
      <c r="R651" s="20"/>
      <c r="S651" s="13"/>
    </row>
    <row r="652">
      <c r="A652" s="19"/>
      <c r="B652" s="34"/>
      <c r="C652" s="17"/>
      <c r="D652" s="39"/>
      <c r="I652" s="17"/>
      <c r="J652" s="17"/>
      <c r="K652" s="29"/>
      <c r="L652" s="37"/>
      <c r="M652" s="37"/>
      <c r="N652" s="29"/>
      <c r="O652" s="29"/>
      <c r="P652" s="13"/>
      <c r="Q652" s="13"/>
      <c r="R652" s="20"/>
      <c r="S652" s="13"/>
    </row>
    <row r="653">
      <c r="A653" s="19"/>
      <c r="B653" s="34"/>
      <c r="C653" s="17"/>
      <c r="D653" s="39"/>
      <c r="I653" s="17"/>
      <c r="J653" s="17"/>
      <c r="K653" s="29"/>
      <c r="L653" s="37"/>
      <c r="M653" s="37"/>
      <c r="N653" s="29"/>
      <c r="O653" s="29"/>
      <c r="P653" s="13"/>
      <c r="Q653" s="13"/>
      <c r="R653" s="20"/>
      <c r="S653" s="13"/>
    </row>
    <row r="654">
      <c r="A654" s="19"/>
      <c r="B654" s="34"/>
      <c r="C654" s="17"/>
      <c r="D654" s="39"/>
      <c r="I654" s="17"/>
      <c r="J654" s="17"/>
      <c r="K654" s="29"/>
      <c r="L654" s="37"/>
      <c r="M654" s="37"/>
      <c r="N654" s="29"/>
      <c r="O654" s="29"/>
      <c r="P654" s="13"/>
      <c r="Q654" s="13"/>
      <c r="R654" s="20"/>
      <c r="S654" s="13"/>
    </row>
    <row r="655">
      <c r="A655" s="19"/>
      <c r="B655" s="34"/>
      <c r="C655" s="17"/>
      <c r="D655" s="39"/>
      <c r="I655" s="17"/>
      <c r="J655" s="17"/>
      <c r="K655" s="29"/>
      <c r="L655" s="37"/>
      <c r="M655" s="37"/>
      <c r="N655" s="29"/>
      <c r="O655" s="29"/>
      <c r="P655" s="13"/>
      <c r="Q655" s="13"/>
      <c r="R655" s="20"/>
      <c r="S655" s="13"/>
    </row>
    <row r="656">
      <c r="A656" s="19"/>
      <c r="B656" s="34"/>
      <c r="C656" s="17"/>
      <c r="D656" s="39"/>
      <c r="I656" s="17"/>
      <c r="J656" s="17"/>
      <c r="K656" s="29"/>
      <c r="L656" s="37"/>
      <c r="M656" s="37"/>
      <c r="N656" s="29"/>
      <c r="O656" s="29"/>
      <c r="P656" s="13"/>
      <c r="Q656" s="13"/>
      <c r="R656" s="20"/>
      <c r="S656" s="13"/>
    </row>
    <row r="657">
      <c r="A657" s="19"/>
      <c r="B657" s="34"/>
      <c r="C657" s="17"/>
      <c r="D657" s="39"/>
      <c r="I657" s="17"/>
      <c r="J657" s="17"/>
      <c r="K657" s="29"/>
      <c r="L657" s="37"/>
      <c r="M657" s="37"/>
      <c r="N657" s="29"/>
      <c r="O657" s="29"/>
      <c r="P657" s="13"/>
      <c r="Q657" s="13"/>
      <c r="R657" s="20"/>
      <c r="S657" s="13"/>
    </row>
    <row r="658">
      <c r="A658" s="19"/>
      <c r="B658" s="34"/>
      <c r="C658" s="17"/>
      <c r="D658" s="39"/>
      <c r="I658" s="17"/>
      <c r="J658" s="17"/>
      <c r="K658" s="29"/>
      <c r="L658" s="37"/>
      <c r="M658" s="37"/>
      <c r="N658" s="29"/>
      <c r="O658" s="29"/>
      <c r="P658" s="13"/>
      <c r="Q658" s="13"/>
      <c r="R658" s="20"/>
      <c r="S658" s="13"/>
    </row>
    <row r="659">
      <c r="A659" s="19"/>
      <c r="B659" s="34"/>
      <c r="C659" s="17"/>
      <c r="D659" s="39"/>
      <c r="I659" s="17"/>
      <c r="J659" s="17"/>
      <c r="K659" s="29"/>
      <c r="L659" s="37"/>
      <c r="M659" s="37"/>
      <c r="N659" s="29"/>
      <c r="O659" s="29"/>
      <c r="P659" s="13"/>
      <c r="Q659" s="13"/>
      <c r="R659" s="20"/>
      <c r="S659" s="13"/>
    </row>
    <row r="660">
      <c r="A660" s="19"/>
      <c r="B660" s="34"/>
      <c r="C660" s="17"/>
      <c r="D660" s="39"/>
      <c r="I660" s="17"/>
      <c r="J660" s="17"/>
      <c r="K660" s="29"/>
      <c r="L660" s="37"/>
      <c r="M660" s="37"/>
      <c r="N660" s="29"/>
      <c r="O660" s="29"/>
      <c r="P660" s="13"/>
      <c r="Q660" s="13"/>
      <c r="R660" s="20"/>
      <c r="S660" s="13"/>
    </row>
    <row r="661">
      <c r="A661" s="19"/>
      <c r="B661" s="34"/>
      <c r="C661" s="17"/>
      <c r="D661" s="39"/>
      <c r="I661" s="17"/>
      <c r="J661" s="17"/>
      <c r="K661" s="29"/>
      <c r="L661" s="37"/>
      <c r="M661" s="37"/>
      <c r="N661" s="29"/>
      <c r="O661" s="29"/>
      <c r="P661" s="13"/>
      <c r="Q661" s="13"/>
      <c r="R661" s="20"/>
      <c r="S661" s="13"/>
    </row>
    <row r="662">
      <c r="A662" s="19"/>
      <c r="B662" s="34"/>
      <c r="C662" s="17"/>
      <c r="D662" s="39"/>
      <c r="I662" s="17"/>
      <c r="J662" s="17"/>
      <c r="K662" s="29"/>
      <c r="L662" s="37"/>
      <c r="M662" s="37"/>
      <c r="N662" s="29"/>
      <c r="O662" s="29"/>
      <c r="P662" s="13"/>
      <c r="Q662" s="13"/>
      <c r="R662" s="20"/>
      <c r="S662" s="13"/>
    </row>
    <row r="663">
      <c r="A663" s="19"/>
      <c r="B663" s="34"/>
      <c r="C663" s="17"/>
      <c r="D663" s="39"/>
      <c r="I663" s="17"/>
      <c r="J663" s="17"/>
      <c r="K663" s="29"/>
      <c r="L663" s="37"/>
      <c r="M663" s="37"/>
      <c r="N663" s="29"/>
      <c r="O663" s="29"/>
      <c r="P663" s="13"/>
      <c r="Q663" s="13"/>
      <c r="R663" s="20"/>
      <c r="S663" s="13"/>
    </row>
    <row r="664">
      <c r="A664" s="19"/>
      <c r="B664" s="34"/>
      <c r="C664" s="17"/>
      <c r="D664" s="39"/>
      <c r="I664" s="17"/>
      <c r="J664" s="17"/>
      <c r="K664" s="29"/>
      <c r="L664" s="37"/>
      <c r="M664" s="37"/>
      <c r="N664" s="29"/>
      <c r="O664" s="29"/>
      <c r="P664" s="13"/>
      <c r="Q664" s="13"/>
      <c r="R664" s="20"/>
      <c r="S664" s="13"/>
    </row>
    <row r="665">
      <c r="A665" s="19"/>
      <c r="B665" s="34"/>
      <c r="C665" s="17"/>
      <c r="D665" s="39"/>
      <c r="I665" s="17"/>
      <c r="J665" s="17"/>
      <c r="K665" s="29"/>
      <c r="L665" s="37"/>
      <c r="M665" s="37"/>
      <c r="N665" s="29"/>
      <c r="O665" s="29"/>
      <c r="P665" s="13"/>
      <c r="Q665" s="13"/>
      <c r="R665" s="20"/>
      <c r="S665" s="13"/>
    </row>
    <row r="666">
      <c r="A666" s="19"/>
      <c r="B666" s="34"/>
      <c r="C666" s="17"/>
      <c r="D666" s="39"/>
      <c r="I666" s="17"/>
      <c r="J666" s="17"/>
      <c r="K666" s="29"/>
      <c r="L666" s="37"/>
      <c r="M666" s="37"/>
      <c r="N666" s="29"/>
      <c r="O666" s="29"/>
      <c r="P666" s="13"/>
      <c r="Q666" s="13"/>
      <c r="R666" s="20"/>
      <c r="S666" s="13"/>
    </row>
    <row r="667">
      <c r="A667" s="19"/>
      <c r="B667" s="34"/>
      <c r="C667" s="17"/>
      <c r="D667" s="39"/>
      <c r="I667" s="17"/>
      <c r="J667" s="17"/>
      <c r="K667" s="29"/>
      <c r="L667" s="37"/>
      <c r="M667" s="37"/>
      <c r="N667" s="29"/>
      <c r="O667" s="29"/>
      <c r="P667" s="13"/>
      <c r="Q667" s="13"/>
      <c r="R667" s="20"/>
      <c r="S667" s="13"/>
    </row>
    <row r="668">
      <c r="A668" s="19"/>
      <c r="B668" s="34"/>
      <c r="C668" s="17"/>
      <c r="D668" s="39"/>
      <c r="I668" s="17"/>
      <c r="J668" s="17"/>
      <c r="K668" s="29"/>
      <c r="L668" s="37"/>
      <c r="M668" s="37"/>
      <c r="N668" s="29"/>
      <c r="O668" s="29"/>
      <c r="P668" s="13"/>
      <c r="Q668" s="13"/>
      <c r="R668" s="20"/>
      <c r="S668" s="13"/>
    </row>
    <row r="669">
      <c r="A669" s="19"/>
      <c r="B669" s="34"/>
      <c r="C669" s="17"/>
      <c r="D669" s="39"/>
      <c r="I669" s="17"/>
      <c r="J669" s="17"/>
      <c r="K669" s="29"/>
      <c r="L669" s="37"/>
      <c r="M669" s="37"/>
      <c r="N669" s="29"/>
      <c r="O669" s="29"/>
      <c r="P669" s="13"/>
      <c r="Q669" s="13"/>
      <c r="R669" s="20"/>
      <c r="S669" s="13"/>
    </row>
    <row r="670">
      <c r="A670" s="19"/>
      <c r="B670" s="34"/>
      <c r="C670" s="17"/>
      <c r="D670" s="39"/>
      <c r="I670" s="17"/>
      <c r="J670" s="17"/>
      <c r="K670" s="29"/>
      <c r="L670" s="37"/>
      <c r="M670" s="37"/>
      <c r="N670" s="29"/>
      <c r="O670" s="29"/>
      <c r="P670" s="13"/>
      <c r="Q670" s="13"/>
      <c r="R670" s="20"/>
      <c r="S670" s="13"/>
    </row>
    <row r="671">
      <c r="A671" s="19"/>
      <c r="B671" s="34"/>
      <c r="C671" s="17"/>
      <c r="D671" s="39"/>
      <c r="I671" s="17"/>
      <c r="J671" s="17"/>
      <c r="K671" s="29"/>
      <c r="L671" s="37"/>
      <c r="M671" s="37"/>
      <c r="N671" s="29"/>
      <c r="O671" s="29"/>
      <c r="P671" s="13"/>
      <c r="Q671" s="13"/>
      <c r="R671" s="20"/>
      <c r="S671" s="13"/>
    </row>
    <row r="672">
      <c r="A672" s="19"/>
      <c r="B672" s="34"/>
      <c r="C672" s="17"/>
      <c r="D672" s="39"/>
      <c r="I672" s="17"/>
      <c r="J672" s="17"/>
      <c r="K672" s="29"/>
      <c r="L672" s="37"/>
      <c r="M672" s="37"/>
      <c r="N672" s="29"/>
      <c r="O672" s="29"/>
      <c r="P672" s="13"/>
      <c r="Q672" s="13"/>
      <c r="R672" s="20"/>
      <c r="S672" s="13"/>
    </row>
    <row r="673">
      <c r="A673" s="19"/>
      <c r="B673" s="34"/>
      <c r="C673" s="17"/>
      <c r="D673" s="39"/>
      <c r="I673" s="17"/>
      <c r="J673" s="17"/>
      <c r="K673" s="29"/>
      <c r="L673" s="37"/>
      <c r="M673" s="37"/>
      <c r="N673" s="29"/>
      <c r="O673" s="29"/>
      <c r="P673" s="13"/>
      <c r="Q673" s="13"/>
      <c r="R673" s="20"/>
      <c r="S673" s="13"/>
    </row>
    <row r="674">
      <c r="A674" s="19"/>
      <c r="B674" s="34"/>
      <c r="C674" s="17"/>
      <c r="D674" s="39"/>
      <c r="I674" s="17"/>
      <c r="J674" s="17"/>
      <c r="K674" s="29"/>
      <c r="L674" s="37"/>
      <c r="M674" s="37"/>
      <c r="N674" s="29"/>
      <c r="O674" s="29"/>
      <c r="P674" s="13"/>
      <c r="Q674" s="13"/>
      <c r="R674" s="20"/>
      <c r="S674" s="13"/>
    </row>
    <row r="675">
      <c r="A675" s="19"/>
      <c r="B675" s="34"/>
      <c r="C675" s="17"/>
      <c r="D675" s="39"/>
      <c r="I675" s="17"/>
      <c r="J675" s="17"/>
      <c r="K675" s="29"/>
      <c r="L675" s="37"/>
      <c r="M675" s="37"/>
      <c r="N675" s="29"/>
      <c r="O675" s="29"/>
      <c r="P675" s="13"/>
      <c r="Q675" s="13"/>
      <c r="R675" s="20"/>
      <c r="S675" s="13"/>
    </row>
    <row r="676">
      <c r="A676" s="19"/>
      <c r="B676" s="34"/>
      <c r="C676" s="17"/>
      <c r="D676" s="39"/>
      <c r="I676" s="17"/>
      <c r="J676" s="17"/>
      <c r="K676" s="29"/>
      <c r="L676" s="37"/>
      <c r="M676" s="37"/>
      <c r="N676" s="29"/>
      <c r="O676" s="29"/>
      <c r="P676" s="13"/>
      <c r="Q676" s="13"/>
      <c r="R676" s="20"/>
      <c r="S676" s="13"/>
    </row>
    <row r="677">
      <c r="A677" s="19"/>
      <c r="B677" s="34"/>
      <c r="C677" s="17"/>
      <c r="D677" s="39"/>
      <c r="I677" s="17"/>
      <c r="J677" s="17"/>
      <c r="K677" s="29"/>
      <c r="L677" s="37"/>
      <c r="M677" s="37"/>
      <c r="N677" s="29"/>
      <c r="O677" s="29"/>
      <c r="P677" s="13"/>
      <c r="Q677" s="13"/>
      <c r="R677" s="20"/>
      <c r="S677" s="13"/>
    </row>
    <row r="678">
      <c r="A678" s="19"/>
      <c r="B678" s="34"/>
      <c r="C678" s="17"/>
      <c r="D678" s="39"/>
      <c r="I678" s="17"/>
      <c r="J678" s="17"/>
      <c r="K678" s="29"/>
      <c r="L678" s="37"/>
      <c r="M678" s="37"/>
      <c r="N678" s="29"/>
      <c r="O678" s="29"/>
      <c r="P678" s="13"/>
      <c r="Q678" s="13"/>
      <c r="R678" s="20"/>
      <c r="S678" s="13"/>
    </row>
    <row r="679">
      <c r="A679" s="19"/>
      <c r="B679" s="34"/>
      <c r="C679" s="17"/>
      <c r="D679" s="39"/>
      <c r="I679" s="17"/>
      <c r="J679" s="17"/>
      <c r="K679" s="29"/>
      <c r="L679" s="37"/>
      <c r="M679" s="37"/>
      <c r="N679" s="29"/>
      <c r="O679" s="29"/>
      <c r="P679" s="13"/>
      <c r="Q679" s="13"/>
      <c r="R679" s="20"/>
      <c r="S679" s="13"/>
    </row>
    <row r="680">
      <c r="A680" s="19"/>
      <c r="B680" s="34"/>
      <c r="C680" s="17"/>
      <c r="D680" s="39"/>
      <c r="I680" s="17"/>
      <c r="J680" s="17"/>
      <c r="K680" s="29"/>
      <c r="L680" s="37"/>
      <c r="M680" s="37"/>
      <c r="N680" s="29"/>
      <c r="O680" s="29"/>
      <c r="P680" s="13"/>
      <c r="Q680" s="13"/>
      <c r="R680" s="20"/>
      <c r="S680" s="13"/>
    </row>
    <row r="681">
      <c r="A681" s="19"/>
      <c r="B681" s="34"/>
      <c r="C681" s="17"/>
      <c r="D681" s="39"/>
      <c r="I681" s="17"/>
      <c r="J681" s="17"/>
      <c r="K681" s="29"/>
      <c r="L681" s="37"/>
      <c r="M681" s="37"/>
      <c r="N681" s="29"/>
      <c r="O681" s="29"/>
      <c r="P681" s="13"/>
      <c r="Q681" s="13"/>
      <c r="R681" s="20"/>
      <c r="S681" s="13"/>
    </row>
    <row r="682">
      <c r="A682" s="19"/>
      <c r="B682" s="34"/>
      <c r="C682" s="17"/>
      <c r="D682" s="39"/>
      <c r="I682" s="17"/>
      <c r="J682" s="17"/>
      <c r="K682" s="29"/>
      <c r="L682" s="37"/>
      <c r="M682" s="37"/>
      <c r="N682" s="29"/>
      <c r="O682" s="29"/>
      <c r="P682" s="13"/>
      <c r="Q682" s="13"/>
      <c r="R682" s="20"/>
      <c r="S682" s="13"/>
    </row>
    <row r="683">
      <c r="A683" s="19"/>
      <c r="B683" s="34"/>
      <c r="C683" s="17"/>
      <c r="D683" s="39"/>
      <c r="I683" s="17"/>
      <c r="J683" s="17"/>
      <c r="K683" s="29"/>
      <c r="L683" s="37"/>
      <c r="M683" s="37"/>
      <c r="N683" s="29"/>
      <c r="O683" s="29"/>
      <c r="P683" s="13"/>
      <c r="Q683" s="13"/>
      <c r="R683" s="20"/>
      <c r="S683" s="13"/>
    </row>
    <row r="684">
      <c r="A684" s="19"/>
      <c r="B684" s="34"/>
      <c r="C684" s="17"/>
      <c r="D684" s="39"/>
      <c r="I684" s="17"/>
      <c r="J684" s="17"/>
      <c r="K684" s="29"/>
      <c r="L684" s="37"/>
      <c r="M684" s="37"/>
      <c r="N684" s="29"/>
      <c r="O684" s="29"/>
      <c r="P684" s="13"/>
      <c r="Q684" s="13"/>
      <c r="R684" s="20"/>
      <c r="S684" s="13"/>
    </row>
    <row r="685">
      <c r="A685" s="19"/>
      <c r="B685" s="34"/>
      <c r="C685" s="17"/>
      <c r="D685" s="39"/>
      <c r="I685" s="17"/>
      <c r="J685" s="17"/>
      <c r="K685" s="29"/>
      <c r="L685" s="37"/>
      <c r="M685" s="37"/>
      <c r="N685" s="29"/>
      <c r="O685" s="29"/>
      <c r="P685" s="13"/>
      <c r="Q685" s="13"/>
      <c r="R685" s="20"/>
      <c r="S685" s="13"/>
    </row>
    <row r="686">
      <c r="A686" s="19"/>
      <c r="B686" s="34"/>
      <c r="C686" s="17"/>
      <c r="D686" s="39"/>
      <c r="I686" s="17"/>
      <c r="J686" s="17"/>
      <c r="K686" s="29"/>
      <c r="L686" s="37"/>
      <c r="M686" s="37"/>
      <c r="N686" s="29"/>
      <c r="O686" s="29"/>
      <c r="P686" s="13"/>
      <c r="Q686" s="13"/>
      <c r="R686" s="20"/>
      <c r="S686" s="13"/>
    </row>
    <row r="687">
      <c r="A687" s="19"/>
      <c r="B687" s="34"/>
      <c r="C687" s="17"/>
      <c r="D687" s="39"/>
      <c r="I687" s="17"/>
      <c r="J687" s="17"/>
      <c r="K687" s="29"/>
      <c r="L687" s="37"/>
      <c r="M687" s="37"/>
      <c r="N687" s="29"/>
      <c r="O687" s="29"/>
      <c r="P687" s="13"/>
      <c r="Q687" s="13"/>
      <c r="R687" s="20"/>
      <c r="S687" s="13"/>
    </row>
    <row r="688">
      <c r="A688" s="19"/>
      <c r="B688" s="34"/>
      <c r="C688" s="17"/>
      <c r="D688" s="39"/>
      <c r="I688" s="17"/>
      <c r="J688" s="17"/>
      <c r="K688" s="29"/>
      <c r="L688" s="37"/>
      <c r="M688" s="37"/>
      <c r="N688" s="29"/>
      <c r="O688" s="29"/>
      <c r="P688" s="13"/>
      <c r="Q688" s="13"/>
      <c r="R688" s="20"/>
      <c r="S688" s="13"/>
    </row>
    <row r="689">
      <c r="A689" s="19"/>
      <c r="B689" s="34"/>
      <c r="C689" s="17"/>
      <c r="D689" s="39"/>
      <c r="I689" s="17"/>
      <c r="J689" s="17"/>
      <c r="K689" s="29"/>
      <c r="L689" s="37"/>
      <c r="M689" s="37"/>
      <c r="N689" s="29"/>
      <c r="O689" s="29"/>
      <c r="P689" s="13"/>
      <c r="Q689" s="13"/>
      <c r="R689" s="20"/>
      <c r="S689" s="13"/>
    </row>
    <row r="690">
      <c r="A690" s="19"/>
      <c r="B690" s="34"/>
      <c r="C690" s="17"/>
      <c r="D690" s="39"/>
      <c r="I690" s="17"/>
      <c r="J690" s="17"/>
      <c r="K690" s="29"/>
      <c r="L690" s="37"/>
      <c r="M690" s="37"/>
      <c r="N690" s="29"/>
      <c r="O690" s="29"/>
      <c r="P690" s="13"/>
      <c r="Q690" s="13"/>
      <c r="R690" s="20"/>
      <c r="S690" s="13"/>
    </row>
    <row r="691">
      <c r="A691" s="19"/>
      <c r="B691" s="34"/>
      <c r="C691" s="17"/>
      <c r="D691" s="39"/>
      <c r="I691" s="17"/>
      <c r="J691" s="17"/>
      <c r="K691" s="29"/>
      <c r="L691" s="37"/>
      <c r="M691" s="37"/>
      <c r="N691" s="29"/>
      <c r="O691" s="29"/>
      <c r="P691" s="13"/>
      <c r="Q691" s="13"/>
      <c r="R691" s="20"/>
      <c r="S691" s="13"/>
    </row>
    <row r="692">
      <c r="A692" s="19"/>
      <c r="B692" s="34"/>
      <c r="C692" s="17"/>
      <c r="D692" s="39"/>
      <c r="I692" s="17"/>
      <c r="J692" s="17"/>
      <c r="K692" s="29"/>
      <c r="L692" s="37"/>
      <c r="M692" s="37"/>
      <c r="N692" s="29"/>
      <c r="O692" s="29"/>
      <c r="P692" s="13"/>
      <c r="Q692" s="13"/>
      <c r="R692" s="20"/>
      <c r="S692" s="13"/>
    </row>
    <row r="693">
      <c r="A693" s="19"/>
      <c r="B693" s="34"/>
      <c r="C693" s="17"/>
      <c r="D693" s="39"/>
      <c r="I693" s="17"/>
      <c r="J693" s="17"/>
      <c r="K693" s="29"/>
      <c r="L693" s="37"/>
      <c r="M693" s="37"/>
      <c r="N693" s="29"/>
      <c r="O693" s="29"/>
      <c r="P693" s="13"/>
      <c r="Q693" s="13"/>
      <c r="R693" s="20"/>
      <c r="S693" s="13"/>
    </row>
    <row r="694">
      <c r="A694" s="19"/>
      <c r="B694" s="34"/>
      <c r="C694" s="17"/>
      <c r="D694" s="39"/>
      <c r="I694" s="17"/>
      <c r="J694" s="17"/>
      <c r="K694" s="29"/>
      <c r="L694" s="37"/>
      <c r="M694" s="37"/>
      <c r="N694" s="29"/>
      <c r="O694" s="29"/>
      <c r="P694" s="13"/>
      <c r="Q694" s="13"/>
      <c r="R694" s="20"/>
      <c r="S694" s="13"/>
    </row>
    <row r="695">
      <c r="A695" s="19"/>
      <c r="B695" s="34"/>
      <c r="C695" s="17"/>
      <c r="D695" s="39"/>
      <c r="I695" s="17"/>
      <c r="J695" s="17"/>
      <c r="K695" s="29"/>
      <c r="L695" s="37"/>
      <c r="M695" s="37"/>
      <c r="N695" s="29"/>
      <c r="O695" s="29"/>
      <c r="P695" s="13"/>
      <c r="Q695" s="13"/>
      <c r="R695" s="20"/>
      <c r="S695" s="13"/>
    </row>
    <row r="696">
      <c r="A696" s="19"/>
      <c r="B696" s="34"/>
      <c r="C696" s="17"/>
      <c r="D696" s="39"/>
      <c r="I696" s="17"/>
      <c r="J696" s="17"/>
      <c r="K696" s="29"/>
      <c r="L696" s="37"/>
      <c r="M696" s="37"/>
      <c r="N696" s="29"/>
      <c r="O696" s="29"/>
      <c r="P696" s="13"/>
      <c r="Q696" s="13"/>
      <c r="R696" s="20"/>
      <c r="S696" s="13"/>
    </row>
    <row r="697">
      <c r="A697" s="19"/>
      <c r="B697" s="34"/>
      <c r="C697" s="17"/>
      <c r="D697" s="39"/>
      <c r="I697" s="17"/>
      <c r="J697" s="17"/>
      <c r="K697" s="29"/>
      <c r="L697" s="37"/>
      <c r="M697" s="37"/>
      <c r="N697" s="29"/>
      <c r="O697" s="29"/>
      <c r="P697" s="13"/>
      <c r="Q697" s="13"/>
      <c r="R697" s="20"/>
      <c r="S697" s="13"/>
    </row>
    <row r="698">
      <c r="A698" s="19"/>
      <c r="B698" s="34"/>
      <c r="C698" s="17"/>
      <c r="D698" s="39"/>
      <c r="I698" s="17"/>
      <c r="J698" s="17"/>
      <c r="K698" s="29"/>
      <c r="L698" s="37"/>
      <c r="M698" s="37"/>
      <c r="N698" s="29"/>
      <c r="O698" s="29"/>
      <c r="P698" s="13"/>
      <c r="Q698" s="13"/>
      <c r="R698" s="20"/>
      <c r="S698" s="13"/>
    </row>
    <row r="699">
      <c r="A699" s="19"/>
      <c r="B699" s="34"/>
      <c r="C699" s="17"/>
      <c r="D699" s="39"/>
      <c r="I699" s="17"/>
      <c r="J699" s="17"/>
      <c r="K699" s="29"/>
      <c r="L699" s="37"/>
      <c r="M699" s="37"/>
      <c r="N699" s="29"/>
      <c r="O699" s="29"/>
      <c r="P699" s="13"/>
      <c r="Q699" s="13"/>
      <c r="R699" s="20"/>
      <c r="S699" s="13"/>
    </row>
    <row r="700">
      <c r="A700" s="19"/>
      <c r="B700" s="34"/>
      <c r="C700" s="17"/>
      <c r="D700" s="39"/>
      <c r="I700" s="17"/>
      <c r="J700" s="17"/>
      <c r="K700" s="29"/>
      <c r="L700" s="37"/>
      <c r="M700" s="37"/>
      <c r="N700" s="29"/>
      <c r="O700" s="29"/>
      <c r="P700" s="13"/>
      <c r="Q700" s="13"/>
      <c r="R700" s="20"/>
      <c r="S700" s="13"/>
    </row>
    <row r="701">
      <c r="A701" s="19"/>
      <c r="B701" s="34"/>
      <c r="C701" s="17"/>
      <c r="D701" s="39"/>
      <c r="I701" s="17"/>
      <c r="J701" s="17"/>
      <c r="K701" s="29"/>
      <c r="L701" s="37"/>
      <c r="M701" s="37"/>
      <c r="N701" s="29"/>
      <c r="O701" s="29"/>
      <c r="P701" s="13"/>
      <c r="Q701" s="13"/>
      <c r="R701" s="20"/>
      <c r="S701" s="13"/>
    </row>
    <row r="702">
      <c r="A702" s="19"/>
      <c r="B702" s="34"/>
      <c r="C702" s="17"/>
      <c r="D702" s="39"/>
      <c r="I702" s="17"/>
      <c r="J702" s="17"/>
      <c r="K702" s="29"/>
      <c r="L702" s="37"/>
      <c r="M702" s="37"/>
      <c r="N702" s="29"/>
      <c r="O702" s="29"/>
      <c r="P702" s="13"/>
      <c r="Q702" s="13"/>
      <c r="R702" s="20"/>
      <c r="S702" s="13"/>
    </row>
    <row r="703">
      <c r="A703" s="19"/>
      <c r="B703" s="34"/>
      <c r="C703" s="17"/>
      <c r="D703" s="39"/>
      <c r="I703" s="17"/>
      <c r="J703" s="17"/>
      <c r="K703" s="29"/>
      <c r="L703" s="37"/>
      <c r="M703" s="37"/>
      <c r="N703" s="29"/>
      <c r="O703" s="29"/>
      <c r="P703" s="13"/>
      <c r="Q703" s="13"/>
      <c r="R703" s="20"/>
      <c r="S703" s="13"/>
    </row>
    <row r="704">
      <c r="A704" s="19"/>
      <c r="B704" s="34"/>
      <c r="C704" s="17"/>
      <c r="D704" s="39"/>
      <c r="I704" s="17"/>
      <c r="J704" s="17"/>
      <c r="K704" s="29"/>
      <c r="L704" s="37"/>
      <c r="M704" s="37"/>
      <c r="N704" s="29"/>
      <c r="O704" s="29"/>
      <c r="P704" s="13"/>
      <c r="Q704" s="13"/>
      <c r="R704" s="20"/>
      <c r="S704" s="13"/>
    </row>
    <row r="705">
      <c r="A705" s="19"/>
      <c r="B705" s="34"/>
      <c r="C705" s="17"/>
      <c r="D705" s="39"/>
      <c r="I705" s="17"/>
      <c r="J705" s="17"/>
      <c r="K705" s="29"/>
      <c r="L705" s="37"/>
      <c r="M705" s="37"/>
      <c r="N705" s="29"/>
      <c r="O705" s="29"/>
      <c r="P705" s="13"/>
      <c r="Q705" s="13"/>
      <c r="R705" s="20"/>
      <c r="S705" s="13"/>
    </row>
    <row r="706">
      <c r="A706" s="19"/>
      <c r="B706" s="34"/>
      <c r="C706" s="17"/>
      <c r="D706" s="39"/>
      <c r="I706" s="17"/>
      <c r="J706" s="17"/>
      <c r="K706" s="29"/>
      <c r="L706" s="37"/>
      <c r="M706" s="37"/>
      <c r="N706" s="29"/>
      <c r="O706" s="29"/>
      <c r="P706" s="13"/>
      <c r="Q706" s="13"/>
      <c r="R706" s="20"/>
      <c r="S706" s="13"/>
    </row>
    <row r="707">
      <c r="A707" s="19"/>
      <c r="B707" s="34"/>
      <c r="C707" s="17"/>
      <c r="D707" s="39"/>
      <c r="I707" s="17"/>
      <c r="J707" s="17"/>
      <c r="K707" s="29"/>
      <c r="L707" s="37"/>
      <c r="M707" s="37"/>
      <c r="N707" s="29"/>
      <c r="O707" s="29"/>
      <c r="P707" s="13"/>
      <c r="Q707" s="13"/>
      <c r="R707" s="20"/>
      <c r="S707" s="13"/>
    </row>
    <row r="708">
      <c r="A708" s="19"/>
      <c r="B708" s="34"/>
      <c r="C708" s="17"/>
      <c r="D708" s="39"/>
      <c r="I708" s="17"/>
      <c r="J708" s="17"/>
      <c r="K708" s="29"/>
      <c r="L708" s="37"/>
      <c r="M708" s="37"/>
      <c r="N708" s="29"/>
      <c r="O708" s="29"/>
      <c r="P708" s="13"/>
      <c r="Q708" s="13"/>
      <c r="R708" s="20"/>
      <c r="S708" s="13"/>
    </row>
    <row r="709">
      <c r="A709" s="19"/>
      <c r="B709" s="34"/>
      <c r="C709" s="17"/>
      <c r="D709" s="39"/>
      <c r="I709" s="17"/>
      <c r="J709" s="17"/>
      <c r="K709" s="29"/>
      <c r="L709" s="37"/>
      <c r="M709" s="37"/>
      <c r="N709" s="29"/>
      <c r="O709" s="29"/>
      <c r="P709" s="13"/>
      <c r="Q709" s="13"/>
      <c r="R709" s="20"/>
      <c r="S709" s="13"/>
    </row>
    <row r="710">
      <c r="A710" s="19"/>
      <c r="B710" s="34"/>
      <c r="C710" s="17"/>
      <c r="D710" s="39"/>
      <c r="I710" s="17"/>
      <c r="J710" s="17"/>
      <c r="K710" s="29"/>
      <c r="L710" s="37"/>
      <c r="M710" s="37"/>
      <c r="N710" s="29"/>
      <c r="O710" s="29"/>
      <c r="P710" s="13"/>
      <c r="Q710" s="13"/>
      <c r="R710" s="20"/>
      <c r="S710" s="13"/>
    </row>
    <row r="711">
      <c r="A711" s="19"/>
      <c r="B711" s="34"/>
      <c r="C711" s="17"/>
      <c r="D711" s="39"/>
      <c r="I711" s="17"/>
      <c r="J711" s="17"/>
      <c r="K711" s="29"/>
      <c r="L711" s="37"/>
      <c r="M711" s="37"/>
      <c r="N711" s="29"/>
      <c r="O711" s="29"/>
      <c r="P711" s="13"/>
      <c r="Q711" s="13"/>
      <c r="R711" s="20"/>
      <c r="S711" s="13"/>
    </row>
    <row r="712">
      <c r="A712" s="19"/>
      <c r="B712" s="34"/>
      <c r="C712" s="17"/>
      <c r="D712" s="39"/>
      <c r="I712" s="17"/>
      <c r="J712" s="17"/>
      <c r="K712" s="29"/>
      <c r="L712" s="37"/>
      <c r="M712" s="37"/>
      <c r="N712" s="29"/>
      <c r="O712" s="29"/>
      <c r="P712" s="13"/>
      <c r="Q712" s="13"/>
      <c r="R712" s="20"/>
      <c r="S712" s="13"/>
    </row>
    <row r="713">
      <c r="A713" s="19"/>
      <c r="B713" s="34"/>
      <c r="C713" s="17"/>
      <c r="D713" s="39"/>
      <c r="I713" s="17"/>
      <c r="J713" s="17"/>
      <c r="K713" s="29"/>
      <c r="L713" s="37"/>
      <c r="M713" s="37"/>
      <c r="N713" s="29"/>
      <c r="O713" s="29"/>
      <c r="P713" s="13"/>
      <c r="Q713" s="13"/>
      <c r="R713" s="20"/>
      <c r="S713" s="13"/>
    </row>
    <row r="714">
      <c r="A714" s="19"/>
      <c r="B714" s="34"/>
      <c r="C714" s="17"/>
      <c r="D714" s="39"/>
      <c r="I714" s="17"/>
      <c r="J714" s="17"/>
      <c r="K714" s="29"/>
      <c r="L714" s="37"/>
      <c r="M714" s="37"/>
      <c r="N714" s="29"/>
      <c r="O714" s="29"/>
      <c r="P714" s="13"/>
      <c r="Q714" s="13"/>
      <c r="R714" s="20"/>
      <c r="S714" s="13"/>
    </row>
    <row r="715">
      <c r="A715" s="19"/>
      <c r="B715" s="34"/>
      <c r="C715" s="17"/>
      <c r="D715" s="39"/>
      <c r="I715" s="17"/>
      <c r="J715" s="17"/>
      <c r="K715" s="29"/>
      <c r="L715" s="37"/>
      <c r="M715" s="37"/>
      <c r="N715" s="29"/>
      <c r="O715" s="29"/>
      <c r="P715" s="13"/>
      <c r="Q715" s="13"/>
      <c r="R715" s="20"/>
      <c r="S715" s="13"/>
    </row>
    <row r="716">
      <c r="A716" s="19"/>
      <c r="B716" s="34"/>
      <c r="C716" s="17"/>
      <c r="D716" s="39"/>
      <c r="I716" s="17"/>
      <c r="J716" s="17"/>
      <c r="K716" s="29"/>
      <c r="L716" s="37"/>
      <c r="M716" s="37"/>
      <c r="N716" s="29"/>
      <c r="O716" s="29"/>
      <c r="P716" s="13"/>
      <c r="Q716" s="13"/>
      <c r="R716" s="20"/>
      <c r="S716" s="13"/>
    </row>
    <row r="717">
      <c r="A717" s="19"/>
      <c r="B717" s="34"/>
      <c r="C717" s="17"/>
      <c r="D717" s="39"/>
      <c r="I717" s="17"/>
      <c r="J717" s="17"/>
      <c r="K717" s="29"/>
      <c r="L717" s="37"/>
      <c r="M717" s="37"/>
      <c r="N717" s="29"/>
      <c r="O717" s="29"/>
      <c r="P717" s="13"/>
      <c r="Q717" s="13"/>
      <c r="R717" s="20"/>
      <c r="S717" s="13"/>
    </row>
    <row r="718">
      <c r="A718" s="19"/>
      <c r="B718" s="34"/>
      <c r="C718" s="17"/>
      <c r="D718" s="39"/>
      <c r="I718" s="17"/>
      <c r="J718" s="17"/>
      <c r="K718" s="29"/>
      <c r="L718" s="37"/>
      <c r="M718" s="37"/>
      <c r="N718" s="29"/>
      <c r="O718" s="29"/>
      <c r="P718" s="13"/>
      <c r="Q718" s="13"/>
      <c r="R718" s="20"/>
      <c r="S718" s="13"/>
    </row>
    <row r="719">
      <c r="A719" s="19"/>
      <c r="B719" s="34"/>
      <c r="C719" s="17"/>
      <c r="D719" s="39"/>
      <c r="I719" s="17"/>
      <c r="J719" s="17"/>
      <c r="K719" s="29"/>
      <c r="L719" s="37"/>
      <c r="M719" s="37"/>
      <c r="N719" s="29"/>
      <c r="O719" s="29"/>
      <c r="P719" s="13"/>
      <c r="Q719" s="13"/>
      <c r="R719" s="20"/>
      <c r="S719" s="13"/>
    </row>
    <row r="720">
      <c r="A720" s="19"/>
      <c r="B720" s="34"/>
      <c r="C720" s="17"/>
      <c r="D720" s="39"/>
      <c r="I720" s="17"/>
      <c r="J720" s="17"/>
      <c r="K720" s="29"/>
      <c r="L720" s="37"/>
      <c r="M720" s="37"/>
      <c r="N720" s="29"/>
      <c r="O720" s="29"/>
      <c r="P720" s="13"/>
      <c r="Q720" s="13"/>
      <c r="R720" s="20"/>
      <c r="S720" s="13"/>
    </row>
    <row r="721">
      <c r="A721" s="19"/>
      <c r="B721" s="34"/>
      <c r="C721" s="17"/>
      <c r="D721" s="39"/>
      <c r="I721" s="17"/>
      <c r="J721" s="17"/>
      <c r="K721" s="29"/>
      <c r="L721" s="37"/>
      <c r="M721" s="37"/>
      <c r="N721" s="29"/>
      <c r="O721" s="29"/>
      <c r="P721" s="13"/>
      <c r="Q721" s="13"/>
      <c r="R721" s="20"/>
      <c r="S721" s="13"/>
    </row>
    <row r="722">
      <c r="A722" s="19"/>
      <c r="B722" s="34"/>
      <c r="C722" s="17"/>
      <c r="D722" s="39"/>
      <c r="I722" s="17"/>
      <c r="J722" s="17"/>
      <c r="K722" s="29"/>
      <c r="L722" s="37"/>
      <c r="M722" s="37"/>
      <c r="N722" s="29"/>
      <c r="O722" s="29"/>
      <c r="P722" s="13"/>
      <c r="Q722" s="13"/>
      <c r="R722" s="20"/>
      <c r="S722" s="13"/>
    </row>
    <row r="723">
      <c r="A723" s="19"/>
      <c r="B723" s="34"/>
      <c r="C723" s="17"/>
      <c r="D723" s="39"/>
      <c r="I723" s="17"/>
      <c r="J723" s="17"/>
      <c r="K723" s="29"/>
      <c r="L723" s="37"/>
      <c r="M723" s="37"/>
      <c r="N723" s="29"/>
      <c r="O723" s="29"/>
      <c r="P723" s="13"/>
      <c r="Q723" s="13"/>
      <c r="R723" s="20"/>
      <c r="S723" s="13"/>
    </row>
    <row r="724">
      <c r="A724" s="19"/>
      <c r="B724" s="34"/>
      <c r="C724" s="17"/>
      <c r="D724" s="39"/>
      <c r="I724" s="17"/>
      <c r="J724" s="17"/>
      <c r="K724" s="29"/>
      <c r="L724" s="37"/>
      <c r="M724" s="37"/>
      <c r="N724" s="29"/>
      <c r="O724" s="29"/>
      <c r="P724" s="13"/>
      <c r="Q724" s="13"/>
      <c r="R724" s="20"/>
      <c r="S724" s="13"/>
    </row>
    <row r="725">
      <c r="A725" s="19"/>
      <c r="B725" s="34"/>
      <c r="C725" s="17"/>
      <c r="D725" s="39"/>
      <c r="I725" s="17"/>
      <c r="J725" s="17"/>
      <c r="K725" s="29"/>
      <c r="L725" s="37"/>
      <c r="M725" s="37"/>
      <c r="N725" s="29"/>
      <c r="O725" s="29"/>
      <c r="P725" s="13"/>
      <c r="Q725" s="13"/>
      <c r="R725" s="20"/>
      <c r="S725" s="13"/>
    </row>
    <row r="726">
      <c r="A726" s="19"/>
      <c r="B726" s="34"/>
      <c r="C726" s="17"/>
      <c r="D726" s="39"/>
      <c r="I726" s="17"/>
      <c r="J726" s="17"/>
      <c r="K726" s="29"/>
      <c r="L726" s="37"/>
      <c r="M726" s="37"/>
      <c r="N726" s="29"/>
      <c r="O726" s="29"/>
      <c r="P726" s="13"/>
      <c r="Q726" s="13"/>
      <c r="R726" s="20"/>
      <c r="S726" s="13"/>
    </row>
    <row r="727">
      <c r="A727" s="19"/>
      <c r="B727" s="34"/>
      <c r="C727" s="17"/>
      <c r="D727" s="39"/>
      <c r="I727" s="17"/>
      <c r="J727" s="17"/>
      <c r="K727" s="29"/>
      <c r="L727" s="37"/>
      <c r="M727" s="37"/>
      <c r="N727" s="29"/>
      <c r="O727" s="29"/>
      <c r="P727" s="13"/>
      <c r="Q727" s="13"/>
      <c r="R727" s="20"/>
      <c r="S727" s="13"/>
    </row>
    <row r="728">
      <c r="A728" s="19"/>
      <c r="B728" s="34"/>
      <c r="C728" s="17"/>
      <c r="D728" s="39"/>
      <c r="I728" s="17"/>
      <c r="J728" s="17"/>
      <c r="K728" s="29"/>
      <c r="L728" s="37"/>
      <c r="M728" s="37"/>
      <c r="N728" s="29"/>
      <c r="O728" s="29"/>
      <c r="P728" s="13"/>
      <c r="Q728" s="13"/>
      <c r="R728" s="20"/>
      <c r="S728" s="13"/>
    </row>
    <row r="729">
      <c r="A729" s="19"/>
      <c r="B729" s="34"/>
      <c r="C729" s="17"/>
      <c r="D729" s="39"/>
      <c r="I729" s="17"/>
      <c r="J729" s="17"/>
      <c r="K729" s="29"/>
      <c r="L729" s="37"/>
      <c r="M729" s="37"/>
      <c r="N729" s="29"/>
      <c r="O729" s="29"/>
      <c r="P729" s="13"/>
      <c r="Q729" s="13"/>
      <c r="R729" s="20"/>
      <c r="S729" s="13"/>
    </row>
    <row r="730">
      <c r="A730" s="19"/>
      <c r="B730" s="34"/>
      <c r="C730" s="17"/>
      <c r="D730" s="39"/>
      <c r="I730" s="17"/>
      <c r="J730" s="17"/>
      <c r="K730" s="29"/>
      <c r="L730" s="37"/>
      <c r="M730" s="37"/>
      <c r="N730" s="29"/>
      <c r="O730" s="29"/>
      <c r="P730" s="13"/>
      <c r="Q730" s="13"/>
      <c r="R730" s="20"/>
      <c r="S730" s="13"/>
    </row>
    <row r="731">
      <c r="A731" s="19"/>
      <c r="B731" s="34"/>
      <c r="C731" s="17"/>
      <c r="D731" s="39"/>
      <c r="I731" s="17"/>
      <c r="J731" s="17"/>
      <c r="K731" s="29"/>
      <c r="L731" s="37"/>
      <c r="M731" s="37"/>
      <c r="N731" s="29"/>
      <c r="O731" s="29"/>
      <c r="P731" s="13"/>
      <c r="Q731" s="13"/>
      <c r="R731" s="20"/>
      <c r="S731" s="13"/>
    </row>
    <row r="732">
      <c r="A732" s="19"/>
      <c r="B732" s="34"/>
      <c r="C732" s="17"/>
      <c r="D732" s="39"/>
      <c r="I732" s="17"/>
      <c r="J732" s="17"/>
      <c r="K732" s="29"/>
      <c r="L732" s="37"/>
      <c r="M732" s="37"/>
      <c r="N732" s="29"/>
      <c r="O732" s="29"/>
      <c r="P732" s="13"/>
      <c r="Q732" s="13"/>
      <c r="R732" s="20"/>
      <c r="S732" s="13"/>
    </row>
    <row r="733">
      <c r="A733" s="19"/>
      <c r="B733" s="34"/>
      <c r="C733" s="17"/>
      <c r="D733" s="39"/>
      <c r="I733" s="17"/>
      <c r="J733" s="17"/>
      <c r="K733" s="29"/>
      <c r="L733" s="37"/>
      <c r="M733" s="37"/>
      <c r="N733" s="29"/>
      <c r="O733" s="29"/>
      <c r="P733" s="13"/>
      <c r="Q733" s="13"/>
      <c r="R733" s="20"/>
      <c r="S733" s="13"/>
    </row>
    <row r="734">
      <c r="A734" s="19"/>
      <c r="B734" s="34"/>
      <c r="C734" s="17"/>
      <c r="D734" s="39"/>
      <c r="I734" s="17"/>
      <c r="J734" s="17"/>
      <c r="K734" s="29"/>
      <c r="L734" s="37"/>
      <c r="M734" s="37"/>
      <c r="N734" s="29"/>
      <c r="O734" s="29"/>
      <c r="P734" s="13"/>
      <c r="Q734" s="13"/>
      <c r="R734" s="20"/>
      <c r="S734" s="13"/>
    </row>
    <row r="735">
      <c r="A735" s="19"/>
      <c r="B735" s="34"/>
      <c r="C735" s="17"/>
      <c r="D735" s="39"/>
      <c r="I735" s="17"/>
      <c r="J735" s="17"/>
      <c r="K735" s="29"/>
      <c r="L735" s="37"/>
      <c r="M735" s="37"/>
      <c r="N735" s="29"/>
      <c r="O735" s="29"/>
      <c r="P735" s="13"/>
      <c r="Q735" s="13"/>
      <c r="R735" s="20"/>
      <c r="S735" s="13"/>
    </row>
    <row r="736">
      <c r="A736" s="19"/>
      <c r="B736" s="34"/>
      <c r="C736" s="17"/>
      <c r="D736" s="39"/>
      <c r="I736" s="17"/>
      <c r="J736" s="17"/>
      <c r="K736" s="29"/>
      <c r="L736" s="37"/>
      <c r="M736" s="37"/>
      <c r="N736" s="29"/>
      <c r="O736" s="29"/>
      <c r="P736" s="13"/>
      <c r="Q736" s="13"/>
      <c r="R736" s="20"/>
      <c r="S736" s="13"/>
    </row>
    <row r="737">
      <c r="A737" s="19"/>
      <c r="B737" s="34"/>
      <c r="C737" s="17"/>
      <c r="D737" s="39"/>
      <c r="I737" s="17"/>
      <c r="J737" s="17"/>
      <c r="K737" s="29"/>
      <c r="L737" s="37"/>
      <c r="M737" s="37"/>
      <c r="N737" s="29"/>
      <c r="O737" s="29"/>
      <c r="P737" s="13"/>
      <c r="Q737" s="13"/>
      <c r="R737" s="20"/>
      <c r="S737" s="13"/>
    </row>
    <row r="738">
      <c r="A738" s="19"/>
      <c r="B738" s="34"/>
      <c r="C738" s="17"/>
      <c r="D738" s="39"/>
      <c r="I738" s="17"/>
      <c r="J738" s="17"/>
      <c r="K738" s="29"/>
      <c r="L738" s="37"/>
      <c r="M738" s="37"/>
      <c r="N738" s="29"/>
      <c r="O738" s="29"/>
      <c r="P738" s="13"/>
      <c r="Q738" s="13"/>
      <c r="R738" s="20"/>
      <c r="S738" s="13"/>
    </row>
    <row r="739">
      <c r="A739" s="19"/>
      <c r="B739" s="34"/>
      <c r="C739" s="17"/>
      <c r="D739" s="39"/>
      <c r="I739" s="17"/>
      <c r="J739" s="17"/>
      <c r="K739" s="29"/>
      <c r="L739" s="37"/>
      <c r="M739" s="37"/>
      <c r="N739" s="29"/>
      <c r="O739" s="29"/>
      <c r="P739" s="13"/>
      <c r="Q739" s="13"/>
      <c r="R739" s="20"/>
      <c r="S739" s="13"/>
    </row>
    <row r="740">
      <c r="A740" s="19"/>
      <c r="B740" s="34"/>
      <c r="C740" s="17"/>
      <c r="D740" s="39"/>
      <c r="I740" s="17"/>
      <c r="J740" s="17"/>
      <c r="K740" s="29"/>
      <c r="L740" s="37"/>
      <c r="M740" s="37"/>
      <c r="N740" s="29"/>
      <c r="O740" s="29"/>
      <c r="P740" s="13"/>
      <c r="Q740" s="13"/>
      <c r="R740" s="20"/>
      <c r="S740" s="13"/>
    </row>
    <row r="741">
      <c r="A741" s="19"/>
      <c r="B741" s="34"/>
      <c r="C741" s="17"/>
      <c r="D741" s="39"/>
      <c r="I741" s="17"/>
      <c r="J741" s="17"/>
      <c r="K741" s="29"/>
      <c r="L741" s="37"/>
      <c r="M741" s="37"/>
      <c r="N741" s="29"/>
      <c r="O741" s="29"/>
      <c r="P741" s="13"/>
      <c r="Q741" s="13"/>
      <c r="R741" s="20"/>
      <c r="S741" s="13"/>
    </row>
    <row r="742">
      <c r="A742" s="19"/>
      <c r="B742" s="34"/>
      <c r="C742" s="17"/>
      <c r="D742" s="39"/>
      <c r="I742" s="17"/>
      <c r="J742" s="17"/>
      <c r="K742" s="29"/>
      <c r="L742" s="37"/>
      <c r="M742" s="37"/>
      <c r="N742" s="29"/>
      <c r="O742" s="29"/>
      <c r="P742" s="13"/>
      <c r="Q742" s="13"/>
      <c r="R742" s="20"/>
      <c r="S742" s="13"/>
    </row>
    <row r="743">
      <c r="A743" s="19"/>
      <c r="B743" s="34"/>
      <c r="C743" s="17"/>
      <c r="D743" s="39"/>
      <c r="I743" s="17"/>
      <c r="J743" s="17"/>
      <c r="K743" s="29"/>
      <c r="L743" s="37"/>
      <c r="M743" s="37"/>
      <c r="N743" s="29"/>
      <c r="O743" s="29"/>
      <c r="P743" s="13"/>
      <c r="Q743" s="13"/>
      <c r="R743" s="20"/>
      <c r="S743" s="13"/>
    </row>
    <row r="744">
      <c r="A744" s="19"/>
      <c r="B744" s="34"/>
      <c r="C744" s="17"/>
      <c r="D744" s="39"/>
      <c r="I744" s="17"/>
      <c r="J744" s="17"/>
      <c r="K744" s="29"/>
      <c r="L744" s="37"/>
      <c r="M744" s="37"/>
      <c r="N744" s="29"/>
      <c r="O744" s="29"/>
      <c r="P744" s="13"/>
      <c r="Q744" s="13"/>
      <c r="R744" s="20"/>
      <c r="S744" s="13"/>
    </row>
    <row r="745">
      <c r="A745" s="19"/>
      <c r="B745" s="34"/>
      <c r="C745" s="17"/>
      <c r="D745" s="39"/>
      <c r="I745" s="17"/>
      <c r="J745" s="17"/>
      <c r="K745" s="29"/>
      <c r="L745" s="37"/>
      <c r="M745" s="37"/>
      <c r="N745" s="29"/>
      <c r="O745" s="29"/>
      <c r="P745" s="13"/>
      <c r="Q745" s="13"/>
      <c r="R745" s="20"/>
      <c r="S745" s="13"/>
    </row>
    <row r="746">
      <c r="A746" s="19"/>
      <c r="B746" s="34"/>
      <c r="C746" s="17"/>
      <c r="D746" s="39"/>
      <c r="I746" s="17"/>
      <c r="J746" s="17"/>
      <c r="K746" s="29"/>
      <c r="L746" s="37"/>
      <c r="M746" s="37"/>
      <c r="N746" s="29"/>
      <c r="O746" s="29"/>
      <c r="P746" s="13"/>
      <c r="Q746" s="13"/>
      <c r="R746" s="20"/>
      <c r="S746" s="13"/>
    </row>
    <row r="747">
      <c r="A747" s="19"/>
      <c r="B747" s="34"/>
      <c r="C747" s="17"/>
      <c r="D747" s="39"/>
      <c r="I747" s="17"/>
      <c r="J747" s="17"/>
      <c r="K747" s="29"/>
      <c r="L747" s="37"/>
      <c r="M747" s="37"/>
      <c r="N747" s="29"/>
      <c r="O747" s="29"/>
      <c r="P747" s="13"/>
      <c r="Q747" s="13"/>
      <c r="R747" s="20"/>
      <c r="S747" s="13"/>
    </row>
    <row r="748">
      <c r="A748" s="19"/>
      <c r="B748" s="34"/>
      <c r="C748" s="17"/>
      <c r="D748" s="39"/>
      <c r="I748" s="17"/>
      <c r="J748" s="17"/>
      <c r="K748" s="29"/>
      <c r="L748" s="37"/>
      <c r="M748" s="37"/>
      <c r="N748" s="29"/>
      <c r="O748" s="29"/>
      <c r="P748" s="13"/>
      <c r="Q748" s="13"/>
      <c r="R748" s="20"/>
      <c r="S748" s="13"/>
    </row>
    <row r="749">
      <c r="A749" s="19"/>
      <c r="B749" s="34"/>
      <c r="C749" s="17"/>
      <c r="D749" s="39"/>
      <c r="I749" s="17"/>
      <c r="J749" s="17"/>
      <c r="K749" s="29"/>
      <c r="L749" s="37"/>
      <c r="M749" s="37"/>
      <c r="N749" s="29"/>
      <c r="O749" s="29"/>
      <c r="P749" s="13"/>
      <c r="Q749" s="13"/>
      <c r="R749" s="20"/>
      <c r="S749" s="13"/>
    </row>
    <row r="750">
      <c r="A750" s="19"/>
      <c r="B750" s="34"/>
      <c r="C750" s="17"/>
      <c r="D750" s="39"/>
      <c r="I750" s="17"/>
      <c r="J750" s="17"/>
      <c r="K750" s="29"/>
      <c r="L750" s="37"/>
      <c r="M750" s="37"/>
      <c r="N750" s="29"/>
      <c r="O750" s="29"/>
      <c r="P750" s="13"/>
      <c r="Q750" s="13"/>
      <c r="R750" s="20"/>
      <c r="S750" s="13"/>
    </row>
    <row r="751">
      <c r="A751" s="19"/>
      <c r="B751" s="34"/>
      <c r="C751" s="17"/>
      <c r="D751" s="39"/>
      <c r="I751" s="17"/>
      <c r="J751" s="17"/>
      <c r="K751" s="29"/>
      <c r="L751" s="37"/>
      <c r="M751" s="37"/>
      <c r="N751" s="29"/>
      <c r="O751" s="29"/>
      <c r="P751" s="13"/>
      <c r="Q751" s="13"/>
      <c r="R751" s="20"/>
      <c r="S751" s="13"/>
    </row>
    <row r="752">
      <c r="A752" s="19"/>
      <c r="B752" s="34"/>
      <c r="C752" s="17"/>
      <c r="D752" s="39"/>
      <c r="I752" s="17"/>
      <c r="J752" s="17"/>
      <c r="K752" s="29"/>
      <c r="L752" s="37"/>
      <c r="M752" s="37"/>
      <c r="N752" s="29"/>
      <c r="O752" s="29"/>
      <c r="P752" s="13"/>
      <c r="Q752" s="13"/>
      <c r="R752" s="20"/>
      <c r="S752" s="13"/>
    </row>
    <row r="753">
      <c r="A753" s="19"/>
      <c r="B753" s="34"/>
      <c r="C753" s="17"/>
      <c r="D753" s="39"/>
      <c r="I753" s="17"/>
      <c r="J753" s="17"/>
      <c r="K753" s="29"/>
      <c r="L753" s="37"/>
      <c r="M753" s="37"/>
      <c r="N753" s="29"/>
      <c r="O753" s="29"/>
      <c r="P753" s="13"/>
      <c r="Q753" s="13"/>
      <c r="R753" s="20"/>
      <c r="S753" s="13"/>
    </row>
    <row r="754">
      <c r="A754" s="19"/>
      <c r="B754" s="34"/>
      <c r="C754" s="17"/>
      <c r="D754" s="39"/>
      <c r="I754" s="17"/>
      <c r="J754" s="17"/>
      <c r="K754" s="29"/>
      <c r="L754" s="37"/>
      <c r="M754" s="37"/>
      <c r="N754" s="29"/>
      <c r="O754" s="29"/>
      <c r="P754" s="13"/>
      <c r="Q754" s="13"/>
      <c r="R754" s="20"/>
      <c r="S754" s="13"/>
    </row>
    <row r="755">
      <c r="A755" s="19"/>
      <c r="B755" s="34"/>
      <c r="C755" s="17"/>
      <c r="D755" s="39"/>
      <c r="I755" s="17"/>
      <c r="J755" s="17"/>
      <c r="K755" s="29"/>
      <c r="L755" s="37"/>
      <c r="M755" s="37"/>
      <c r="N755" s="29"/>
      <c r="O755" s="29"/>
      <c r="P755" s="13"/>
      <c r="Q755" s="13"/>
      <c r="R755" s="20"/>
      <c r="S755" s="13"/>
    </row>
    <row r="756">
      <c r="A756" s="19"/>
      <c r="B756" s="34"/>
      <c r="C756" s="17"/>
      <c r="D756" s="39"/>
      <c r="I756" s="17"/>
      <c r="J756" s="17"/>
      <c r="K756" s="29"/>
      <c r="L756" s="37"/>
      <c r="M756" s="37"/>
      <c r="N756" s="29"/>
      <c r="O756" s="29"/>
      <c r="P756" s="13"/>
      <c r="Q756" s="13"/>
      <c r="R756" s="20"/>
      <c r="S756" s="13"/>
    </row>
    <row r="757">
      <c r="A757" s="19"/>
      <c r="B757" s="34"/>
      <c r="C757" s="17"/>
      <c r="D757" s="39"/>
      <c r="I757" s="17"/>
      <c r="J757" s="17"/>
      <c r="K757" s="29"/>
      <c r="L757" s="37"/>
      <c r="M757" s="37"/>
      <c r="N757" s="29"/>
      <c r="O757" s="29"/>
      <c r="P757" s="13"/>
      <c r="Q757" s="13"/>
      <c r="R757" s="20"/>
      <c r="S757" s="13"/>
    </row>
    <row r="758">
      <c r="A758" s="19"/>
      <c r="B758" s="34"/>
      <c r="C758" s="17"/>
      <c r="D758" s="39"/>
      <c r="I758" s="17"/>
      <c r="J758" s="17"/>
      <c r="K758" s="29"/>
      <c r="L758" s="37"/>
      <c r="M758" s="37"/>
      <c r="N758" s="29"/>
      <c r="O758" s="29"/>
      <c r="P758" s="13"/>
      <c r="Q758" s="13"/>
      <c r="R758" s="20"/>
      <c r="S758" s="13"/>
    </row>
    <row r="759">
      <c r="A759" s="19"/>
      <c r="B759" s="34"/>
      <c r="C759" s="17"/>
      <c r="D759" s="39"/>
      <c r="I759" s="17"/>
      <c r="J759" s="17"/>
      <c r="K759" s="29"/>
      <c r="L759" s="37"/>
      <c r="M759" s="37"/>
      <c r="N759" s="29"/>
      <c r="O759" s="29"/>
      <c r="P759" s="13"/>
      <c r="Q759" s="13"/>
      <c r="R759" s="20"/>
      <c r="S759" s="13"/>
    </row>
    <row r="760">
      <c r="A760" s="19"/>
      <c r="B760" s="34"/>
      <c r="C760" s="17"/>
      <c r="D760" s="39"/>
      <c r="I760" s="17"/>
      <c r="J760" s="17"/>
      <c r="K760" s="29"/>
      <c r="L760" s="37"/>
      <c r="M760" s="37"/>
      <c r="N760" s="29"/>
      <c r="O760" s="29"/>
      <c r="P760" s="13"/>
      <c r="Q760" s="13"/>
      <c r="R760" s="20"/>
      <c r="S760" s="13"/>
    </row>
    <row r="761">
      <c r="A761" s="19"/>
      <c r="B761" s="34"/>
      <c r="C761" s="17"/>
      <c r="D761" s="39"/>
      <c r="I761" s="17"/>
      <c r="J761" s="17"/>
      <c r="K761" s="29"/>
      <c r="L761" s="37"/>
      <c r="M761" s="37"/>
      <c r="N761" s="29"/>
      <c r="O761" s="29"/>
      <c r="P761" s="13"/>
      <c r="Q761" s="13"/>
      <c r="R761" s="20"/>
      <c r="S761" s="13"/>
    </row>
    <row r="762">
      <c r="A762" s="19"/>
      <c r="B762" s="34"/>
      <c r="C762" s="17"/>
      <c r="D762" s="39"/>
      <c r="I762" s="17"/>
      <c r="J762" s="17"/>
      <c r="K762" s="29"/>
      <c r="L762" s="37"/>
      <c r="M762" s="37"/>
      <c r="N762" s="29"/>
      <c r="O762" s="29"/>
      <c r="P762" s="13"/>
      <c r="Q762" s="13"/>
      <c r="R762" s="20"/>
      <c r="S762" s="13"/>
    </row>
    <row r="763">
      <c r="A763" s="19"/>
      <c r="B763" s="34"/>
      <c r="C763" s="17"/>
      <c r="D763" s="39"/>
      <c r="I763" s="17"/>
      <c r="J763" s="17"/>
      <c r="K763" s="29"/>
      <c r="L763" s="37"/>
      <c r="M763" s="37"/>
      <c r="N763" s="29"/>
      <c r="O763" s="29"/>
      <c r="P763" s="13"/>
      <c r="Q763" s="13"/>
      <c r="R763" s="20"/>
      <c r="S763" s="13"/>
    </row>
    <row r="764">
      <c r="A764" s="19"/>
      <c r="B764" s="34"/>
      <c r="C764" s="17"/>
      <c r="D764" s="39"/>
      <c r="I764" s="17"/>
      <c r="J764" s="17"/>
      <c r="K764" s="29"/>
      <c r="L764" s="37"/>
      <c r="M764" s="37"/>
      <c r="N764" s="29"/>
      <c r="O764" s="29"/>
      <c r="P764" s="13"/>
      <c r="Q764" s="13"/>
      <c r="R764" s="20"/>
      <c r="S764" s="13"/>
    </row>
    <row r="765">
      <c r="A765" s="19"/>
      <c r="B765" s="34"/>
      <c r="C765" s="17"/>
      <c r="D765" s="39"/>
      <c r="I765" s="17"/>
      <c r="J765" s="17"/>
      <c r="K765" s="29"/>
      <c r="L765" s="37"/>
      <c r="M765" s="37"/>
      <c r="N765" s="29"/>
      <c r="O765" s="29"/>
      <c r="P765" s="13"/>
      <c r="Q765" s="13"/>
      <c r="R765" s="20"/>
      <c r="S765" s="13"/>
    </row>
    <row r="766">
      <c r="A766" s="19"/>
      <c r="B766" s="34"/>
      <c r="C766" s="17"/>
      <c r="D766" s="39"/>
      <c r="I766" s="17"/>
      <c r="J766" s="17"/>
      <c r="K766" s="29"/>
      <c r="L766" s="37"/>
      <c r="M766" s="37"/>
      <c r="N766" s="29"/>
      <c r="O766" s="29"/>
      <c r="P766" s="13"/>
      <c r="Q766" s="13"/>
      <c r="R766" s="20"/>
      <c r="S766" s="13"/>
    </row>
    <row r="767">
      <c r="A767" s="19"/>
      <c r="B767" s="34"/>
      <c r="C767" s="17"/>
      <c r="D767" s="39"/>
      <c r="I767" s="17"/>
      <c r="J767" s="17"/>
      <c r="K767" s="29"/>
      <c r="L767" s="37"/>
      <c r="M767" s="37"/>
      <c r="N767" s="29"/>
      <c r="O767" s="29"/>
      <c r="P767" s="13"/>
      <c r="Q767" s="13"/>
      <c r="R767" s="20"/>
      <c r="S767" s="13"/>
    </row>
    <row r="768">
      <c r="A768" s="19"/>
      <c r="B768" s="34"/>
      <c r="C768" s="17"/>
      <c r="D768" s="39"/>
      <c r="I768" s="17"/>
      <c r="J768" s="17"/>
      <c r="K768" s="29"/>
      <c r="L768" s="37"/>
      <c r="M768" s="37"/>
      <c r="N768" s="29"/>
      <c r="O768" s="29"/>
      <c r="P768" s="13"/>
      <c r="Q768" s="13"/>
      <c r="R768" s="20"/>
      <c r="S768" s="13"/>
    </row>
    <row r="769">
      <c r="A769" s="19"/>
      <c r="B769" s="34"/>
      <c r="C769" s="17"/>
      <c r="D769" s="39"/>
      <c r="I769" s="17"/>
      <c r="J769" s="17"/>
      <c r="K769" s="29"/>
      <c r="L769" s="37"/>
      <c r="M769" s="37"/>
      <c r="N769" s="29"/>
      <c r="O769" s="29"/>
      <c r="P769" s="13"/>
      <c r="Q769" s="13"/>
      <c r="R769" s="20"/>
      <c r="S769" s="13"/>
    </row>
    <row r="770">
      <c r="A770" s="19"/>
      <c r="B770" s="34"/>
      <c r="C770" s="17"/>
      <c r="D770" s="39"/>
      <c r="I770" s="17"/>
      <c r="J770" s="17"/>
      <c r="K770" s="29"/>
      <c r="L770" s="37"/>
      <c r="M770" s="37"/>
      <c r="N770" s="29"/>
      <c r="O770" s="29"/>
      <c r="P770" s="13"/>
      <c r="Q770" s="13"/>
      <c r="R770" s="20"/>
      <c r="S770" s="13"/>
    </row>
    <row r="771">
      <c r="A771" s="19"/>
      <c r="B771" s="34"/>
      <c r="C771" s="17"/>
      <c r="D771" s="39"/>
      <c r="I771" s="17"/>
      <c r="J771" s="17"/>
      <c r="K771" s="29"/>
      <c r="L771" s="37"/>
      <c r="M771" s="37"/>
      <c r="N771" s="29"/>
      <c r="O771" s="29"/>
      <c r="P771" s="13"/>
      <c r="Q771" s="13"/>
      <c r="R771" s="20"/>
      <c r="S771" s="13"/>
    </row>
    <row r="772">
      <c r="A772" s="19"/>
      <c r="B772" s="34"/>
      <c r="C772" s="17"/>
      <c r="D772" s="39"/>
      <c r="I772" s="17"/>
      <c r="J772" s="17"/>
      <c r="K772" s="29"/>
      <c r="L772" s="37"/>
      <c r="M772" s="37"/>
      <c r="N772" s="29"/>
      <c r="O772" s="29"/>
      <c r="P772" s="13"/>
      <c r="Q772" s="13"/>
      <c r="R772" s="20"/>
      <c r="S772" s="13"/>
    </row>
    <row r="773">
      <c r="A773" s="19"/>
      <c r="B773" s="34"/>
      <c r="C773" s="17"/>
      <c r="D773" s="39"/>
      <c r="I773" s="17"/>
      <c r="J773" s="17"/>
      <c r="K773" s="29"/>
      <c r="L773" s="37"/>
      <c r="M773" s="37"/>
      <c r="N773" s="29"/>
      <c r="O773" s="29"/>
      <c r="P773" s="13"/>
      <c r="Q773" s="13"/>
      <c r="R773" s="20"/>
      <c r="S773" s="13"/>
    </row>
    <row r="774">
      <c r="A774" s="19"/>
      <c r="B774" s="34"/>
      <c r="C774" s="17"/>
      <c r="D774" s="39"/>
      <c r="I774" s="17"/>
      <c r="J774" s="17"/>
      <c r="K774" s="29"/>
      <c r="L774" s="37"/>
      <c r="M774" s="37"/>
      <c r="N774" s="29"/>
      <c r="O774" s="29"/>
      <c r="P774" s="13"/>
      <c r="Q774" s="13"/>
      <c r="R774" s="20"/>
      <c r="S774" s="13"/>
    </row>
    <row r="775">
      <c r="A775" s="19"/>
      <c r="B775" s="34"/>
      <c r="C775" s="17"/>
      <c r="D775" s="39"/>
      <c r="I775" s="17"/>
      <c r="J775" s="17"/>
      <c r="K775" s="29"/>
      <c r="L775" s="37"/>
      <c r="M775" s="37"/>
      <c r="N775" s="29"/>
      <c r="O775" s="29"/>
      <c r="P775" s="13"/>
      <c r="Q775" s="13"/>
      <c r="R775" s="20"/>
      <c r="S775" s="13"/>
    </row>
    <row r="776">
      <c r="A776" s="19"/>
      <c r="B776" s="34"/>
      <c r="C776" s="17"/>
      <c r="D776" s="39"/>
      <c r="I776" s="17"/>
      <c r="J776" s="17"/>
      <c r="K776" s="29"/>
      <c r="L776" s="37"/>
      <c r="M776" s="37"/>
      <c r="N776" s="29"/>
      <c r="O776" s="29"/>
      <c r="P776" s="13"/>
      <c r="Q776" s="13"/>
      <c r="R776" s="20"/>
      <c r="S776" s="13"/>
    </row>
    <row r="777">
      <c r="A777" s="19"/>
      <c r="B777" s="34"/>
      <c r="C777" s="17"/>
      <c r="D777" s="39"/>
      <c r="I777" s="17"/>
      <c r="J777" s="17"/>
      <c r="K777" s="29"/>
      <c r="L777" s="37"/>
      <c r="M777" s="37"/>
      <c r="N777" s="29"/>
      <c r="O777" s="29"/>
      <c r="P777" s="13"/>
      <c r="Q777" s="13"/>
      <c r="R777" s="20"/>
      <c r="S777" s="13"/>
    </row>
    <row r="778">
      <c r="A778" s="19"/>
      <c r="B778" s="34"/>
      <c r="C778" s="17"/>
      <c r="D778" s="39"/>
      <c r="I778" s="17"/>
      <c r="J778" s="17"/>
      <c r="K778" s="29"/>
      <c r="L778" s="37"/>
      <c r="M778" s="37"/>
      <c r="N778" s="29"/>
      <c r="O778" s="29"/>
      <c r="P778" s="13"/>
      <c r="Q778" s="13"/>
      <c r="R778" s="20"/>
      <c r="S778" s="13"/>
    </row>
    <row r="779">
      <c r="A779" s="19"/>
      <c r="B779" s="34"/>
      <c r="C779" s="17"/>
      <c r="D779" s="39"/>
      <c r="I779" s="17"/>
      <c r="J779" s="17"/>
      <c r="K779" s="29"/>
      <c r="L779" s="37"/>
      <c r="M779" s="37"/>
      <c r="N779" s="29"/>
      <c r="O779" s="29"/>
      <c r="P779" s="13"/>
      <c r="Q779" s="13"/>
      <c r="R779" s="20"/>
      <c r="S779" s="13"/>
    </row>
    <row r="780">
      <c r="A780" s="19"/>
      <c r="B780" s="34"/>
      <c r="C780" s="17"/>
      <c r="D780" s="39"/>
      <c r="I780" s="17"/>
      <c r="J780" s="17"/>
      <c r="K780" s="29"/>
      <c r="L780" s="37"/>
      <c r="M780" s="37"/>
      <c r="N780" s="29"/>
      <c r="O780" s="29"/>
      <c r="P780" s="13"/>
      <c r="Q780" s="13"/>
      <c r="R780" s="20"/>
      <c r="S780" s="13"/>
    </row>
    <row r="781">
      <c r="A781" s="19"/>
      <c r="B781" s="34"/>
      <c r="C781" s="17"/>
      <c r="D781" s="39"/>
      <c r="I781" s="17"/>
      <c r="J781" s="17"/>
      <c r="K781" s="29"/>
      <c r="L781" s="37"/>
      <c r="M781" s="37"/>
      <c r="N781" s="29"/>
      <c r="O781" s="29"/>
      <c r="P781" s="13"/>
      <c r="Q781" s="13"/>
      <c r="R781" s="20"/>
      <c r="S781" s="13"/>
    </row>
    <row r="782">
      <c r="A782" s="19"/>
      <c r="B782" s="34"/>
      <c r="C782" s="17"/>
      <c r="D782" s="39"/>
      <c r="I782" s="17"/>
      <c r="J782" s="17"/>
      <c r="K782" s="29"/>
      <c r="L782" s="37"/>
      <c r="M782" s="37"/>
      <c r="N782" s="29"/>
      <c r="O782" s="29"/>
      <c r="P782" s="13"/>
      <c r="Q782" s="13"/>
      <c r="R782" s="20"/>
      <c r="S782" s="13"/>
    </row>
    <row r="783">
      <c r="A783" s="19"/>
      <c r="B783" s="34"/>
      <c r="C783" s="17"/>
      <c r="D783" s="39"/>
      <c r="I783" s="17"/>
      <c r="J783" s="17"/>
      <c r="K783" s="29"/>
      <c r="L783" s="37"/>
      <c r="M783" s="37"/>
      <c r="N783" s="29"/>
      <c r="O783" s="29"/>
      <c r="P783" s="13"/>
      <c r="Q783" s="13"/>
      <c r="R783" s="20"/>
      <c r="S783" s="13"/>
    </row>
    <row r="784">
      <c r="A784" s="19"/>
      <c r="B784" s="34"/>
      <c r="C784" s="17"/>
      <c r="D784" s="39"/>
      <c r="I784" s="17"/>
      <c r="J784" s="17"/>
      <c r="K784" s="29"/>
      <c r="L784" s="37"/>
      <c r="M784" s="37"/>
      <c r="N784" s="29"/>
      <c r="O784" s="29"/>
      <c r="P784" s="13"/>
      <c r="Q784" s="13"/>
      <c r="R784" s="20"/>
      <c r="S784" s="13"/>
    </row>
    <row r="785">
      <c r="A785" s="19"/>
      <c r="B785" s="34"/>
      <c r="C785" s="17"/>
      <c r="D785" s="39"/>
      <c r="I785" s="17"/>
      <c r="J785" s="17"/>
      <c r="K785" s="29"/>
      <c r="L785" s="37"/>
      <c r="M785" s="37"/>
      <c r="N785" s="29"/>
      <c r="O785" s="29"/>
      <c r="P785" s="13"/>
      <c r="Q785" s="13"/>
      <c r="R785" s="20"/>
      <c r="S785" s="13"/>
    </row>
    <row r="786">
      <c r="A786" s="19"/>
      <c r="B786" s="34"/>
      <c r="C786" s="17"/>
      <c r="D786" s="39"/>
      <c r="I786" s="17"/>
      <c r="J786" s="17"/>
      <c r="K786" s="29"/>
      <c r="L786" s="37"/>
      <c r="M786" s="37"/>
      <c r="N786" s="29"/>
      <c r="O786" s="29"/>
      <c r="P786" s="13"/>
      <c r="Q786" s="13"/>
      <c r="R786" s="20"/>
      <c r="S786" s="13"/>
    </row>
    <row r="787">
      <c r="A787" s="19"/>
      <c r="B787" s="34"/>
      <c r="C787" s="17"/>
      <c r="D787" s="39"/>
      <c r="I787" s="17"/>
      <c r="J787" s="17"/>
      <c r="K787" s="29"/>
      <c r="L787" s="37"/>
      <c r="M787" s="37"/>
      <c r="N787" s="29"/>
      <c r="O787" s="29"/>
      <c r="P787" s="13"/>
      <c r="Q787" s="13"/>
      <c r="R787" s="20"/>
      <c r="S787" s="13"/>
    </row>
    <row r="788">
      <c r="A788" s="19"/>
      <c r="B788" s="34"/>
      <c r="C788" s="17"/>
      <c r="D788" s="39"/>
      <c r="I788" s="17"/>
      <c r="J788" s="17"/>
      <c r="K788" s="29"/>
      <c r="L788" s="37"/>
      <c r="M788" s="37"/>
      <c r="N788" s="29"/>
      <c r="O788" s="29"/>
      <c r="P788" s="13"/>
      <c r="Q788" s="13"/>
      <c r="R788" s="20"/>
      <c r="S788" s="13"/>
    </row>
    <row r="789">
      <c r="A789" s="19"/>
      <c r="B789" s="34"/>
      <c r="C789" s="17"/>
      <c r="D789" s="39"/>
      <c r="I789" s="17"/>
      <c r="J789" s="17"/>
      <c r="K789" s="29"/>
      <c r="L789" s="37"/>
      <c r="M789" s="37"/>
      <c r="N789" s="29"/>
      <c r="O789" s="29"/>
      <c r="P789" s="13"/>
      <c r="Q789" s="13"/>
      <c r="R789" s="20"/>
      <c r="S789" s="13"/>
    </row>
    <row r="790">
      <c r="A790" s="19"/>
      <c r="B790" s="34"/>
      <c r="C790" s="17"/>
      <c r="D790" s="39"/>
      <c r="I790" s="17"/>
      <c r="J790" s="17"/>
      <c r="K790" s="29"/>
      <c r="L790" s="37"/>
      <c r="M790" s="37"/>
      <c r="N790" s="29"/>
      <c r="O790" s="29"/>
      <c r="P790" s="13"/>
      <c r="Q790" s="13"/>
      <c r="R790" s="20"/>
      <c r="S790" s="13"/>
    </row>
    <row r="791">
      <c r="A791" s="19"/>
      <c r="B791" s="34"/>
      <c r="C791" s="17"/>
      <c r="D791" s="39"/>
      <c r="I791" s="17"/>
      <c r="J791" s="17"/>
      <c r="K791" s="29"/>
      <c r="L791" s="37"/>
      <c r="M791" s="37"/>
      <c r="N791" s="29"/>
      <c r="O791" s="29"/>
      <c r="P791" s="13"/>
      <c r="Q791" s="13"/>
      <c r="R791" s="20"/>
      <c r="S791" s="13"/>
    </row>
    <row r="792">
      <c r="A792" s="19"/>
      <c r="B792" s="34"/>
      <c r="C792" s="17"/>
      <c r="D792" s="39"/>
      <c r="I792" s="17"/>
      <c r="J792" s="17"/>
      <c r="K792" s="29"/>
      <c r="L792" s="37"/>
      <c r="M792" s="37"/>
      <c r="N792" s="29"/>
      <c r="O792" s="29"/>
      <c r="P792" s="13"/>
      <c r="Q792" s="13"/>
      <c r="R792" s="20"/>
      <c r="S792" s="13"/>
    </row>
    <row r="793">
      <c r="A793" s="19"/>
      <c r="B793" s="34"/>
      <c r="C793" s="17"/>
      <c r="D793" s="39"/>
      <c r="I793" s="17"/>
      <c r="J793" s="17"/>
      <c r="K793" s="29"/>
      <c r="L793" s="37"/>
      <c r="M793" s="37"/>
      <c r="N793" s="29"/>
      <c r="O793" s="29"/>
      <c r="P793" s="13"/>
      <c r="Q793" s="13"/>
      <c r="R793" s="20"/>
      <c r="S793" s="13"/>
    </row>
    <row r="794">
      <c r="A794" s="19"/>
      <c r="B794" s="34"/>
      <c r="C794" s="17"/>
      <c r="D794" s="39"/>
      <c r="I794" s="17"/>
      <c r="J794" s="17"/>
      <c r="K794" s="29"/>
      <c r="L794" s="37"/>
      <c r="M794" s="37"/>
      <c r="N794" s="29"/>
      <c r="O794" s="29"/>
      <c r="P794" s="13"/>
      <c r="Q794" s="13"/>
      <c r="R794" s="20"/>
      <c r="S794" s="13"/>
    </row>
    <row r="795">
      <c r="A795" s="19"/>
      <c r="B795" s="34"/>
      <c r="C795" s="17"/>
      <c r="D795" s="39"/>
      <c r="I795" s="17"/>
      <c r="J795" s="17"/>
      <c r="K795" s="29"/>
      <c r="L795" s="37"/>
      <c r="M795" s="37"/>
      <c r="N795" s="29"/>
      <c r="O795" s="29"/>
      <c r="P795" s="13"/>
      <c r="Q795" s="13"/>
      <c r="R795" s="20"/>
      <c r="S795" s="13"/>
    </row>
    <row r="796">
      <c r="A796" s="19"/>
      <c r="B796" s="34"/>
      <c r="C796" s="17"/>
      <c r="D796" s="39"/>
      <c r="I796" s="17"/>
      <c r="J796" s="17"/>
      <c r="K796" s="29"/>
      <c r="L796" s="37"/>
      <c r="M796" s="37"/>
      <c r="N796" s="29"/>
      <c r="O796" s="29"/>
      <c r="P796" s="13"/>
      <c r="Q796" s="13"/>
      <c r="R796" s="20"/>
      <c r="S796" s="13"/>
    </row>
    <row r="797">
      <c r="A797" s="19"/>
      <c r="B797" s="34"/>
      <c r="C797" s="17"/>
      <c r="D797" s="39"/>
      <c r="I797" s="17"/>
      <c r="J797" s="17"/>
      <c r="K797" s="29"/>
      <c r="L797" s="37"/>
      <c r="M797" s="37"/>
      <c r="N797" s="29"/>
      <c r="O797" s="29"/>
      <c r="P797" s="13"/>
      <c r="Q797" s="13"/>
      <c r="R797" s="20"/>
      <c r="S797" s="13"/>
    </row>
    <row r="798">
      <c r="A798" s="19"/>
      <c r="B798" s="34"/>
      <c r="C798" s="17"/>
      <c r="D798" s="39"/>
      <c r="I798" s="17"/>
      <c r="J798" s="17"/>
      <c r="K798" s="29"/>
      <c r="L798" s="37"/>
      <c r="M798" s="37"/>
      <c r="N798" s="29"/>
      <c r="O798" s="29"/>
      <c r="P798" s="13"/>
      <c r="Q798" s="13"/>
      <c r="R798" s="20"/>
      <c r="S798" s="13"/>
    </row>
    <row r="799">
      <c r="A799" s="19"/>
      <c r="B799" s="34"/>
      <c r="C799" s="17"/>
      <c r="D799" s="39"/>
      <c r="I799" s="17"/>
      <c r="J799" s="17"/>
      <c r="K799" s="29"/>
      <c r="L799" s="37"/>
      <c r="M799" s="37"/>
      <c r="N799" s="29"/>
      <c r="O799" s="29"/>
      <c r="P799" s="13"/>
      <c r="Q799" s="13"/>
      <c r="R799" s="20"/>
      <c r="S799" s="13"/>
    </row>
    <row r="800">
      <c r="A800" s="19"/>
      <c r="B800" s="34"/>
      <c r="C800" s="17"/>
      <c r="D800" s="39"/>
      <c r="I800" s="17"/>
      <c r="J800" s="17"/>
      <c r="K800" s="29"/>
      <c r="L800" s="37"/>
      <c r="M800" s="37"/>
      <c r="N800" s="29"/>
      <c r="O800" s="29"/>
      <c r="P800" s="13"/>
      <c r="Q800" s="13"/>
      <c r="R800" s="20"/>
      <c r="S800" s="13"/>
    </row>
    <row r="801">
      <c r="A801" s="19"/>
      <c r="B801" s="34"/>
      <c r="C801" s="17"/>
      <c r="D801" s="39"/>
      <c r="I801" s="17"/>
      <c r="J801" s="17"/>
      <c r="K801" s="29"/>
      <c r="L801" s="37"/>
      <c r="M801" s="37"/>
      <c r="N801" s="29"/>
      <c r="O801" s="29"/>
      <c r="P801" s="13"/>
      <c r="Q801" s="13"/>
      <c r="R801" s="20"/>
      <c r="S801" s="13"/>
    </row>
    <row r="802">
      <c r="A802" s="19"/>
      <c r="B802" s="34"/>
      <c r="C802" s="17"/>
      <c r="D802" s="39"/>
      <c r="I802" s="17"/>
      <c r="J802" s="17"/>
      <c r="K802" s="29"/>
      <c r="L802" s="37"/>
      <c r="M802" s="37"/>
      <c r="N802" s="29"/>
      <c r="O802" s="29"/>
      <c r="P802" s="13"/>
      <c r="Q802" s="13"/>
      <c r="R802" s="20"/>
      <c r="S802" s="13"/>
    </row>
    <row r="803">
      <c r="A803" s="19"/>
      <c r="B803" s="34"/>
      <c r="C803" s="17"/>
      <c r="D803" s="39"/>
      <c r="I803" s="17"/>
      <c r="J803" s="17"/>
      <c r="K803" s="29"/>
      <c r="L803" s="37"/>
      <c r="M803" s="37"/>
      <c r="N803" s="29"/>
      <c r="O803" s="29"/>
      <c r="P803" s="13"/>
      <c r="Q803" s="13"/>
      <c r="R803" s="20"/>
      <c r="S803" s="13"/>
    </row>
    <row r="804">
      <c r="A804" s="19"/>
      <c r="B804" s="34"/>
      <c r="C804" s="17"/>
      <c r="D804" s="39"/>
      <c r="I804" s="17"/>
      <c r="J804" s="17"/>
      <c r="K804" s="29"/>
      <c r="L804" s="37"/>
      <c r="M804" s="37"/>
      <c r="N804" s="29"/>
      <c r="O804" s="29"/>
      <c r="P804" s="13"/>
      <c r="Q804" s="13"/>
      <c r="R804" s="20"/>
      <c r="S804" s="13"/>
    </row>
    <row r="805">
      <c r="A805" s="19"/>
      <c r="B805" s="34"/>
      <c r="C805" s="17"/>
      <c r="D805" s="39"/>
      <c r="I805" s="17"/>
      <c r="J805" s="17"/>
      <c r="K805" s="29"/>
      <c r="L805" s="37"/>
      <c r="M805" s="37"/>
      <c r="N805" s="29"/>
      <c r="O805" s="29"/>
      <c r="P805" s="13"/>
      <c r="Q805" s="13"/>
      <c r="R805" s="20"/>
      <c r="S805" s="13"/>
    </row>
    <row r="806">
      <c r="A806" s="19"/>
      <c r="B806" s="34"/>
      <c r="C806" s="17"/>
      <c r="D806" s="39"/>
      <c r="I806" s="17"/>
      <c r="J806" s="17"/>
      <c r="K806" s="29"/>
      <c r="L806" s="37"/>
      <c r="M806" s="37"/>
      <c r="N806" s="29"/>
      <c r="O806" s="29"/>
      <c r="P806" s="13"/>
      <c r="Q806" s="13"/>
      <c r="R806" s="20"/>
      <c r="S806" s="13"/>
    </row>
    <row r="807">
      <c r="A807" s="19"/>
      <c r="B807" s="34"/>
      <c r="C807" s="17"/>
      <c r="D807" s="39"/>
      <c r="I807" s="17"/>
      <c r="J807" s="17"/>
      <c r="K807" s="29"/>
      <c r="L807" s="37"/>
      <c r="M807" s="37"/>
      <c r="N807" s="29"/>
      <c r="O807" s="29"/>
      <c r="P807" s="13"/>
      <c r="Q807" s="13"/>
      <c r="R807" s="20"/>
      <c r="S807" s="13"/>
    </row>
    <row r="808">
      <c r="A808" s="19"/>
      <c r="B808" s="34"/>
      <c r="C808" s="17"/>
      <c r="D808" s="39"/>
      <c r="I808" s="17"/>
      <c r="J808" s="17"/>
      <c r="K808" s="29"/>
      <c r="L808" s="37"/>
      <c r="M808" s="37"/>
      <c r="N808" s="29"/>
      <c r="O808" s="29"/>
      <c r="P808" s="13"/>
      <c r="Q808" s="13"/>
      <c r="R808" s="20"/>
      <c r="S808" s="13"/>
    </row>
    <row r="809">
      <c r="A809" s="19"/>
      <c r="B809" s="34"/>
      <c r="C809" s="17"/>
      <c r="D809" s="39"/>
      <c r="I809" s="17"/>
      <c r="J809" s="17"/>
      <c r="K809" s="29"/>
      <c r="L809" s="37"/>
      <c r="M809" s="37"/>
      <c r="N809" s="29"/>
      <c r="O809" s="29"/>
      <c r="P809" s="13"/>
      <c r="Q809" s="13"/>
      <c r="R809" s="20"/>
      <c r="S809" s="13"/>
    </row>
    <row r="810">
      <c r="A810" s="19"/>
      <c r="B810" s="34"/>
      <c r="C810" s="17"/>
      <c r="D810" s="39"/>
      <c r="I810" s="17"/>
      <c r="J810" s="17"/>
      <c r="K810" s="29"/>
      <c r="L810" s="37"/>
      <c r="M810" s="37"/>
      <c r="N810" s="29"/>
      <c r="O810" s="29"/>
      <c r="P810" s="13"/>
      <c r="Q810" s="13"/>
      <c r="R810" s="20"/>
      <c r="S810" s="13"/>
    </row>
    <row r="811">
      <c r="A811" s="19"/>
      <c r="B811" s="34"/>
      <c r="C811" s="17"/>
      <c r="D811" s="39"/>
      <c r="I811" s="17"/>
      <c r="J811" s="17"/>
      <c r="K811" s="29"/>
      <c r="L811" s="37"/>
      <c r="M811" s="37"/>
      <c r="N811" s="29"/>
      <c r="O811" s="29"/>
      <c r="P811" s="13"/>
      <c r="Q811" s="13"/>
      <c r="R811" s="20"/>
      <c r="S811" s="13"/>
    </row>
    <row r="812">
      <c r="A812" s="19"/>
      <c r="B812" s="34"/>
      <c r="C812" s="17"/>
      <c r="D812" s="39"/>
      <c r="I812" s="17"/>
      <c r="J812" s="17"/>
      <c r="K812" s="29"/>
      <c r="L812" s="37"/>
      <c r="M812" s="37"/>
      <c r="N812" s="29"/>
      <c r="O812" s="29"/>
      <c r="P812" s="13"/>
      <c r="Q812" s="13"/>
      <c r="R812" s="20"/>
      <c r="S812" s="13"/>
    </row>
    <row r="813">
      <c r="A813" s="19"/>
      <c r="B813" s="34"/>
      <c r="C813" s="17"/>
      <c r="D813" s="39"/>
      <c r="I813" s="17"/>
      <c r="J813" s="17"/>
      <c r="K813" s="29"/>
      <c r="L813" s="37"/>
      <c r="M813" s="37"/>
      <c r="N813" s="29"/>
      <c r="O813" s="29"/>
      <c r="P813" s="13"/>
      <c r="Q813" s="13"/>
      <c r="R813" s="20"/>
      <c r="S813" s="13"/>
    </row>
    <row r="814">
      <c r="A814" s="19"/>
      <c r="B814" s="34"/>
      <c r="C814" s="17"/>
      <c r="D814" s="39"/>
      <c r="I814" s="17"/>
      <c r="J814" s="17"/>
      <c r="K814" s="29"/>
      <c r="L814" s="37"/>
      <c r="M814" s="37"/>
      <c r="N814" s="29"/>
      <c r="O814" s="29"/>
      <c r="P814" s="13"/>
      <c r="Q814" s="13"/>
      <c r="R814" s="20"/>
      <c r="S814" s="13"/>
    </row>
    <row r="815">
      <c r="A815" s="19"/>
      <c r="B815" s="34"/>
      <c r="C815" s="17"/>
      <c r="D815" s="39"/>
      <c r="I815" s="17"/>
      <c r="J815" s="17"/>
      <c r="K815" s="29"/>
      <c r="L815" s="37"/>
      <c r="M815" s="37"/>
      <c r="N815" s="29"/>
      <c r="O815" s="29"/>
      <c r="P815" s="13"/>
      <c r="Q815" s="13"/>
      <c r="R815" s="20"/>
      <c r="S815" s="13"/>
    </row>
    <row r="816">
      <c r="A816" s="19"/>
      <c r="B816" s="34"/>
      <c r="C816" s="17"/>
      <c r="D816" s="39"/>
      <c r="I816" s="17"/>
      <c r="J816" s="17"/>
      <c r="K816" s="29"/>
      <c r="L816" s="37"/>
      <c r="M816" s="37"/>
      <c r="N816" s="29"/>
      <c r="O816" s="29"/>
      <c r="P816" s="13"/>
      <c r="Q816" s="13"/>
      <c r="R816" s="20"/>
      <c r="S816" s="13"/>
    </row>
    <row r="817">
      <c r="A817" s="19"/>
      <c r="B817" s="34"/>
      <c r="C817" s="17"/>
      <c r="D817" s="39"/>
      <c r="I817" s="17"/>
      <c r="J817" s="17"/>
      <c r="K817" s="29"/>
      <c r="L817" s="37"/>
      <c r="M817" s="37"/>
      <c r="N817" s="29"/>
      <c r="O817" s="29"/>
      <c r="P817" s="13"/>
      <c r="Q817" s="13"/>
      <c r="R817" s="20"/>
      <c r="S817" s="13"/>
    </row>
    <row r="818">
      <c r="A818" s="19"/>
      <c r="B818" s="34"/>
      <c r="C818" s="17"/>
      <c r="D818" s="39"/>
      <c r="I818" s="17"/>
      <c r="J818" s="17"/>
      <c r="K818" s="29"/>
      <c r="L818" s="37"/>
      <c r="M818" s="37"/>
      <c r="N818" s="29"/>
      <c r="O818" s="29"/>
      <c r="P818" s="13"/>
      <c r="Q818" s="13"/>
      <c r="R818" s="20"/>
      <c r="S818" s="13"/>
    </row>
    <row r="819">
      <c r="A819" s="19"/>
      <c r="B819" s="34"/>
      <c r="C819" s="17"/>
      <c r="D819" s="39"/>
      <c r="I819" s="17"/>
      <c r="J819" s="17"/>
      <c r="K819" s="29"/>
      <c r="L819" s="37"/>
      <c r="M819" s="37"/>
      <c r="N819" s="29"/>
      <c r="O819" s="29"/>
      <c r="P819" s="13"/>
      <c r="Q819" s="13"/>
      <c r="R819" s="20"/>
      <c r="S819" s="13"/>
    </row>
    <row r="820">
      <c r="A820" s="19"/>
      <c r="B820" s="34"/>
      <c r="C820" s="17"/>
      <c r="D820" s="39"/>
      <c r="I820" s="17"/>
      <c r="J820" s="17"/>
      <c r="K820" s="29"/>
      <c r="L820" s="37"/>
      <c r="M820" s="37"/>
      <c r="N820" s="29"/>
      <c r="O820" s="29"/>
      <c r="P820" s="13"/>
      <c r="Q820" s="13"/>
      <c r="R820" s="20"/>
      <c r="S820" s="13"/>
    </row>
    <row r="821">
      <c r="A821" s="19"/>
      <c r="B821" s="34"/>
      <c r="C821" s="17"/>
      <c r="D821" s="39"/>
      <c r="I821" s="17"/>
      <c r="J821" s="17"/>
      <c r="K821" s="29"/>
      <c r="L821" s="37"/>
      <c r="M821" s="37"/>
      <c r="N821" s="29"/>
      <c r="O821" s="29"/>
      <c r="P821" s="13"/>
      <c r="Q821" s="13"/>
      <c r="R821" s="20"/>
      <c r="S821" s="13"/>
    </row>
    <row r="822">
      <c r="A822" s="19"/>
      <c r="B822" s="34"/>
      <c r="C822" s="17"/>
      <c r="D822" s="39"/>
      <c r="I822" s="17"/>
      <c r="J822" s="17"/>
      <c r="K822" s="29"/>
      <c r="L822" s="37"/>
      <c r="M822" s="37"/>
      <c r="N822" s="29"/>
      <c r="O822" s="29"/>
      <c r="P822" s="13"/>
      <c r="Q822" s="13"/>
      <c r="R822" s="20"/>
      <c r="S822" s="13"/>
    </row>
    <row r="823">
      <c r="A823" s="19"/>
      <c r="B823" s="34"/>
      <c r="C823" s="17"/>
      <c r="D823" s="39"/>
      <c r="I823" s="17"/>
      <c r="J823" s="17"/>
      <c r="K823" s="29"/>
      <c r="L823" s="37"/>
      <c r="M823" s="37"/>
      <c r="N823" s="29"/>
      <c r="O823" s="29"/>
      <c r="P823" s="13"/>
      <c r="Q823" s="13"/>
      <c r="R823" s="20"/>
      <c r="S823" s="13"/>
    </row>
    <row r="824">
      <c r="A824" s="19"/>
      <c r="B824" s="34"/>
      <c r="C824" s="17"/>
      <c r="D824" s="39"/>
      <c r="I824" s="17"/>
      <c r="J824" s="17"/>
      <c r="K824" s="29"/>
      <c r="L824" s="37"/>
      <c r="M824" s="37"/>
      <c r="N824" s="29"/>
      <c r="O824" s="29"/>
      <c r="P824" s="13"/>
      <c r="Q824" s="13"/>
      <c r="R824" s="20"/>
      <c r="S824" s="13"/>
    </row>
    <row r="825">
      <c r="A825" s="19"/>
      <c r="B825" s="34"/>
      <c r="C825" s="17"/>
      <c r="D825" s="39"/>
      <c r="I825" s="17"/>
      <c r="J825" s="17"/>
      <c r="K825" s="29"/>
      <c r="L825" s="37"/>
      <c r="M825" s="37"/>
      <c r="N825" s="29"/>
      <c r="O825" s="29"/>
      <c r="P825" s="13"/>
      <c r="Q825" s="13"/>
      <c r="R825" s="20"/>
      <c r="S825" s="13"/>
    </row>
    <row r="826">
      <c r="A826" s="19"/>
      <c r="B826" s="34"/>
      <c r="C826" s="17"/>
      <c r="D826" s="39"/>
      <c r="I826" s="17"/>
      <c r="J826" s="17"/>
      <c r="K826" s="29"/>
      <c r="L826" s="37"/>
      <c r="M826" s="37"/>
      <c r="N826" s="29"/>
      <c r="O826" s="29"/>
      <c r="P826" s="13"/>
      <c r="Q826" s="13"/>
      <c r="R826" s="20"/>
      <c r="S826" s="13"/>
    </row>
    <row r="827">
      <c r="A827" s="19"/>
      <c r="B827" s="34"/>
      <c r="C827" s="17"/>
      <c r="D827" s="39"/>
      <c r="I827" s="17"/>
      <c r="J827" s="17"/>
      <c r="K827" s="29"/>
      <c r="L827" s="37"/>
      <c r="M827" s="37"/>
      <c r="N827" s="29"/>
      <c r="O827" s="29"/>
      <c r="P827" s="13"/>
      <c r="Q827" s="13"/>
      <c r="R827" s="20"/>
      <c r="S827" s="13"/>
    </row>
    <row r="828">
      <c r="A828" s="19"/>
      <c r="B828" s="34"/>
      <c r="C828" s="17"/>
      <c r="D828" s="39"/>
      <c r="I828" s="17"/>
      <c r="J828" s="17"/>
      <c r="K828" s="29"/>
      <c r="L828" s="37"/>
      <c r="M828" s="37"/>
      <c r="N828" s="29"/>
      <c r="O828" s="29"/>
      <c r="P828" s="13"/>
      <c r="Q828" s="13"/>
      <c r="R828" s="20"/>
      <c r="S828" s="13"/>
    </row>
    <row r="829">
      <c r="A829" s="19"/>
      <c r="B829" s="34"/>
      <c r="C829" s="17"/>
      <c r="D829" s="39"/>
      <c r="I829" s="17"/>
      <c r="J829" s="17"/>
      <c r="K829" s="29"/>
      <c r="L829" s="37"/>
      <c r="M829" s="37"/>
      <c r="N829" s="29"/>
      <c r="O829" s="29"/>
      <c r="P829" s="13"/>
      <c r="Q829" s="13"/>
      <c r="R829" s="20"/>
      <c r="S829" s="13"/>
    </row>
    <row r="830">
      <c r="A830" s="19"/>
      <c r="B830" s="34"/>
      <c r="C830" s="17"/>
      <c r="D830" s="39"/>
      <c r="I830" s="17"/>
      <c r="J830" s="17"/>
      <c r="K830" s="29"/>
      <c r="L830" s="37"/>
      <c r="M830" s="37"/>
      <c r="N830" s="29"/>
      <c r="O830" s="29"/>
      <c r="P830" s="13"/>
      <c r="Q830" s="13"/>
      <c r="R830" s="20"/>
      <c r="S830" s="13"/>
    </row>
    <row r="831">
      <c r="A831" s="19"/>
      <c r="B831" s="34"/>
      <c r="C831" s="17"/>
      <c r="D831" s="39"/>
      <c r="I831" s="17"/>
      <c r="J831" s="17"/>
      <c r="K831" s="29"/>
      <c r="L831" s="37"/>
      <c r="M831" s="37"/>
      <c r="N831" s="29"/>
      <c r="O831" s="29"/>
      <c r="P831" s="13"/>
      <c r="Q831" s="13"/>
      <c r="R831" s="20"/>
      <c r="S831" s="13"/>
    </row>
    <row r="832">
      <c r="A832" s="19"/>
      <c r="B832" s="34"/>
      <c r="C832" s="17"/>
      <c r="D832" s="39"/>
      <c r="I832" s="17"/>
      <c r="J832" s="17"/>
      <c r="K832" s="29"/>
      <c r="L832" s="37"/>
      <c r="M832" s="37"/>
      <c r="N832" s="29"/>
      <c r="O832" s="29"/>
      <c r="P832" s="13"/>
      <c r="Q832" s="13"/>
      <c r="R832" s="20"/>
      <c r="S832" s="13"/>
    </row>
    <row r="833">
      <c r="A833" s="19"/>
      <c r="B833" s="34"/>
      <c r="C833" s="17"/>
      <c r="D833" s="39"/>
      <c r="I833" s="17"/>
      <c r="J833" s="17"/>
      <c r="K833" s="29"/>
      <c r="L833" s="37"/>
      <c r="M833" s="37"/>
      <c r="N833" s="29"/>
      <c r="O833" s="29"/>
      <c r="P833" s="13"/>
      <c r="Q833" s="13"/>
      <c r="R833" s="20"/>
      <c r="S833" s="13"/>
    </row>
    <row r="834">
      <c r="A834" s="19"/>
      <c r="B834" s="34"/>
      <c r="C834" s="17"/>
      <c r="D834" s="39"/>
      <c r="I834" s="17"/>
      <c r="J834" s="17"/>
      <c r="K834" s="29"/>
      <c r="L834" s="37"/>
      <c r="M834" s="37"/>
      <c r="N834" s="29"/>
      <c r="O834" s="29"/>
      <c r="P834" s="13"/>
      <c r="Q834" s="13"/>
      <c r="R834" s="20"/>
      <c r="S834" s="13"/>
    </row>
    <row r="835">
      <c r="A835" s="19"/>
      <c r="B835" s="34"/>
      <c r="C835" s="17"/>
      <c r="D835" s="39"/>
      <c r="I835" s="17"/>
      <c r="J835" s="17"/>
      <c r="K835" s="29"/>
      <c r="L835" s="37"/>
      <c r="M835" s="37"/>
      <c r="N835" s="29"/>
      <c r="O835" s="29"/>
      <c r="P835" s="13"/>
      <c r="Q835" s="13"/>
      <c r="R835" s="20"/>
      <c r="S835" s="13"/>
    </row>
    <row r="836">
      <c r="A836" s="19"/>
      <c r="B836" s="34"/>
      <c r="C836" s="17"/>
      <c r="D836" s="39"/>
      <c r="I836" s="17"/>
      <c r="J836" s="17"/>
      <c r="K836" s="29"/>
      <c r="L836" s="37"/>
      <c r="M836" s="37"/>
      <c r="N836" s="29"/>
      <c r="O836" s="29"/>
      <c r="P836" s="13"/>
      <c r="Q836" s="13"/>
      <c r="R836" s="20"/>
      <c r="S836" s="13"/>
    </row>
    <row r="837">
      <c r="A837" s="19"/>
      <c r="B837" s="34"/>
      <c r="C837" s="17"/>
      <c r="D837" s="39"/>
      <c r="I837" s="17"/>
      <c r="J837" s="17"/>
      <c r="K837" s="29"/>
      <c r="L837" s="37"/>
      <c r="M837" s="37"/>
      <c r="N837" s="29"/>
      <c r="O837" s="29"/>
      <c r="P837" s="13"/>
      <c r="Q837" s="13"/>
      <c r="R837" s="20"/>
      <c r="S837" s="13"/>
    </row>
    <row r="838">
      <c r="A838" s="19"/>
      <c r="B838" s="34"/>
      <c r="C838" s="17"/>
      <c r="D838" s="39"/>
      <c r="I838" s="17"/>
      <c r="J838" s="17"/>
      <c r="K838" s="29"/>
      <c r="L838" s="37"/>
      <c r="M838" s="37"/>
      <c r="N838" s="29"/>
      <c r="O838" s="29"/>
      <c r="P838" s="13"/>
      <c r="Q838" s="13"/>
      <c r="R838" s="20"/>
      <c r="S838" s="13"/>
    </row>
    <row r="839">
      <c r="A839" s="19"/>
      <c r="B839" s="34"/>
      <c r="C839" s="17"/>
      <c r="D839" s="39"/>
      <c r="I839" s="17"/>
      <c r="J839" s="17"/>
      <c r="K839" s="29"/>
      <c r="L839" s="37"/>
      <c r="M839" s="37"/>
      <c r="N839" s="29"/>
      <c r="O839" s="29"/>
      <c r="P839" s="13"/>
      <c r="Q839" s="13"/>
      <c r="R839" s="20"/>
      <c r="S839" s="13"/>
    </row>
    <row r="840">
      <c r="A840" s="19"/>
      <c r="B840" s="34"/>
      <c r="C840" s="17"/>
      <c r="D840" s="39"/>
      <c r="I840" s="17"/>
      <c r="J840" s="17"/>
      <c r="K840" s="29"/>
      <c r="L840" s="37"/>
      <c r="M840" s="37"/>
      <c r="N840" s="29"/>
      <c r="O840" s="29"/>
      <c r="P840" s="13"/>
      <c r="Q840" s="13"/>
      <c r="R840" s="20"/>
      <c r="S840" s="13"/>
    </row>
    <row r="841">
      <c r="A841" s="19"/>
      <c r="B841" s="34"/>
      <c r="C841" s="17"/>
      <c r="D841" s="39"/>
      <c r="I841" s="17"/>
      <c r="J841" s="17"/>
      <c r="K841" s="29"/>
      <c r="L841" s="37"/>
      <c r="M841" s="37"/>
      <c r="N841" s="29"/>
      <c r="O841" s="29"/>
      <c r="P841" s="13"/>
      <c r="Q841" s="13"/>
      <c r="R841" s="20"/>
      <c r="S841" s="13"/>
    </row>
    <row r="842">
      <c r="A842" s="19"/>
      <c r="B842" s="34"/>
      <c r="C842" s="17"/>
      <c r="D842" s="39"/>
      <c r="I842" s="17"/>
      <c r="J842" s="17"/>
      <c r="K842" s="29"/>
      <c r="L842" s="37"/>
      <c r="M842" s="37"/>
      <c r="N842" s="29"/>
      <c r="O842" s="29"/>
      <c r="P842" s="13"/>
      <c r="Q842" s="13"/>
      <c r="R842" s="20"/>
      <c r="S842" s="13"/>
    </row>
    <row r="843">
      <c r="A843" s="19"/>
      <c r="B843" s="34"/>
      <c r="C843" s="17"/>
      <c r="D843" s="39"/>
      <c r="I843" s="17"/>
      <c r="J843" s="17"/>
      <c r="K843" s="29"/>
      <c r="L843" s="37"/>
      <c r="M843" s="37"/>
      <c r="N843" s="29"/>
      <c r="O843" s="29"/>
      <c r="P843" s="13"/>
      <c r="Q843" s="13"/>
      <c r="R843" s="20"/>
      <c r="S843" s="13"/>
    </row>
    <row r="844">
      <c r="A844" s="19"/>
      <c r="B844" s="34"/>
      <c r="C844" s="17"/>
      <c r="D844" s="39"/>
      <c r="I844" s="17"/>
      <c r="J844" s="17"/>
      <c r="K844" s="29"/>
      <c r="L844" s="37"/>
      <c r="M844" s="37"/>
      <c r="N844" s="29"/>
      <c r="O844" s="29"/>
      <c r="P844" s="13"/>
      <c r="Q844" s="13"/>
      <c r="R844" s="20"/>
      <c r="S844" s="13"/>
    </row>
    <row r="845">
      <c r="A845" s="19"/>
      <c r="B845" s="34"/>
      <c r="C845" s="17"/>
      <c r="D845" s="39"/>
      <c r="I845" s="17"/>
      <c r="J845" s="17"/>
      <c r="K845" s="29"/>
      <c r="L845" s="37"/>
      <c r="M845" s="37"/>
      <c r="N845" s="29"/>
      <c r="O845" s="29"/>
      <c r="P845" s="13"/>
      <c r="Q845" s="13"/>
      <c r="R845" s="20"/>
      <c r="S845" s="13"/>
    </row>
    <row r="846">
      <c r="A846" s="19"/>
      <c r="B846" s="34"/>
      <c r="C846" s="17"/>
      <c r="D846" s="39"/>
      <c r="I846" s="17"/>
      <c r="J846" s="17"/>
      <c r="K846" s="29"/>
      <c r="L846" s="37"/>
      <c r="M846" s="37"/>
      <c r="N846" s="29"/>
      <c r="O846" s="29"/>
      <c r="P846" s="13"/>
      <c r="Q846" s="13"/>
      <c r="R846" s="20"/>
      <c r="S846" s="13"/>
    </row>
    <row r="847">
      <c r="A847" s="19"/>
      <c r="B847" s="34"/>
      <c r="C847" s="17"/>
      <c r="D847" s="39"/>
      <c r="I847" s="17"/>
      <c r="J847" s="17"/>
      <c r="K847" s="29"/>
      <c r="L847" s="37"/>
      <c r="M847" s="37"/>
      <c r="N847" s="29"/>
      <c r="O847" s="29"/>
      <c r="P847" s="13"/>
      <c r="Q847" s="13"/>
      <c r="R847" s="20"/>
      <c r="S847" s="13"/>
    </row>
    <row r="848">
      <c r="A848" s="19"/>
      <c r="B848" s="34"/>
      <c r="C848" s="17"/>
      <c r="D848" s="39"/>
      <c r="I848" s="17"/>
      <c r="J848" s="17"/>
      <c r="K848" s="29"/>
      <c r="L848" s="37"/>
      <c r="M848" s="37"/>
      <c r="N848" s="29"/>
      <c r="O848" s="29"/>
      <c r="P848" s="13"/>
      <c r="Q848" s="13"/>
      <c r="R848" s="20"/>
      <c r="S848" s="13"/>
    </row>
    <row r="849">
      <c r="A849" s="19"/>
      <c r="B849" s="34"/>
      <c r="C849" s="17"/>
      <c r="D849" s="39"/>
      <c r="I849" s="17"/>
      <c r="J849" s="17"/>
      <c r="K849" s="29"/>
      <c r="L849" s="37"/>
      <c r="M849" s="37"/>
      <c r="N849" s="29"/>
      <c r="O849" s="29"/>
      <c r="P849" s="13"/>
      <c r="Q849" s="13"/>
      <c r="R849" s="20"/>
      <c r="S849" s="13"/>
    </row>
    <row r="850">
      <c r="A850" s="19"/>
      <c r="B850" s="34"/>
      <c r="C850" s="17"/>
      <c r="D850" s="39"/>
      <c r="I850" s="17"/>
      <c r="J850" s="17"/>
      <c r="K850" s="29"/>
      <c r="L850" s="37"/>
      <c r="M850" s="37"/>
      <c r="N850" s="29"/>
      <c r="O850" s="29"/>
      <c r="P850" s="13"/>
      <c r="Q850" s="13"/>
      <c r="R850" s="20"/>
      <c r="S850" s="13"/>
    </row>
    <row r="851">
      <c r="A851" s="19"/>
      <c r="B851" s="34"/>
      <c r="C851" s="17"/>
      <c r="D851" s="39"/>
      <c r="I851" s="17"/>
      <c r="J851" s="17"/>
      <c r="K851" s="29"/>
      <c r="L851" s="37"/>
      <c r="M851" s="37"/>
      <c r="N851" s="29"/>
      <c r="O851" s="29"/>
      <c r="P851" s="13"/>
      <c r="Q851" s="13"/>
      <c r="R851" s="20"/>
      <c r="S851" s="13"/>
    </row>
    <row r="852">
      <c r="A852" s="19"/>
      <c r="B852" s="34"/>
      <c r="C852" s="17"/>
      <c r="D852" s="39"/>
      <c r="I852" s="17"/>
      <c r="J852" s="17"/>
      <c r="K852" s="29"/>
      <c r="L852" s="37"/>
      <c r="M852" s="37"/>
      <c r="N852" s="29"/>
      <c r="O852" s="29"/>
      <c r="P852" s="13"/>
      <c r="Q852" s="13"/>
      <c r="R852" s="20"/>
      <c r="S852" s="13"/>
    </row>
    <row r="853">
      <c r="A853" s="19"/>
      <c r="B853" s="34"/>
      <c r="C853" s="17"/>
      <c r="D853" s="39"/>
      <c r="I853" s="17"/>
      <c r="J853" s="17"/>
      <c r="K853" s="29"/>
      <c r="L853" s="37"/>
      <c r="M853" s="37"/>
      <c r="N853" s="29"/>
      <c r="O853" s="29"/>
      <c r="P853" s="13"/>
      <c r="Q853" s="13"/>
      <c r="R853" s="20"/>
      <c r="S853" s="13"/>
    </row>
    <row r="854">
      <c r="A854" s="19"/>
      <c r="B854" s="34"/>
      <c r="C854" s="17"/>
      <c r="D854" s="39"/>
      <c r="I854" s="17"/>
      <c r="J854" s="17"/>
      <c r="K854" s="29"/>
      <c r="L854" s="37"/>
      <c r="M854" s="37"/>
      <c r="N854" s="29"/>
      <c r="O854" s="29"/>
      <c r="P854" s="13"/>
      <c r="Q854" s="13"/>
      <c r="R854" s="20"/>
      <c r="S854" s="13"/>
    </row>
    <row r="855">
      <c r="A855" s="19"/>
      <c r="B855" s="34"/>
      <c r="C855" s="17"/>
      <c r="D855" s="39"/>
      <c r="I855" s="17"/>
      <c r="J855" s="17"/>
      <c r="K855" s="29"/>
      <c r="L855" s="37"/>
      <c r="M855" s="37"/>
      <c r="N855" s="29"/>
      <c r="O855" s="29"/>
      <c r="P855" s="13"/>
      <c r="Q855" s="13"/>
      <c r="R855" s="20"/>
      <c r="S855" s="13"/>
    </row>
    <row r="856">
      <c r="A856" s="19"/>
      <c r="B856" s="34"/>
      <c r="C856" s="17"/>
      <c r="D856" s="39"/>
      <c r="I856" s="17"/>
      <c r="J856" s="17"/>
      <c r="K856" s="29"/>
      <c r="L856" s="37"/>
      <c r="M856" s="37"/>
      <c r="N856" s="29"/>
      <c r="O856" s="29"/>
      <c r="P856" s="13"/>
      <c r="Q856" s="13"/>
      <c r="R856" s="20"/>
      <c r="S856" s="13"/>
    </row>
    <row r="857">
      <c r="A857" s="19"/>
      <c r="B857" s="34"/>
      <c r="C857" s="17"/>
      <c r="D857" s="39"/>
      <c r="I857" s="17"/>
      <c r="J857" s="17"/>
      <c r="K857" s="29"/>
      <c r="L857" s="37"/>
      <c r="M857" s="37"/>
      <c r="N857" s="29"/>
      <c r="O857" s="29"/>
      <c r="P857" s="13"/>
      <c r="Q857" s="13"/>
      <c r="R857" s="20"/>
      <c r="S857" s="13"/>
    </row>
    <row r="858">
      <c r="A858" s="19"/>
      <c r="B858" s="34"/>
      <c r="C858" s="17"/>
      <c r="D858" s="39"/>
      <c r="I858" s="17"/>
      <c r="J858" s="17"/>
      <c r="K858" s="29"/>
      <c r="L858" s="37"/>
      <c r="M858" s="37"/>
      <c r="N858" s="29"/>
      <c r="O858" s="29"/>
      <c r="P858" s="13"/>
      <c r="Q858" s="13"/>
      <c r="R858" s="20"/>
      <c r="S858" s="13"/>
    </row>
    <row r="859">
      <c r="A859" s="19"/>
      <c r="B859" s="34"/>
      <c r="C859" s="17"/>
      <c r="D859" s="39"/>
      <c r="I859" s="17"/>
      <c r="J859" s="17"/>
      <c r="K859" s="29"/>
      <c r="L859" s="37"/>
      <c r="M859" s="37"/>
      <c r="N859" s="29"/>
      <c r="O859" s="29"/>
      <c r="P859" s="13"/>
      <c r="Q859" s="13"/>
      <c r="R859" s="20"/>
      <c r="S859" s="13"/>
    </row>
    <row r="860">
      <c r="A860" s="19"/>
      <c r="B860" s="34"/>
      <c r="C860" s="17"/>
      <c r="D860" s="39"/>
      <c r="I860" s="17"/>
      <c r="J860" s="17"/>
      <c r="K860" s="29"/>
      <c r="L860" s="37"/>
      <c r="M860" s="37"/>
      <c r="N860" s="29"/>
      <c r="O860" s="29"/>
      <c r="P860" s="13"/>
      <c r="Q860" s="13"/>
      <c r="R860" s="20"/>
      <c r="S860" s="13"/>
    </row>
    <row r="861">
      <c r="A861" s="19"/>
      <c r="B861" s="34"/>
      <c r="C861" s="17"/>
      <c r="D861" s="39"/>
      <c r="I861" s="17"/>
      <c r="J861" s="17"/>
      <c r="K861" s="29"/>
      <c r="L861" s="37"/>
      <c r="M861" s="37"/>
      <c r="N861" s="29"/>
      <c r="O861" s="29"/>
      <c r="P861" s="13"/>
      <c r="Q861" s="13"/>
      <c r="R861" s="20"/>
      <c r="S861" s="13"/>
    </row>
    <row r="862">
      <c r="A862" s="19"/>
      <c r="B862" s="34"/>
      <c r="C862" s="17"/>
      <c r="D862" s="39"/>
      <c r="I862" s="17"/>
      <c r="J862" s="17"/>
      <c r="K862" s="29"/>
      <c r="L862" s="37"/>
      <c r="M862" s="37"/>
      <c r="N862" s="29"/>
      <c r="O862" s="29"/>
      <c r="P862" s="13"/>
      <c r="Q862" s="13"/>
      <c r="R862" s="20"/>
      <c r="S862" s="13"/>
    </row>
    <row r="863">
      <c r="A863" s="19"/>
      <c r="B863" s="34"/>
      <c r="C863" s="17"/>
      <c r="D863" s="39"/>
      <c r="I863" s="17"/>
      <c r="J863" s="17"/>
      <c r="K863" s="29"/>
      <c r="L863" s="37"/>
      <c r="M863" s="37"/>
      <c r="N863" s="29"/>
      <c r="O863" s="29"/>
      <c r="P863" s="13"/>
      <c r="Q863" s="13"/>
      <c r="R863" s="20"/>
      <c r="S863" s="13"/>
    </row>
    <row r="864">
      <c r="A864" s="19"/>
      <c r="B864" s="34"/>
      <c r="C864" s="17"/>
      <c r="D864" s="39"/>
      <c r="I864" s="17"/>
      <c r="J864" s="17"/>
      <c r="K864" s="29"/>
      <c r="L864" s="37"/>
      <c r="M864" s="37"/>
      <c r="N864" s="29"/>
      <c r="O864" s="29"/>
      <c r="P864" s="13"/>
      <c r="Q864" s="13"/>
      <c r="R864" s="20"/>
      <c r="S864" s="13"/>
    </row>
    <row r="865">
      <c r="A865" s="19"/>
      <c r="B865" s="34"/>
      <c r="C865" s="17"/>
      <c r="D865" s="39"/>
      <c r="I865" s="17"/>
      <c r="J865" s="17"/>
      <c r="K865" s="29"/>
      <c r="L865" s="37"/>
      <c r="M865" s="37"/>
      <c r="N865" s="29"/>
      <c r="O865" s="29"/>
      <c r="P865" s="13"/>
      <c r="Q865" s="13"/>
      <c r="R865" s="20"/>
      <c r="S865" s="13"/>
    </row>
    <row r="866">
      <c r="A866" s="19"/>
      <c r="B866" s="34"/>
      <c r="C866" s="17"/>
      <c r="D866" s="39"/>
      <c r="I866" s="17"/>
      <c r="J866" s="17"/>
      <c r="K866" s="29"/>
      <c r="L866" s="37"/>
      <c r="M866" s="37"/>
      <c r="N866" s="29"/>
      <c r="O866" s="29"/>
      <c r="P866" s="13"/>
      <c r="Q866" s="13"/>
      <c r="R866" s="20"/>
      <c r="S866" s="13"/>
    </row>
    <row r="867">
      <c r="A867" s="19"/>
      <c r="B867" s="34"/>
      <c r="C867" s="17"/>
      <c r="D867" s="39"/>
      <c r="I867" s="17"/>
      <c r="J867" s="17"/>
      <c r="K867" s="29"/>
      <c r="L867" s="37"/>
      <c r="M867" s="37"/>
      <c r="N867" s="29"/>
      <c r="O867" s="29"/>
      <c r="P867" s="13"/>
      <c r="Q867" s="13"/>
      <c r="R867" s="20"/>
      <c r="S867" s="13"/>
    </row>
    <row r="868">
      <c r="A868" s="19"/>
      <c r="B868" s="34"/>
      <c r="C868" s="17"/>
      <c r="D868" s="39"/>
      <c r="I868" s="17"/>
      <c r="J868" s="17"/>
      <c r="K868" s="29"/>
      <c r="L868" s="37"/>
      <c r="M868" s="37"/>
      <c r="N868" s="29"/>
      <c r="O868" s="29"/>
      <c r="P868" s="13"/>
      <c r="Q868" s="13"/>
      <c r="R868" s="20"/>
      <c r="S868" s="13"/>
    </row>
    <row r="869">
      <c r="A869" s="19"/>
      <c r="B869" s="34"/>
      <c r="C869" s="17"/>
      <c r="D869" s="39"/>
      <c r="I869" s="17"/>
      <c r="J869" s="17"/>
      <c r="K869" s="29"/>
      <c r="L869" s="37"/>
      <c r="M869" s="37"/>
      <c r="N869" s="29"/>
      <c r="O869" s="29"/>
      <c r="P869" s="13"/>
      <c r="Q869" s="13"/>
      <c r="R869" s="20"/>
      <c r="S869" s="13"/>
    </row>
    <row r="870">
      <c r="A870" s="19"/>
      <c r="B870" s="34"/>
      <c r="C870" s="17"/>
      <c r="D870" s="39"/>
      <c r="I870" s="17"/>
      <c r="J870" s="17"/>
      <c r="K870" s="29"/>
      <c r="L870" s="37"/>
      <c r="M870" s="37"/>
      <c r="N870" s="29"/>
      <c r="O870" s="29"/>
      <c r="P870" s="13"/>
      <c r="Q870" s="13"/>
      <c r="R870" s="20"/>
      <c r="S870" s="13"/>
    </row>
    <row r="871">
      <c r="A871" s="19"/>
      <c r="B871" s="34"/>
      <c r="C871" s="17"/>
      <c r="D871" s="39"/>
      <c r="I871" s="17"/>
      <c r="J871" s="17"/>
      <c r="K871" s="29"/>
      <c r="L871" s="37"/>
      <c r="M871" s="37"/>
      <c r="N871" s="29"/>
      <c r="O871" s="29"/>
      <c r="P871" s="13"/>
      <c r="Q871" s="13"/>
      <c r="R871" s="20"/>
      <c r="S871" s="13"/>
    </row>
    <row r="872">
      <c r="A872" s="19"/>
      <c r="B872" s="34"/>
      <c r="C872" s="17"/>
      <c r="D872" s="39"/>
      <c r="I872" s="17"/>
      <c r="J872" s="17"/>
      <c r="K872" s="29"/>
      <c r="L872" s="37"/>
      <c r="M872" s="37"/>
      <c r="N872" s="29"/>
      <c r="O872" s="29"/>
      <c r="P872" s="13"/>
      <c r="Q872" s="13"/>
      <c r="R872" s="20"/>
      <c r="S872" s="13"/>
    </row>
    <row r="873">
      <c r="A873" s="19"/>
      <c r="B873" s="34"/>
      <c r="C873" s="17"/>
      <c r="D873" s="39"/>
      <c r="I873" s="17"/>
      <c r="J873" s="17"/>
      <c r="K873" s="29"/>
      <c r="L873" s="37"/>
      <c r="M873" s="37"/>
      <c r="N873" s="29"/>
      <c r="O873" s="29"/>
      <c r="P873" s="13"/>
      <c r="Q873" s="13"/>
      <c r="R873" s="20"/>
      <c r="S873" s="13"/>
    </row>
    <row r="874">
      <c r="A874" s="19"/>
      <c r="B874" s="34"/>
      <c r="C874" s="17"/>
      <c r="D874" s="39"/>
      <c r="I874" s="17"/>
      <c r="J874" s="17"/>
      <c r="K874" s="29"/>
      <c r="L874" s="37"/>
      <c r="M874" s="37"/>
      <c r="N874" s="29"/>
      <c r="O874" s="29"/>
      <c r="P874" s="13"/>
      <c r="Q874" s="13"/>
      <c r="R874" s="20"/>
      <c r="S874" s="13"/>
    </row>
    <row r="875">
      <c r="A875" s="19"/>
      <c r="B875" s="34"/>
      <c r="C875" s="17"/>
      <c r="D875" s="39"/>
      <c r="I875" s="17"/>
      <c r="J875" s="17"/>
      <c r="K875" s="29"/>
      <c r="L875" s="37"/>
      <c r="M875" s="37"/>
      <c r="N875" s="29"/>
      <c r="O875" s="29"/>
      <c r="P875" s="13"/>
      <c r="Q875" s="13"/>
      <c r="R875" s="20"/>
      <c r="S875" s="13"/>
    </row>
    <row r="876">
      <c r="A876" s="19"/>
      <c r="B876" s="34"/>
      <c r="C876" s="17"/>
      <c r="D876" s="39"/>
      <c r="I876" s="17"/>
      <c r="J876" s="17"/>
      <c r="K876" s="29"/>
      <c r="L876" s="37"/>
      <c r="M876" s="37"/>
      <c r="N876" s="29"/>
      <c r="O876" s="29"/>
      <c r="P876" s="13"/>
      <c r="Q876" s="13"/>
      <c r="R876" s="20"/>
      <c r="S876" s="13"/>
    </row>
    <row r="877">
      <c r="A877" s="19"/>
      <c r="B877" s="34"/>
      <c r="C877" s="17"/>
      <c r="D877" s="39"/>
      <c r="I877" s="17"/>
      <c r="J877" s="17"/>
      <c r="K877" s="29"/>
      <c r="L877" s="37"/>
      <c r="M877" s="37"/>
      <c r="N877" s="29"/>
      <c r="O877" s="29"/>
      <c r="P877" s="13"/>
      <c r="Q877" s="13"/>
      <c r="R877" s="20"/>
      <c r="S877" s="13"/>
    </row>
    <row r="878">
      <c r="A878" s="19"/>
      <c r="B878" s="34"/>
      <c r="C878" s="17"/>
      <c r="D878" s="39"/>
      <c r="I878" s="17"/>
      <c r="J878" s="17"/>
      <c r="K878" s="29"/>
      <c r="L878" s="37"/>
      <c r="M878" s="37"/>
      <c r="N878" s="29"/>
      <c r="O878" s="29"/>
      <c r="P878" s="13"/>
      <c r="Q878" s="13"/>
      <c r="R878" s="20"/>
      <c r="S878" s="13"/>
    </row>
    <row r="879">
      <c r="A879" s="19"/>
      <c r="B879" s="34"/>
      <c r="C879" s="17"/>
      <c r="D879" s="39"/>
      <c r="I879" s="17"/>
      <c r="J879" s="17"/>
      <c r="K879" s="29"/>
      <c r="L879" s="37"/>
      <c r="M879" s="37"/>
      <c r="N879" s="29"/>
      <c r="O879" s="29"/>
      <c r="P879" s="13"/>
      <c r="Q879" s="13"/>
      <c r="R879" s="20"/>
      <c r="S879" s="13"/>
    </row>
    <row r="880">
      <c r="A880" s="19"/>
      <c r="B880" s="34"/>
      <c r="C880" s="17"/>
      <c r="D880" s="39"/>
      <c r="I880" s="17"/>
      <c r="J880" s="17"/>
      <c r="K880" s="29"/>
      <c r="L880" s="37"/>
      <c r="M880" s="37"/>
      <c r="N880" s="29"/>
      <c r="O880" s="29"/>
      <c r="P880" s="13"/>
      <c r="Q880" s="13"/>
      <c r="R880" s="20"/>
      <c r="S880" s="13"/>
    </row>
    <row r="881">
      <c r="A881" s="19"/>
      <c r="B881" s="34"/>
      <c r="C881" s="17"/>
      <c r="D881" s="39"/>
      <c r="I881" s="17"/>
      <c r="J881" s="17"/>
      <c r="K881" s="29"/>
      <c r="L881" s="37"/>
      <c r="M881" s="37"/>
      <c r="N881" s="29"/>
      <c r="O881" s="29"/>
      <c r="P881" s="13"/>
      <c r="Q881" s="13"/>
      <c r="R881" s="20"/>
      <c r="S881" s="13"/>
    </row>
    <row r="882">
      <c r="A882" s="19"/>
      <c r="B882" s="34"/>
      <c r="C882" s="17"/>
      <c r="D882" s="39"/>
      <c r="I882" s="17"/>
      <c r="J882" s="17"/>
      <c r="K882" s="29"/>
      <c r="L882" s="37"/>
      <c r="M882" s="37"/>
      <c r="N882" s="29"/>
      <c r="O882" s="29"/>
      <c r="P882" s="13"/>
      <c r="Q882" s="13"/>
      <c r="R882" s="20"/>
      <c r="S882" s="13"/>
    </row>
    <row r="883">
      <c r="A883" s="19"/>
      <c r="B883" s="34"/>
      <c r="C883" s="17"/>
      <c r="D883" s="39"/>
      <c r="I883" s="17"/>
      <c r="J883" s="17"/>
      <c r="K883" s="29"/>
      <c r="L883" s="37"/>
      <c r="M883" s="37"/>
      <c r="N883" s="29"/>
      <c r="O883" s="29"/>
      <c r="P883" s="13"/>
      <c r="Q883" s="13"/>
      <c r="R883" s="20"/>
      <c r="S883" s="13"/>
    </row>
    <row r="884">
      <c r="A884" s="19"/>
      <c r="B884" s="34"/>
      <c r="C884" s="17"/>
      <c r="D884" s="39"/>
      <c r="I884" s="17"/>
      <c r="J884" s="17"/>
      <c r="K884" s="29"/>
      <c r="L884" s="37"/>
      <c r="M884" s="37"/>
      <c r="N884" s="29"/>
      <c r="O884" s="29"/>
      <c r="P884" s="13"/>
      <c r="Q884" s="13"/>
      <c r="R884" s="20"/>
      <c r="S884" s="13"/>
    </row>
    <row r="885">
      <c r="A885" s="19"/>
      <c r="B885" s="34"/>
      <c r="C885" s="17"/>
      <c r="D885" s="39"/>
      <c r="I885" s="17"/>
      <c r="J885" s="17"/>
      <c r="K885" s="29"/>
      <c r="L885" s="37"/>
      <c r="M885" s="37"/>
      <c r="N885" s="29"/>
      <c r="O885" s="29"/>
      <c r="P885" s="13"/>
      <c r="Q885" s="13"/>
      <c r="R885" s="20"/>
      <c r="S885" s="13"/>
    </row>
    <row r="886">
      <c r="A886" s="19"/>
      <c r="B886" s="34"/>
      <c r="C886" s="17"/>
      <c r="D886" s="39"/>
      <c r="I886" s="17"/>
      <c r="J886" s="17"/>
      <c r="K886" s="29"/>
      <c r="L886" s="37"/>
      <c r="M886" s="37"/>
      <c r="N886" s="29"/>
      <c r="O886" s="29"/>
      <c r="P886" s="13"/>
      <c r="Q886" s="13"/>
      <c r="R886" s="20"/>
      <c r="S886" s="13"/>
    </row>
    <row r="887">
      <c r="A887" s="19"/>
      <c r="B887" s="34"/>
      <c r="C887" s="17"/>
      <c r="D887" s="39"/>
      <c r="I887" s="17"/>
      <c r="J887" s="17"/>
      <c r="K887" s="29"/>
      <c r="L887" s="37"/>
      <c r="M887" s="37"/>
      <c r="N887" s="29"/>
      <c r="O887" s="29"/>
      <c r="P887" s="13"/>
      <c r="Q887" s="13"/>
      <c r="R887" s="20"/>
      <c r="S887" s="13"/>
    </row>
    <row r="888">
      <c r="A888" s="19"/>
      <c r="B888" s="34"/>
      <c r="C888" s="17"/>
      <c r="D888" s="39"/>
      <c r="I888" s="17"/>
      <c r="J888" s="17"/>
      <c r="K888" s="29"/>
      <c r="L888" s="37"/>
      <c r="M888" s="37"/>
      <c r="N888" s="29"/>
      <c r="O888" s="29"/>
      <c r="P888" s="13"/>
      <c r="Q888" s="13"/>
      <c r="R888" s="20"/>
      <c r="S888" s="13"/>
    </row>
    <row r="889">
      <c r="A889" s="19"/>
      <c r="B889" s="34"/>
      <c r="C889" s="17"/>
      <c r="D889" s="39"/>
      <c r="I889" s="17"/>
      <c r="J889" s="17"/>
      <c r="K889" s="29"/>
      <c r="L889" s="37"/>
      <c r="M889" s="37"/>
      <c r="N889" s="29"/>
      <c r="O889" s="29"/>
      <c r="P889" s="13"/>
      <c r="Q889" s="13"/>
      <c r="R889" s="20"/>
      <c r="S889" s="13"/>
    </row>
    <row r="890">
      <c r="A890" s="19"/>
      <c r="B890" s="34"/>
      <c r="C890" s="17"/>
      <c r="D890" s="39"/>
      <c r="I890" s="17"/>
      <c r="J890" s="17"/>
      <c r="K890" s="29"/>
      <c r="L890" s="37"/>
      <c r="M890" s="37"/>
      <c r="N890" s="29"/>
      <c r="O890" s="29"/>
      <c r="P890" s="13"/>
      <c r="Q890" s="13"/>
      <c r="R890" s="20"/>
      <c r="S890" s="13"/>
    </row>
    <row r="891">
      <c r="A891" s="19"/>
      <c r="B891" s="34"/>
      <c r="C891" s="17"/>
      <c r="D891" s="39"/>
      <c r="I891" s="17"/>
      <c r="J891" s="17"/>
      <c r="K891" s="29"/>
      <c r="L891" s="37"/>
      <c r="M891" s="37"/>
      <c r="N891" s="29"/>
      <c r="O891" s="29"/>
      <c r="P891" s="13"/>
      <c r="Q891" s="13"/>
      <c r="R891" s="20"/>
      <c r="S891" s="13"/>
    </row>
    <row r="892">
      <c r="A892" s="19"/>
      <c r="B892" s="34"/>
      <c r="C892" s="17"/>
      <c r="D892" s="39"/>
      <c r="I892" s="17"/>
      <c r="J892" s="17"/>
      <c r="K892" s="29"/>
      <c r="L892" s="37"/>
      <c r="M892" s="37"/>
      <c r="N892" s="29"/>
      <c r="O892" s="29"/>
      <c r="P892" s="13"/>
      <c r="Q892" s="13"/>
      <c r="R892" s="20"/>
      <c r="S892" s="13"/>
    </row>
    <row r="893">
      <c r="A893" s="19"/>
      <c r="B893" s="34"/>
      <c r="C893" s="17"/>
      <c r="D893" s="39"/>
      <c r="I893" s="17"/>
      <c r="J893" s="17"/>
      <c r="K893" s="29"/>
      <c r="L893" s="37"/>
      <c r="M893" s="37"/>
      <c r="N893" s="29"/>
      <c r="O893" s="29"/>
      <c r="P893" s="13"/>
      <c r="Q893" s="13"/>
      <c r="R893" s="20"/>
      <c r="S893" s="13"/>
    </row>
    <row r="894">
      <c r="A894" s="19"/>
      <c r="B894" s="34"/>
      <c r="C894" s="17"/>
      <c r="D894" s="39"/>
      <c r="I894" s="17"/>
      <c r="J894" s="17"/>
      <c r="K894" s="29"/>
      <c r="L894" s="37"/>
      <c r="M894" s="37"/>
      <c r="N894" s="29"/>
      <c r="O894" s="29"/>
      <c r="P894" s="13"/>
      <c r="Q894" s="13"/>
      <c r="R894" s="20"/>
      <c r="S894" s="13"/>
    </row>
    <row r="895">
      <c r="A895" s="19"/>
      <c r="B895" s="34"/>
      <c r="C895" s="17"/>
      <c r="D895" s="39"/>
      <c r="I895" s="17"/>
      <c r="J895" s="17"/>
      <c r="K895" s="29"/>
      <c r="L895" s="37"/>
      <c r="M895" s="37"/>
      <c r="N895" s="29"/>
      <c r="O895" s="29"/>
      <c r="P895" s="13"/>
      <c r="Q895" s="13"/>
      <c r="R895" s="20"/>
      <c r="S895" s="13"/>
    </row>
    <row r="896">
      <c r="A896" s="19"/>
      <c r="B896" s="34"/>
      <c r="C896" s="17"/>
      <c r="D896" s="39"/>
      <c r="I896" s="17"/>
      <c r="J896" s="17"/>
      <c r="K896" s="29"/>
      <c r="L896" s="37"/>
      <c r="M896" s="37"/>
      <c r="N896" s="29"/>
      <c r="O896" s="29"/>
      <c r="P896" s="13"/>
      <c r="Q896" s="13"/>
      <c r="R896" s="20"/>
      <c r="S896" s="13"/>
    </row>
    <row r="897">
      <c r="A897" s="19"/>
      <c r="B897" s="34"/>
      <c r="C897" s="17"/>
      <c r="D897" s="39"/>
      <c r="I897" s="17"/>
      <c r="J897" s="17"/>
      <c r="K897" s="29"/>
      <c r="L897" s="37"/>
      <c r="M897" s="37"/>
      <c r="N897" s="29"/>
      <c r="O897" s="29"/>
      <c r="P897" s="13"/>
      <c r="Q897" s="13"/>
      <c r="R897" s="20"/>
      <c r="S897" s="13"/>
    </row>
    <row r="898">
      <c r="A898" s="19"/>
      <c r="B898" s="34"/>
      <c r="C898" s="17"/>
      <c r="D898" s="39"/>
      <c r="I898" s="17"/>
      <c r="J898" s="17"/>
      <c r="K898" s="29"/>
      <c r="L898" s="37"/>
      <c r="M898" s="37"/>
      <c r="N898" s="29"/>
      <c r="O898" s="29"/>
      <c r="P898" s="13"/>
      <c r="Q898" s="13"/>
      <c r="R898" s="20"/>
      <c r="S898" s="13"/>
    </row>
    <row r="899">
      <c r="A899" s="19"/>
      <c r="B899" s="34"/>
      <c r="C899" s="17"/>
      <c r="D899" s="39"/>
      <c r="I899" s="17"/>
      <c r="J899" s="17"/>
      <c r="K899" s="29"/>
      <c r="L899" s="37"/>
      <c r="M899" s="37"/>
      <c r="N899" s="29"/>
      <c r="O899" s="29"/>
      <c r="P899" s="13"/>
      <c r="Q899" s="13"/>
      <c r="R899" s="20"/>
      <c r="S899" s="13"/>
    </row>
    <row r="900">
      <c r="A900" s="19"/>
      <c r="B900" s="34"/>
      <c r="C900" s="17"/>
      <c r="D900" s="39"/>
      <c r="I900" s="17"/>
      <c r="J900" s="17"/>
      <c r="K900" s="29"/>
      <c r="L900" s="37"/>
      <c r="M900" s="37"/>
      <c r="N900" s="29"/>
      <c r="O900" s="29"/>
      <c r="P900" s="13"/>
      <c r="Q900" s="13"/>
      <c r="R900" s="20"/>
      <c r="S900" s="13"/>
    </row>
    <row r="901">
      <c r="A901" s="19"/>
      <c r="B901" s="34"/>
      <c r="C901" s="17"/>
      <c r="D901" s="39"/>
      <c r="I901" s="17"/>
      <c r="J901" s="17"/>
      <c r="K901" s="29"/>
      <c r="L901" s="37"/>
      <c r="M901" s="37"/>
      <c r="N901" s="29"/>
      <c r="O901" s="29"/>
      <c r="P901" s="13"/>
      <c r="Q901" s="13"/>
      <c r="R901" s="20"/>
      <c r="S901" s="13"/>
    </row>
    <row r="902">
      <c r="A902" s="19"/>
      <c r="B902" s="34"/>
      <c r="C902" s="17"/>
      <c r="D902" s="39"/>
      <c r="I902" s="17"/>
      <c r="J902" s="17"/>
      <c r="K902" s="29"/>
      <c r="L902" s="37"/>
      <c r="M902" s="37"/>
      <c r="N902" s="29"/>
      <c r="O902" s="29"/>
      <c r="P902" s="13"/>
      <c r="Q902" s="13"/>
      <c r="R902" s="20"/>
      <c r="S902" s="13"/>
    </row>
    <row r="903">
      <c r="A903" s="19"/>
      <c r="B903" s="34"/>
      <c r="C903" s="17"/>
      <c r="D903" s="39"/>
      <c r="I903" s="17"/>
      <c r="J903" s="17"/>
      <c r="K903" s="29"/>
      <c r="L903" s="37"/>
      <c r="M903" s="37"/>
      <c r="N903" s="29"/>
      <c r="O903" s="29"/>
      <c r="P903" s="13"/>
      <c r="Q903" s="13"/>
      <c r="R903" s="20"/>
      <c r="S903" s="13"/>
    </row>
    <row r="904">
      <c r="A904" s="19"/>
      <c r="B904" s="34"/>
      <c r="C904" s="17"/>
      <c r="D904" s="39"/>
      <c r="I904" s="17"/>
      <c r="J904" s="17"/>
      <c r="K904" s="29"/>
      <c r="L904" s="37"/>
      <c r="M904" s="37"/>
      <c r="N904" s="29"/>
      <c r="O904" s="29"/>
      <c r="P904" s="13"/>
      <c r="Q904" s="13"/>
      <c r="R904" s="20"/>
      <c r="S904" s="13"/>
    </row>
    <row r="905">
      <c r="A905" s="19"/>
      <c r="B905" s="34"/>
      <c r="C905" s="17"/>
      <c r="D905" s="39"/>
      <c r="I905" s="17"/>
      <c r="J905" s="17"/>
      <c r="K905" s="29"/>
      <c r="L905" s="37"/>
      <c r="M905" s="37"/>
      <c r="N905" s="29"/>
      <c r="O905" s="29"/>
      <c r="P905" s="13"/>
      <c r="Q905" s="13"/>
      <c r="R905" s="20"/>
      <c r="S905" s="13"/>
    </row>
    <row r="906">
      <c r="A906" s="19"/>
      <c r="B906" s="34"/>
      <c r="C906" s="17"/>
      <c r="D906" s="39"/>
      <c r="I906" s="17"/>
      <c r="J906" s="17"/>
      <c r="K906" s="29"/>
      <c r="L906" s="37"/>
      <c r="M906" s="37"/>
      <c r="N906" s="29"/>
      <c r="O906" s="29"/>
      <c r="P906" s="13"/>
      <c r="Q906" s="13"/>
      <c r="R906" s="20"/>
      <c r="S906" s="13"/>
    </row>
    <row r="907">
      <c r="A907" s="19"/>
      <c r="B907" s="34"/>
      <c r="C907" s="17"/>
      <c r="D907" s="39"/>
      <c r="I907" s="17"/>
      <c r="J907" s="17"/>
      <c r="K907" s="29"/>
      <c r="L907" s="37"/>
      <c r="M907" s="37"/>
      <c r="N907" s="29"/>
      <c r="O907" s="29"/>
      <c r="P907" s="13"/>
      <c r="Q907" s="13"/>
      <c r="R907" s="20"/>
      <c r="S907" s="13"/>
    </row>
    <row r="908">
      <c r="A908" s="19"/>
      <c r="B908" s="34"/>
      <c r="C908" s="17"/>
      <c r="D908" s="39"/>
      <c r="I908" s="17"/>
      <c r="J908" s="17"/>
      <c r="K908" s="29"/>
      <c r="L908" s="37"/>
      <c r="M908" s="37"/>
      <c r="N908" s="29"/>
      <c r="O908" s="29"/>
      <c r="P908" s="13"/>
      <c r="Q908" s="13"/>
      <c r="R908" s="20"/>
      <c r="S908" s="13"/>
    </row>
    <row r="909">
      <c r="A909" s="19"/>
      <c r="B909" s="34"/>
      <c r="C909" s="17"/>
      <c r="D909" s="39"/>
      <c r="I909" s="17"/>
      <c r="J909" s="17"/>
      <c r="K909" s="29"/>
      <c r="L909" s="37"/>
      <c r="M909" s="37"/>
      <c r="N909" s="29"/>
      <c r="O909" s="29"/>
      <c r="P909" s="13"/>
      <c r="Q909" s="13"/>
      <c r="R909" s="20"/>
      <c r="S909" s="13"/>
    </row>
    <row r="910">
      <c r="A910" s="19"/>
      <c r="B910" s="34"/>
      <c r="C910" s="17"/>
      <c r="D910" s="39"/>
      <c r="I910" s="17"/>
      <c r="J910" s="17"/>
      <c r="K910" s="29"/>
      <c r="L910" s="37"/>
      <c r="M910" s="37"/>
      <c r="N910" s="29"/>
      <c r="O910" s="29"/>
      <c r="P910" s="13"/>
      <c r="Q910" s="13"/>
      <c r="R910" s="20"/>
      <c r="S910" s="13"/>
    </row>
    <row r="911">
      <c r="A911" s="19"/>
      <c r="B911" s="34"/>
      <c r="C911" s="17"/>
      <c r="D911" s="39"/>
      <c r="I911" s="17"/>
      <c r="J911" s="17"/>
      <c r="K911" s="29"/>
      <c r="L911" s="37"/>
      <c r="M911" s="37"/>
      <c r="N911" s="29"/>
      <c r="O911" s="29"/>
      <c r="P911" s="13"/>
      <c r="Q911" s="13"/>
      <c r="R911" s="20"/>
      <c r="S911" s="13"/>
    </row>
    <row r="912">
      <c r="A912" s="19"/>
      <c r="B912" s="34"/>
      <c r="C912" s="17"/>
      <c r="D912" s="39"/>
      <c r="I912" s="17"/>
      <c r="J912" s="17"/>
      <c r="K912" s="29"/>
      <c r="L912" s="37"/>
      <c r="M912" s="37"/>
      <c r="N912" s="29"/>
      <c r="O912" s="29"/>
      <c r="P912" s="13"/>
      <c r="Q912" s="13"/>
      <c r="R912" s="20"/>
      <c r="S912" s="13"/>
    </row>
    <row r="913">
      <c r="A913" s="19"/>
      <c r="B913" s="34"/>
      <c r="C913" s="17"/>
      <c r="D913" s="39"/>
      <c r="I913" s="17"/>
      <c r="J913" s="17"/>
      <c r="K913" s="29"/>
      <c r="L913" s="37"/>
      <c r="M913" s="37"/>
      <c r="N913" s="29"/>
      <c r="O913" s="29"/>
      <c r="P913" s="13"/>
      <c r="Q913" s="13"/>
      <c r="R913" s="20"/>
      <c r="S913" s="13"/>
    </row>
    <row r="914">
      <c r="A914" s="19"/>
      <c r="B914" s="34"/>
      <c r="C914" s="17"/>
      <c r="D914" s="39"/>
      <c r="I914" s="17"/>
      <c r="J914" s="17"/>
      <c r="K914" s="29"/>
      <c r="L914" s="37"/>
      <c r="M914" s="37"/>
      <c r="N914" s="29"/>
      <c r="O914" s="29"/>
      <c r="P914" s="13"/>
      <c r="Q914" s="13"/>
      <c r="R914" s="20"/>
      <c r="S914" s="13"/>
    </row>
    <row r="915">
      <c r="A915" s="19"/>
      <c r="B915" s="34"/>
      <c r="C915" s="17"/>
      <c r="D915" s="39"/>
      <c r="I915" s="17"/>
      <c r="J915" s="17"/>
      <c r="K915" s="29"/>
      <c r="L915" s="37"/>
      <c r="M915" s="37"/>
      <c r="N915" s="29"/>
      <c r="O915" s="29"/>
      <c r="P915" s="13"/>
      <c r="Q915" s="13"/>
      <c r="R915" s="20"/>
      <c r="S915" s="13"/>
    </row>
    <row r="916">
      <c r="A916" s="19"/>
      <c r="B916" s="34"/>
      <c r="C916" s="17"/>
      <c r="D916" s="39"/>
      <c r="I916" s="17"/>
      <c r="J916" s="17"/>
      <c r="K916" s="29"/>
      <c r="L916" s="37"/>
      <c r="M916" s="37"/>
      <c r="N916" s="29"/>
      <c r="O916" s="29"/>
      <c r="P916" s="13"/>
      <c r="Q916" s="13"/>
      <c r="R916" s="20"/>
      <c r="S916" s="13"/>
    </row>
    <row r="917">
      <c r="A917" s="19"/>
      <c r="B917" s="34"/>
      <c r="C917" s="17"/>
      <c r="D917" s="39"/>
      <c r="I917" s="17"/>
      <c r="J917" s="17"/>
      <c r="K917" s="29"/>
      <c r="L917" s="37"/>
      <c r="M917" s="37"/>
      <c r="N917" s="29"/>
      <c r="O917" s="29"/>
      <c r="P917" s="13"/>
      <c r="Q917" s="13"/>
      <c r="R917" s="20"/>
      <c r="S917" s="13"/>
    </row>
    <row r="918">
      <c r="A918" s="19"/>
      <c r="B918" s="34"/>
      <c r="C918" s="17"/>
      <c r="D918" s="39"/>
      <c r="I918" s="17"/>
      <c r="J918" s="17"/>
      <c r="K918" s="29"/>
      <c r="L918" s="37"/>
      <c r="M918" s="37"/>
      <c r="N918" s="29"/>
      <c r="O918" s="29"/>
      <c r="P918" s="13"/>
      <c r="Q918" s="13"/>
      <c r="R918" s="20"/>
      <c r="S918" s="13"/>
    </row>
    <row r="919">
      <c r="A919" s="19"/>
      <c r="B919" s="34"/>
      <c r="C919" s="17"/>
      <c r="D919" s="39"/>
      <c r="I919" s="17"/>
      <c r="J919" s="17"/>
      <c r="K919" s="29"/>
      <c r="L919" s="37"/>
      <c r="M919" s="37"/>
      <c r="N919" s="29"/>
      <c r="O919" s="29"/>
      <c r="P919" s="13"/>
      <c r="Q919" s="13"/>
      <c r="R919" s="20"/>
      <c r="S919" s="13"/>
    </row>
    <row r="920">
      <c r="A920" s="19"/>
      <c r="B920" s="34"/>
      <c r="C920" s="17"/>
      <c r="D920" s="39"/>
      <c r="I920" s="17"/>
      <c r="J920" s="17"/>
      <c r="K920" s="29"/>
      <c r="L920" s="37"/>
      <c r="M920" s="37"/>
      <c r="N920" s="29"/>
      <c r="O920" s="29"/>
      <c r="P920" s="13"/>
      <c r="Q920" s="13"/>
      <c r="R920" s="20"/>
      <c r="S920" s="13"/>
    </row>
    <row r="921">
      <c r="A921" s="19"/>
      <c r="B921" s="34"/>
      <c r="C921" s="17"/>
      <c r="D921" s="39"/>
      <c r="I921" s="17"/>
      <c r="J921" s="17"/>
      <c r="K921" s="29"/>
      <c r="L921" s="37"/>
      <c r="M921" s="37"/>
      <c r="N921" s="29"/>
      <c r="O921" s="29"/>
      <c r="P921" s="13"/>
      <c r="Q921" s="13"/>
      <c r="R921" s="20"/>
      <c r="S921" s="13"/>
    </row>
    <row r="922">
      <c r="A922" s="19"/>
      <c r="B922" s="34"/>
      <c r="C922" s="17"/>
      <c r="D922" s="39"/>
      <c r="I922" s="17"/>
      <c r="J922" s="17"/>
      <c r="K922" s="29"/>
      <c r="L922" s="37"/>
      <c r="M922" s="37"/>
      <c r="N922" s="29"/>
      <c r="O922" s="29"/>
      <c r="P922" s="13"/>
      <c r="Q922" s="13"/>
      <c r="R922" s="20"/>
      <c r="S922" s="13"/>
    </row>
    <row r="923">
      <c r="A923" s="19"/>
      <c r="B923" s="34"/>
      <c r="C923" s="17"/>
      <c r="D923" s="39"/>
      <c r="I923" s="17"/>
      <c r="J923" s="17"/>
      <c r="K923" s="29"/>
      <c r="L923" s="37"/>
      <c r="M923" s="37"/>
      <c r="N923" s="29"/>
      <c r="O923" s="29"/>
      <c r="P923" s="13"/>
      <c r="Q923" s="13"/>
      <c r="R923" s="20"/>
      <c r="S923" s="13"/>
    </row>
    <row r="924">
      <c r="A924" s="19"/>
      <c r="B924" s="34"/>
      <c r="C924" s="17"/>
      <c r="D924" s="39"/>
      <c r="I924" s="17"/>
      <c r="J924" s="17"/>
      <c r="K924" s="29"/>
      <c r="L924" s="37"/>
      <c r="M924" s="37"/>
      <c r="N924" s="29"/>
      <c r="O924" s="29"/>
      <c r="P924" s="13"/>
      <c r="Q924" s="13"/>
      <c r="R924" s="20"/>
      <c r="S924" s="13"/>
    </row>
    <row r="925">
      <c r="A925" s="19"/>
      <c r="B925" s="34"/>
      <c r="C925" s="17"/>
      <c r="D925" s="39"/>
      <c r="I925" s="17"/>
      <c r="J925" s="17"/>
      <c r="K925" s="29"/>
      <c r="L925" s="37"/>
      <c r="M925" s="37"/>
      <c r="N925" s="29"/>
      <c r="O925" s="29"/>
      <c r="P925" s="13"/>
      <c r="Q925" s="13"/>
      <c r="R925" s="20"/>
      <c r="S925" s="13"/>
    </row>
    <row r="926">
      <c r="A926" s="19"/>
      <c r="B926" s="34"/>
      <c r="C926" s="17"/>
      <c r="D926" s="39"/>
      <c r="I926" s="17"/>
      <c r="J926" s="17"/>
      <c r="K926" s="29"/>
      <c r="L926" s="37"/>
      <c r="M926" s="37"/>
      <c r="N926" s="29"/>
      <c r="O926" s="29"/>
      <c r="P926" s="13"/>
      <c r="Q926" s="13"/>
      <c r="R926" s="20"/>
      <c r="S926" s="13"/>
    </row>
    <row r="927">
      <c r="A927" s="19"/>
      <c r="B927" s="34"/>
      <c r="C927" s="17"/>
      <c r="D927" s="39"/>
      <c r="I927" s="17"/>
      <c r="J927" s="17"/>
      <c r="K927" s="29"/>
      <c r="L927" s="37"/>
      <c r="M927" s="37"/>
      <c r="N927" s="29"/>
      <c r="O927" s="29"/>
      <c r="P927" s="13"/>
      <c r="Q927" s="13"/>
      <c r="R927" s="20"/>
      <c r="S927" s="13"/>
    </row>
    <row r="928">
      <c r="A928" s="19"/>
      <c r="B928" s="34"/>
      <c r="C928" s="17"/>
      <c r="D928" s="39"/>
      <c r="I928" s="17"/>
      <c r="J928" s="17"/>
      <c r="K928" s="29"/>
      <c r="L928" s="37"/>
      <c r="M928" s="37"/>
      <c r="N928" s="29"/>
      <c r="O928" s="29"/>
      <c r="P928" s="13"/>
      <c r="Q928" s="13"/>
      <c r="R928" s="20"/>
      <c r="S928" s="13"/>
    </row>
    <row r="929">
      <c r="A929" s="19"/>
      <c r="B929" s="34"/>
      <c r="C929" s="17"/>
      <c r="D929" s="39"/>
      <c r="I929" s="17"/>
      <c r="J929" s="17"/>
      <c r="K929" s="29"/>
      <c r="L929" s="37"/>
      <c r="M929" s="37"/>
      <c r="N929" s="29"/>
      <c r="O929" s="29"/>
      <c r="P929" s="13"/>
      <c r="Q929" s="13"/>
      <c r="R929" s="20"/>
      <c r="S929" s="13"/>
    </row>
    <row r="930">
      <c r="A930" s="19"/>
      <c r="B930" s="34"/>
      <c r="C930" s="17"/>
      <c r="D930" s="39"/>
      <c r="I930" s="17"/>
      <c r="J930" s="17"/>
      <c r="K930" s="29"/>
      <c r="L930" s="37"/>
      <c r="M930" s="37"/>
      <c r="N930" s="29"/>
      <c r="O930" s="29"/>
      <c r="P930" s="13"/>
      <c r="Q930" s="13"/>
      <c r="R930" s="20"/>
      <c r="S930" s="13"/>
    </row>
    <row r="931">
      <c r="A931" s="19"/>
      <c r="B931" s="34"/>
      <c r="C931" s="17"/>
      <c r="D931" s="39"/>
      <c r="I931" s="17"/>
      <c r="J931" s="17"/>
      <c r="K931" s="29"/>
      <c r="L931" s="37"/>
      <c r="M931" s="37"/>
      <c r="N931" s="29"/>
      <c r="O931" s="29"/>
      <c r="P931" s="13"/>
      <c r="Q931" s="13"/>
      <c r="R931" s="20"/>
      <c r="S931" s="13"/>
    </row>
    <row r="932">
      <c r="A932" s="19"/>
      <c r="B932" s="34"/>
      <c r="C932" s="17"/>
      <c r="D932" s="39"/>
      <c r="I932" s="17"/>
      <c r="J932" s="17"/>
      <c r="K932" s="29"/>
      <c r="L932" s="37"/>
      <c r="M932" s="37"/>
      <c r="N932" s="29"/>
      <c r="O932" s="29"/>
      <c r="P932" s="13"/>
      <c r="Q932" s="13"/>
      <c r="R932" s="20"/>
      <c r="S932" s="13"/>
    </row>
    <row r="933">
      <c r="A933" s="19"/>
      <c r="B933" s="34"/>
      <c r="C933" s="17"/>
      <c r="D933" s="39"/>
      <c r="I933" s="17"/>
      <c r="J933" s="17"/>
      <c r="K933" s="29"/>
      <c r="L933" s="37"/>
      <c r="M933" s="37"/>
      <c r="N933" s="29"/>
      <c r="O933" s="29"/>
      <c r="P933" s="13"/>
      <c r="Q933" s="13"/>
      <c r="R933" s="20"/>
      <c r="S933" s="13"/>
    </row>
    <row r="934">
      <c r="A934" s="19"/>
      <c r="B934" s="34"/>
      <c r="C934" s="17"/>
      <c r="D934" s="39"/>
      <c r="I934" s="17"/>
      <c r="J934" s="17"/>
      <c r="K934" s="29"/>
      <c r="L934" s="37"/>
      <c r="M934" s="37"/>
      <c r="N934" s="29"/>
      <c r="O934" s="29"/>
      <c r="P934" s="13"/>
      <c r="Q934" s="13"/>
      <c r="R934" s="20"/>
      <c r="S934" s="13"/>
    </row>
    <row r="935">
      <c r="A935" s="19"/>
      <c r="B935" s="34"/>
      <c r="C935" s="17"/>
      <c r="D935" s="39"/>
      <c r="I935" s="17"/>
      <c r="J935" s="17"/>
      <c r="K935" s="29"/>
      <c r="L935" s="37"/>
      <c r="M935" s="37"/>
      <c r="N935" s="29"/>
      <c r="O935" s="29"/>
      <c r="P935" s="13"/>
      <c r="Q935" s="13"/>
      <c r="R935" s="20"/>
      <c r="S935" s="13"/>
    </row>
    <row r="936">
      <c r="A936" s="19"/>
      <c r="B936" s="34"/>
      <c r="C936" s="17"/>
      <c r="D936" s="39"/>
      <c r="I936" s="17"/>
      <c r="J936" s="17"/>
      <c r="K936" s="29"/>
      <c r="L936" s="37"/>
      <c r="M936" s="37"/>
      <c r="N936" s="29"/>
      <c r="O936" s="29"/>
      <c r="P936" s="13"/>
      <c r="Q936" s="13"/>
      <c r="R936" s="20"/>
      <c r="S936" s="13"/>
    </row>
    <row r="937">
      <c r="A937" s="19"/>
      <c r="B937" s="34"/>
      <c r="C937" s="17"/>
      <c r="D937" s="39"/>
      <c r="I937" s="17"/>
      <c r="J937" s="17"/>
      <c r="K937" s="29"/>
      <c r="L937" s="37"/>
      <c r="M937" s="37"/>
      <c r="N937" s="29"/>
      <c r="O937" s="29"/>
      <c r="P937" s="13"/>
      <c r="Q937" s="13"/>
      <c r="R937" s="20"/>
      <c r="S937" s="13"/>
    </row>
    <row r="938">
      <c r="A938" s="19"/>
      <c r="B938" s="34"/>
      <c r="C938" s="17"/>
      <c r="D938" s="39"/>
      <c r="I938" s="17"/>
      <c r="J938" s="17"/>
      <c r="K938" s="29"/>
      <c r="L938" s="37"/>
      <c r="M938" s="37"/>
      <c r="N938" s="29"/>
      <c r="O938" s="29"/>
      <c r="P938" s="13"/>
      <c r="Q938" s="13"/>
      <c r="R938" s="20"/>
      <c r="S938" s="13"/>
    </row>
    <row r="939">
      <c r="A939" s="19"/>
      <c r="B939" s="34"/>
      <c r="C939" s="17"/>
      <c r="D939" s="39"/>
      <c r="I939" s="17"/>
      <c r="J939" s="17"/>
      <c r="K939" s="29"/>
      <c r="L939" s="37"/>
      <c r="M939" s="37"/>
      <c r="N939" s="29"/>
      <c r="O939" s="29"/>
      <c r="P939" s="13"/>
      <c r="Q939" s="13"/>
      <c r="R939" s="20"/>
      <c r="S939" s="13"/>
    </row>
    <row r="940">
      <c r="A940" s="19"/>
      <c r="B940" s="34"/>
      <c r="C940" s="17"/>
      <c r="D940" s="39"/>
      <c r="I940" s="17"/>
      <c r="J940" s="17"/>
      <c r="K940" s="29"/>
      <c r="L940" s="37"/>
      <c r="M940" s="37"/>
      <c r="N940" s="29"/>
      <c r="O940" s="29"/>
      <c r="P940" s="13"/>
      <c r="Q940" s="13"/>
      <c r="R940" s="20"/>
      <c r="S940" s="13"/>
    </row>
    <row r="941">
      <c r="A941" s="19"/>
      <c r="B941" s="34"/>
      <c r="C941" s="17"/>
      <c r="D941" s="39"/>
      <c r="I941" s="17"/>
      <c r="J941" s="17"/>
      <c r="K941" s="29"/>
      <c r="L941" s="37"/>
      <c r="M941" s="37"/>
      <c r="N941" s="29"/>
      <c r="O941" s="29"/>
      <c r="P941" s="13"/>
      <c r="Q941" s="13"/>
      <c r="R941" s="20"/>
      <c r="S941" s="13"/>
    </row>
    <row r="942">
      <c r="A942" s="19"/>
      <c r="B942" s="34"/>
      <c r="C942" s="17"/>
      <c r="D942" s="39"/>
      <c r="I942" s="17"/>
      <c r="J942" s="17"/>
      <c r="K942" s="29"/>
      <c r="L942" s="37"/>
      <c r="M942" s="37"/>
      <c r="N942" s="29"/>
      <c r="O942" s="29"/>
      <c r="P942" s="13"/>
      <c r="Q942" s="13"/>
      <c r="R942" s="20"/>
      <c r="S942" s="13"/>
    </row>
    <row r="943">
      <c r="A943" s="19"/>
      <c r="B943" s="34"/>
      <c r="C943" s="17"/>
      <c r="D943" s="39"/>
      <c r="I943" s="17"/>
      <c r="J943" s="17"/>
      <c r="K943" s="29"/>
      <c r="L943" s="37"/>
      <c r="M943" s="37"/>
      <c r="N943" s="29"/>
      <c r="O943" s="29"/>
      <c r="P943" s="13"/>
      <c r="Q943" s="13"/>
      <c r="R943" s="20"/>
      <c r="S943" s="13"/>
    </row>
    <row r="944">
      <c r="A944" s="19"/>
      <c r="B944" s="34"/>
      <c r="C944" s="17"/>
      <c r="D944" s="39"/>
      <c r="I944" s="17"/>
      <c r="J944" s="17"/>
      <c r="K944" s="29"/>
      <c r="L944" s="37"/>
      <c r="M944" s="37"/>
      <c r="N944" s="29"/>
      <c r="O944" s="29"/>
      <c r="P944" s="13"/>
      <c r="Q944" s="13"/>
      <c r="R944" s="20"/>
      <c r="S944" s="13"/>
    </row>
    <row r="945">
      <c r="A945" s="19"/>
      <c r="B945" s="34"/>
      <c r="C945" s="17"/>
      <c r="D945" s="39"/>
      <c r="I945" s="17"/>
      <c r="J945" s="17"/>
      <c r="K945" s="29"/>
      <c r="L945" s="37"/>
      <c r="M945" s="37"/>
      <c r="N945" s="29"/>
      <c r="O945" s="29"/>
      <c r="P945" s="13"/>
      <c r="Q945" s="13"/>
      <c r="R945" s="20"/>
      <c r="S945" s="13"/>
    </row>
    <row r="946">
      <c r="A946" s="19"/>
      <c r="B946" s="34"/>
      <c r="C946" s="17"/>
      <c r="D946" s="39"/>
      <c r="I946" s="17"/>
      <c r="J946" s="17"/>
      <c r="K946" s="29"/>
      <c r="L946" s="37"/>
      <c r="M946" s="37"/>
      <c r="N946" s="29"/>
      <c r="O946" s="29"/>
      <c r="P946" s="13"/>
      <c r="Q946" s="13"/>
      <c r="R946" s="20"/>
      <c r="S946" s="13"/>
    </row>
    <row r="947">
      <c r="A947" s="19"/>
      <c r="B947" s="34"/>
      <c r="C947" s="17"/>
      <c r="D947" s="39"/>
      <c r="I947" s="17"/>
      <c r="J947" s="17"/>
      <c r="K947" s="29"/>
      <c r="L947" s="37"/>
      <c r="M947" s="37"/>
      <c r="N947" s="29"/>
      <c r="O947" s="29"/>
      <c r="P947" s="13"/>
      <c r="Q947" s="13"/>
      <c r="R947" s="20"/>
      <c r="S947" s="13"/>
    </row>
    <row r="948">
      <c r="A948" s="19"/>
      <c r="B948" s="34"/>
      <c r="C948" s="17"/>
      <c r="D948" s="39"/>
      <c r="I948" s="17"/>
      <c r="J948" s="17"/>
      <c r="K948" s="29"/>
      <c r="L948" s="37"/>
      <c r="M948" s="37"/>
      <c r="N948" s="29"/>
      <c r="O948" s="29"/>
      <c r="P948" s="13"/>
      <c r="Q948" s="13"/>
      <c r="R948" s="20"/>
      <c r="S948" s="13"/>
    </row>
    <row r="949">
      <c r="A949" s="19"/>
      <c r="B949" s="34"/>
      <c r="C949" s="17"/>
      <c r="D949" s="39"/>
      <c r="I949" s="17"/>
      <c r="J949" s="17"/>
      <c r="K949" s="29"/>
      <c r="L949" s="37"/>
      <c r="M949" s="37"/>
      <c r="N949" s="29"/>
      <c r="O949" s="29"/>
      <c r="P949" s="13"/>
      <c r="Q949" s="13"/>
      <c r="R949" s="20"/>
      <c r="S949" s="13"/>
    </row>
    <row r="950">
      <c r="A950" s="19"/>
      <c r="B950" s="34"/>
      <c r="C950" s="17"/>
      <c r="D950" s="39"/>
      <c r="I950" s="17"/>
      <c r="J950" s="17"/>
      <c r="K950" s="29"/>
      <c r="L950" s="37"/>
      <c r="M950" s="37"/>
      <c r="N950" s="29"/>
      <c r="O950" s="29"/>
      <c r="P950" s="13"/>
      <c r="Q950" s="13"/>
      <c r="R950" s="20"/>
      <c r="S950" s="13"/>
    </row>
    <row r="951">
      <c r="A951" s="19"/>
      <c r="B951" s="34"/>
      <c r="C951" s="17"/>
      <c r="D951" s="39"/>
      <c r="I951" s="17"/>
      <c r="J951" s="17"/>
      <c r="K951" s="29"/>
      <c r="L951" s="37"/>
      <c r="M951" s="37"/>
      <c r="N951" s="29"/>
      <c r="O951" s="29"/>
      <c r="P951" s="13"/>
      <c r="Q951" s="13"/>
      <c r="R951" s="20"/>
      <c r="S951" s="13"/>
    </row>
    <row r="952">
      <c r="A952" s="19"/>
      <c r="B952" s="34"/>
      <c r="C952" s="17"/>
      <c r="D952" s="39"/>
      <c r="I952" s="17"/>
      <c r="J952" s="17"/>
      <c r="K952" s="29"/>
      <c r="L952" s="37"/>
      <c r="M952" s="37"/>
      <c r="N952" s="29"/>
      <c r="O952" s="29"/>
      <c r="P952" s="13"/>
      <c r="Q952" s="13"/>
      <c r="R952" s="20"/>
      <c r="S952" s="13"/>
    </row>
    <row r="953">
      <c r="A953" s="19"/>
      <c r="B953" s="34"/>
      <c r="C953" s="17"/>
      <c r="D953" s="39"/>
      <c r="I953" s="17"/>
      <c r="J953" s="17"/>
      <c r="K953" s="29"/>
      <c r="L953" s="37"/>
      <c r="M953" s="37"/>
      <c r="N953" s="29"/>
      <c r="O953" s="29"/>
      <c r="P953" s="13"/>
      <c r="Q953" s="13"/>
      <c r="R953" s="20"/>
      <c r="S953" s="13"/>
    </row>
    <row r="954">
      <c r="A954" s="19"/>
      <c r="B954" s="34"/>
      <c r="C954" s="17"/>
      <c r="D954" s="39"/>
      <c r="I954" s="17"/>
      <c r="J954" s="17"/>
      <c r="K954" s="29"/>
      <c r="L954" s="37"/>
      <c r="M954" s="37"/>
      <c r="N954" s="29"/>
      <c r="O954" s="29"/>
      <c r="P954" s="13"/>
      <c r="Q954" s="13"/>
      <c r="R954" s="20"/>
      <c r="S954" s="13"/>
    </row>
    <row r="955">
      <c r="A955" s="19"/>
      <c r="B955" s="34"/>
      <c r="C955" s="17"/>
      <c r="D955" s="39"/>
      <c r="I955" s="17"/>
      <c r="J955" s="17"/>
      <c r="K955" s="29"/>
      <c r="L955" s="37"/>
      <c r="M955" s="37"/>
      <c r="N955" s="29"/>
      <c r="O955" s="29"/>
      <c r="P955" s="13"/>
      <c r="Q955" s="13"/>
      <c r="R955" s="20"/>
      <c r="S955" s="13"/>
    </row>
    <row r="956">
      <c r="A956" s="19"/>
      <c r="B956" s="34"/>
      <c r="C956" s="17"/>
      <c r="D956" s="39"/>
      <c r="I956" s="17"/>
      <c r="J956" s="17"/>
      <c r="K956" s="29"/>
      <c r="L956" s="37"/>
      <c r="M956" s="37"/>
      <c r="N956" s="29"/>
      <c r="O956" s="29"/>
      <c r="P956" s="13"/>
      <c r="Q956" s="13"/>
      <c r="R956" s="20"/>
      <c r="S956" s="13"/>
    </row>
    <row r="957">
      <c r="A957" s="19"/>
      <c r="B957" s="34"/>
      <c r="C957" s="17"/>
      <c r="D957" s="39"/>
      <c r="I957" s="17"/>
      <c r="J957" s="17"/>
      <c r="K957" s="29"/>
      <c r="L957" s="37"/>
      <c r="M957" s="37"/>
      <c r="N957" s="29"/>
      <c r="O957" s="29"/>
      <c r="P957" s="13"/>
      <c r="Q957" s="13"/>
      <c r="R957" s="20"/>
      <c r="S957" s="13"/>
    </row>
    <row r="958">
      <c r="A958" s="19"/>
      <c r="B958" s="34"/>
      <c r="C958" s="17"/>
      <c r="D958" s="39"/>
      <c r="I958" s="17"/>
      <c r="J958" s="17"/>
      <c r="K958" s="29"/>
      <c r="L958" s="37"/>
      <c r="M958" s="37"/>
      <c r="N958" s="29"/>
      <c r="O958" s="29"/>
      <c r="P958" s="13"/>
      <c r="Q958" s="13"/>
      <c r="R958" s="20"/>
      <c r="S958" s="13"/>
    </row>
    <row r="959">
      <c r="A959" s="19"/>
      <c r="B959" s="34"/>
      <c r="C959" s="17"/>
      <c r="D959" s="39"/>
      <c r="I959" s="17"/>
      <c r="J959" s="17"/>
      <c r="K959" s="29"/>
      <c r="L959" s="37"/>
      <c r="M959" s="37"/>
      <c r="N959" s="29"/>
      <c r="O959" s="29"/>
      <c r="P959" s="13"/>
      <c r="Q959" s="13"/>
      <c r="R959" s="20"/>
      <c r="S959" s="13"/>
    </row>
    <row r="960">
      <c r="A960" s="19"/>
      <c r="B960" s="34"/>
      <c r="C960" s="17"/>
      <c r="D960" s="39"/>
      <c r="I960" s="17"/>
      <c r="J960" s="17"/>
      <c r="K960" s="29"/>
      <c r="L960" s="37"/>
      <c r="M960" s="37"/>
      <c r="N960" s="29"/>
      <c r="O960" s="29"/>
      <c r="P960" s="13"/>
      <c r="Q960" s="13"/>
      <c r="R960" s="20"/>
      <c r="S960" s="13"/>
    </row>
    <row r="961">
      <c r="A961" s="19"/>
      <c r="B961" s="34"/>
      <c r="C961" s="17"/>
      <c r="D961" s="39"/>
      <c r="I961" s="17"/>
      <c r="J961" s="17"/>
      <c r="K961" s="29"/>
      <c r="L961" s="37"/>
      <c r="M961" s="37"/>
      <c r="N961" s="29"/>
      <c r="O961" s="29"/>
      <c r="P961" s="13"/>
      <c r="Q961" s="13"/>
      <c r="R961" s="20"/>
      <c r="S961" s="13"/>
    </row>
    <row r="962">
      <c r="A962" s="19"/>
      <c r="B962" s="34"/>
      <c r="C962" s="17"/>
      <c r="D962" s="39"/>
      <c r="I962" s="17"/>
      <c r="J962" s="17"/>
      <c r="K962" s="29"/>
      <c r="L962" s="37"/>
      <c r="M962" s="37"/>
      <c r="N962" s="29"/>
      <c r="O962" s="29"/>
      <c r="P962" s="13"/>
      <c r="Q962" s="13"/>
      <c r="R962" s="20"/>
      <c r="S962" s="13"/>
    </row>
    <row r="963">
      <c r="A963" s="19"/>
      <c r="B963" s="34"/>
      <c r="C963" s="17"/>
      <c r="D963" s="39"/>
      <c r="I963" s="17"/>
      <c r="J963" s="17"/>
      <c r="K963" s="29"/>
      <c r="L963" s="37"/>
      <c r="M963" s="37"/>
      <c r="N963" s="29"/>
      <c r="O963" s="29"/>
      <c r="P963" s="13"/>
      <c r="Q963" s="13"/>
      <c r="R963" s="20"/>
      <c r="S963" s="13"/>
    </row>
    <row r="964">
      <c r="A964" s="19"/>
      <c r="B964" s="34"/>
      <c r="C964" s="17"/>
      <c r="D964" s="39"/>
      <c r="I964" s="17"/>
      <c r="J964" s="17"/>
      <c r="K964" s="29"/>
      <c r="L964" s="37"/>
      <c r="M964" s="37"/>
      <c r="N964" s="29"/>
      <c r="O964" s="29"/>
      <c r="P964" s="13"/>
      <c r="Q964" s="13"/>
      <c r="R964" s="20"/>
      <c r="S964" s="13"/>
    </row>
    <row r="965">
      <c r="A965" s="19"/>
      <c r="B965" s="34"/>
      <c r="C965" s="17"/>
      <c r="D965" s="39"/>
      <c r="I965" s="17"/>
      <c r="J965" s="17"/>
      <c r="K965" s="29"/>
      <c r="L965" s="37"/>
      <c r="M965" s="37"/>
      <c r="N965" s="29"/>
      <c r="O965" s="29"/>
      <c r="P965" s="13"/>
      <c r="Q965" s="13"/>
      <c r="R965" s="20"/>
      <c r="S965" s="13"/>
    </row>
    <row r="966">
      <c r="A966" s="19"/>
      <c r="B966" s="34"/>
      <c r="C966" s="17"/>
      <c r="D966" s="39"/>
      <c r="I966" s="17"/>
      <c r="J966" s="17"/>
      <c r="K966" s="29"/>
      <c r="L966" s="37"/>
      <c r="M966" s="37"/>
      <c r="N966" s="29"/>
      <c r="O966" s="29"/>
      <c r="P966" s="13"/>
      <c r="Q966" s="13"/>
      <c r="R966" s="20"/>
      <c r="S966" s="13"/>
    </row>
    <row r="967">
      <c r="A967" s="19"/>
      <c r="B967" s="34"/>
      <c r="C967" s="17"/>
      <c r="D967" s="39"/>
      <c r="I967" s="17"/>
      <c r="J967" s="17"/>
      <c r="K967" s="29"/>
      <c r="L967" s="37"/>
      <c r="M967" s="37"/>
      <c r="N967" s="29"/>
      <c r="O967" s="29"/>
      <c r="P967" s="13"/>
      <c r="Q967" s="13"/>
      <c r="R967" s="20"/>
      <c r="S967" s="13"/>
    </row>
    <row r="968">
      <c r="A968" s="19"/>
      <c r="B968" s="34"/>
      <c r="C968" s="17"/>
      <c r="D968" s="39"/>
      <c r="I968" s="17"/>
      <c r="J968" s="17"/>
      <c r="K968" s="29"/>
      <c r="L968" s="37"/>
      <c r="M968" s="37"/>
      <c r="N968" s="29"/>
      <c r="O968" s="29"/>
      <c r="P968" s="13"/>
      <c r="Q968" s="13"/>
      <c r="R968" s="20"/>
      <c r="S968" s="13"/>
    </row>
    <row r="969">
      <c r="A969" s="19"/>
      <c r="B969" s="34"/>
      <c r="C969" s="17"/>
      <c r="D969" s="39"/>
      <c r="I969" s="17"/>
      <c r="J969" s="17"/>
      <c r="K969" s="29"/>
      <c r="L969" s="37"/>
      <c r="M969" s="37"/>
      <c r="N969" s="29"/>
      <c r="O969" s="29"/>
      <c r="P969" s="13"/>
      <c r="Q969" s="13"/>
      <c r="R969" s="20"/>
      <c r="S969" s="13"/>
    </row>
    <row r="970">
      <c r="A970" s="19"/>
      <c r="B970" s="34"/>
      <c r="C970" s="17"/>
      <c r="D970" s="39"/>
      <c r="I970" s="17"/>
      <c r="J970" s="17"/>
      <c r="K970" s="29"/>
      <c r="L970" s="37"/>
      <c r="M970" s="37"/>
      <c r="N970" s="29"/>
      <c r="O970" s="29"/>
      <c r="P970" s="13"/>
      <c r="Q970" s="13"/>
      <c r="R970" s="20"/>
      <c r="S970" s="13"/>
    </row>
    <row r="971">
      <c r="A971" s="19"/>
      <c r="B971" s="34"/>
      <c r="C971" s="17"/>
      <c r="D971" s="39"/>
      <c r="I971" s="17"/>
      <c r="J971" s="17"/>
      <c r="K971" s="29"/>
      <c r="L971" s="37"/>
      <c r="M971" s="37"/>
      <c r="N971" s="29"/>
      <c r="O971" s="29"/>
      <c r="P971" s="13"/>
      <c r="Q971" s="13"/>
      <c r="R971" s="20"/>
      <c r="S971" s="13"/>
    </row>
    <row r="972">
      <c r="A972" s="19"/>
      <c r="B972" s="34"/>
      <c r="C972" s="17"/>
      <c r="D972" s="39"/>
      <c r="I972" s="17"/>
      <c r="J972" s="17"/>
      <c r="K972" s="29"/>
      <c r="L972" s="37"/>
      <c r="M972" s="37"/>
      <c r="N972" s="29"/>
      <c r="O972" s="29"/>
      <c r="P972" s="13"/>
      <c r="Q972" s="13"/>
      <c r="R972" s="20"/>
      <c r="S972" s="13"/>
    </row>
    <row r="973">
      <c r="A973" s="19"/>
      <c r="B973" s="34"/>
      <c r="C973" s="17"/>
      <c r="D973" s="39"/>
      <c r="I973" s="17"/>
      <c r="J973" s="17"/>
      <c r="K973" s="29"/>
      <c r="L973" s="37"/>
      <c r="M973" s="37"/>
      <c r="N973" s="29"/>
      <c r="O973" s="29"/>
      <c r="P973" s="13"/>
      <c r="Q973" s="13"/>
      <c r="R973" s="20"/>
      <c r="S973" s="13"/>
    </row>
    <row r="974">
      <c r="A974" s="19"/>
      <c r="B974" s="34"/>
      <c r="C974" s="17"/>
      <c r="D974" s="39"/>
      <c r="I974" s="17"/>
      <c r="J974" s="17"/>
      <c r="K974" s="29"/>
      <c r="L974" s="37"/>
      <c r="M974" s="37"/>
      <c r="N974" s="29"/>
      <c r="O974" s="29"/>
      <c r="P974" s="13"/>
      <c r="Q974" s="13"/>
      <c r="R974" s="20"/>
      <c r="S974" s="13"/>
    </row>
    <row r="975">
      <c r="A975" s="19"/>
      <c r="B975" s="34"/>
      <c r="C975" s="17"/>
      <c r="D975" s="39"/>
      <c r="I975" s="17"/>
      <c r="J975" s="17"/>
      <c r="K975" s="29"/>
      <c r="L975" s="37"/>
      <c r="M975" s="37"/>
      <c r="N975" s="29"/>
      <c r="O975" s="29"/>
      <c r="P975" s="13"/>
      <c r="Q975" s="13"/>
      <c r="R975" s="20"/>
      <c r="S975" s="13"/>
    </row>
    <row r="976">
      <c r="A976" s="19"/>
      <c r="B976" s="34"/>
      <c r="C976" s="17"/>
      <c r="D976" s="39"/>
      <c r="I976" s="17"/>
      <c r="J976" s="17"/>
      <c r="K976" s="29"/>
      <c r="L976" s="37"/>
      <c r="M976" s="37"/>
      <c r="N976" s="29"/>
      <c r="O976" s="29"/>
      <c r="P976" s="13"/>
      <c r="Q976" s="13"/>
      <c r="R976" s="20"/>
      <c r="S976" s="13"/>
    </row>
    <row r="977">
      <c r="A977" s="19"/>
      <c r="B977" s="34"/>
      <c r="C977" s="17"/>
      <c r="D977" s="39"/>
      <c r="I977" s="17"/>
      <c r="J977" s="17"/>
      <c r="K977" s="29"/>
      <c r="L977" s="37"/>
      <c r="M977" s="37"/>
      <c r="N977" s="29"/>
      <c r="O977" s="29"/>
      <c r="P977" s="13"/>
      <c r="Q977" s="13"/>
      <c r="R977" s="20"/>
      <c r="S977" s="13"/>
    </row>
    <row r="978">
      <c r="A978" s="19"/>
      <c r="B978" s="34"/>
      <c r="C978" s="17"/>
      <c r="D978" s="39"/>
      <c r="I978" s="17"/>
      <c r="J978" s="17"/>
      <c r="K978" s="29"/>
      <c r="L978" s="37"/>
      <c r="M978" s="37"/>
      <c r="N978" s="29"/>
      <c r="O978" s="29"/>
      <c r="P978" s="13"/>
      <c r="Q978" s="13"/>
      <c r="R978" s="20"/>
      <c r="S978" s="13"/>
    </row>
    <row r="979">
      <c r="A979" s="19"/>
      <c r="B979" s="34"/>
      <c r="C979" s="17"/>
      <c r="D979" s="39"/>
      <c r="I979" s="17"/>
      <c r="J979" s="17"/>
      <c r="K979" s="29"/>
      <c r="L979" s="37"/>
      <c r="M979" s="37"/>
      <c r="N979" s="29"/>
      <c r="O979" s="29"/>
      <c r="P979" s="13"/>
      <c r="Q979" s="13"/>
      <c r="R979" s="20"/>
      <c r="S979" s="13"/>
    </row>
    <row r="980">
      <c r="A980" s="19"/>
      <c r="B980" s="34"/>
      <c r="C980" s="17"/>
      <c r="D980" s="39"/>
      <c r="I980" s="17"/>
      <c r="J980" s="17"/>
      <c r="K980" s="29"/>
      <c r="L980" s="37"/>
      <c r="M980" s="37"/>
      <c r="N980" s="29"/>
      <c r="O980" s="29"/>
      <c r="P980" s="13"/>
      <c r="Q980" s="13"/>
      <c r="R980" s="20"/>
      <c r="S980" s="13"/>
    </row>
    <row r="981">
      <c r="A981" s="19"/>
      <c r="B981" s="34"/>
      <c r="C981" s="17"/>
      <c r="D981" s="39"/>
      <c r="I981" s="17"/>
      <c r="J981" s="17"/>
      <c r="K981" s="29"/>
      <c r="L981" s="37"/>
      <c r="M981" s="37"/>
      <c r="N981" s="29"/>
      <c r="O981" s="29"/>
      <c r="P981" s="13"/>
      <c r="Q981" s="13"/>
      <c r="R981" s="20"/>
      <c r="S981" s="13"/>
    </row>
    <row r="982">
      <c r="A982" s="19"/>
      <c r="B982" s="34"/>
      <c r="C982" s="17"/>
      <c r="D982" s="39"/>
      <c r="I982" s="17"/>
      <c r="J982" s="17"/>
      <c r="K982" s="29"/>
      <c r="L982" s="37"/>
      <c r="M982" s="37"/>
      <c r="N982" s="29"/>
      <c r="O982" s="29"/>
      <c r="P982" s="13"/>
      <c r="Q982" s="13"/>
      <c r="R982" s="20"/>
      <c r="S982" s="13"/>
    </row>
    <row r="983">
      <c r="A983" s="19"/>
      <c r="B983" s="34"/>
      <c r="C983" s="17"/>
      <c r="D983" s="39"/>
      <c r="I983" s="17"/>
      <c r="J983" s="17"/>
      <c r="K983" s="29"/>
      <c r="L983" s="37"/>
      <c r="M983" s="37"/>
      <c r="N983" s="29"/>
      <c r="O983" s="29"/>
      <c r="P983" s="13"/>
      <c r="Q983" s="13"/>
      <c r="R983" s="20"/>
      <c r="S983" s="13"/>
    </row>
    <row r="984">
      <c r="A984" s="19"/>
      <c r="B984" s="34"/>
      <c r="C984" s="17"/>
      <c r="D984" s="39"/>
      <c r="I984" s="17"/>
      <c r="J984" s="17"/>
      <c r="K984" s="29"/>
      <c r="L984" s="37"/>
      <c r="M984" s="37"/>
      <c r="N984" s="29"/>
      <c r="O984" s="29"/>
      <c r="P984" s="13"/>
      <c r="Q984" s="13"/>
      <c r="R984" s="20"/>
      <c r="S984" s="13"/>
    </row>
    <row r="985">
      <c r="A985" s="19"/>
      <c r="B985" s="34"/>
      <c r="C985" s="17"/>
      <c r="D985" s="39"/>
      <c r="I985" s="17"/>
      <c r="J985" s="17"/>
      <c r="K985" s="29"/>
      <c r="L985" s="37"/>
      <c r="M985" s="37"/>
      <c r="N985" s="29"/>
      <c r="O985" s="29"/>
      <c r="P985" s="13"/>
      <c r="Q985" s="13"/>
      <c r="R985" s="20"/>
      <c r="S985" s="13"/>
    </row>
    <row r="986">
      <c r="A986" s="19"/>
      <c r="B986" s="34"/>
      <c r="C986" s="17"/>
      <c r="D986" s="39"/>
      <c r="I986" s="17"/>
      <c r="J986" s="17"/>
      <c r="K986" s="29"/>
      <c r="L986" s="37"/>
      <c r="M986" s="37"/>
      <c r="N986" s="29"/>
      <c r="O986" s="29"/>
      <c r="P986" s="13"/>
      <c r="Q986" s="13"/>
      <c r="R986" s="20"/>
      <c r="S986" s="13"/>
    </row>
    <row r="987">
      <c r="A987" s="19"/>
      <c r="B987" s="34"/>
      <c r="C987" s="17"/>
      <c r="D987" s="39"/>
      <c r="I987" s="17"/>
      <c r="J987" s="17"/>
      <c r="K987" s="29"/>
      <c r="L987" s="37"/>
      <c r="M987" s="37"/>
      <c r="N987" s="29"/>
      <c r="O987" s="29"/>
      <c r="P987" s="13"/>
      <c r="Q987" s="13"/>
      <c r="R987" s="20"/>
      <c r="S987" s="13"/>
    </row>
    <row r="988">
      <c r="A988" s="19"/>
      <c r="B988" s="34"/>
      <c r="C988" s="17"/>
      <c r="D988" s="39"/>
      <c r="I988" s="17"/>
      <c r="J988" s="17"/>
      <c r="K988" s="29"/>
      <c r="L988" s="37"/>
      <c r="M988" s="37"/>
      <c r="N988" s="29"/>
      <c r="O988" s="29"/>
      <c r="P988" s="13"/>
      <c r="Q988" s="13"/>
      <c r="R988" s="20"/>
      <c r="S988" s="13"/>
    </row>
    <row r="989">
      <c r="A989" s="19"/>
      <c r="B989" s="34"/>
      <c r="C989" s="17"/>
      <c r="D989" s="39"/>
      <c r="I989" s="17"/>
      <c r="J989" s="17"/>
      <c r="K989" s="29"/>
      <c r="L989" s="37"/>
      <c r="M989" s="37"/>
      <c r="N989" s="29"/>
      <c r="O989" s="29"/>
      <c r="P989" s="13"/>
      <c r="Q989" s="13"/>
      <c r="R989" s="20"/>
      <c r="S989" s="13"/>
    </row>
    <row r="990">
      <c r="A990" s="19"/>
      <c r="B990" s="34"/>
      <c r="C990" s="17"/>
      <c r="D990" s="39"/>
      <c r="I990" s="17"/>
      <c r="J990" s="17"/>
      <c r="K990" s="29"/>
      <c r="L990" s="37"/>
      <c r="M990" s="37"/>
      <c r="N990" s="29"/>
      <c r="O990" s="29"/>
      <c r="P990" s="13"/>
      <c r="Q990" s="13"/>
      <c r="R990" s="20"/>
      <c r="S990" s="13"/>
    </row>
    <row r="991">
      <c r="A991" s="19"/>
      <c r="B991" s="34"/>
      <c r="C991" s="17"/>
      <c r="D991" s="39"/>
      <c r="I991" s="17"/>
      <c r="J991" s="17"/>
      <c r="K991" s="29"/>
      <c r="L991" s="37"/>
      <c r="M991" s="37"/>
      <c r="N991" s="29"/>
      <c r="O991" s="29"/>
      <c r="P991" s="13"/>
      <c r="Q991" s="13"/>
      <c r="R991" s="20"/>
      <c r="S991" s="13"/>
    </row>
    <row r="992">
      <c r="A992" s="19"/>
      <c r="B992" s="34"/>
      <c r="C992" s="17"/>
      <c r="D992" s="39"/>
      <c r="I992" s="17"/>
      <c r="J992" s="17"/>
      <c r="K992" s="29"/>
      <c r="L992" s="37"/>
      <c r="M992" s="37"/>
      <c r="N992" s="29"/>
      <c r="O992" s="29"/>
      <c r="P992" s="13"/>
      <c r="Q992" s="13"/>
      <c r="R992" s="20"/>
      <c r="S992" s="13"/>
    </row>
    <row r="993">
      <c r="A993" s="19"/>
      <c r="B993" s="34"/>
      <c r="C993" s="17"/>
      <c r="D993" s="39"/>
      <c r="I993" s="17"/>
      <c r="J993" s="17"/>
      <c r="K993" s="29"/>
      <c r="L993" s="37"/>
      <c r="M993" s="37"/>
      <c r="N993" s="29"/>
      <c r="O993" s="29"/>
      <c r="P993" s="13"/>
      <c r="Q993" s="13"/>
      <c r="R993" s="20"/>
      <c r="S993" s="13"/>
    </row>
    <row r="994">
      <c r="A994" s="19"/>
      <c r="B994" s="34"/>
      <c r="C994" s="17"/>
      <c r="D994" s="39"/>
      <c r="I994" s="17"/>
      <c r="J994" s="17"/>
      <c r="K994" s="29"/>
      <c r="L994" s="37"/>
      <c r="M994" s="37"/>
      <c r="N994" s="29"/>
      <c r="O994" s="29"/>
      <c r="P994" s="13"/>
      <c r="Q994" s="13"/>
      <c r="R994" s="20"/>
      <c r="S994" s="13"/>
    </row>
    <row r="995">
      <c r="A995" s="19"/>
      <c r="B995" s="34"/>
      <c r="C995" s="17"/>
      <c r="D995" s="39"/>
      <c r="I995" s="17"/>
      <c r="J995" s="17"/>
      <c r="K995" s="29"/>
      <c r="L995" s="37"/>
      <c r="M995" s="37"/>
      <c r="N995" s="29"/>
      <c r="O995" s="29"/>
      <c r="P995" s="13"/>
      <c r="Q995" s="13"/>
      <c r="R995" s="20"/>
      <c r="S995" s="13"/>
    </row>
    <row r="996">
      <c r="A996" s="19"/>
      <c r="B996" s="34"/>
      <c r="C996" s="17"/>
      <c r="D996" s="39"/>
      <c r="I996" s="17"/>
      <c r="J996" s="17"/>
      <c r="K996" s="29"/>
      <c r="L996" s="37"/>
      <c r="M996" s="37"/>
      <c r="N996" s="29"/>
      <c r="O996" s="29"/>
      <c r="P996" s="13"/>
      <c r="Q996" s="13"/>
      <c r="R996" s="20"/>
      <c r="S996" s="13"/>
    </row>
    <row r="997">
      <c r="A997" s="19"/>
      <c r="B997" s="34"/>
      <c r="C997" s="17"/>
      <c r="D997" s="39"/>
      <c r="I997" s="17"/>
      <c r="J997" s="17"/>
      <c r="K997" s="29"/>
      <c r="L997" s="37"/>
      <c r="M997" s="37"/>
      <c r="N997" s="29"/>
      <c r="O997" s="29"/>
      <c r="P997" s="13"/>
      <c r="Q997" s="13"/>
      <c r="R997" s="20"/>
      <c r="S997" s="13"/>
    </row>
    <row r="998">
      <c r="A998" s="19"/>
      <c r="B998" s="34"/>
      <c r="C998" s="17"/>
      <c r="D998" s="39"/>
      <c r="I998" s="17"/>
      <c r="J998" s="17"/>
      <c r="K998" s="29"/>
      <c r="L998" s="37"/>
      <c r="M998" s="37"/>
      <c r="N998" s="29"/>
      <c r="O998" s="29"/>
      <c r="P998" s="13"/>
      <c r="Q998" s="13"/>
      <c r="R998" s="20"/>
      <c r="S998" s="13"/>
    </row>
    <row r="999">
      <c r="A999" s="19"/>
      <c r="B999" s="34"/>
      <c r="C999" s="17"/>
      <c r="D999" s="39"/>
      <c r="I999" s="17"/>
      <c r="J999" s="17"/>
      <c r="K999" s="29"/>
      <c r="L999" s="37"/>
      <c r="M999" s="37"/>
      <c r="N999" s="29"/>
      <c r="O999" s="29"/>
      <c r="P999" s="13"/>
      <c r="Q999" s="13"/>
      <c r="R999" s="20"/>
      <c r="S999" s="13"/>
    </row>
    <row r="1000">
      <c r="A1000" s="19"/>
      <c r="B1000" s="34"/>
      <c r="C1000" s="17"/>
      <c r="D1000" s="39"/>
      <c r="I1000" s="17"/>
      <c r="J1000" s="17"/>
      <c r="K1000" s="29"/>
      <c r="L1000" s="37"/>
      <c r="M1000" s="37"/>
      <c r="N1000" s="29"/>
      <c r="O1000" s="29"/>
      <c r="P1000" s="13"/>
      <c r="Q1000" s="13"/>
      <c r="R1000" s="20"/>
      <c r="S1000" s="13"/>
    </row>
  </sheetData>
  <autoFilter ref="$A$1:$S$130">
    <sortState ref="A1:S130">
      <sortCondition ref="B1:B130"/>
      <sortCondition ref="R1:R130"/>
    </sortState>
  </autoFilter>
  <conditionalFormatting sqref="C3:C1000">
    <cfRule type="cellIs" dxfId="0" priority="1" operator="equal">
      <formula>"FAUX"</formula>
    </cfRule>
  </conditionalFormatting>
  <dataValidations>
    <dataValidation type="list" allowBlank="1" showInputMessage="1" showErrorMessage="1" prompt="voir feuille &quot;Pays&quot;" sqref="M2:M1000">
      <formula1>Pays!$B$2:$B$227</formula1>
    </dataValidation>
    <dataValidation type="custom" allowBlank="1" showDropDown="1" showInputMessage="1" showErrorMessage="1" prompt="Saisissez une URL correcte." sqref="S2:S1000">
      <formula1>IFERROR(ISURL(S2), true)</formula1>
    </dataValidation>
    <dataValidation type="list" allowBlank="1" showInputMessage="1" showErrorMessage="1" prompt="voir feuille &quot;Pays&quot;" sqref="L2:L1000">
      <formula1>Pays!$A$2:$A$227</formula1>
    </dataValidation>
    <dataValidation type="list" allowBlank="1" sqref="D2:D1000">
      <formula1>Relations!$A$2:$A$10</formula1>
    </dataValidation>
    <dataValidation type="decimal" allowBlank="1" showDropDown="1" showErrorMessage="1" sqref="J2:J1000">
      <formula1>0.0</formula1>
      <formula2>2020.0</formula2>
    </dataValidation>
    <dataValidation type="list" allowBlank="1" showInputMessage="1" showErrorMessage="1" prompt="voir feuille &quot;Types&quot;" sqref="C2:C1000">
      <formula1>Types!$A$2:$A$10</formula1>
    </dataValidation>
    <dataValidation type="list" allowBlank="1" sqref="I2:I1000">
      <formula1>"Homme,Femme"</formula1>
    </dataValidation>
    <dataValidation type="decimal" allowBlank="1" showDropDown="1" sqref="B2:B1000">
      <formula1>0.0</formula1>
      <formula2>1000.0</formula2>
    </dataValidation>
  </dataValidations>
  <hyperlinks>
    <hyperlink r:id="rId2" ref="S2"/>
    <hyperlink r:id="rId3" ref="S3"/>
    <hyperlink r:id="rId4" ref="S4"/>
    <hyperlink r:id="rId5" ref="S5"/>
    <hyperlink r:id="rId6" ref="S6"/>
    <hyperlink r:id="rId7" ref="S7"/>
    <hyperlink r:id="rId8" ref="S8"/>
    <hyperlink r:id="rId9" ref="S9"/>
    <hyperlink r:id="rId10" ref="S10"/>
    <hyperlink r:id="rId11" ref="S11"/>
    <hyperlink r:id="rId12" ref="S12"/>
    <hyperlink r:id="rId13" ref="S13"/>
    <hyperlink r:id="rId14" ref="S14"/>
    <hyperlink r:id="rId15" ref="S15"/>
    <hyperlink r:id="rId16" ref="S16"/>
    <hyperlink r:id="rId17" ref="S17"/>
    <hyperlink r:id="rId18" ref="S18"/>
    <hyperlink r:id="rId19" ref="S19"/>
    <hyperlink r:id="rId20" ref="S20"/>
    <hyperlink r:id="rId21" ref="S21"/>
    <hyperlink r:id="rId22" ref="S22"/>
    <hyperlink r:id="rId23" ref="S25"/>
    <hyperlink r:id="rId24" ref="S26"/>
    <hyperlink r:id="rId25" ref="S27"/>
    <hyperlink r:id="rId26" ref="S28"/>
    <hyperlink r:id="rId27" ref="S29"/>
    <hyperlink r:id="rId28" ref="S30"/>
    <hyperlink r:id="rId29" ref="S31"/>
    <hyperlink r:id="rId30" ref="S32"/>
    <hyperlink r:id="rId31" ref="S33"/>
    <hyperlink r:id="rId32" ref="S34"/>
    <hyperlink r:id="rId33" ref="S35"/>
    <hyperlink r:id="rId34" ref="S36"/>
    <hyperlink r:id="rId35" ref="S37"/>
    <hyperlink r:id="rId36" ref="S38"/>
    <hyperlink r:id="rId37" ref="S39"/>
    <hyperlink r:id="rId38" ref="S40"/>
    <hyperlink r:id="rId39" ref="S41"/>
    <hyperlink r:id="rId40" ref="S42"/>
    <hyperlink r:id="rId41" ref="S43"/>
    <hyperlink r:id="rId42" ref="S44"/>
    <hyperlink r:id="rId43" ref="S45"/>
    <hyperlink r:id="rId44" ref="S46"/>
    <hyperlink r:id="rId45" ref="S47"/>
    <hyperlink r:id="rId46" ref="S48"/>
    <hyperlink r:id="rId47" ref="P49"/>
    <hyperlink r:id="rId48" ref="S49"/>
    <hyperlink r:id="rId49" ref="S50"/>
    <hyperlink r:id="rId50" ref="S51"/>
    <hyperlink r:id="rId51" ref="S52"/>
    <hyperlink r:id="rId52" ref="S53"/>
    <hyperlink r:id="rId53" ref="S54"/>
    <hyperlink r:id="rId54" ref="S55"/>
    <hyperlink r:id="rId55" ref="S57"/>
    <hyperlink r:id="rId56" ref="S58"/>
    <hyperlink r:id="rId57" ref="S59"/>
    <hyperlink r:id="rId58" ref="S60"/>
    <hyperlink r:id="rId59" ref="S62"/>
    <hyperlink r:id="rId60" ref="S63"/>
    <hyperlink r:id="rId61" ref="S65"/>
    <hyperlink r:id="rId62" ref="S67"/>
    <hyperlink r:id="rId63" ref="S68"/>
    <hyperlink r:id="rId64" ref="S70"/>
    <hyperlink r:id="rId65" ref="S73"/>
    <hyperlink r:id="rId66" ref="S74"/>
    <hyperlink r:id="rId67" ref="S75"/>
    <hyperlink r:id="rId68" ref="S76"/>
    <hyperlink r:id="rId69" ref="S77"/>
    <hyperlink r:id="rId70" ref="S78"/>
    <hyperlink r:id="rId71" ref="S83"/>
    <hyperlink r:id="rId72" ref="S86"/>
    <hyperlink r:id="rId73" ref="S87"/>
    <hyperlink r:id="rId74" ref="S112"/>
    <hyperlink r:id="rId75" ref="S123"/>
    <hyperlink r:id="rId76" ref="S124"/>
    <hyperlink r:id="rId77" ref="S125"/>
    <hyperlink r:id="rId78" ref="S127"/>
    <hyperlink r:id="rId79" ref="S129"/>
  </hyperlinks>
  <drawing r:id="rId80"/>
  <legacyDrawing r:id="rId8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2.5"/>
    <col customWidth="1" min="2" max="2" width="32.63"/>
    <col customWidth="1" min="3" max="3" width="34.38"/>
    <col customWidth="1" min="4" max="4" width="35.25"/>
    <col customWidth="1" min="5" max="5" width="28.0"/>
  </cols>
  <sheetData>
    <row r="1">
      <c r="A1" s="40" t="s">
        <v>1157</v>
      </c>
      <c r="B1" s="40" t="s">
        <v>1158</v>
      </c>
      <c r="C1" s="40" t="s">
        <v>0</v>
      </c>
      <c r="D1" s="1" t="s">
        <v>1159</v>
      </c>
      <c r="E1" s="40" t="s">
        <v>1160</v>
      </c>
    </row>
    <row r="2">
      <c r="A2" s="35" t="s">
        <v>333</v>
      </c>
      <c r="B2" s="35" t="s">
        <v>19</v>
      </c>
      <c r="C2" s="7" t="s">
        <v>1161</v>
      </c>
      <c r="D2" s="20" t="str">
        <f>IFERROR(__xludf.DUMMYFUNCTION("IF(C2 = """","""",GOOGLETRANSLATE(C2,""fr"",""en""))"),"They share international ideas.")</f>
        <v>They share international ideas.</v>
      </c>
      <c r="E2" s="17"/>
    </row>
    <row r="3">
      <c r="A3" s="35" t="s">
        <v>1162</v>
      </c>
      <c r="B3" s="35" t="s">
        <v>567</v>
      </c>
      <c r="C3" s="20"/>
      <c r="E3" s="17"/>
    </row>
    <row r="4">
      <c r="A4" s="35" t="s">
        <v>1162</v>
      </c>
      <c r="B4" s="35" t="s">
        <v>19</v>
      </c>
      <c r="C4" s="7" t="s">
        <v>1161</v>
      </c>
      <c r="D4" s="20" t="str">
        <f>IFERROR(__xludf.DUMMYFUNCTION("IF(C4 = """","""",GOOGLETRANSLATE(C4,""fr"",""en""))"),"They share international ideas.")</f>
        <v>They share international ideas.</v>
      </c>
      <c r="E4" s="17"/>
    </row>
    <row r="5">
      <c r="A5" s="35" t="s">
        <v>1163</v>
      </c>
      <c r="B5" s="35" t="s">
        <v>19</v>
      </c>
      <c r="C5" s="7" t="s">
        <v>1164</v>
      </c>
      <c r="D5" s="20" t="str">
        <f>IFERROR(__xludf.DUMMYFUNCTION("IF(C5 = """","""",GOOGLETRANSLATE(C5,""fr"",""en""))"),"They have common ideas on a social level. They may have met at the League of Nations.")</f>
        <v>They have common ideas on a social level. They may have met at the League of Nations.</v>
      </c>
      <c r="E5" s="17"/>
    </row>
    <row r="6">
      <c r="A6" s="35" t="s">
        <v>844</v>
      </c>
      <c r="B6" s="35" t="s">
        <v>19</v>
      </c>
      <c r="C6" s="7" t="s">
        <v>1165</v>
      </c>
      <c r="D6" s="20" t="str">
        <f>IFERROR(__xludf.DUMMYFUNCTION("IF(C6 = """","""",GOOGLETRANSLATE(C6,""fr"",""en""))"),"They share international wills.")</f>
        <v>They share international wills.</v>
      </c>
      <c r="E6" s="17"/>
    </row>
    <row r="7">
      <c r="A7" s="37" t="s">
        <v>346</v>
      </c>
      <c r="B7" s="37" t="s">
        <v>19</v>
      </c>
      <c r="C7" s="20"/>
      <c r="D7" s="20" t="str">
        <f>IFERROR(__xludf.DUMMYFUNCTION("IF(C7 = """","""",GOOGLETRANSLATE(C7,""fr"",""en""))"),"")</f>
        <v/>
      </c>
      <c r="E7" s="17"/>
    </row>
    <row r="8">
      <c r="A8" s="35" t="s">
        <v>1166</v>
      </c>
      <c r="B8" s="35" t="s">
        <v>236</v>
      </c>
      <c r="C8" s="7" t="s">
        <v>1167</v>
      </c>
      <c r="D8" s="20" t="str">
        <f>IFERROR(__xludf.DUMMYFUNCTION("IF(C8 = """","""",GOOGLETRANSLATE(C8,""fr"",""en""))"),"They are the secretaries of the Mundaneum.")</f>
        <v>They are the secretaries of the Mundaneum.</v>
      </c>
      <c r="E8" s="17"/>
    </row>
    <row r="9" ht="17.25" customHeight="1">
      <c r="A9" s="35" t="s">
        <v>1166</v>
      </c>
      <c r="B9" s="35" t="s">
        <v>19</v>
      </c>
      <c r="C9" s="20"/>
      <c r="D9" s="20" t="str">
        <f>IFERROR(__xludf.DUMMYFUNCTION("IF(C9 = """","""",GOOGLETRANSLATE(C9,""fr"",""en""))"),"")</f>
        <v/>
      </c>
      <c r="E9" s="17"/>
    </row>
    <row r="10">
      <c r="A10" s="37" t="s">
        <v>283</v>
      </c>
      <c r="B10" s="14" t="s">
        <v>163</v>
      </c>
      <c r="C10" s="7" t="s">
        <v>1168</v>
      </c>
      <c r="D10" s="20" t="str">
        <f>IFERROR(__xludf.DUMMYFUNCTION("IF(C10 = """","""",GOOGLETRANSLATE(C10,""fr"",""en""))"),"Carnegie visits the Palais Mondial in 1913.")</f>
        <v>Carnegie visits the Palais Mondial in 1913.</v>
      </c>
      <c r="E10" s="17"/>
    </row>
    <row r="11">
      <c r="A11" s="37" t="s">
        <v>283</v>
      </c>
      <c r="B11" s="37" t="s">
        <v>19</v>
      </c>
      <c r="C11" s="20"/>
      <c r="D11" s="20" t="str">
        <f>IFERROR(__xludf.DUMMYFUNCTION("IF(C11 = """","""",GOOGLETRANSLATE(C11,""fr"",""en""))"),"")</f>
        <v/>
      </c>
      <c r="E11" s="17"/>
    </row>
    <row r="12">
      <c r="A12" s="35" t="s">
        <v>663</v>
      </c>
      <c r="B12" s="37" t="s">
        <v>106</v>
      </c>
      <c r="C12" s="20"/>
      <c r="D12" s="20" t="str">
        <f>IFERROR(__xludf.DUMMYFUNCTION("IF(C12 = """","""",GOOGLETRANSLATE(C12,""fr"",""en""))"),"")</f>
        <v/>
      </c>
      <c r="E12" s="17"/>
    </row>
    <row r="13">
      <c r="A13" s="35" t="s">
        <v>663</v>
      </c>
      <c r="B13" s="37" t="s">
        <v>19</v>
      </c>
      <c r="C13" s="20"/>
      <c r="D13" s="20" t="str">
        <f>IFERROR(__xludf.DUMMYFUNCTION("IF(C13 = """","""",GOOGLETRANSLATE(C13,""fr"",""en""))"),"")</f>
        <v/>
      </c>
      <c r="E13" s="17"/>
    </row>
    <row r="14">
      <c r="A14" s="35" t="s">
        <v>1169</v>
      </c>
      <c r="B14" s="35" t="s">
        <v>780</v>
      </c>
      <c r="C14" s="7" t="s">
        <v>1170</v>
      </c>
      <c r="D14" s="20" t="str">
        <f>IFERROR(__xludf.DUMMYFUNCTION("IF(C14 = """","""",GOOGLETRANSLATE(C14,""fr"",""en""))"),"They meet, with Khrisnamurti.")</f>
        <v>They meet, with Khrisnamurti.</v>
      </c>
      <c r="E14" s="17"/>
    </row>
    <row r="15">
      <c r="A15" s="35" t="s">
        <v>1169</v>
      </c>
      <c r="B15" s="35" t="s">
        <v>19</v>
      </c>
      <c r="C15" s="7" t="s">
        <v>1171</v>
      </c>
      <c r="D15" s="7" t="s">
        <v>1172</v>
      </c>
      <c r="E15" s="17"/>
    </row>
    <row r="16">
      <c r="A16" s="37" t="s">
        <v>262</v>
      </c>
      <c r="B16" s="37" t="s">
        <v>19</v>
      </c>
      <c r="C16" s="20"/>
      <c r="D16" s="20" t="str">
        <f>IFERROR(__xludf.DUMMYFUNCTION("IF(C16 = """","""",GOOGLETRANSLATE(C16,""fr"",""en""))"),"")</f>
        <v/>
      </c>
      <c r="E16" s="17"/>
    </row>
    <row r="17">
      <c r="A17" s="35" t="s">
        <v>1107</v>
      </c>
      <c r="B17" s="35" t="s">
        <v>273</v>
      </c>
      <c r="C17" s="7" t="s">
        <v>1173</v>
      </c>
      <c r="D17" s="20"/>
      <c r="E17" s="17"/>
    </row>
    <row r="18">
      <c r="A18" s="37" t="s">
        <v>548</v>
      </c>
      <c r="B18" s="16" t="s">
        <v>346</v>
      </c>
      <c r="C18" s="20"/>
      <c r="D18" s="20" t="str">
        <f>IFERROR(__xludf.DUMMYFUNCTION("IF(C18 = """","""",GOOGLETRANSLATE(C18,""fr"",""en""))"),"")</f>
        <v/>
      </c>
      <c r="E18" s="17"/>
    </row>
    <row r="19">
      <c r="A19" s="37" t="s">
        <v>548</v>
      </c>
      <c r="B19" s="37" t="s">
        <v>19</v>
      </c>
      <c r="C19" s="20"/>
      <c r="D19" s="20" t="str">
        <f>IFERROR(__xludf.DUMMYFUNCTION("IF(C19 = """","""",GOOGLETRANSLATE(C19,""fr"",""en""))"),"")</f>
        <v/>
      </c>
      <c r="E19" s="17"/>
    </row>
    <row r="20">
      <c r="A20" s="35" t="s">
        <v>618</v>
      </c>
      <c r="B20" s="35" t="s">
        <v>548</v>
      </c>
      <c r="C20" s="7" t="s">
        <v>1174</v>
      </c>
      <c r="D20" s="20"/>
      <c r="E20" s="17"/>
    </row>
    <row r="21">
      <c r="A21" s="35" t="s">
        <v>618</v>
      </c>
      <c r="B21" s="35" t="s">
        <v>446</v>
      </c>
      <c r="C21" s="7" t="s">
        <v>1175</v>
      </c>
      <c r="D21" s="20"/>
      <c r="E21" s="17"/>
    </row>
    <row r="22">
      <c r="A22" s="35" t="s">
        <v>618</v>
      </c>
      <c r="B22" s="35" t="s">
        <v>85</v>
      </c>
      <c r="C22" s="7" t="s">
        <v>1176</v>
      </c>
      <c r="D22" s="20"/>
      <c r="E22" s="17"/>
    </row>
    <row r="23">
      <c r="A23" s="37" t="s">
        <v>618</v>
      </c>
      <c r="B23" s="37" t="s">
        <v>19</v>
      </c>
      <c r="C23" s="20"/>
      <c r="D23" s="20" t="str">
        <f>IFERROR(__xludf.DUMMYFUNCTION("IF(C23 = """","""",GOOGLETRANSLATE(C23,""fr"",""en""))"),"")</f>
        <v/>
      </c>
      <c r="E23" s="17"/>
    </row>
    <row r="24">
      <c r="A24" s="35" t="s">
        <v>618</v>
      </c>
      <c r="B24" s="35" t="s">
        <v>586</v>
      </c>
      <c r="C24" s="20"/>
      <c r="D24" s="20"/>
      <c r="E24" s="17"/>
    </row>
    <row r="25">
      <c r="A25" s="35" t="s">
        <v>244</v>
      </c>
      <c r="B25" s="37" t="s">
        <v>253</v>
      </c>
      <c r="C25" s="20"/>
      <c r="D25" s="20" t="str">
        <f>IFERROR(__xludf.DUMMYFUNCTION("IF(C25 = """","""",GOOGLETRANSLATE(C25,""fr"",""en""))"),"")</f>
        <v/>
      </c>
      <c r="E25" s="17"/>
    </row>
    <row r="26">
      <c r="A26" s="14" t="s">
        <v>244</v>
      </c>
      <c r="B26" s="37" t="s">
        <v>19</v>
      </c>
      <c r="C26" s="7" t="s">
        <v>1177</v>
      </c>
      <c r="D26" s="20" t="str">
        <f>IFERROR(__xludf.DUMMYFUNCTION("IF(C26 = """","""",GOOGLETRANSLATE(C26,""fr"",""en""))"),"Second wife of Paul Otlet.")</f>
        <v>Second wife of Paul Otlet.</v>
      </c>
      <c r="E26" s="17"/>
    </row>
    <row r="27">
      <c r="A27" s="37" t="s">
        <v>219</v>
      </c>
      <c r="B27" s="37" t="s">
        <v>85</v>
      </c>
      <c r="C27" s="20"/>
      <c r="D27" s="20" t="str">
        <f>IFERROR(__xludf.DUMMYFUNCTION("IF(C27 = """","""",GOOGLETRANSLATE(C27,""fr"",""en""))"),"")</f>
        <v/>
      </c>
      <c r="E27" s="17"/>
    </row>
    <row r="28">
      <c r="A28" s="37" t="s">
        <v>219</v>
      </c>
      <c r="B28" s="37" t="s">
        <v>48</v>
      </c>
      <c r="C28" s="20"/>
      <c r="D28" s="20" t="str">
        <f>IFERROR(__xludf.DUMMYFUNCTION("IF(C28 = """","""",GOOGLETRANSLATE(C28,""fr"",""en""))"),"")</f>
        <v/>
      </c>
      <c r="E28" s="17"/>
    </row>
    <row r="29">
      <c r="A29" s="37" t="s">
        <v>219</v>
      </c>
      <c r="B29" s="37" t="s">
        <v>19</v>
      </c>
      <c r="C29" s="20"/>
      <c r="D29" s="20" t="str">
        <f>IFERROR(__xludf.DUMMYFUNCTION("IF(C29 = """","""",GOOGLETRANSLATE(C29,""fr"",""en""))"),"")</f>
        <v/>
      </c>
      <c r="E29" s="17"/>
    </row>
    <row r="30">
      <c r="A30" s="35" t="s">
        <v>1178</v>
      </c>
      <c r="B30" s="35" t="s">
        <v>48</v>
      </c>
      <c r="C30" s="7" t="s">
        <v>1179</v>
      </c>
      <c r="D30" s="20" t="str">
        <f>IFERROR(__xludf.DUMMYFUNCTION("IF(C30 = """","""",GOOGLETRANSLATE(C30,""fr"",""en""))"),"Cutter opposes Dewey with his own expansive classification.")</f>
        <v>Cutter opposes Dewey with his own expansive classification.</v>
      </c>
      <c r="E30" s="41" t="s">
        <v>1180</v>
      </c>
    </row>
    <row r="31">
      <c r="A31" s="37" t="s">
        <v>273</v>
      </c>
      <c r="B31" s="37" t="s">
        <v>19</v>
      </c>
      <c r="C31" s="20"/>
      <c r="D31" s="20" t="str">
        <f>IFERROR(__xludf.DUMMYFUNCTION("IF(C31 = """","""",GOOGLETRANSLATE(C31,""fr"",""en""))"),"")</f>
        <v/>
      </c>
      <c r="E31" s="17"/>
    </row>
    <row r="32">
      <c r="A32" s="35" t="s">
        <v>1181</v>
      </c>
      <c r="B32" s="35" t="s">
        <v>19</v>
      </c>
      <c r="C32" s="7" t="s">
        <v>1182</v>
      </c>
      <c r="D32" s="7" t="s">
        <v>1183</v>
      </c>
      <c r="E32" s="17"/>
    </row>
    <row r="33">
      <c r="A33" s="35" t="s">
        <v>478</v>
      </c>
      <c r="B33" s="35" t="s">
        <v>219</v>
      </c>
      <c r="C33" s="20"/>
      <c r="D33" s="20" t="str">
        <f>IFERROR(__xludf.DUMMYFUNCTION("IF(C33 = """","""",GOOGLETRANSLATE(C33,""fr"",""en""))"),"")</f>
        <v/>
      </c>
      <c r="E33" s="17"/>
    </row>
    <row r="34" ht="15.75" customHeight="1">
      <c r="A34" s="37" t="s">
        <v>478</v>
      </c>
      <c r="B34" s="37" t="s">
        <v>19</v>
      </c>
      <c r="C34" s="20" t="s">
        <v>1184</v>
      </c>
      <c r="D34" s="7" t="s">
        <v>1185</v>
      </c>
      <c r="E34" s="17"/>
    </row>
    <row r="35">
      <c r="A35" s="37" t="s">
        <v>766</v>
      </c>
      <c r="B35" s="14" t="s">
        <v>163</v>
      </c>
      <c r="C35" s="20"/>
      <c r="D35" s="20" t="str">
        <f>IFERROR(__xludf.DUMMYFUNCTION("IF(C35 = """","""",GOOGLETRANSLATE(C35,""fr"",""en""))"),"")</f>
        <v/>
      </c>
      <c r="E35" s="17"/>
    </row>
    <row r="36">
      <c r="A36" s="37" t="s">
        <v>766</v>
      </c>
      <c r="B36" s="37" t="s">
        <v>19</v>
      </c>
      <c r="C36" s="20"/>
      <c r="D36" s="20" t="str">
        <f>IFERROR(__xludf.DUMMYFUNCTION("IF(C36 = """","""",GOOGLETRANSLATE(C36,""fr"",""en""))"),"")</f>
        <v/>
      </c>
      <c r="E36" s="17"/>
    </row>
    <row r="37">
      <c r="A37" s="37" t="s">
        <v>710</v>
      </c>
      <c r="B37" s="37" t="s">
        <v>716</v>
      </c>
      <c r="C37" s="20"/>
      <c r="D37" s="20" t="str">
        <f>IFERROR(__xludf.DUMMYFUNCTION("IF(C37 = """","""",GOOGLETRANSLATE(C37,""fr"",""en""))"),"")</f>
        <v/>
      </c>
      <c r="E37" s="17"/>
    </row>
    <row r="38">
      <c r="A38" s="37" t="s">
        <v>710</v>
      </c>
      <c r="B38" s="37" t="s">
        <v>700</v>
      </c>
      <c r="C38" s="20"/>
      <c r="D38" s="20" t="str">
        <f>IFERROR(__xludf.DUMMYFUNCTION("IF(C38 = """","""",GOOGLETRANSLATE(C38,""fr"",""en""))"),"")</f>
        <v/>
      </c>
      <c r="E38" s="17"/>
    </row>
    <row r="39">
      <c r="A39" s="37" t="s">
        <v>710</v>
      </c>
      <c r="B39" s="37" t="s">
        <v>253</v>
      </c>
      <c r="C39" s="20"/>
      <c r="D39" s="20" t="str">
        <f>IFERROR(__xludf.DUMMYFUNCTION("IF(C39 = """","""",GOOGLETRANSLATE(C39,""fr"",""en""))"),"")</f>
        <v/>
      </c>
      <c r="E39" s="17"/>
    </row>
    <row r="40">
      <c r="A40" s="37" t="s">
        <v>710</v>
      </c>
      <c r="B40" s="37" t="s">
        <v>19</v>
      </c>
      <c r="C40" s="20"/>
      <c r="D40" s="20" t="str">
        <f>IFERROR(__xludf.DUMMYFUNCTION("IF(C40 = """","""",GOOGLETRANSLATE(C40,""fr"",""en""))"),"")</f>
        <v/>
      </c>
      <c r="E40" s="17"/>
    </row>
    <row r="41">
      <c r="A41" s="37" t="s">
        <v>672</v>
      </c>
      <c r="B41" s="37" t="s">
        <v>19</v>
      </c>
      <c r="C41" s="20"/>
      <c r="D41" s="20" t="str">
        <f>IFERROR(__xludf.DUMMYFUNCTION("IF(C41 = """","""",GOOGLETRANSLATE(C41,""fr"",""en""))"),"")</f>
        <v/>
      </c>
      <c r="E41" s="17"/>
    </row>
    <row r="42">
      <c r="A42" s="37" t="s">
        <v>180</v>
      </c>
      <c r="B42" s="35" t="s">
        <v>188</v>
      </c>
      <c r="C42" s="7" t="s">
        <v>1186</v>
      </c>
      <c r="D42" s="7" t="s">
        <v>1187</v>
      </c>
      <c r="E42" s="17"/>
    </row>
    <row r="43">
      <c r="A43" s="37" t="s">
        <v>180</v>
      </c>
      <c r="B43" s="37" t="s">
        <v>141</v>
      </c>
      <c r="C43" s="20"/>
      <c r="D43" s="20" t="str">
        <f>IFERROR(__xludf.DUMMYFUNCTION("IF(C43 = """","""",GOOGLETRANSLATE(C43,""fr"",""en""))"),"")</f>
        <v/>
      </c>
      <c r="E43" s="17"/>
    </row>
    <row r="44">
      <c r="A44" s="37" t="s">
        <v>180</v>
      </c>
      <c r="B44" s="37" t="s">
        <v>19</v>
      </c>
      <c r="C44" s="20"/>
      <c r="D44" s="20" t="str">
        <f>IFERROR(__xludf.DUMMYFUNCTION("IF(C44 = """","""",GOOGLETRANSLATE(C44,""fr"",""en""))"),"")</f>
        <v/>
      </c>
      <c r="E44" s="17"/>
    </row>
    <row r="45">
      <c r="A45" s="37" t="s">
        <v>188</v>
      </c>
      <c r="B45" s="37" t="s">
        <v>19</v>
      </c>
      <c r="C45" s="20"/>
      <c r="D45" s="20" t="str">
        <f>IFERROR(__xludf.DUMMYFUNCTION("IF(C45 = """","""",GOOGLETRANSLATE(C45,""fr"",""en""))"),"")</f>
        <v/>
      </c>
      <c r="E45" s="17"/>
    </row>
    <row r="46">
      <c r="A46" s="37" t="s">
        <v>773</v>
      </c>
      <c r="B46" s="37" t="s">
        <v>19</v>
      </c>
      <c r="C46" s="20"/>
      <c r="D46" s="20" t="str">
        <f>IFERROR(__xludf.DUMMYFUNCTION("IF(C46 = """","""",GOOGLETRANSLATE(C46,""fr"",""en""))"),"")</f>
        <v/>
      </c>
      <c r="E46" s="17"/>
    </row>
    <row r="47" ht="15.75" customHeight="1">
      <c r="A47" s="37" t="s">
        <v>193</v>
      </c>
      <c r="B47" s="35" t="s">
        <v>128</v>
      </c>
      <c r="C47" s="20"/>
      <c r="D47" s="20" t="str">
        <f>IFERROR(__xludf.DUMMYFUNCTION("IF(C47 = """","""",GOOGLETRANSLATE(C47,""fr"",""en""))"),"")</f>
        <v/>
      </c>
      <c r="E47" s="17"/>
    </row>
    <row r="48">
      <c r="A48" s="37" t="s">
        <v>193</v>
      </c>
      <c r="B48" s="37" t="s">
        <v>19</v>
      </c>
      <c r="C48" s="20"/>
      <c r="D48" s="20" t="str">
        <f>IFERROR(__xludf.DUMMYFUNCTION("IF(C48 = """","""",GOOGLETRANSLATE(C48,""fr"",""en""))"),"")</f>
        <v/>
      </c>
      <c r="E48" s="17"/>
    </row>
    <row r="49">
      <c r="A49" s="37" t="s">
        <v>193</v>
      </c>
      <c r="B49" s="37" t="s">
        <v>34</v>
      </c>
      <c r="C49" s="20"/>
      <c r="D49" s="20" t="str">
        <f>IFERROR(__xludf.DUMMYFUNCTION("IF(C49 = """","""",GOOGLETRANSLATE(C49,""fr"",""en""))"),"")</f>
        <v/>
      </c>
      <c r="E49" s="17"/>
    </row>
    <row r="50">
      <c r="A50" s="37" t="s">
        <v>644</v>
      </c>
      <c r="B50" s="37" t="s">
        <v>19</v>
      </c>
      <c r="C50" s="20"/>
      <c r="D50" s="20" t="str">
        <f>IFERROR(__xludf.DUMMYFUNCTION("IF(C50 = """","""",GOOGLETRANSLATE(C50,""fr"",""en""))"),"")</f>
        <v/>
      </c>
      <c r="E50" s="17"/>
    </row>
    <row r="51">
      <c r="A51" s="37" t="s">
        <v>582</v>
      </c>
      <c r="B51" s="37" t="s">
        <v>19</v>
      </c>
      <c r="C51" s="20"/>
      <c r="D51" s="20" t="str">
        <f>IFERROR(__xludf.DUMMYFUNCTION("IF(C51 = """","""",GOOGLETRANSLATE(C51,""fr"",""en""))"),"")</f>
        <v/>
      </c>
      <c r="E51" s="17"/>
    </row>
    <row r="52">
      <c r="A52" s="37" t="s">
        <v>651</v>
      </c>
      <c r="B52" s="37" t="s">
        <v>19</v>
      </c>
      <c r="C52" s="20"/>
      <c r="D52" s="20" t="str">
        <f>IFERROR(__xludf.DUMMYFUNCTION("IF(C52 = """","""",GOOGLETRANSLATE(C52,""fr"",""en""))"),"")</f>
        <v/>
      </c>
      <c r="E52" s="17"/>
    </row>
    <row r="53">
      <c r="A53" s="37" t="s">
        <v>531</v>
      </c>
      <c r="B53" s="37" t="s">
        <v>19</v>
      </c>
      <c r="C53" s="20"/>
      <c r="D53" s="20" t="str">
        <f>IFERROR(__xludf.DUMMYFUNCTION("IF(C53 = """","""",GOOGLETRANSLATE(C53,""fr"",""en""))"),"")</f>
        <v/>
      </c>
      <c r="E53" s="17"/>
    </row>
    <row r="54">
      <c r="A54" s="37" t="s">
        <v>531</v>
      </c>
      <c r="B54" s="35" t="s">
        <v>1099</v>
      </c>
      <c r="C54" s="7" t="s">
        <v>1188</v>
      </c>
      <c r="D54" s="20"/>
      <c r="E54" s="17"/>
    </row>
    <row r="55">
      <c r="A55" s="35" t="s">
        <v>1189</v>
      </c>
      <c r="B55" s="35" t="s">
        <v>19</v>
      </c>
      <c r="C55" s="20"/>
      <c r="D55" s="20" t="str">
        <f>IFERROR(__xludf.DUMMYFUNCTION("IF(C55 = """","""",GOOGLETRANSLATE(C55,""fr"",""en""))"),"")</f>
        <v/>
      </c>
      <c r="E55" s="17"/>
    </row>
    <row r="56">
      <c r="A56" s="37" t="s">
        <v>151</v>
      </c>
      <c r="B56" s="37" t="s">
        <v>19</v>
      </c>
      <c r="C56" s="20" t="s">
        <v>1190</v>
      </c>
      <c r="D56" s="20" t="str">
        <f>IFERROR(__xludf.DUMMYFUNCTION("IF(C56 = """","""",GOOGLETRANSLATE(C56,""fr"",""en""))"),"Otlet is Honorary President of Die Brücke.")</f>
        <v>Otlet is Honorary President of Die Brücke.</v>
      </c>
      <c r="E56" s="17"/>
    </row>
    <row r="57">
      <c r="A57" s="37" t="s">
        <v>151</v>
      </c>
      <c r="B57" s="37" t="s">
        <v>209</v>
      </c>
      <c r="C57" s="20"/>
      <c r="D57" s="20" t="str">
        <f>IFERROR(__xludf.DUMMYFUNCTION("IF(C57 = """","""",GOOGLETRANSLATE(C57,""fr"",""en""))"),"")</f>
        <v/>
      </c>
      <c r="E57" s="17"/>
    </row>
    <row r="58">
      <c r="A58" s="37" t="s">
        <v>456</v>
      </c>
      <c r="B58" s="35" t="s">
        <v>592</v>
      </c>
      <c r="C58" s="20"/>
      <c r="D58" s="20" t="str">
        <f>IFERROR(__xludf.DUMMYFUNCTION("IF(C58 = """","""",GOOGLETRANSLATE(C58,""fr"",""en""))"),"")</f>
        <v/>
      </c>
      <c r="E58" s="17"/>
    </row>
    <row r="59">
      <c r="A59" s="37" t="s">
        <v>456</v>
      </c>
      <c r="B59" s="37" t="s">
        <v>19</v>
      </c>
      <c r="C59" s="7" t="s">
        <v>1191</v>
      </c>
      <c r="D59" s="7" t="s">
        <v>1192</v>
      </c>
      <c r="E59" s="17"/>
    </row>
    <row r="60">
      <c r="A60" s="37" t="s">
        <v>745</v>
      </c>
      <c r="B60" s="37" t="s">
        <v>19</v>
      </c>
      <c r="C60" s="20"/>
      <c r="D60" s="20" t="str">
        <f>IFERROR(__xludf.DUMMYFUNCTION("IF(C60 = """","""",GOOGLETRANSLATE(C60,""fr"",""en""))"),"")</f>
        <v/>
      </c>
      <c r="E60" s="17"/>
    </row>
    <row r="61">
      <c r="A61" s="37" t="s">
        <v>324</v>
      </c>
      <c r="B61" s="37" t="s">
        <v>19</v>
      </c>
      <c r="C61" s="20"/>
      <c r="D61" s="20" t="str">
        <f>IFERROR(__xludf.DUMMYFUNCTION("IF(C61 = """","""",GOOGLETRANSLATE(C61,""fr"",""en""))"),"")</f>
        <v/>
      </c>
      <c r="E61" s="17"/>
    </row>
    <row r="62">
      <c r="A62" s="37" t="s">
        <v>198</v>
      </c>
      <c r="B62" s="37" t="s">
        <v>19</v>
      </c>
      <c r="C62" s="20"/>
      <c r="D62" s="20" t="str">
        <f>IFERROR(__xludf.DUMMYFUNCTION("IF(C62 = """","""",GOOGLETRANSLATE(C62,""fr"",""en""))"),"")</f>
        <v/>
      </c>
      <c r="E62" s="17"/>
    </row>
    <row r="63">
      <c r="A63" s="35" t="s">
        <v>691</v>
      </c>
      <c r="B63" s="35" t="s">
        <v>567</v>
      </c>
      <c r="C63" s="20"/>
      <c r="D63" s="20" t="str">
        <f>IFERROR(__xludf.DUMMYFUNCTION("IF(C63 = """","""",GOOGLETRANSLATE(C63,""fr"",""en""))"),"")</f>
        <v/>
      </c>
      <c r="E63" s="17"/>
    </row>
    <row r="64">
      <c r="A64" s="37" t="s">
        <v>691</v>
      </c>
      <c r="B64" s="37" t="s">
        <v>19</v>
      </c>
      <c r="C64" s="7" t="s">
        <v>1193</v>
      </c>
      <c r="D64" s="20" t="str">
        <f>IFERROR(__xludf.DUMMYFUNCTION("IF(C64 = """","""",GOOGLETRANSLATE(C64,""fr"",""en""))"),"He visits Otlet to discover the Mundaneum.")</f>
        <v>He visits Otlet to discover the Mundaneum.</v>
      </c>
      <c r="E64" s="17"/>
    </row>
    <row r="65">
      <c r="A65" s="37" t="s">
        <v>60</v>
      </c>
      <c r="B65" s="37" t="s">
        <v>19</v>
      </c>
      <c r="C65" s="20"/>
      <c r="D65" s="20" t="str">
        <f>IFERROR(__xludf.DUMMYFUNCTION("IF(C65 = """","""",GOOGLETRANSLATE(C65,""fr"",""en""))"),"")</f>
        <v/>
      </c>
      <c r="E65" s="17"/>
    </row>
    <row r="66">
      <c r="A66" s="37" t="s">
        <v>60</v>
      </c>
      <c r="B66" s="37" t="s">
        <v>209</v>
      </c>
      <c r="C66" s="7" t="s">
        <v>1194</v>
      </c>
      <c r="D66" s="20" t="str">
        <f>IFERROR(__xludf.DUMMYFUNCTION("IF(C66 = """","""",GOOGLETRANSLATE(C66,""fr"",""en""))"),"Goldberg graduated from the chemical institute headed by Ostwald in Leipzig.")</f>
        <v>Goldberg graduated from the chemical institute headed by Ostwald in Leipzig.</v>
      </c>
      <c r="E66" s="17"/>
    </row>
    <row r="67">
      <c r="A67" s="35" t="s">
        <v>521</v>
      </c>
      <c r="B67" s="35" t="s">
        <v>567</v>
      </c>
      <c r="C67" s="7" t="s">
        <v>1195</v>
      </c>
      <c r="D67" s="20"/>
      <c r="E67" s="17"/>
    </row>
    <row r="68">
      <c r="A68" s="37" t="s">
        <v>521</v>
      </c>
      <c r="B68" s="37" t="s">
        <v>19</v>
      </c>
      <c r="C68" s="20"/>
      <c r="D68" s="20" t="str">
        <f>IFERROR(__xludf.DUMMYFUNCTION("IF(C68 = """","""",GOOGLETRANSLATE(C68,""fr"",""en""))"),"")</f>
        <v/>
      </c>
      <c r="E68" s="17"/>
    </row>
    <row r="69">
      <c r="A69" s="37" t="s">
        <v>539</v>
      </c>
      <c r="B69" s="37" t="s">
        <v>19</v>
      </c>
      <c r="C69" s="20"/>
      <c r="D69" s="20" t="str">
        <f>IFERROR(__xludf.DUMMYFUNCTION("IF(C69 = """","""",GOOGLETRANSLATE(C69,""fr"",""en""))"),"")</f>
        <v/>
      </c>
      <c r="E69" s="17"/>
    </row>
    <row r="70">
      <c r="A70" s="37" t="s">
        <v>558</v>
      </c>
      <c r="B70" s="37" t="s">
        <v>19</v>
      </c>
      <c r="C70" s="20"/>
      <c r="D70" s="20" t="str">
        <f>IFERROR(__xludf.DUMMYFUNCTION("IF(C70 = """","""",GOOGLETRANSLATE(C70,""fr"",""en""))"),"")</f>
        <v/>
      </c>
      <c r="E70" s="17"/>
    </row>
    <row r="71">
      <c r="A71" s="16" t="s">
        <v>716</v>
      </c>
      <c r="B71" s="37" t="s">
        <v>700</v>
      </c>
      <c r="C71" s="20"/>
      <c r="D71" s="20" t="str">
        <f>IFERROR(__xludf.DUMMYFUNCTION("IF(C71 = """","""",GOOGLETRANSLATE(C71,""fr"",""en""))"),"")</f>
        <v/>
      </c>
      <c r="E71" s="17"/>
    </row>
    <row r="72">
      <c r="A72" s="37" t="s">
        <v>716</v>
      </c>
      <c r="B72" s="37" t="s">
        <v>19</v>
      </c>
      <c r="C72" s="20"/>
      <c r="D72" s="20" t="str">
        <f>IFERROR(__xludf.DUMMYFUNCTION("IF(C72 = """","""",GOOGLETRANSLATE(C72,""fr"",""en""))"),"")</f>
        <v/>
      </c>
      <c r="E72" s="17"/>
    </row>
    <row r="73">
      <c r="A73" s="37" t="s">
        <v>510</v>
      </c>
      <c r="B73" s="37" t="s">
        <v>1196</v>
      </c>
      <c r="C73" s="20"/>
      <c r="D73" s="20" t="str">
        <f>IFERROR(__xludf.DUMMYFUNCTION("IF(C73 = """","""",GOOGLETRANSLATE(C73,""fr"",""en""))"),"")</f>
        <v/>
      </c>
      <c r="E73" s="17"/>
    </row>
    <row r="74">
      <c r="A74" s="37" t="s">
        <v>510</v>
      </c>
      <c r="B74" s="16" t="s">
        <v>558</v>
      </c>
      <c r="C74" s="20"/>
      <c r="D74" s="20" t="str">
        <f>IFERROR(__xludf.DUMMYFUNCTION("IF(C74 = """","""",GOOGLETRANSLATE(C74,""fr"",""en""))"),"")</f>
        <v/>
      </c>
      <c r="E74" s="17"/>
    </row>
    <row r="75">
      <c r="A75" s="37" t="s">
        <v>510</v>
      </c>
      <c r="B75" s="37" t="s">
        <v>381</v>
      </c>
      <c r="C75" s="20"/>
      <c r="D75" s="20" t="str">
        <f>IFERROR(__xludf.DUMMYFUNCTION("IF(C75 = """","""",GOOGLETRANSLATE(C75,""fr"",""en""))"),"")</f>
        <v/>
      </c>
      <c r="E75" s="17"/>
    </row>
    <row r="76">
      <c r="A76" s="37" t="s">
        <v>510</v>
      </c>
      <c r="B76" s="37" t="s">
        <v>19</v>
      </c>
      <c r="C76" s="20"/>
      <c r="D76" s="20" t="str">
        <f>IFERROR(__xludf.DUMMYFUNCTION("IF(C76 = """","""",GOOGLETRANSLATE(C76,""fr"",""en""))"),"")</f>
        <v/>
      </c>
      <c r="E76" s="17"/>
    </row>
    <row r="77">
      <c r="A77" s="37" t="s">
        <v>510</v>
      </c>
      <c r="B77" s="37" t="s">
        <v>73</v>
      </c>
      <c r="C77" s="20"/>
      <c r="D77" s="20" t="str">
        <f>IFERROR(__xludf.DUMMYFUNCTION("IF(C77 = """","""",GOOGLETRANSLATE(C77,""fr"",""en""))"),"")</f>
        <v/>
      </c>
      <c r="E77" s="17"/>
    </row>
    <row r="78">
      <c r="A78" s="35" t="s">
        <v>1197</v>
      </c>
      <c r="B78" s="35" t="s">
        <v>219</v>
      </c>
      <c r="C78" s="19" t="s">
        <v>1198</v>
      </c>
      <c r="D78" s="20" t="str">
        <f>IFERROR(__xludf.DUMMYFUNCTION("IF(C78 = """","""",GOOGLETRANSLATE(C78,""fr"",""en""))"),"Dorkas drafted the first 13 versions of the CDD.")</f>
        <v>Dorkas drafted the first 13 versions of the CDD.</v>
      </c>
      <c r="E78" s="17"/>
    </row>
    <row r="79">
      <c r="A79" s="35" t="s">
        <v>1197</v>
      </c>
      <c r="B79" s="35" t="s">
        <v>606</v>
      </c>
      <c r="C79" s="20"/>
      <c r="D79" s="20" t="str">
        <f>IFERROR(__xludf.DUMMYFUNCTION("IF(C79 = """","""",GOOGLETRANSLATE(C79,""fr"",""en""))"),"")</f>
        <v/>
      </c>
      <c r="E79" s="17"/>
    </row>
    <row r="80">
      <c r="A80" s="35" t="s">
        <v>1197</v>
      </c>
      <c r="B80" s="35" t="s">
        <v>48</v>
      </c>
      <c r="C80" s="7" t="s">
        <v>1198</v>
      </c>
      <c r="D80" s="20" t="str">
        <f>IFERROR(__xludf.DUMMYFUNCTION("IF(C80 = """","""",GOOGLETRANSLATE(C80,""fr"",""en""))"),"Dorkas drafted the first 13 versions of the CDD.")</f>
        <v>Dorkas drafted the first 13 versions of the CDD.</v>
      </c>
      <c r="E80" s="17"/>
    </row>
    <row r="81">
      <c r="A81" s="35" t="s">
        <v>1197</v>
      </c>
      <c r="B81" s="35" t="s">
        <v>48</v>
      </c>
      <c r="C81" s="20"/>
      <c r="D81" s="20" t="str">
        <f>IFERROR(__xludf.DUMMYFUNCTION("IF(C81 = """","""",GOOGLETRANSLATE(C81,""fr"",""en""))"),"")</f>
        <v/>
      </c>
      <c r="E81" s="17"/>
    </row>
    <row r="82">
      <c r="A82" s="37" t="s">
        <v>801</v>
      </c>
      <c r="B82" s="37" t="s">
        <v>19</v>
      </c>
      <c r="C82" s="20"/>
      <c r="D82" s="20" t="str">
        <f>IFERROR(__xludf.DUMMYFUNCTION("IF(C82 = """","""",GOOGLETRANSLATE(C82,""fr"",""en""))"),"")</f>
        <v/>
      </c>
      <c r="E82" s="17"/>
    </row>
    <row r="83">
      <c r="A83" s="35" t="s">
        <v>1199</v>
      </c>
      <c r="B83" s="35" t="s">
        <v>19</v>
      </c>
      <c r="C83" s="7" t="s">
        <v>905</v>
      </c>
      <c r="D83" s="7" t="s">
        <v>906</v>
      </c>
      <c r="E83" s="17"/>
    </row>
    <row r="84">
      <c r="A84" s="37" t="s">
        <v>446</v>
      </c>
      <c r="B84" s="37" t="s">
        <v>19</v>
      </c>
      <c r="C84" s="20"/>
      <c r="D84" s="20" t="str">
        <f>IFERROR(__xludf.DUMMYFUNCTION("IF(C84 = """","""",GOOGLETRANSLATE(C84,""fr"",""en""))"),"")</f>
        <v/>
      </c>
      <c r="E84" s="17"/>
    </row>
    <row r="85">
      <c r="A85" s="35" t="s">
        <v>606</v>
      </c>
      <c r="B85" s="35" t="s">
        <v>219</v>
      </c>
      <c r="C85" s="20"/>
      <c r="D85" s="20" t="str">
        <f>IFERROR(__xludf.DUMMYFUNCTION("IF(C85 = """","""",GOOGLETRANSLATE(C85,""fr"",""en""))"),"")</f>
        <v/>
      </c>
      <c r="E85" s="17"/>
    </row>
    <row r="86">
      <c r="A86" s="37" t="s">
        <v>606</v>
      </c>
      <c r="B86" s="14" t="s">
        <v>163</v>
      </c>
      <c r="C86" s="20" t="s">
        <v>1200</v>
      </c>
      <c r="D86" s="20" t="str">
        <f>IFERROR(__xludf.DUMMYFUNCTION("IF(C86 = """","""",GOOGLETRANSLATE(C86,""fr"",""en""))"),"President of the FID")</f>
        <v>President of the FID</v>
      </c>
      <c r="E86" s="17"/>
    </row>
    <row r="87" ht="16.5" customHeight="1">
      <c r="A87" s="37" t="s">
        <v>606</v>
      </c>
      <c r="B87" s="37" t="s">
        <v>19</v>
      </c>
      <c r="C87" s="20"/>
      <c r="D87" s="20" t="str">
        <f>IFERROR(__xludf.DUMMYFUNCTION("IF(C87 = """","""",GOOGLETRANSLATE(C87,""fr"",""en""))"),"")</f>
        <v/>
      </c>
      <c r="E87" s="17"/>
    </row>
    <row r="88">
      <c r="A88" s="35" t="s">
        <v>606</v>
      </c>
      <c r="B88" s="35" t="s">
        <v>1201</v>
      </c>
      <c r="C88" s="7" t="s">
        <v>1202</v>
      </c>
      <c r="D88" s="20"/>
      <c r="E88" s="26" t="s">
        <v>1203</v>
      </c>
    </row>
    <row r="89">
      <c r="A89" s="35" t="s">
        <v>1204</v>
      </c>
      <c r="B89" s="35" t="s">
        <v>567</v>
      </c>
      <c r="C89" s="20"/>
      <c r="D89" s="20" t="str">
        <f>IFERROR(__xludf.DUMMYFUNCTION("IF(C89 = """","""",GOOGLETRANSLATE(C89,""fr"",""en""))"),"")</f>
        <v/>
      </c>
      <c r="E89" s="17"/>
    </row>
    <row r="90">
      <c r="A90" s="35" t="s">
        <v>1204</v>
      </c>
      <c r="B90" s="35" t="s">
        <v>19</v>
      </c>
      <c r="C90" s="20"/>
      <c r="D90" s="20" t="str">
        <f>IFERROR(__xludf.DUMMYFUNCTION("IF(C90 = """","""",GOOGLETRANSLATE(C90,""fr"",""en""))"),"")</f>
        <v/>
      </c>
      <c r="E90" s="17"/>
    </row>
    <row r="91">
      <c r="A91" s="37" t="s">
        <v>754</v>
      </c>
      <c r="B91" s="37" t="s">
        <v>19</v>
      </c>
      <c r="C91" s="20"/>
      <c r="D91" s="20" t="str">
        <f>IFERROR(__xludf.DUMMYFUNCTION("IF(C91 = """","""",GOOGLETRANSLATE(C91,""fr"",""en""))"),"")</f>
        <v/>
      </c>
      <c r="E91" s="17"/>
    </row>
    <row r="92">
      <c r="A92" s="37" t="s">
        <v>754</v>
      </c>
      <c r="B92" s="37" t="s">
        <v>657</v>
      </c>
      <c r="C92" s="20"/>
      <c r="D92" s="20" t="str">
        <f>IFERROR(__xludf.DUMMYFUNCTION("IF(C92 = """","""",GOOGLETRANSLATE(C92,""fr"",""en""))"),"")</f>
        <v/>
      </c>
      <c r="E92" s="17"/>
    </row>
    <row r="93">
      <c r="A93" s="37" t="s">
        <v>435</v>
      </c>
      <c r="B93" s="37" t="s">
        <v>19</v>
      </c>
      <c r="C93" s="20"/>
      <c r="D93" s="20" t="str">
        <f>IFERROR(__xludf.DUMMYFUNCTION("IF(C93 = """","""",GOOGLETRANSLATE(C93,""fr"",""en""))"),"")</f>
        <v/>
      </c>
      <c r="E93" s="17"/>
    </row>
    <row r="94">
      <c r="A94" s="37" t="s">
        <v>810</v>
      </c>
      <c r="B94" s="37" t="s">
        <v>19</v>
      </c>
      <c r="C94" s="7" t="s">
        <v>1205</v>
      </c>
      <c r="D94" s="20" t="str">
        <f>IFERROR(__xludf.DUMMYFUNCTION("IF(C94 = """","""",GOOGLETRANSLATE(C94,""fr"",""en""))"),"Correspondence and mutual influence on the conception of a universal humanism linked to science.")</f>
        <v>Correspondence and mutual influence on the conception of a universal humanism linked to science.</v>
      </c>
      <c r="E94" s="17"/>
    </row>
    <row r="95">
      <c r="A95" s="37" t="s">
        <v>404</v>
      </c>
      <c r="B95" s="35" t="s">
        <v>163</v>
      </c>
      <c r="C95" s="7" t="s">
        <v>1206</v>
      </c>
      <c r="D95" s="20"/>
      <c r="E95" s="17"/>
    </row>
    <row r="96">
      <c r="A96" s="37" t="s">
        <v>404</v>
      </c>
      <c r="B96" s="37" t="s">
        <v>19</v>
      </c>
      <c r="C96" s="20"/>
      <c r="D96" s="20" t="str">
        <f>IFERROR(__xludf.DUMMYFUNCTION("IF(C96 = """","""",GOOGLETRANSLATE(C96,""fr"",""en""))"),"")</f>
        <v/>
      </c>
      <c r="E96" s="17"/>
    </row>
    <row r="97">
      <c r="A97" s="37" t="s">
        <v>236</v>
      </c>
      <c r="B97" s="37" t="s">
        <v>19</v>
      </c>
      <c r="C97" s="7" t="s">
        <v>1207</v>
      </c>
      <c r="D97" s="7" t="s">
        <v>1208</v>
      </c>
      <c r="E97" s="17"/>
    </row>
    <row r="98">
      <c r="A98" s="35" t="s">
        <v>1072</v>
      </c>
      <c r="B98" s="35" t="s">
        <v>219</v>
      </c>
      <c r="C98" s="20"/>
      <c r="D98" s="20" t="str">
        <f>IFERROR(__xludf.DUMMYFUNCTION("IF(C98 = """","""",GOOGLETRANSLATE(C98,""fr"",""en""))"),"")</f>
        <v/>
      </c>
      <c r="E98" s="17"/>
    </row>
    <row r="99">
      <c r="A99" s="35" t="s">
        <v>1072</v>
      </c>
      <c r="B99" s="35" t="s">
        <v>1197</v>
      </c>
      <c r="C99" s="20"/>
      <c r="D99" s="20" t="str">
        <f>IFERROR(__xludf.DUMMYFUNCTION("IF(C99 = """","""",GOOGLETRANSLATE(C99,""fr"",""en""))"),"")</f>
        <v/>
      </c>
      <c r="E99" s="17"/>
    </row>
    <row r="100">
      <c r="A100" s="35" t="s">
        <v>1072</v>
      </c>
      <c r="B100" s="35" t="s">
        <v>606</v>
      </c>
      <c r="C100" s="20"/>
      <c r="D100" s="20" t="str">
        <f>IFERROR(__xludf.DUMMYFUNCTION("IF(C100 = """","""",GOOGLETRANSLATE(C100,""fr"",""en""))"),"")</f>
        <v/>
      </c>
      <c r="E100" s="17"/>
    </row>
    <row r="101">
      <c r="A101" s="35" t="s">
        <v>1072</v>
      </c>
      <c r="B101" s="35" t="s">
        <v>19</v>
      </c>
      <c r="C101" s="20"/>
      <c r="D101" s="20" t="str">
        <f>IFERROR(__xludf.DUMMYFUNCTION("IF(C101 = """","""",GOOGLETRANSLATE(C101,""fr"",""en""))"),"")</f>
        <v/>
      </c>
      <c r="E101" s="17"/>
    </row>
    <row r="102">
      <c r="A102" s="35" t="s">
        <v>1209</v>
      </c>
      <c r="B102" s="35" t="s">
        <v>19</v>
      </c>
      <c r="C102" s="7" t="s">
        <v>1210</v>
      </c>
      <c r="D102" s="20" t="str">
        <f>IFERROR(__xludf.DUMMYFUNCTION("IF(C102 = """","""",GOOGLETRANSLATE(C102,""fr"",""en""))"),"Anti-universalist present in international bodies such as the League of Nations.")</f>
        <v>Anti-universalist present in international bodies such as the League of Nations.</v>
      </c>
      <c r="E102" s="17"/>
    </row>
    <row r="103">
      <c r="A103" s="35" t="s">
        <v>1211</v>
      </c>
      <c r="B103" s="35" t="s">
        <v>19</v>
      </c>
      <c r="C103" s="20"/>
      <c r="D103" s="20" t="str">
        <f>IFERROR(__xludf.DUMMYFUNCTION("IF(C103 = """","""",GOOGLETRANSLATE(C103,""fr"",""en""))"),"")</f>
        <v/>
      </c>
      <c r="E103" s="17"/>
    </row>
    <row r="104">
      <c r="A104" s="35" t="s">
        <v>128</v>
      </c>
      <c r="B104" s="37" t="s">
        <v>19</v>
      </c>
      <c r="C104" s="7" t="s">
        <v>1212</v>
      </c>
      <c r="D104" s="20" t="str">
        <f>IFERROR(__xludf.DUMMYFUNCTION("IF(C104 = """","""",GOOGLETRANSLATE(C104,""fr"",""en""))"),"Meeting at the World Congress of Universal Documentation in Paris in 1937.")</f>
        <v>Meeting at the World Congress of Universal Documentation in Paris in 1937.</v>
      </c>
      <c r="E104" s="17"/>
    </row>
    <row r="105">
      <c r="A105" s="37" t="s">
        <v>314</v>
      </c>
      <c r="B105" s="37" t="s">
        <v>691</v>
      </c>
      <c r="C105" s="7" t="s">
        <v>1213</v>
      </c>
      <c r="D105" s="20" t="str">
        <f>IFERROR(__xludf.DUMMYFUNCTION("IF(C105 = """","""",GOOGLETRANSLATE(C105,""fr"",""en""))"),"Denis invites Reclus to the Free University.")</f>
        <v>Denis invites Reclus to the Free University.</v>
      </c>
      <c r="E105" s="17"/>
    </row>
    <row r="106">
      <c r="A106" s="37" t="s">
        <v>314</v>
      </c>
      <c r="B106" s="35" t="s">
        <v>567</v>
      </c>
      <c r="C106" s="20"/>
      <c r="D106" s="20"/>
      <c r="E106" s="17"/>
    </row>
    <row r="107">
      <c r="A107" s="37" t="s">
        <v>314</v>
      </c>
      <c r="B107" s="37" t="s">
        <v>19</v>
      </c>
      <c r="C107" s="20"/>
      <c r="D107" s="20" t="str">
        <f>IFERROR(__xludf.DUMMYFUNCTION("IF(C107 = """","""",GOOGLETRANSLATE(C107,""fr"",""en""))"),"")</f>
        <v/>
      </c>
      <c r="E107" s="17"/>
    </row>
    <row r="108">
      <c r="A108" s="37" t="s">
        <v>700</v>
      </c>
      <c r="B108" s="37" t="s">
        <v>19</v>
      </c>
      <c r="C108" s="20"/>
      <c r="D108" s="20" t="str">
        <f>IFERROR(__xludf.DUMMYFUNCTION("IF(C108 = """","""",GOOGLETRANSLATE(C108,""fr"",""en""))"),"")</f>
        <v/>
      </c>
      <c r="E108" s="17"/>
    </row>
    <row r="109">
      <c r="A109" s="35" t="s">
        <v>1214</v>
      </c>
      <c r="B109" s="35" t="s">
        <v>19</v>
      </c>
      <c r="C109" s="7" t="s">
        <v>1215</v>
      </c>
      <c r="D109" s="20" t="str">
        <f>IFERROR(__xludf.DUMMYFUNCTION("IF(C109 = """","""",GOOGLETRANSLATE(C109,""fr"",""en""))"),"They share ideas on a social level.")</f>
        <v>They share ideas on a social level.</v>
      </c>
      <c r="E109" s="17"/>
    </row>
    <row r="110">
      <c r="A110" s="35" t="s">
        <v>85</v>
      </c>
      <c r="B110" s="35" t="s">
        <v>478</v>
      </c>
      <c r="C110" s="7" t="s">
        <v>1216</v>
      </c>
      <c r="D110" s="7" t="s">
        <v>1217</v>
      </c>
      <c r="E110" s="17"/>
    </row>
    <row r="111">
      <c r="A111" s="35" t="s">
        <v>85</v>
      </c>
      <c r="B111" s="35" t="s">
        <v>567</v>
      </c>
      <c r="C111" s="20"/>
      <c r="D111" s="20" t="str">
        <f>IFERROR(__xludf.DUMMYFUNCTION("IF(C111 = """","""",GOOGLETRANSLATE(C111,""fr"",""en""))"),"")</f>
        <v/>
      </c>
      <c r="E111" s="17"/>
    </row>
    <row r="112">
      <c r="A112" s="39" t="s">
        <v>85</v>
      </c>
      <c r="B112" s="39" t="s">
        <v>19</v>
      </c>
      <c r="C112" s="20"/>
      <c r="D112" s="20" t="str">
        <f>IFERROR(__xludf.DUMMYFUNCTION("IF(C112 = """","""",GOOGLETRANSLATE(C112,""fr"",""en""))"),"")</f>
        <v/>
      </c>
      <c r="E112" s="17"/>
    </row>
    <row r="113">
      <c r="A113" s="35" t="s">
        <v>1218</v>
      </c>
      <c r="B113" s="35" t="s">
        <v>19</v>
      </c>
      <c r="C113" s="20" t="s">
        <v>1219</v>
      </c>
      <c r="D113" s="7" t="s">
        <v>1220</v>
      </c>
      <c r="E113" s="17"/>
    </row>
    <row r="114">
      <c r="A114" s="35" t="s">
        <v>793</v>
      </c>
      <c r="B114" s="37" t="s">
        <v>19</v>
      </c>
      <c r="C114" s="7" t="s">
        <v>1221</v>
      </c>
      <c r="D114" s="20" t="str">
        <f>IFERROR(__xludf.DUMMYFUNCTION("IF(C114 = """","""",GOOGLETRANSLATE(C114,""fr"",""en""))"),"The Palais Mondial houses the Association for a Metapolitical and Supranational Republic.")</f>
        <v>The Palais Mondial houses the Association for a Metapolitical and Supranational Republic.</v>
      </c>
      <c r="E114" s="17"/>
    </row>
    <row r="115">
      <c r="A115" s="37" t="s">
        <v>369</v>
      </c>
      <c r="B115" s="37" t="s">
        <v>672</v>
      </c>
      <c r="C115" s="7" t="s">
        <v>1222</v>
      </c>
      <c r="D115" s="20" t="str">
        <f>IFERROR(__xludf.DUMMYFUNCTION("IF(C115 = """","""",GOOGLETRANSLATE(C115,""fr"",""en""))"),"Field founded the Concilium in 1895.")</f>
        <v>Field founded the Concilium in 1895.</v>
      </c>
      <c r="E115" s="17"/>
    </row>
    <row r="116">
      <c r="A116" s="37" t="s">
        <v>369</v>
      </c>
      <c r="B116" s="37" t="s">
        <v>19</v>
      </c>
      <c r="C116" s="20"/>
      <c r="D116" s="20" t="str">
        <f>IFERROR(__xludf.DUMMYFUNCTION("IF(C116 = """","""",GOOGLETRANSLATE(C116,""fr"",""en""))"),"")</f>
        <v/>
      </c>
      <c r="E116" s="17"/>
    </row>
    <row r="117">
      <c r="A117" s="37" t="s">
        <v>141</v>
      </c>
      <c r="B117" s="37" t="s">
        <v>85</v>
      </c>
      <c r="C117" s="20"/>
      <c r="D117" s="20" t="str">
        <f>IFERROR(__xludf.DUMMYFUNCTION("IF(C117 = """","""",GOOGLETRANSLATE(C117,""fr"",""en""))"),"")</f>
        <v/>
      </c>
      <c r="E117" s="17"/>
    </row>
    <row r="118">
      <c r="A118" s="37" t="s">
        <v>141</v>
      </c>
      <c r="B118" s="37" t="s">
        <v>19</v>
      </c>
      <c r="C118" s="20"/>
      <c r="D118" s="20" t="str">
        <f>IFERROR(__xludf.DUMMYFUNCTION("IF(C118 = """","""",GOOGLETRANSLATE(C118,""fr"",""en""))"),"")</f>
        <v/>
      </c>
      <c r="E118" s="17"/>
    </row>
    <row r="119">
      <c r="A119" s="35" t="s">
        <v>1223</v>
      </c>
      <c r="B119" s="35" t="s">
        <v>253</v>
      </c>
      <c r="C119" s="20"/>
      <c r="D119" s="20" t="str">
        <f>IFERROR(__xludf.DUMMYFUNCTION("IF(C119 = """","""",GOOGLETRANSLATE(C119,""fr"",""en""))"),"")</f>
        <v/>
      </c>
      <c r="E119" s="17"/>
    </row>
    <row r="120">
      <c r="A120" s="35" t="s">
        <v>1223</v>
      </c>
      <c r="B120" s="35" t="s">
        <v>48</v>
      </c>
      <c r="C120" s="7"/>
      <c r="D120" s="7"/>
      <c r="E120" s="42"/>
    </row>
    <row r="121">
      <c r="A121" s="35" t="s">
        <v>1223</v>
      </c>
      <c r="B121" s="35" t="s">
        <v>19</v>
      </c>
      <c r="C121" s="7" t="s">
        <v>1224</v>
      </c>
      <c r="D121" s="7" t="s">
        <v>1225</v>
      </c>
      <c r="E121" s="41" t="s">
        <v>1226</v>
      </c>
    </row>
    <row r="122">
      <c r="A122" s="37" t="s">
        <v>630</v>
      </c>
      <c r="B122" s="16" t="s">
        <v>333</v>
      </c>
      <c r="C122" s="20"/>
      <c r="D122" s="20" t="str">
        <f>IFERROR(__xludf.DUMMYFUNCTION("IF(C122 = """","""",GOOGLETRANSLATE(C122,""fr"",""en""))"),"")</f>
        <v/>
      </c>
      <c r="E122" s="17"/>
    </row>
    <row r="123">
      <c r="A123" s="37" t="s">
        <v>630</v>
      </c>
      <c r="B123" s="16" t="s">
        <v>745</v>
      </c>
      <c r="C123" s="20"/>
      <c r="D123" s="20" t="str">
        <f>IFERROR(__xludf.DUMMYFUNCTION("IF(C123 = """","""",GOOGLETRANSLATE(C123,""fr"",""en""))"),"")</f>
        <v/>
      </c>
      <c r="E123" s="17"/>
    </row>
    <row r="124">
      <c r="A124" s="35" t="s">
        <v>630</v>
      </c>
      <c r="B124" s="35" t="s">
        <v>391</v>
      </c>
      <c r="C124" s="20"/>
      <c r="D124" s="20" t="str">
        <f>IFERROR(__xludf.DUMMYFUNCTION("IF(C124 = """","""",GOOGLETRANSLATE(C124,""fr"",""en""))"),"")</f>
        <v/>
      </c>
      <c r="E124" s="17"/>
    </row>
    <row r="125">
      <c r="A125" s="37" t="s">
        <v>630</v>
      </c>
      <c r="B125" s="37" t="s">
        <v>19</v>
      </c>
      <c r="C125" s="20"/>
      <c r="D125" s="20" t="str">
        <f>IFERROR(__xludf.DUMMYFUNCTION("IF(C125 = """","""",GOOGLETRANSLATE(C125,""fr"",""en""))"),"")</f>
        <v/>
      </c>
      <c r="E125" s="17"/>
    </row>
    <row r="126">
      <c r="A126" s="35" t="s">
        <v>623</v>
      </c>
      <c r="B126" s="35" t="s">
        <v>510</v>
      </c>
      <c r="C126" s="20"/>
      <c r="D126" s="20" t="str">
        <f>IFERROR(__xludf.DUMMYFUNCTION("IF(C126 = """","""",GOOGLETRANSLATE(C126,""fr"",""en""))"),"")</f>
        <v/>
      </c>
      <c r="E126" s="17"/>
    </row>
    <row r="127">
      <c r="A127" s="35" t="s">
        <v>623</v>
      </c>
      <c r="B127" s="37" t="s">
        <v>19</v>
      </c>
      <c r="C127" s="20"/>
      <c r="D127" s="20" t="str">
        <f>IFERROR(__xludf.DUMMYFUNCTION("IF(C127 = """","""",GOOGLETRANSLATE(C127,""fr"",""en""))"),"")</f>
        <v/>
      </c>
      <c r="E127" s="17"/>
    </row>
    <row r="128">
      <c r="A128" s="35" t="s">
        <v>567</v>
      </c>
      <c r="B128" s="16" t="s">
        <v>558</v>
      </c>
      <c r="C128" s="20" t="s">
        <v>1227</v>
      </c>
      <c r="D128" s="20" t="str">
        <f>IFERROR(__xludf.DUMMYFUNCTION("IF(C128 = """","""",GOOGLETRANSLATE(C128,""fr"",""en""))"),"Waxweiler is the first director of the Solvay Institute of Sociology.")</f>
        <v>Waxweiler is the first director of the Solvay Institute of Sociology.</v>
      </c>
      <c r="E128" s="17"/>
    </row>
    <row r="129">
      <c r="A129" s="35" t="s">
        <v>567</v>
      </c>
      <c r="B129" s="37" t="s">
        <v>510</v>
      </c>
      <c r="C129" s="20"/>
      <c r="D129" s="20" t="str">
        <f>IFERROR(__xludf.DUMMYFUNCTION("IF(C129 = """","""",GOOGLETRANSLATE(C129,""fr"",""en""))"),"")</f>
        <v/>
      </c>
      <c r="E129" s="17"/>
    </row>
    <row r="130">
      <c r="A130" s="35" t="s">
        <v>567</v>
      </c>
      <c r="B130" s="35" t="s">
        <v>163</v>
      </c>
      <c r="C130" s="20"/>
      <c r="D130" s="20" t="str">
        <f>IFERROR(__xludf.DUMMYFUNCTION("IF(C130 = """","""",GOOGLETRANSLATE(C130,""fr"",""en""))"),"")</f>
        <v/>
      </c>
      <c r="E130" s="17"/>
    </row>
    <row r="131">
      <c r="A131" s="35" t="s">
        <v>567</v>
      </c>
      <c r="B131" s="37" t="s">
        <v>19</v>
      </c>
      <c r="C131" s="20"/>
      <c r="D131" s="20" t="str">
        <f>IFERROR(__xludf.DUMMYFUNCTION("IF(C131 = """","""",GOOGLETRANSLATE(C131,""fr"",""en""))"),"")</f>
        <v/>
      </c>
      <c r="E131" s="17"/>
    </row>
    <row r="132">
      <c r="A132" s="37" t="s">
        <v>228</v>
      </c>
      <c r="B132" s="37" t="s">
        <v>19</v>
      </c>
      <c r="C132" s="20"/>
      <c r="D132" s="20" t="str">
        <f>IFERROR(__xludf.DUMMYFUNCTION("IF(C132 = """","""",GOOGLETRANSLATE(C132,""fr"",""en""))"),"")</f>
        <v/>
      </c>
      <c r="E132" s="17"/>
    </row>
    <row r="133">
      <c r="A133" s="37" t="s">
        <v>228</v>
      </c>
      <c r="B133" s="37" t="s">
        <v>34</v>
      </c>
      <c r="C133" s="20" t="s">
        <v>1228</v>
      </c>
      <c r="D133" s="20" t="str">
        <f>IFERROR(__xludf.DUMMYFUNCTION("IF(C133 = """","""",GOOGLETRANSLATE(C133,""fr"",""en""))"),"Briet is the first director of the INTD.")</f>
        <v>Briet is the first director of the INTD.</v>
      </c>
      <c r="E133" s="17"/>
    </row>
    <row r="134">
      <c r="A134" s="37" t="s">
        <v>780</v>
      </c>
      <c r="B134" s="37" t="s">
        <v>19</v>
      </c>
      <c r="C134" s="7" t="s">
        <v>1229</v>
      </c>
      <c r="D134" s="7" t="s">
        <v>1230</v>
      </c>
      <c r="E134" s="17"/>
    </row>
    <row r="135">
      <c r="A135" s="35" t="s">
        <v>391</v>
      </c>
      <c r="B135" s="35" t="s">
        <v>478</v>
      </c>
      <c r="C135" s="7" t="s">
        <v>1231</v>
      </c>
      <c r="D135" s="20"/>
      <c r="E135" s="17"/>
    </row>
    <row r="136">
      <c r="A136" s="35" t="s">
        <v>391</v>
      </c>
      <c r="B136" s="35" t="s">
        <v>558</v>
      </c>
      <c r="C136" s="7" t="s">
        <v>1232</v>
      </c>
      <c r="D136" s="20"/>
      <c r="E136" s="17"/>
    </row>
    <row r="137">
      <c r="A137" s="35" t="s">
        <v>391</v>
      </c>
      <c r="B137" s="35" t="s">
        <v>314</v>
      </c>
      <c r="C137" s="7" t="s">
        <v>1233</v>
      </c>
      <c r="D137" s="20"/>
      <c r="E137" s="17"/>
    </row>
    <row r="138">
      <c r="A138" s="35" t="s">
        <v>391</v>
      </c>
      <c r="B138" s="35" t="s">
        <v>304</v>
      </c>
      <c r="C138" s="20"/>
      <c r="D138" s="20"/>
      <c r="E138" s="17"/>
    </row>
    <row r="139">
      <c r="A139" s="35" t="s">
        <v>391</v>
      </c>
      <c r="B139" s="37" t="s">
        <v>19</v>
      </c>
      <c r="C139" s="20"/>
      <c r="D139" s="20" t="str">
        <f>IFERROR(__xludf.DUMMYFUNCTION("IF(C139 = """","""",GOOGLETRANSLATE(C139,""fr"",""en""))"),"")</f>
        <v/>
      </c>
      <c r="E139" s="17"/>
    </row>
    <row r="140">
      <c r="A140" s="35" t="s">
        <v>1234</v>
      </c>
      <c r="B140" s="35" t="s">
        <v>19</v>
      </c>
      <c r="C140" s="7" t="s">
        <v>1215</v>
      </c>
      <c r="D140" s="20" t="str">
        <f>IFERROR(__xludf.DUMMYFUNCTION("IF(C140 = """","""",GOOGLETRANSLATE(C140,""fr"",""en""))"),"They share ideas on a social level.")</f>
        <v>They share ideas on a social level.</v>
      </c>
      <c r="E140" s="17"/>
    </row>
    <row r="141">
      <c r="A141" s="35" t="s">
        <v>500</v>
      </c>
      <c r="B141" s="35" t="s">
        <v>96</v>
      </c>
      <c r="C141" s="7" t="s">
        <v>1235</v>
      </c>
      <c r="D141" s="20"/>
      <c r="E141" s="17"/>
    </row>
    <row r="142">
      <c r="A142" s="37" t="s">
        <v>500</v>
      </c>
      <c r="B142" s="37" t="s">
        <v>19</v>
      </c>
      <c r="C142" s="20"/>
      <c r="D142" s="20" t="str">
        <f>IFERROR(__xludf.DUMMYFUNCTION("IF(C142 = """","""",GOOGLETRANSLATE(C142,""fr"",""en""))"),"")</f>
        <v/>
      </c>
      <c r="E142" s="17"/>
    </row>
    <row r="143">
      <c r="A143" s="35" t="s">
        <v>1236</v>
      </c>
      <c r="B143" s="35" t="s">
        <v>19</v>
      </c>
      <c r="C143" s="7" t="s">
        <v>1237</v>
      </c>
      <c r="D143" s="20" t="str">
        <f>IFERROR(__xludf.DUMMYFUNCTION("IF(C143 = """","""",GOOGLETRANSLATE(C143,""fr"",""en""))"),"Huxley shared Otlet's aspirations for internationalism, humanism, and socialism, as well as common relationships with Albert Einstein and Melvil Dewey.")</f>
        <v>Huxley shared Otlet's aspirations for internationalism, humanism, and socialism, as well as common relationships with Albert Einstein and Melvil Dewey.</v>
      </c>
      <c r="E143" s="17"/>
    </row>
    <row r="144">
      <c r="A144" s="35" t="s">
        <v>592</v>
      </c>
      <c r="B144" s="37" t="s">
        <v>539</v>
      </c>
      <c r="C144" s="20"/>
      <c r="D144" s="20" t="str">
        <f>IFERROR(__xludf.DUMMYFUNCTION("IF(C144 = """","""",GOOGLETRANSLATE(C144,""fr"",""en""))"),"")</f>
        <v/>
      </c>
      <c r="E144" s="17"/>
    </row>
    <row r="145">
      <c r="A145" s="35" t="s">
        <v>592</v>
      </c>
      <c r="B145" s="37" t="s">
        <v>425</v>
      </c>
      <c r="C145" s="20"/>
      <c r="D145" s="20" t="str">
        <f>IFERROR(__xludf.DUMMYFUNCTION("IF(C145 = """","""",GOOGLETRANSLATE(C145,""fr"",""en""))"),"")</f>
        <v/>
      </c>
      <c r="E145" s="17"/>
    </row>
    <row r="146">
      <c r="A146" s="35" t="s">
        <v>592</v>
      </c>
      <c r="B146" s="37" t="s">
        <v>19</v>
      </c>
      <c r="C146" s="20"/>
      <c r="D146" s="20" t="str">
        <f>IFERROR(__xludf.DUMMYFUNCTION("IF(C146 = """","""",GOOGLETRANSLATE(C146,""fr"",""en""))"),"")</f>
        <v/>
      </c>
      <c r="E146" s="17"/>
    </row>
    <row r="147">
      <c r="A147" s="35" t="s">
        <v>253</v>
      </c>
      <c r="B147" s="37" t="s">
        <v>700</v>
      </c>
      <c r="C147" s="7" t="s">
        <v>1238</v>
      </c>
      <c r="D147" s="7" t="s">
        <v>1239</v>
      </c>
      <c r="E147" s="17"/>
    </row>
    <row r="148">
      <c r="A148" s="37" t="s">
        <v>253</v>
      </c>
      <c r="B148" s="37" t="s">
        <v>19</v>
      </c>
      <c r="C148" s="7" t="s">
        <v>1238</v>
      </c>
      <c r="D148" s="7" t="s">
        <v>1239</v>
      </c>
      <c r="E148" s="17"/>
    </row>
    <row r="149">
      <c r="A149" s="37" t="s">
        <v>414</v>
      </c>
      <c r="B149" s="35" t="s">
        <v>219</v>
      </c>
      <c r="C149" s="7" t="s">
        <v>1240</v>
      </c>
      <c r="D149" s="20" t="str">
        <f>IFERROR(__xludf.DUMMYFUNCTION("IF(C149 = """","""",GOOGLETRANSLATE(C149,""fr"",""en""))"),"Losseau contributes to class 3 of the CDU (law and social sciences).")</f>
        <v>Losseau contributes to class 3 of the CDU (law and social sciences).</v>
      </c>
      <c r="E149" s="41" t="s">
        <v>424</v>
      </c>
    </row>
    <row r="150">
      <c r="A150" s="35" t="s">
        <v>414</v>
      </c>
      <c r="B150" s="35" t="s">
        <v>760</v>
      </c>
      <c r="C150" s="7" t="s">
        <v>1241</v>
      </c>
      <c r="D150" s="20"/>
      <c r="E150" s="42"/>
    </row>
    <row r="151">
      <c r="A151" s="35" t="s">
        <v>414</v>
      </c>
      <c r="B151" s="35" t="s">
        <v>163</v>
      </c>
      <c r="C151" s="7" t="s">
        <v>1242</v>
      </c>
      <c r="D151" s="20"/>
      <c r="E151" s="42"/>
    </row>
    <row r="152">
      <c r="A152" s="37" t="s">
        <v>414</v>
      </c>
      <c r="B152" s="37" t="s">
        <v>19</v>
      </c>
      <c r="C152" s="20"/>
      <c r="D152" s="20" t="str">
        <f>IFERROR(__xludf.DUMMYFUNCTION("IF(C152 = """","""",GOOGLETRANSLATE(C152,""fr"",""en""))"),"")</f>
        <v/>
      </c>
      <c r="E152" s="17"/>
    </row>
    <row r="153">
      <c r="A153" s="35" t="s">
        <v>96</v>
      </c>
      <c r="B153" s="35" t="s">
        <v>85</v>
      </c>
      <c r="C153" s="7" t="s">
        <v>1243</v>
      </c>
      <c r="D153" s="20" t="str">
        <f>IFERROR(__xludf.DUMMYFUNCTION("IF(C153 = """","""",GOOGLETRANSLATE(C153,""fr"",""en""))"),"Léonie is the younger sister of Henri La Fontaine.")</f>
        <v>Léonie is the younger sister of Henri La Fontaine.</v>
      </c>
      <c r="E153" s="12" t="s">
        <v>105</v>
      </c>
    </row>
    <row r="154">
      <c r="A154" s="39" t="s">
        <v>96</v>
      </c>
      <c r="B154" s="39" t="s">
        <v>19</v>
      </c>
      <c r="C154" s="11"/>
      <c r="D154" s="20" t="str">
        <f>IFERROR(__xludf.DUMMYFUNCTION("IF(C154 = """","""",GOOGLETRANSLATE(C154,""fr"",""en""))"),"")</f>
        <v/>
      </c>
    </row>
    <row r="155">
      <c r="A155" s="35" t="s">
        <v>1115</v>
      </c>
      <c r="B155" s="18" t="s">
        <v>1107</v>
      </c>
      <c r="C155" s="20"/>
      <c r="D155" s="20"/>
      <c r="E155" s="17"/>
    </row>
    <row r="156">
      <c r="A156" s="35" t="s">
        <v>1115</v>
      </c>
      <c r="B156" s="35" t="s">
        <v>273</v>
      </c>
      <c r="C156" s="20"/>
      <c r="D156" s="20"/>
      <c r="E156" s="17"/>
    </row>
    <row r="157">
      <c r="A157" s="35" t="s">
        <v>1115</v>
      </c>
      <c r="B157" s="35" t="s">
        <v>691</v>
      </c>
      <c r="C157" s="20"/>
      <c r="D157" s="20"/>
      <c r="E157" s="17"/>
    </row>
    <row r="158">
      <c r="A158" s="35" t="s">
        <v>1115</v>
      </c>
      <c r="B158" s="35" t="s">
        <v>85</v>
      </c>
      <c r="C158" s="20"/>
      <c r="D158" s="20"/>
      <c r="E158" s="17"/>
    </row>
    <row r="159">
      <c r="A159" s="35" t="s">
        <v>1115</v>
      </c>
      <c r="B159" s="35" t="s">
        <v>304</v>
      </c>
      <c r="C159" s="20"/>
      <c r="D159" s="20"/>
      <c r="E159" s="17"/>
    </row>
    <row r="160">
      <c r="A160" s="37" t="s">
        <v>294</v>
      </c>
      <c r="B160" s="37" t="s">
        <v>19</v>
      </c>
      <c r="C160" s="20"/>
      <c r="D160" s="20" t="str">
        <f>IFERROR(__xludf.DUMMYFUNCTION("IF(C160 = """","""",GOOGLETRANSLATE(C160,""fr"",""en""))"),"")</f>
        <v/>
      </c>
      <c r="E160" s="17"/>
    </row>
    <row r="161">
      <c r="A161" s="35" t="s">
        <v>294</v>
      </c>
      <c r="B161" s="35" t="s">
        <v>209</v>
      </c>
      <c r="C161" s="7" t="s">
        <v>1244</v>
      </c>
      <c r="D161" s="20"/>
      <c r="E161" s="17"/>
    </row>
    <row r="162">
      <c r="A162" s="37" t="s">
        <v>760</v>
      </c>
      <c r="B162" s="37" t="s">
        <v>691</v>
      </c>
      <c r="C162" s="7" t="s">
        <v>1245</v>
      </c>
      <c r="D162" s="20" t="str">
        <f>IFERROR(__xludf.DUMMYFUNCTION("IF(C162 = """","""",GOOGLETRANSLATE(C162,""fr"",""en""))"),"Correspondents.")</f>
        <v>Correspondents.</v>
      </c>
      <c r="E162" s="17"/>
    </row>
    <row r="163">
      <c r="A163" s="37" t="s">
        <v>760</v>
      </c>
      <c r="B163" s="14" t="s">
        <v>163</v>
      </c>
      <c r="C163" s="20"/>
      <c r="D163" s="20" t="str">
        <f>IFERROR(__xludf.DUMMYFUNCTION("IF(C163 = """","""",GOOGLETRANSLATE(C163,""fr"",""en""))"),"")</f>
        <v/>
      </c>
      <c r="E163" s="17"/>
    </row>
    <row r="164">
      <c r="A164" s="37" t="s">
        <v>760</v>
      </c>
      <c r="B164" s="37" t="s">
        <v>19</v>
      </c>
      <c r="C164" s="20"/>
      <c r="D164" s="20" t="str">
        <f>IFERROR(__xludf.DUMMYFUNCTION("IF(C164 = """","""",GOOGLETRANSLATE(C164,""fr"",""en""))"),"")</f>
        <v/>
      </c>
      <c r="E164" s="17"/>
    </row>
    <row r="165">
      <c r="A165" s="35" t="s">
        <v>1246</v>
      </c>
      <c r="B165" s="35" t="s">
        <v>198</v>
      </c>
      <c r="C165" s="7" t="s">
        <v>1247</v>
      </c>
      <c r="D165" s="20" t="str">
        <f>IFERROR(__xludf.DUMMYFUNCTION("IF(C165 = """","""",GOOGLETRANSLATE(C165,""fr"",""en""))"),"Maria Van Mons is the first wife of Édouard Otlet.")</f>
        <v>Maria Van Mons is the first wife of Édouard Otlet.</v>
      </c>
      <c r="E165" s="17"/>
    </row>
    <row r="166">
      <c r="A166" s="35" t="s">
        <v>1246</v>
      </c>
      <c r="B166" s="35" t="s">
        <v>19</v>
      </c>
      <c r="C166" s="7" t="s">
        <v>1248</v>
      </c>
      <c r="D166" s="20" t="str">
        <f>IFERROR(__xludf.DUMMYFUNCTION("IF(C166 = """","""",GOOGLETRANSLATE(C166,""fr"",""en""))"),"Maria Van Mons is Paul Otlet's mother.")</f>
        <v>Maria Van Mons is Paul Otlet's mother.</v>
      </c>
      <c r="E166" s="17"/>
    </row>
    <row r="167">
      <c r="A167" s="37" t="s">
        <v>467</v>
      </c>
      <c r="B167" s="37" t="s">
        <v>85</v>
      </c>
      <c r="C167" s="20"/>
      <c r="D167" s="20" t="str">
        <f>IFERROR(__xludf.DUMMYFUNCTION("IF(C167 = """","""",GOOGLETRANSLATE(C167,""fr"",""en""))"),"")</f>
        <v/>
      </c>
      <c r="E167" s="17"/>
    </row>
    <row r="168">
      <c r="A168" s="37" t="s">
        <v>467</v>
      </c>
      <c r="B168" s="37" t="s">
        <v>96</v>
      </c>
      <c r="C168" s="20"/>
      <c r="D168" s="20" t="str">
        <f>IFERROR(__xludf.DUMMYFUNCTION("IF(C168 = """","""",GOOGLETRANSLATE(C168,""fr"",""en""))"),"")</f>
        <v/>
      </c>
      <c r="E168" s="17"/>
    </row>
    <row r="169">
      <c r="A169" s="37" t="s">
        <v>467</v>
      </c>
      <c r="B169" s="37" t="s">
        <v>19</v>
      </c>
      <c r="C169" s="20"/>
      <c r="D169" s="20" t="str">
        <f>IFERROR(__xludf.DUMMYFUNCTION("IF(C169 = """","""",GOOGLETRANSLATE(C169,""fr"",""en""))"),"")</f>
        <v/>
      </c>
      <c r="E169" s="17"/>
    </row>
    <row r="170">
      <c r="A170" s="37" t="s">
        <v>48</v>
      </c>
      <c r="B170" s="37" t="s">
        <v>369</v>
      </c>
      <c r="C170" s="20"/>
      <c r="D170" s="20" t="str">
        <f>IFERROR(__xludf.DUMMYFUNCTION("IF(C170 = """","""",GOOGLETRANSLATE(C170,""fr"",""en""))"),"")</f>
        <v/>
      </c>
      <c r="E170" s="17"/>
    </row>
    <row r="171" ht="15.75" customHeight="1">
      <c r="A171" s="37" t="s">
        <v>48</v>
      </c>
      <c r="B171" s="37" t="s">
        <v>19</v>
      </c>
      <c r="C171" s="20" t="s">
        <v>1249</v>
      </c>
      <c r="D171" s="7" t="s">
        <v>1250</v>
      </c>
      <c r="E171" s="17"/>
    </row>
    <row r="172">
      <c r="A172" s="37" t="s">
        <v>818</v>
      </c>
      <c r="B172" s="37" t="s">
        <v>19</v>
      </c>
      <c r="C172" s="10" t="s">
        <v>1251</v>
      </c>
      <c r="D172" s="10" t="s">
        <v>1252</v>
      </c>
      <c r="E172" s="17"/>
    </row>
    <row r="173">
      <c r="A173" s="37" t="s">
        <v>172</v>
      </c>
      <c r="B173" s="37" t="s">
        <v>236</v>
      </c>
      <c r="C173" s="20"/>
      <c r="D173" s="20" t="str">
        <f>IFERROR(__xludf.DUMMYFUNCTION("IF(C173 = """","""",GOOGLETRANSLATE(C173,""fr"",""en""))"),"")</f>
        <v/>
      </c>
      <c r="E173" s="17"/>
    </row>
    <row r="174">
      <c r="A174" s="37" t="s">
        <v>172</v>
      </c>
      <c r="B174" s="37" t="s">
        <v>85</v>
      </c>
      <c r="C174" s="20"/>
      <c r="D174" s="20" t="str">
        <f>IFERROR(__xludf.DUMMYFUNCTION("IF(C174 = """","""",GOOGLETRANSLATE(C174,""fr"",""en""))"),"")</f>
        <v/>
      </c>
      <c r="E174" s="17"/>
    </row>
    <row r="175">
      <c r="A175" s="35" t="s">
        <v>172</v>
      </c>
      <c r="B175" s="14" t="s">
        <v>780</v>
      </c>
      <c r="C175" s="7" t="s">
        <v>1229</v>
      </c>
      <c r="D175" s="7" t="s">
        <v>1230</v>
      </c>
      <c r="E175" s="17"/>
    </row>
    <row r="176">
      <c r="A176" s="37" t="s">
        <v>172</v>
      </c>
      <c r="B176" s="37" t="s">
        <v>96</v>
      </c>
      <c r="C176" s="20"/>
      <c r="D176" s="20" t="str">
        <f>IFERROR(__xludf.DUMMYFUNCTION("IF(C176 = """","""",GOOGLETRANSLATE(C176,""fr"",""en""))"),"")</f>
        <v/>
      </c>
      <c r="E176" s="17"/>
    </row>
    <row r="177">
      <c r="A177" s="37" t="s">
        <v>172</v>
      </c>
      <c r="B177" s="37" t="s">
        <v>19</v>
      </c>
      <c r="C177" s="20"/>
      <c r="D177" s="20" t="str">
        <f>IFERROR(__xludf.DUMMYFUNCTION("IF(C177 = """","""",GOOGLETRANSLATE(C177,""fr"",""en""))"),"")</f>
        <v/>
      </c>
      <c r="E177" s="17"/>
    </row>
    <row r="178">
      <c r="A178" s="35" t="s">
        <v>1123</v>
      </c>
      <c r="B178" s="35" t="s">
        <v>172</v>
      </c>
      <c r="C178" s="7" t="s">
        <v>1253</v>
      </c>
      <c r="D178" s="20"/>
      <c r="E178" s="17"/>
    </row>
    <row r="179">
      <c r="A179" s="35" t="s">
        <v>1123</v>
      </c>
      <c r="B179" s="35" t="s">
        <v>19</v>
      </c>
      <c r="C179" s="7" t="s">
        <v>1254</v>
      </c>
      <c r="D179" s="20"/>
      <c r="E179" s="17"/>
    </row>
    <row r="180">
      <c r="A180" s="37" t="s">
        <v>488</v>
      </c>
      <c r="B180" s="37" t="s">
        <v>333</v>
      </c>
      <c r="C180" s="20" t="s">
        <v>1255</v>
      </c>
      <c r="D180" s="20" t="str">
        <f>IFERROR(__xludf.DUMMYFUNCTION("IF(C180 = """","""",GOOGLETRANSLATE(C180,""fr"",""en""))"),"Exchanges in Switzerland.")</f>
        <v>Exchanges in Switzerland.</v>
      </c>
      <c r="E180" s="17"/>
    </row>
    <row r="181">
      <c r="A181" s="37" t="s">
        <v>488</v>
      </c>
      <c r="B181" s="37" t="s">
        <v>19</v>
      </c>
      <c r="C181" s="7" t="s">
        <v>1256</v>
      </c>
      <c r="D181" s="20" t="str">
        <f>IFERROR(__xludf.DUMMYFUNCTION("IF(C181 = """","""",GOOGLETRANSLATE(C181,""fr"",""en""))"),"Otlet encourages Roubakine to develop his work in Europe.")</f>
        <v>Otlet encourages Roubakine to develop his work in Europe.</v>
      </c>
      <c r="E181" s="17"/>
    </row>
    <row r="182">
      <c r="A182" s="35" t="s">
        <v>1257</v>
      </c>
      <c r="B182" s="35" t="s">
        <v>19</v>
      </c>
      <c r="C182" s="7" t="s">
        <v>1258</v>
      </c>
      <c r="D182" s="20" t="str">
        <f>IFERROR(__xludf.DUMMYFUNCTION("IF(C182 = """","""",GOOGLETRANSLATE(C182,""fr"",""en""))"),"Like Otlet, Inazo is involved in international mandates and in cultural and scientific outreach.")</f>
        <v>Like Otlet, Inazo is involved in international mandates and in cultural and scientific outreach.</v>
      </c>
      <c r="E182" s="17"/>
    </row>
    <row r="183">
      <c r="A183" s="37" t="s">
        <v>682</v>
      </c>
      <c r="B183" s="35" t="s">
        <v>663</v>
      </c>
      <c r="C183" s="20"/>
      <c r="D183" s="20" t="str">
        <f>IFERROR(__xludf.DUMMYFUNCTION("IF(C183 = """","""",GOOGLETRANSLATE(C183,""fr"",""en""))"),"")</f>
        <v/>
      </c>
      <c r="E183" s="17"/>
    </row>
    <row r="184">
      <c r="A184" s="37" t="s">
        <v>682</v>
      </c>
      <c r="B184" s="37" t="s">
        <v>106</v>
      </c>
      <c r="C184" s="20"/>
      <c r="D184" s="20" t="str">
        <f>IFERROR(__xludf.DUMMYFUNCTION("IF(C184 = """","""",GOOGLETRANSLATE(C184,""fr"",""en""))"),"")</f>
        <v/>
      </c>
      <c r="E184" s="17"/>
    </row>
    <row r="185">
      <c r="A185" s="37" t="s">
        <v>682</v>
      </c>
      <c r="B185" s="37" t="s">
        <v>19</v>
      </c>
      <c r="C185" s="20"/>
      <c r="D185" s="20" t="str">
        <f>IFERROR(__xludf.DUMMYFUNCTION("IF(C185 = """","""",GOOGLETRANSLATE(C185,""fr"",""en""))"),"")</f>
        <v/>
      </c>
      <c r="E185" s="17"/>
    </row>
    <row r="186">
      <c r="A186" s="37" t="s">
        <v>425</v>
      </c>
      <c r="B186" s="37" t="s">
        <v>19</v>
      </c>
      <c r="C186" s="7" t="s">
        <v>1259</v>
      </c>
      <c r="D186" s="20" t="str">
        <f>IFERROR(__xludf.DUMMYFUNCTION("IF(C186 = """","""",GOOGLETRANSLATE(C186,""fr"",""en""))"),"Maus gives a memorable description of his friend Paul Otlet in 1898.")</f>
        <v>Maus gives a memorable description of his friend Paul Otlet in 1898.</v>
      </c>
      <c r="E186" s="17"/>
    </row>
    <row r="187">
      <c r="A187" s="37" t="s">
        <v>425</v>
      </c>
      <c r="B187" s="37" t="s">
        <v>657</v>
      </c>
      <c r="C187" s="20"/>
      <c r="D187" s="20" t="str">
        <f>IFERROR(__xludf.DUMMYFUNCTION("IF(C187 = """","""",GOOGLETRANSLATE(C187,""fr"",""en""))"),"")</f>
        <v/>
      </c>
      <c r="E187" s="17"/>
    </row>
    <row r="188">
      <c r="A188" s="35" t="s">
        <v>1260</v>
      </c>
      <c r="B188" s="35" t="s">
        <v>19</v>
      </c>
      <c r="C188" s="7" t="s">
        <v>1261</v>
      </c>
      <c r="D188" s="7" t="s">
        <v>1262</v>
      </c>
      <c r="E188" s="26" t="s">
        <v>1263</v>
      </c>
    </row>
    <row r="189">
      <c r="A189" s="35" t="s">
        <v>163</v>
      </c>
      <c r="B189" s="37" t="s">
        <v>85</v>
      </c>
      <c r="C189" s="20"/>
      <c r="D189" s="20" t="str">
        <f>IFERROR(__xludf.DUMMYFUNCTION("IF(C189 = """","""",GOOGLETRANSLATE(C189,""fr"",""en""))"),"")</f>
        <v/>
      </c>
      <c r="E189" s="17"/>
    </row>
    <row r="190">
      <c r="A190" s="35" t="s">
        <v>163</v>
      </c>
      <c r="B190" s="37" t="s">
        <v>141</v>
      </c>
      <c r="C190" s="20" t="s">
        <v>1264</v>
      </c>
      <c r="D190" s="20" t="str">
        <f>IFERROR(__xludf.DUMMYFUNCTION("IF(C190 = """","""",GOOGLETRANSLATE(C190,""fr"",""en""))"),"Sébert is co-founder and vice-president of the OIB.")</f>
        <v>Sébert is co-founder and vice-president of the OIB.</v>
      </c>
      <c r="E190" s="17"/>
    </row>
    <row r="191">
      <c r="A191" s="35" t="s">
        <v>163</v>
      </c>
      <c r="B191" s="37" t="s">
        <v>19</v>
      </c>
      <c r="C191" s="20"/>
      <c r="D191" s="20" t="str">
        <f>IFERROR(__xludf.DUMMYFUNCTION("IF(C191 = """","""",GOOGLETRANSLATE(C191,""fr"",""en""))"),"")</f>
        <v/>
      </c>
      <c r="E191" s="17"/>
    </row>
    <row r="192">
      <c r="A192" s="35" t="s">
        <v>163</v>
      </c>
      <c r="B192" s="37" t="s">
        <v>34</v>
      </c>
      <c r="C192" s="7" t="s">
        <v>1265</v>
      </c>
      <c r="D192" s="20" t="str">
        <f>IFERROR(__xludf.DUMMYFUNCTION("IF(C192 = """","""",GOOGLETRANSLATE(C192,""fr"",""en""))"),"Briet is vice-president of the FID.")</f>
        <v>Briet is vice-president of the FID.</v>
      </c>
      <c r="E192" s="17"/>
    </row>
    <row r="193">
      <c r="A193" s="35" t="s">
        <v>106</v>
      </c>
      <c r="B193" s="35" t="s">
        <v>172</v>
      </c>
      <c r="C193" s="7" t="s">
        <v>1266</v>
      </c>
      <c r="D193" s="20" t="str">
        <f>IFERROR(__xludf.DUMMYFUNCTION("IF(C193 = """","""",GOOGLETRANSLATE(C193,""fr"",""en""))"),"He directs the Mundaneum Institute in The Hague, Holland.")</f>
        <v>He directs the Mundaneum Institute in The Hague, Holland.</v>
      </c>
      <c r="E193" s="26" t="s">
        <v>117</v>
      </c>
    </row>
    <row r="194">
      <c r="A194" s="39" t="s">
        <v>106</v>
      </c>
      <c r="B194" s="39" t="s">
        <v>19</v>
      </c>
      <c r="C194" s="11" t="s">
        <v>1267</v>
      </c>
      <c r="D194" s="7" t="s">
        <v>1268</v>
      </c>
      <c r="E194" s="17"/>
    </row>
    <row r="195">
      <c r="A195" s="35" t="s">
        <v>106</v>
      </c>
      <c r="B195" s="35" t="s">
        <v>1269</v>
      </c>
      <c r="C195" s="7" t="s">
        <v>1270</v>
      </c>
      <c r="D195" s="7" t="s">
        <v>1271</v>
      </c>
      <c r="E195" s="26" t="s">
        <v>117</v>
      </c>
    </row>
    <row r="196">
      <c r="A196" s="35" t="s">
        <v>304</v>
      </c>
      <c r="B196" s="35" t="s">
        <v>333</v>
      </c>
      <c r="C196" s="7"/>
      <c r="D196" s="20"/>
      <c r="E196" s="26" t="s">
        <v>1272</v>
      </c>
    </row>
    <row r="197">
      <c r="A197" s="35" t="s">
        <v>304</v>
      </c>
      <c r="B197" s="35" t="s">
        <v>745</v>
      </c>
      <c r="C197" s="7"/>
      <c r="D197" s="20"/>
      <c r="E197" s="26" t="s">
        <v>1272</v>
      </c>
    </row>
    <row r="198">
      <c r="A198" s="35" t="s">
        <v>304</v>
      </c>
      <c r="B198" s="35" t="s">
        <v>567</v>
      </c>
      <c r="C198" s="7"/>
      <c r="D198" s="20"/>
      <c r="E198" s="19"/>
    </row>
    <row r="199">
      <c r="A199" s="35" t="s">
        <v>304</v>
      </c>
      <c r="B199" s="35" t="s">
        <v>467</v>
      </c>
      <c r="C199" s="7" t="s">
        <v>1273</v>
      </c>
      <c r="D199" s="20"/>
      <c r="E199" s="17"/>
    </row>
    <row r="200">
      <c r="A200" s="37" t="s">
        <v>304</v>
      </c>
      <c r="B200" s="37" t="s">
        <v>19</v>
      </c>
      <c r="C200" s="20"/>
      <c r="D200" s="20" t="str">
        <f>IFERROR(__xludf.DUMMYFUNCTION("IF(C200 = """","""",GOOGLETRANSLATE(C200,""fr"",""en""))"),"")</f>
        <v/>
      </c>
      <c r="E200" s="17"/>
    </row>
    <row r="201">
      <c r="A201" s="37" t="s">
        <v>356</v>
      </c>
      <c r="B201" s="37" t="s">
        <v>19</v>
      </c>
      <c r="C201" s="7" t="s">
        <v>1274</v>
      </c>
      <c r="D201" s="20" t="str">
        <f>IFERROR(__xludf.DUMMYFUNCTION("IF(C201 = """","""",GOOGLETRANSLATE(C201,""fr"",""en""))"),"Sharing common ideals and visions.")</f>
        <v>Sharing common ideals and visions.</v>
      </c>
      <c r="E201" s="17"/>
    </row>
    <row r="202">
      <c r="A202" s="35" t="s">
        <v>381</v>
      </c>
      <c r="B202" s="35" t="s">
        <v>456</v>
      </c>
      <c r="C202" s="7" t="s">
        <v>1275</v>
      </c>
      <c r="D202" s="7"/>
      <c r="E202" s="17"/>
    </row>
    <row r="203">
      <c r="A203" s="35" t="s">
        <v>381</v>
      </c>
      <c r="B203" s="37" t="s">
        <v>314</v>
      </c>
      <c r="C203" s="7"/>
      <c r="D203" s="7"/>
      <c r="E203" s="17"/>
    </row>
    <row r="204">
      <c r="A204" s="37" t="s">
        <v>381</v>
      </c>
      <c r="B204" s="37" t="s">
        <v>19</v>
      </c>
      <c r="C204" s="7" t="s">
        <v>1276</v>
      </c>
      <c r="D204" s="7" t="s">
        <v>1277</v>
      </c>
      <c r="E204" s="17"/>
    </row>
    <row r="205">
      <c r="A205" s="35" t="s">
        <v>1278</v>
      </c>
      <c r="B205" s="35" t="s">
        <v>19</v>
      </c>
      <c r="C205" s="7" t="s">
        <v>1279</v>
      </c>
      <c r="D205" s="20" t="str">
        <f>IFERROR(__xludf.DUMMYFUNCTION("IF(C205 = """","""",GOOGLETRANSLATE(C205,""fr"",""en""))"),"They are organizing the Second Pan-African Congress at the Palais Mondial")</f>
        <v>They are organizing the Second Pan-African Congress at the Palais Mondial</v>
      </c>
      <c r="E205" s="17"/>
    </row>
    <row r="206">
      <c r="A206" s="35" t="s">
        <v>1280</v>
      </c>
      <c r="B206" s="35" t="s">
        <v>19</v>
      </c>
      <c r="C206" s="7" t="s">
        <v>1279</v>
      </c>
      <c r="D206" s="20" t="str">
        <f>IFERROR(__xludf.DUMMYFUNCTION("IF(C206 = """","""",GOOGLETRANSLATE(C206,""fr"",""en""))"),"They are organizing the Second Pan-African Congress at the Palais Mondial")</f>
        <v>They are organizing the Second Pan-African Congress at the Palais Mondial</v>
      </c>
      <c r="E206" s="17"/>
    </row>
    <row r="207">
      <c r="A207" s="35" t="s">
        <v>1278</v>
      </c>
      <c r="B207" s="35" t="s">
        <v>85</v>
      </c>
      <c r="C207" s="7" t="s">
        <v>1279</v>
      </c>
      <c r="D207" s="20" t="str">
        <f>IFERROR(__xludf.DUMMYFUNCTION("IF(C207 = """","""",GOOGLETRANSLATE(C207,""fr"",""en""))"),"They are organizing the Second Pan-African Congress at the Palais Mondial")</f>
        <v>They are organizing the Second Pan-African Congress at the Palais Mondial</v>
      </c>
      <c r="E207" s="17"/>
    </row>
    <row r="208">
      <c r="A208" s="35" t="s">
        <v>1278</v>
      </c>
      <c r="B208" s="35" t="s">
        <v>1280</v>
      </c>
      <c r="C208" s="7" t="s">
        <v>1279</v>
      </c>
      <c r="D208" s="20" t="str">
        <f>IFERROR(__xludf.DUMMYFUNCTION("IF(C208 = """","""",GOOGLETRANSLATE(C208,""fr"",""en""))"),"They are organizing the Second Pan-African Congress at the Palais Mondial")</f>
        <v>They are organizing the Second Pan-African Congress at the Palais Mondial</v>
      </c>
      <c r="E208" s="17"/>
    </row>
    <row r="209">
      <c r="A209" s="19" t="s">
        <v>634</v>
      </c>
      <c r="B209" s="35" t="s">
        <v>346</v>
      </c>
      <c r="C209" s="20"/>
      <c r="D209" s="20" t="str">
        <f>IFERROR(__xludf.DUMMYFUNCTION("IF(C209 = """","""",GOOGLETRANSLATE(C209,""fr"",""en""))"),"")</f>
        <v/>
      </c>
      <c r="E209" s="17"/>
    </row>
    <row r="210">
      <c r="A210" s="37" t="s">
        <v>634</v>
      </c>
      <c r="B210" s="37" t="s">
        <v>548</v>
      </c>
      <c r="C210" s="20" t="s">
        <v>1281</v>
      </c>
      <c r="D210" s="20" t="str">
        <f>IFERROR(__xludf.DUMMYFUNCTION("IF(C210 = """","""",GOOGLETRANSLATE(C210,""fr"",""en""))"),"Nobel Peace Prize in 1905")</f>
        <v>Nobel Peace Prize in 1905</v>
      </c>
      <c r="E210" s="17"/>
    </row>
    <row r="211">
      <c r="A211" s="37" t="s">
        <v>634</v>
      </c>
      <c r="B211" s="37" t="s">
        <v>478</v>
      </c>
      <c r="C211" s="20" t="s">
        <v>1282</v>
      </c>
      <c r="D211" s="20" t="str">
        <f>IFERROR(__xludf.DUMMYFUNCTION("IF(C211 = """","""",GOOGLETRANSLATE(C211,""fr"",""en""))"),"Nobel Prize in Medicine in 1913")</f>
        <v>Nobel Prize in Medicine in 1913</v>
      </c>
      <c r="E211" s="17"/>
    </row>
    <row r="212">
      <c r="A212" s="37" t="s">
        <v>634</v>
      </c>
      <c r="B212" s="37" t="s">
        <v>446</v>
      </c>
      <c r="C212" s="20" t="s">
        <v>1283</v>
      </c>
      <c r="D212" s="20" t="str">
        <f>IFERROR(__xludf.DUMMYFUNCTION("IF(C212 = """","""",GOOGLETRANSLATE(C212,""fr"",""en""))"),"Nobel Peace Prize in 1901")</f>
        <v>Nobel Peace Prize in 1901</v>
      </c>
      <c r="E212" s="17"/>
    </row>
    <row r="213">
      <c r="A213" s="37" t="s">
        <v>634</v>
      </c>
      <c r="B213" s="37" t="s">
        <v>85</v>
      </c>
      <c r="C213" s="20" t="s">
        <v>1284</v>
      </c>
      <c r="D213" s="20" t="str">
        <f>IFERROR(__xludf.DUMMYFUNCTION("IF(C213 = """","""",GOOGLETRANSLATE(C213,""fr"",""en""))"),"Nobel Peace Prize in 1913")</f>
        <v>Nobel Peace Prize in 1913</v>
      </c>
      <c r="E213" s="17"/>
    </row>
    <row r="214">
      <c r="A214" s="37" t="s">
        <v>634</v>
      </c>
      <c r="B214" s="37" t="s">
        <v>19</v>
      </c>
      <c r="C214" s="20"/>
      <c r="D214" s="20" t="str">
        <f>IFERROR(__xludf.DUMMYFUNCTION("IF(C214 = """","""",GOOGLETRANSLATE(C214,""fr"",""en""))"),"")</f>
        <v/>
      </c>
      <c r="E214" s="17"/>
    </row>
    <row r="215">
      <c r="A215" s="37" t="s">
        <v>634</v>
      </c>
      <c r="B215" s="37" t="s">
        <v>209</v>
      </c>
      <c r="C215" s="20" t="s">
        <v>1285</v>
      </c>
      <c r="D215" s="20" t="str">
        <f>IFERROR(__xludf.DUMMYFUNCTION("IF(C215 = """","""",GOOGLETRANSLATE(C215,""fr"",""en""))"),"Nobel Prize in Chemistry in 1909")</f>
        <v>Nobel Prize in Chemistry in 1909</v>
      </c>
      <c r="E215" s="17"/>
    </row>
    <row r="216">
      <c r="A216" s="35" t="s">
        <v>1286</v>
      </c>
      <c r="B216" s="35" t="s">
        <v>253</v>
      </c>
      <c r="C216" s="43" t="s">
        <v>1287</v>
      </c>
      <c r="D216" s="20" t="str">
        <f>IFERROR(__xludf.DUMMYFUNCTION("IF(C216 = """","""",GOOGLETRANSLATE(C216,""fr"",""en""))"),"He participated in the development of plans for the Mondial-Mundaneum City")</f>
        <v>He participated in the development of plans for the Mondial-Mundaneum City</v>
      </c>
      <c r="E216" s="17"/>
    </row>
    <row r="217">
      <c r="A217" s="35" t="s">
        <v>1286</v>
      </c>
      <c r="B217" s="35" t="s">
        <v>1288</v>
      </c>
      <c r="C217" s="43" t="s">
        <v>1287</v>
      </c>
      <c r="D217" s="20" t="str">
        <f>IFERROR(__xludf.DUMMYFUNCTION("IF(C217 = """","""",GOOGLETRANSLATE(C217,""fr"",""en""))"),"He participated in the development of plans for the Mondial-Mundaneum City")</f>
        <v>He participated in the development of plans for the Mondial-Mundaneum City</v>
      </c>
      <c r="E217" s="17"/>
    </row>
    <row r="218">
      <c r="A218" s="35" t="s">
        <v>1289</v>
      </c>
      <c r="B218" s="35" t="s">
        <v>19</v>
      </c>
      <c r="C218" s="20"/>
      <c r="D218" s="20" t="str">
        <f>IFERROR(__xludf.DUMMYFUNCTION("IF(C218 = """","""",GOOGLETRANSLATE(C218,""fr"",""en""))"),"")</f>
        <v/>
      </c>
      <c r="E218" s="17"/>
    </row>
    <row r="219">
      <c r="A219" s="37" t="s">
        <v>790</v>
      </c>
      <c r="B219" s="37" t="s">
        <v>19</v>
      </c>
      <c r="C219" s="20"/>
      <c r="D219" s="20" t="str">
        <f>IFERROR(__xludf.DUMMYFUNCTION("IF(C219 = """","""",GOOGLETRANSLATE(C219,""fr"",""en""))"),"")</f>
        <v/>
      </c>
      <c r="E219" s="17"/>
    </row>
    <row r="220">
      <c r="A220" s="39" t="s">
        <v>73</v>
      </c>
      <c r="B220" s="39" t="s">
        <v>19</v>
      </c>
      <c r="C220" s="20" t="s">
        <v>1290</v>
      </c>
      <c r="D220" s="20" t="str">
        <f>IFERROR(__xludf.DUMMYFUNCTION("IF(C220 = """","""",GOOGLETRANSLATE(C220,""fr"",""en""))"),"Microfiche and microphotographic book.")</f>
        <v>Microfiche and microphotographic book.</v>
      </c>
      <c r="E220" s="17"/>
    </row>
    <row r="221">
      <c r="A221" s="39" t="s">
        <v>118</v>
      </c>
      <c r="B221" s="39" t="s">
        <v>19</v>
      </c>
      <c r="C221" s="11"/>
      <c r="D221" s="20" t="str">
        <f>IFERROR(__xludf.DUMMYFUNCTION("IF(C221 = """","""",GOOGLETRANSLATE(C221,""fr"",""en""))"),"")</f>
        <v/>
      </c>
      <c r="E221" s="17"/>
    </row>
    <row r="222">
      <c r="A222" s="35" t="s">
        <v>1269</v>
      </c>
      <c r="B222" s="35" t="s">
        <v>19</v>
      </c>
      <c r="C222" s="43" t="s">
        <v>1291</v>
      </c>
      <c r="D222" s="20" t="str">
        <f>IFERROR(__xludf.DUMMYFUNCTION("IF(C222 = """","""",GOOGLETRANSLATE(C222,""fr"",""en""))"),"Same desire to classify knowledge")</f>
        <v>Same desire to classify knowledge</v>
      </c>
      <c r="E222" s="17"/>
    </row>
    <row r="223">
      <c r="A223" s="35" t="s">
        <v>1201</v>
      </c>
      <c r="B223" s="35" t="s">
        <v>19</v>
      </c>
      <c r="C223" s="7" t="s">
        <v>1292</v>
      </c>
      <c r="D223" s="20" t="str">
        <f>IFERROR(__xludf.DUMMYFUNCTION("IF(C223 = """","""",GOOGLETRANSLATE(C223,""fr"",""en""))"),"He works with the same materials as Paul Otlet, developing techniques and international institutions.")</f>
        <v>He works with the same materials as Paul Otlet, developing techniques and international institutions.</v>
      </c>
      <c r="E223" s="17"/>
    </row>
    <row r="224">
      <c r="A224" s="37" t="s">
        <v>725</v>
      </c>
      <c r="B224" s="37" t="s">
        <v>19</v>
      </c>
      <c r="C224" s="20"/>
      <c r="D224" s="20" t="str">
        <f>IFERROR(__xludf.DUMMYFUNCTION("IF(C224 = """","""",GOOGLETRANSLATE(C224,""fr"",""en""))"),"")</f>
        <v/>
      </c>
      <c r="E224" s="17"/>
    </row>
    <row r="225">
      <c r="A225" s="37" t="s">
        <v>575</v>
      </c>
      <c r="B225" s="37" t="s">
        <v>19</v>
      </c>
      <c r="C225" s="20"/>
      <c r="D225" s="20" t="str">
        <f>IFERROR(__xludf.DUMMYFUNCTION("IF(C225 = """","""",GOOGLETRANSLATE(C225,""fr"",""en""))"),"")</f>
        <v/>
      </c>
      <c r="E225" s="17"/>
    </row>
    <row r="226">
      <c r="A226" s="35" t="s">
        <v>1288</v>
      </c>
      <c r="B226" s="35" t="s">
        <v>253</v>
      </c>
      <c r="C226" s="20"/>
      <c r="D226" s="20" t="str">
        <f>IFERROR(__xludf.DUMMYFUNCTION("IF(C226 = """","""",GOOGLETRANSLATE(C226,""fr"",""en""))"),"")</f>
        <v/>
      </c>
      <c r="E226" s="17"/>
    </row>
    <row r="227">
      <c r="A227" s="37" t="s">
        <v>34</v>
      </c>
      <c r="B227" s="37" t="s">
        <v>19</v>
      </c>
      <c r="C227" s="20" t="s">
        <v>1293</v>
      </c>
      <c r="D227" s="7" t="s">
        <v>1294</v>
      </c>
      <c r="E227" s="26" t="s">
        <v>1295</v>
      </c>
    </row>
    <row r="228">
      <c r="A228" s="37" t="s">
        <v>34</v>
      </c>
      <c r="B228" s="37" t="s">
        <v>118</v>
      </c>
      <c r="C228" s="20" t="s">
        <v>1296</v>
      </c>
      <c r="D228" s="20" t="str">
        <f>IFERROR(__xludf.DUMMYFUNCTION("IF(C228 = """","""",GOOGLETRANSLATE(C228,""fr"",""en""))"),"Pagès was one of Briet's students before the creation of the INTD.")</f>
        <v>Pagès was one of Briet's students before the creation of the INTD.</v>
      </c>
      <c r="E228" s="17"/>
    </row>
    <row r="229">
      <c r="A229" s="37" t="s">
        <v>657</v>
      </c>
      <c r="B229" s="37" t="s">
        <v>19</v>
      </c>
      <c r="C229" s="20" t="s">
        <v>1297</v>
      </c>
      <c r="D229" s="20" t="str">
        <f>IFERROR(__xludf.DUMMYFUNCTION("IF(C229 = """","""",GOOGLETRANSLATE(C229,""fr"",""en""))"),"Vice-president then president")</f>
        <v>Vice-president then president</v>
      </c>
      <c r="E229" s="17"/>
    </row>
    <row r="230">
      <c r="A230" s="37" t="s">
        <v>586</v>
      </c>
      <c r="B230" s="37" t="s">
        <v>19</v>
      </c>
      <c r="C230" s="20"/>
      <c r="D230" s="20" t="str">
        <f>IFERROR(__xludf.DUMMYFUNCTION("IF(C230 = """","""",GOOGLETRANSLATE(C230,""fr"",""en""))"),"")</f>
        <v/>
      </c>
      <c r="E230" s="17"/>
    </row>
    <row r="231">
      <c r="A231" s="35" t="s">
        <v>598</v>
      </c>
      <c r="B231" s="35" t="s">
        <v>456</v>
      </c>
      <c r="C231" s="7" t="s">
        <v>1298</v>
      </c>
      <c r="D231" s="20"/>
      <c r="E231" s="17"/>
    </row>
    <row r="232">
      <c r="A232" s="35" t="s">
        <v>598</v>
      </c>
      <c r="B232" s="35" t="s">
        <v>691</v>
      </c>
      <c r="C232" s="7" t="s">
        <v>1299</v>
      </c>
      <c r="D232" s="20"/>
      <c r="E232" s="17"/>
    </row>
    <row r="233">
      <c r="A233" s="35" t="s">
        <v>598</v>
      </c>
      <c r="B233" s="35" t="s">
        <v>521</v>
      </c>
      <c r="C233" s="7" t="s">
        <v>1300</v>
      </c>
      <c r="D233" s="20"/>
      <c r="E233" s="17"/>
    </row>
    <row r="234">
      <c r="A234" s="35" t="s">
        <v>598</v>
      </c>
      <c r="B234" s="35" t="s">
        <v>1211</v>
      </c>
      <c r="C234" s="7" t="s">
        <v>1301</v>
      </c>
      <c r="D234" s="20"/>
      <c r="E234" s="17"/>
    </row>
    <row r="235">
      <c r="A235" s="35" t="s">
        <v>598</v>
      </c>
      <c r="B235" s="37" t="s">
        <v>19</v>
      </c>
      <c r="C235" s="20"/>
      <c r="D235" s="20" t="str">
        <f>IFERROR(__xludf.DUMMYFUNCTION("IF(C235 = """","""",GOOGLETRANSLATE(C235,""fr"",""en""))"),"")</f>
        <v/>
      </c>
      <c r="E235" s="17"/>
    </row>
    <row r="236">
      <c r="A236" s="35" t="s">
        <v>1302</v>
      </c>
      <c r="B236" s="35" t="s">
        <v>198</v>
      </c>
      <c r="C236" s="7" t="s">
        <v>1303</v>
      </c>
      <c r="D236" s="20" t="str">
        <f>IFERROR(__xludf.DUMMYFUNCTION("IF(C236 = """","""",GOOGLETRANSLATE(C236,""fr"",""en""))"),"Linden is the second wife of Edouard Otlet.")</f>
        <v>Linden is the second wife of Edouard Otlet.</v>
      </c>
      <c r="E236" s="17"/>
    </row>
    <row r="237">
      <c r="A237" s="35" t="s">
        <v>1302</v>
      </c>
      <c r="B237" s="35" t="s">
        <v>19</v>
      </c>
      <c r="C237" s="7" t="s">
        <v>1304</v>
      </c>
      <c r="D237" s="20" t="str">
        <f>IFERROR(__xludf.DUMMYFUNCTION("IF(C237 = """","""",GOOGLETRANSLATE(C237,""fr"",""en""))"),"Linden is Paul Otlet's stepmother.")</f>
        <v>Linden is Paul Otlet's stepmother.</v>
      </c>
      <c r="E237" s="17"/>
    </row>
    <row r="238">
      <c r="A238" s="35" t="s">
        <v>1305</v>
      </c>
      <c r="B238" s="35" t="s">
        <v>19</v>
      </c>
      <c r="C238" s="7" t="s">
        <v>1306</v>
      </c>
      <c r="D238" s="20" t="str">
        <f>IFERROR(__xludf.DUMMYFUNCTION("IF(C238 = """","""",GOOGLETRANSLATE(C238,""fr"",""en""))"),"World specialist in Paul Otlet.")</f>
        <v>World specialist in Paul Otlet.</v>
      </c>
      <c r="E238" s="41" t="s">
        <v>1307</v>
      </c>
    </row>
    <row r="239">
      <c r="A239" s="37" t="s">
        <v>737</v>
      </c>
      <c r="B239" s="37" t="s">
        <v>773</v>
      </c>
      <c r="C239" s="20"/>
      <c r="D239" s="20" t="str">
        <f>IFERROR(__xludf.DUMMYFUNCTION("IF(C239 = """","""",GOOGLETRANSLATE(C239,""fr"",""en""))"),"")</f>
        <v/>
      </c>
      <c r="E239" s="17"/>
    </row>
    <row r="240">
      <c r="A240" s="37" t="s">
        <v>737</v>
      </c>
      <c r="B240" s="35" t="s">
        <v>128</v>
      </c>
      <c r="C240" s="20" t="s">
        <v>1308</v>
      </c>
      <c r="D240" s="20" t="str">
        <f>IFERROR(__xludf.DUMMYFUNCTION("IF(C240 = """","""",GOOGLETRANSLATE(C240,""fr"",""en""))"),"Meeting at the 1937 Documentation Congress")</f>
        <v>Meeting at the 1937 Documentation Congress</v>
      </c>
      <c r="E240" s="17"/>
    </row>
    <row r="241">
      <c r="A241" s="37" t="s">
        <v>737</v>
      </c>
      <c r="B241" s="37" t="s">
        <v>19</v>
      </c>
      <c r="C241" s="20"/>
      <c r="D241" s="20" t="str">
        <f>IFERROR(__xludf.DUMMYFUNCTION("IF(C241 = """","""",GOOGLETRANSLATE(C241,""fr"",""en""))"),"")</f>
        <v/>
      </c>
      <c r="E241" s="17"/>
    </row>
    <row r="242">
      <c r="A242" s="37" t="s">
        <v>209</v>
      </c>
      <c r="B242" s="37" t="s">
        <v>294</v>
      </c>
      <c r="C242" s="20"/>
      <c r="D242" s="20" t="str">
        <f>IFERROR(__xludf.DUMMYFUNCTION("IF(C242 = """","""",GOOGLETRANSLATE(C242,""fr"",""en""))"),"")</f>
        <v/>
      </c>
      <c r="E242" s="17"/>
    </row>
    <row r="243">
      <c r="A243" s="37" t="s">
        <v>209</v>
      </c>
      <c r="B243" s="37" t="s">
        <v>294</v>
      </c>
      <c r="C243" s="7" t="s">
        <v>1309</v>
      </c>
      <c r="D243" s="20" t="str">
        <f>IFERROR(__xludf.DUMMYFUNCTION("IF(C243 = """","""",GOOGLETRANSLATE(C243,""fr"",""en""))"),"Joint work around the universal language.")</f>
        <v>Joint work around the universal language.</v>
      </c>
      <c r="E243" s="17"/>
    </row>
    <row r="244">
      <c r="A244" s="37" t="s">
        <v>209</v>
      </c>
      <c r="B244" s="37" t="s">
        <v>19</v>
      </c>
      <c r="C244" s="20"/>
      <c r="D244" s="7"/>
      <c r="E244" s="17"/>
    </row>
    <row r="245">
      <c r="A245" s="35" t="s">
        <v>1280</v>
      </c>
      <c r="B245" s="35" t="s">
        <v>85</v>
      </c>
      <c r="C245" s="7" t="s">
        <v>1310</v>
      </c>
      <c r="D245" s="20" t="str">
        <f>IFERROR(__xludf.DUMMYFUNCTION("IF(C245 = """","""",GOOGLETRANSLATE(C245,""fr"",""en""))"),"They are organizing the Second Pan-African Congress at the Palais Mondial.")</f>
        <v>They are organizing the Second Pan-African Congress at the Palais Mondial.</v>
      </c>
      <c r="E245" s="17"/>
    </row>
    <row r="246">
      <c r="A246" s="35" t="s">
        <v>1092</v>
      </c>
      <c r="B246" s="35" t="s">
        <v>19</v>
      </c>
      <c r="C246" s="7" t="s">
        <v>1311</v>
      </c>
      <c r="D246" s="7" t="s">
        <v>1312</v>
      </c>
      <c r="E246" s="17"/>
    </row>
    <row r="247">
      <c r="A247" s="35" t="s">
        <v>1084</v>
      </c>
      <c r="B247" s="35" t="s">
        <v>1080</v>
      </c>
      <c r="C247" s="7" t="s">
        <v>1313</v>
      </c>
      <c r="D247" s="20"/>
      <c r="E247" s="17"/>
    </row>
    <row r="248">
      <c r="A248" s="35" t="s">
        <v>34</v>
      </c>
      <c r="B248" s="35" t="s">
        <v>1080</v>
      </c>
      <c r="C248" s="7" t="s">
        <v>1314</v>
      </c>
      <c r="D248" s="20"/>
      <c r="E248" s="17"/>
    </row>
    <row r="249">
      <c r="A249" s="35" t="s">
        <v>793</v>
      </c>
      <c r="B249" s="35" t="s">
        <v>790</v>
      </c>
      <c r="C249" s="7" t="s">
        <v>1315</v>
      </c>
      <c r="D249" s="20"/>
      <c r="E249" s="17"/>
    </row>
    <row r="250">
      <c r="A250" s="35" t="s">
        <v>314</v>
      </c>
      <c r="B250" s="35" t="s">
        <v>598</v>
      </c>
      <c r="C250" s="7" t="s">
        <v>1316</v>
      </c>
      <c r="D250" s="20"/>
      <c r="E250" s="17"/>
    </row>
    <row r="251">
      <c r="A251" s="35" t="s">
        <v>1130</v>
      </c>
      <c r="B251" s="35" t="s">
        <v>172</v>
      </c>
      <c r="C251" s="7" t="s">
        <v>1317</v>
      </c>
      <c r="D251" s="7" t="s">
        <v>1318</v>
      </c>
      <c r="E251" s="17"/>
    </row>
    <row r="252">
      <c r="A252" s="35" t="s">
        <v>663</v>
      </c>
      <c r="B252" s="35" t="s">
        <v>333</v>
      </c>
      <c r="C252" s="7" t="s">
        <v>1319</v>
      </c>
      <c r="D252" s="20"/>
      <c r="E252" s="17"/>
    </row>
    <row r="253">
      <c r="A253" s="35" t="s">
        <v>19</v>
      </c>
      <c r="B253" s="35" t="s">
        <v>1146</v>
      </c>
      <c r="C253" s="7" t="s">
        <v>1320</v>
      </c>
      <c r="D253" s="20"/>
      <c r="E253" s="17"/>
    </row>
    <row r="254">
      <c r="A254" s="37"/>
      <c r="B254" s="37"/>
      <c r="C254" s="20"/>
      <c r="D254" s="20"/>
      <c r="E254" s="17"/>
    </row>
    <row r="255">
      <c r="A255" s="37"/>
      <c r="B255" s="37"/>
      <c r="C255" s="20"/>
      <c r="D255" s="20"/>
      <c r="E255" s="17"/>
    </row>
    <row r="256">
      <c r="A256" s="37"/>
      <c r="B256" s="37"/>
      <c r="C256" s="20"/>
      <c r="D256" s="20"/>
      <c r="E256" s="17"/>
    </row>
    <row r="257">
      <c r="A257" s="37"/>
      <c r="B257" s="37"/>
      <c r="C257" s="20"/>
      <c r="D257" s="20"/>
      <c r="E257" s="17"/>
    </row>
    <row r="258">
      <c r="A258" s="37"/>
      <c r="B258" s="37"/>
      <c r="C258" s="20"/>
      <c r="D258" s="20"/>
      <c r="E258" s="17"/>
    </row>
    <row r="259">
      <c r="A259" s="37"/>
      <c r="B259" s="37"/>
      <c r="C259" s="20"/>
      <c r="D259" s="20"/>
      <c r="E259" s="17"/>
    </row>
    <row r="260">
      <c r="A260" s="37"/>
      <c r="B260" s="37"/>
      <c r="C260" s="20"/>
      <c r="D260" s="20"/>
      <c r="E260" s="17"/>
    </row>
    <row r="261">
      <c r="A261" s="37"/>
      <c r="B261" s="37"/>
      <c r="C261" s="20"/>
      <c r="D261" s="20"/>
      <c r="E261" s="17"/>
    </row>
    <row r="262">
      <c r="A262" s="37"/>
      <c r="B262" s="37"/>
      <c r="C262" s="20"/>
      <c r="D262" s="20"/>
      <c r="E262" s="17"/>
    </row>
    <row r="263">
      <c r="A263" s="37"/>
      <c r="B263" s="37"/>
      <c r="C263" s="20"/>
      <c r="D263" s="20"/>
      <c r="E263" s="17"/>
    </row>
    <row r="264">
      <c r="A264" s="37"/>
      <c r="B264" s="37"/>
      <c r="C264" s="20"/>
      <c r="D264" s="20"/>
      <c r="E264" s="17"/>
    </row>
    <row r="265">
      <c r="A265" s="37"/>
      <c r="B265" s="37"/>
      <c r="C265" s="20"/>
      <c r="D265" s="20"/>
      <c r="E265" s="17"/>
    </row>
    <row r="266">
      <c r="A266" s="37"/>
      <c r="B266" s="37"/>
      <c r="C266" s="20"/>
      <c r="D266" s="20"/>
      <c r="E266" s="17"/>
    </row>
    <row r="267">
      <c r="A267" s="37"/>
      <c r="B267" s="37"/>
      <c r="C267" s="20"/>
      <c r="D267" s="20"/>
      <c r="E267" s="17"/>
    </row>
    <row r="268">
      <c r="A268" s="37"/>
      <c r="B268" s="37"/>
      <c r="C268" s="20"/>
      <c r="D268" s="20"/>
      <c r="E268" s="17"/>
    </row>
    <row r="269">
      <c r="A269" s="37"/>
      <c r="B269" s="37"/>
      <c r="C269" s="20"/>
      <c r="D269" s="20"/>
      <c r="E269" s="17"/>
    </row>
    <row r="270">
      <c r="A270" s="37"/>
      <c r="B270" s="37"/>
      <c r="C270" s="20"/>
      <c r="D270" s="20"/>
      <c r="E270" s="17"/>
    </row>
    <row r="271">
      <c r="A271" s="37"/>
      <c r="B271" s="37"/>
      <c r="C271" s="20"/>
      <c r="D271" s="20"/>
      <c r="E271" s="17"/>
    </row>
    <row r="272">
      <c r="A272" s="37"/>
      <c r="B272" s="37"/>
      <c r="C272" s="20"/>
      <c r="D272" s="20"/>
      <c r="E272" s="17"/>
    </row>
    <row r="273">
      <c r="A273" s="37"/>
      <c r="B273" s="37"/>
      <c r="C273" s="20"/>
      <c r="D273" s="20"/>
      <c r="E273" s="17"/>
    </row>
    <row r="274">
      <c r="A274" s="37"/>
      <c r="B274" s="37"/>
      <c r="C274" s="20"/>
      <c r="D274" s="20"/>
      <c r="E274" s="17"/>
    </row>
    <row r="275">
      <c r="A275" s="37"/>
      <c r="B275" s="37"/>
      <c r="C275" s="20"/>
      <c r="D275" s="20"/>
      <c r="E275" s="17"/>
    </row>
    <row r="276">
      <c r="A276" s="37"/>
      <c r="B276" s="37"/>
      <c r="C276" s="20"/>
      <c r="D276" s="20"/>
      <c r="E276" s="17"/>
    </row>
    <row r="277">
      <c r="A277" s="37"/>
      <c r="B277" s="37"/>
      <c r="C277" s="20"/>
      <c r="D277" s="20"/>
      <c r="E277" s="17"/>
    </row>
    <row r="278">
      <c r="A278" s="37"/>
      <c r="B278" s="37"/>
      <c r="C278" s="20"/>
      <c r="D278" s="20"/>
      <c r="E278" s="17"/>
    </row>
    <row r="279">
      <c r="A279" s="37"/>
      <c r="B279" s="37"/>
      <c r="C279" s="20"/>
      <c r="D279" s="20"/>
      <c r="E279" s="17"/>
    </row>
    <row r="280">
      <c r="A280" s="37"/>
      <c r="B280" s="37"/>
      <c r="C280" s="20"/>
      <c r="D280" s="20"/>
      <c r="E280" s="17"/>
    </row>
    <row r="281">
      <c r="A281" s="37"/>
      <c r="B281" s="37"/>
      <c r="C281" s="20"/>
      <c r="D281" s="20"/>
      <c r="E281" s="17"/>
    </row>
    <row r="282">
      <c r="A282" s="37"/>
      <c r="B282" s="37"/>
      <c r="C282" s="20"/>
      <c r="D282" s="20"/>
      <c r="E282" s="17"/>
    </row>
    <row r="283">
      <c r="A283" s="37"/>
      <c r="B283" s="37"/>
      <c r="C283" s="20"/>
      <c r="D283" s="20"/>
      <c r="E283" s="17"/>
    </row>
    <row r="284">
      <c r="A284" s="37"/>
      <c r="B284" s="37"/>
      <c r="C284" s="20"/>
      <c r="D284" s="20"/>
      <c r="E284" s="17"/>
    </row>
    <row r="285">
      <c r="A285" s="37"/>
      <c r="B285" s="37"/>
      <c r="C285" s="20"/>
      <c r="D285" s="20"/>
      <c r="E285" s="17"/>
    </row>
    <row r="286">
      <c r="A286" s="37"/>
      <c r="B286" s="37"/>
      <c r="C286" s="20"/>
      <c r="D286" s="20"/>
      <c r="E286" s="17"/>
    </row>
  </sheetData>
  <dataValidations>
    <dataValidation type="list" allowBlank="1" showInputMessage="1" showErrorMessage="1" prompt="voir feuille &quot;Entites&quot;" sqref="A2:B286">
      <formula1>Entites!$A$2:$A$215</formula1>
    </dataValidation>
    <dataValidation type="custom" allowBlank="1" showDropDown="1" showInputMessage="1" showErrorMessage="1" prompt="Saisissez une URL correcte." sqref="E2:E153 E155:E286">
      <formula1>IFERROR(ISURL(E2), true)</formula1>
    </dataValidation>
  </dataValidations>
  <hyperlinks>
    <hyperlink r:id="rId2" ref="E30"/>
    <hyperlink r:id="rId3" ref="E88"/>
    <hyperlink r:id="rId4" location="v=onepage&amp;q=Igor%09Platounoff&amp;f=false" ref="E121"/>
    <hyperlink r:id="rId5" ref="E149"/>
    <hyperlink r:id="rId6" ref="E153"/>
    <hyperlink r:id="rId7" ref="E188"/>
    <hyperlink r:id="rId8" ref="E193"/>
    <hyperlink r:id="rId9" ref="E195"/>
    <hyperlink r:id="rId10" ref="E196"/>
    <hyperlink r:id="rId11" ref="E197"/>
    <hyperlink r:id="rId12" ref="E227"/>
    <hyperlink r:id="rId13" ref="E238"/>
  </hyperlinks>
  <drawing r:id="rId14"/>
  <legacyDrawing r:id="rId1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24.5"/>
  </cols>
  <sheetData>
    <row r="1">
      <c r="A1" s="40" t="s">
        <v>1321</v>
      </c>
      <c r="B1" s="40" t="s">
        <v>1159</v>
      </c>
    </row>
    <row r="2">
      <c r="A2" s="17" t="s">
        <v>1322</v>
      </c>
      <c r="B2" s="19" t="s">
        <v>1322</v>
      </c>
    </row>
    <row r="3">
      <c r="A3" s="17" t="s">
        <v>1323</v>
      </c>
      <c r="B3" s="17" t="s">
        <v>1324</v>
      </c>
    </row>
    <row r="4">
      <c r="A4" s="17" t="s">
        <v>1325</v>
      </c>
      <c r="B4" s="17" t="s">
        <v>1326</v>
      </c>
    </row>
    <row r="5">
      <c r="A5" s="17" t="s">
        <v>1327</v>
      </c>
      <c r="B5" s="17" t="s">
        <v>1328</v>
      </c>
    </row>
    <row r="6">
      <c r="A6" s="17" t="s">
        <v>155</v>
      </c>
      <c r="B6" s="17" t="s">
        <v>156</v>
      </c>
    </row>
    <row r="7">
      <c r="A7" s="17" t="s">
        <v>1329</v>
      </c>
      <c r="B7" s="17" t="s">
        <v>1330</v>
      </c>
    </row>
    <row r="8">
      <c r="A8" s="17" t="s">
        <v>1331</v>
      </c>
      <c r="B8" s="19" t="s">
        <v>1331</v>
      </c>
    </row>
    <row r="9">
      <c r="A9" s="17" t="s">
        <v>1332</v>
      </c>
      <c r="B9" s="17" t="s">
        <v>1332</v>
      </c>
    </row>
    <row r="10">
      <c r="A10" s="17" t="s">
        <v>1333</v>
      </c>
      <c r="B10" s="17" t="s">
        <v>1334</v>
      </c>
    </row>
    <row r="11">
      <c r="A11" s="17" t="s">
        <v>1335</v>
      </c>
      <c r="B11" s="17" t="s">
        <v>1336</v>
      </c>
    </row>
    <row r="12">
      <c r="A12" s="17" t="s">
        <v>1337</v>
      </c>
      <c r="B12" s="17" t="s">
        <v>1338</v>
      </c>
    </row>
    <row r="13">
      <c r="A13" s="17" t="s">
        <v>1339</v>
      </c>
      <c r="B13" s="17" t="s">
        <v>1340</v>
      </c>
    </row>
    <row r="14">
      <c r="A14" s="17" t="s">
        <v>1341</v>
      </c>
      <c r="B14" s="17" t="s">
        <v>1342</v>
      </c>
    </row>
    <row r="15">
      <c r="A15" s="17" t="s">
        <v>1343</v>
      </c>
      <c r="B15" s="17" t="s">
        <v>1344</v>
      </c>
    </row>
    <row r="16">
      <c r="A16" s="17" t="s">
        <v>1345</v>
      </c>
      <c r="B16" s="19" t="s">
        <v>1345</v>
      </c>
    </row>
    <row r="17">
      <c r="A17" s="17" t="s">
        <v>1056</v>
      </c>
      <c r="B17" s="17" t="s">
        <v>1057</v>
      </c>
    </row>
    <row r="18">
      <c r="A18" s="17" t="s">
        <v>110</v>
      </c>
      <c r="B18" s="17" t="s">
        <v>111</v>
      </c>
    </row>
    <row r="19">
      <c r="A19" s="17" t="s">
        <v>1346</v>
      </c>
      <c r="B19" s="17" t="s">
        <v>1347</v>
      </c>
    </row>
    <row r="20">
      <c r="A20" s="17" t="s">
        <v>1348</v>
      </c>
      <c r="B20" s="19" t="s">
        <v>1348</v>
      </c>
    </row>
    <row r="21">
      <c r="A21" s="19" t="s">
        <v>1349</v>
      </c>
      <c r="B21" s="19" t="s">
        <v>1350</v>
      </c>
    </row>
    <row r="22">
      <c r="A22" s="17" t="s">
        <v>1351</v>
      </c>
      <c r="B22" s="19" t="s">
        <v>1351</v>
      </c>
    </row>
    <row r="23">
      <c r="A23" s="17" t="s">
        <v>26</v>
      </c>
      <c r="B23" s="17" t="s">
        <v>27</v>
      </c>
    </row>
    <row r="24">
      <c r="A24" s="17" t="s">
        <v>1352</v>
      </c>
      <c r="B24" s="19" t="s">
        <v>1352</v>
      </c>
    </row>
    <row r="25">
      <c r="A25" s="17" t="s">
        <v>1353</v>
      </c>
      <c r="B25" s="19" t="s">
        <v>1353</v>
      </c>
    </row>
    <row r="26">
      <c r="A26" s="17" t="s">
        <v>1354</v>
      </c>
      <c r="B26" s="17" t="s">
        <v>1355</v>
      </c>
    </row>
    <row r="27">
      <c r="A27" s="17" t="s">
        <v>1356</v>
      </c>
      <c r="B27" s="17" t="s">
        <v>1357</v>
      </c>
    </row>
    <row r="28">
      <c r="A28" s="17" t="s">
        <v>1358</v>
      </c>
      <c r="B28" s="17" t="s">
        <v>1359</v>
      </c>
    </row>
    <row r="29">
      <c r="A29" s="17" t="s">
        <v>1360</v>
      </c>
      <c r="B29" s="17" t="s">
        <v>1361</v>
      </c>
    </row>
    <row r="30">
      <c r="A30" s="17" t="s">
        <v>1362</v>
      </c>
      <c r="B30" s="17" t="s">
        <v>1363</v>
      </c>
    </row>
    <row r="31">
      <c r="A31" s="17" t="s">
        <v>1364</v>
      </c>
      <c r="B31" s="19" t="s">
        <v>1364</v>
      </c>
    </row>
    <row r="32">
      <c r="A32" s="17" t="s">
        <v>1365</v>
      </c>
      <c r="B32" s="17" t="s">
        <v>1365</v>
      </c>
    </row>
    <row r="33">
      <c r="A33" s="17" t="s">
        <v>1366</v>
      </c>
      <c r="B33" s="17" t="s">
        <v>1367</v>
      </c>
    </row>
    <row r="34">
      <c r="A34" s="17" t="s">
        <v>1368</v>
      </c>
      <c r="B34" s="17" t="s">
        <v>1368</v>
      </c>
    </row>
    <row r="35">
      <c r="A35" s="17" t="s">
        <v>1369</v>
      </c>
      <c r="B35" s="17" t="s">
        <v>1370</v>
      </c>
    </row>
    <row r="36">
      <c r="A36" s="17" t="s">
        <v>1371</v>
      </c>
      <c r="B36" s="17" t="s">
        <v>1371</v>
      </c>
    </row>
    <row r="37">
      <c r="A37" s="17" t="s">
        <v>1372</v>
      </c>
      <c r="B37" s="17" t="s">
        <v>1372</v>
      </c>
    </row>
    <row r="38">
      <c r="A38" s="17" t="s">
        <v>1373</v>
      </c>
      <c r="B38" s="17" t="s">
        <v>1374</v>
      </c>
    </row>
    <row r="39">
      <c r="A39" s="17" t="s">
        <v>1375</v>
      </c>
      <c r="B39" s="17" t="s">
        <v>1376</v>
      </c>
    </row>
    <row r="40">
      <c r="A40" s="17" t="s">
        <v>1377</v>
      </c>
      <c r="B40" s="17" t="s">
        <v>1377</v>
      </c>
    </row>
    <row r="41">
      <c r="A41" s="17" t="s">
        <v>1378</v>
      </c>
      <c r="B41" s="19" t="s">
        <v>1379</v>
      </c>
    </row>
    <row r="42">
      <c r="A42" s="17" t="s">
        <v>1380</v>
      </c>
      <c r="B42" s="17" t="s">
        <v>1380</v>
      </c>
    </row>
    <row r="43">
      <c r="A43" s="17" t="s">
        <v>1381</v>
      </c>
      <c r="B43" s="17" t="s">
        <v>1382</v>
      </c>
    </row>
    <row r="44">
      <c r="A44" s="17" t="s">
        <v>1383</v>
      </c>
      <c r="B44" s="17" t="s">
        <v>1384</v>
      </c>
    </row>
    <row r="45">
      <c r="A45" s="17" t="s">
        <v>1385</v>
      </c>
      <c r="B45" s="17" t="s">
        <v>1385</v>
      </c>
    </row>
    <row r="46">
      <c r="A46" s="17" t="s">
        <v>1386</v>
      </c>
      <c r="B46" s="17" t="s">
        <v>1387</v>
      </c>
    </row>
    <row r="47">
      <c r="A47" s="17" t="s">
        <v>1388</v>
      </c>
      <c r="B47" s="17" t="s">
        <v>1388</v>
      </c>
    </row>
    <row r="48">
      <c r="A48" s="17" t="s">
        <v>1389</v>
      </c>
      <c r="B48" s="17" t="s">
        <v>1390</v>
      </c>
    </row>
    <row r="49">
      <c r="A49" s="17" t="s">
        <v>1391</v>
      </c>
      <c r="B49" s="17" t="s">
        <v>1392</v>
      </c>
    </row>
    <row r="50">
      <c r="A50" s="17" t="s">
        <v>1003</v>
      </c>
      <c r="B50" s="17" t="s">
        <v>1003</v>
      </c>
    </row>
    <row r="51">
      <c r="A51" s="17" t="s">
        <v>1393</v>
      </c>
      <c r="B51" s="17" t="s">
        <v>1393</v>
      </c>
    </row>
    <row r="52">
      <c r="A52" s="17" t="s">
        <v>1394</v>
      </c>
      <c r="B52" s="17" t="s">
        <v>1395</v>
      </c>
    </row>
    <row r="53">
      <c r="A53" s="17" t="s">
        <v>1396</v>
      </c>
      <c r="B53" s="17" t="s">
        <v>1397</v>
      </c>
    </row>
    <row r="54">
      <c r="A54" s="17" t="s">
        <v>1398</v>
      </c>
      <c r="B54" s="17" t="s">
        <v>1398</v>
      </c>
    </row>
    <row r="55">
      <c r="A55" s="17" t="s">
        <v>1399</v>
      </c>
      <c r="B55" s="17" t="s">
        <v>1400</v>
      </c>
    </row>
    <row r="56">
      <c r="A56" s="17" t="s">
        <v>1401</v>
      </c>
      <c r="B56" s="17" t="s">
        <v>1402</v>
      </c>
    </row>
    <row r="57">
      <c r="A57" s="17" t="s">
        <v>1403</v>
      </c>
      <c r="B57" s="17" t="s">
        <v>1403</v>
      </c>
    </row>
    <row r="58">
      <c r="A58" s="17" t="s">
        <v>775</v>
      </c>
      <c r="B58" s="17" t="s">
        <v>776</v>
      </c>
    </row>
    <row r="59">
      <c r="A59" s="17" t="s">
        <v>1404</v>
      </c>
      <c r="B59" s="17" t="s">
        <v>1404</v>
      </c>
    </row>
    <row r="60">
      <c r="A60" s="17" t="s">
        <v>1405</v>
      </c>
      <c r="B60" s="17" t="s">
        <v>1406</v>
      </c>
    </row>
    <row r="61">
      <c r="A61" s="17" t="s">
        <v>1407</v>
      </c>
      <c r="B61" s="17" t="s">
        <v>1408</v>
      </c>
    </row>
    <row r="62">
      <c r="A62" s="17" t="s">
        <v>1409</v>
      </c>
      <c r="B62" s="17" t="s">
        <v>1409</v>
      </c>
    </row>
    <row r="63">
      <c r="A63" s="17" t="s">
        <v>1410</v>
      </c>
      <c r="B63" s="17" t="s">
        <v>1411</v>
      </c>
    </row>
    <row r="64">
      <c r="A64" s="17" t="s">
        <v>1412</v>
      </c>
      <c r="B64" s="17" t="s">
        <v>1413</v>
      </c>
    </row>
    <row r="65">
      <c r="A65" s="17" t="s">
        <v>1414</v>
      </c>
      <c r="B65" s="17" t="s">
        <v>1415</v>
      </c>
    </row>
    <row r="66">
      <c r="A66" s="17" t="s">
        <v>1416</v>
      </c>
      <c r="B66" s="17" t="s">
        <v>1417</v>
      </c>
    </row>
    <row r="67">
      <c r="A67" s="17" t="s">
        <v>1418</v>
      </c>
      <c r="B67" s="17" t="s">
        <v>1419</v>
      </c>
    </row>
    <row r="68">
      <c r="A68" s="17" t="s">
        <v>52</v>
      </c>
      <c r="B68" s="17" t="s">
        <v>53</v>
      </c>
    </row>
    <row r="69">
      <c r="A69" s="17" t="s">
        <v>1420</v>
      </c>
      <c r="B69" s="17" t="s">
        <v>1421</v>
      </c>
    </row>
    <row r="70">
      <c r="A70" s="17" t="s">
        <v>1422</v>
      </c>
      <c r="B70" s="17" t="s">
        <v>1422</v>
      </c>
    </row>
    <row r="71">
      <c r="A71" s="17" t="s">
        <v>1423</v>
      </c>
      <c r="B71" s="17" t="s">
        <v>1424</v>
      </c>
    </row>
    <row r="72">
      <c r="A72" s="17" t="s">
        <v>1425</v>
      </c>
      <c r="B72" s="17" t="s">
        <v>1426</v>
      </c>
    </row>
    <row r="73">
      <c r="A73" s="17" t="s">
        <v>1427</v>
      </c>
      <c r="B73" s="17" t="s">
        <v>1428</v>
      </c>
    </row>
    <row r="74">
      <c r="A74" s="17" t="s">
        <v>41</v>
      </c>
      <c r="B74" s="17" t="s">
        <v>41</v>
      </c>
    </row>
    <row r="75">
      <c r="A75" s="17" t="s">
        <v>1429</v>
      </c>
      <c r="B75" s="17" t="s">
        <v>1429</v>
      </c>
    </row>
    <row r="76">
      <c r="A76" s="17" t="s">
        <v>1430</v>
      </c>
      <c r="B76" s="17" t="s">
        <v>1431</v>
      </c>
    </row>
    <row r="77">
      <c r="A77" s="17" t="s">
        <v>1432</v>
      </c>
      <c r="B77" s="17" t="s">
        <v>1433</v>
      </c>
    </row>
    <row r="78">
      <c r="A78" s="17" t="s">
        <v>1434</v>
      </c>
      <c r="B78" s="17" t="s">
        <v>1434</v>
      </c>
    </row>
    <row r="79">
      <c r="A79" s="17" t="s">
        <v>1435</v>
      </c>
      <c r="B79" s="17" t="s">
        <v>1435</v>
      </c>
    </row>
    <row r="80">
      <c r="A80" s="17" t="s">
        <v>1436</v>
      </c>
      <c r="B80" s="17" t="s">
        <v>1437</v>
      </c>
    </row>
    <row r="81">
      <c r="A81" s="17" t="s">
        <v>1438</v>
      </c>
      <c r="B81" s="17" t="s">
        <v>1438</v>
      </c>
    </row>
    <row r="82">
      <c r="A82" s="17" t="s">
        <v>1439</v>
      </c>
      <c r="B82" s="17" t="s">
        <v>1440</v>
      </c>
    </row>
    <row r="83">
      <c r="A83" s="17" t="s">
        <v>1441</v>
      </c>
      <c r="B83" s="17" t="s">
        <v>1441</v>
      </c>
    </row>
    <row r="84">
      <c r="A84" s="17" t="s">
        <v>1442</v>
      </c>
      <c r="B84" s="17" t="s">
        <v>1442</v>
      </c>
    </row>
    <row r="85">
      <c r="A85" s="17" t="s">
        <v>1443</v>
      </c>
      <c r="B85" s="17" t="s">
        <v>1443</v>
      </c>
    </row>
    <row r="86">
      <c r="A86" s="17" t="s">
        <v>1444</v>
      </c>
      <c r="B86" s="17" t="s">
        <v>1445</v>
      </c>
    </row>
    <row r="87">
      <c r="A87" s="17" t="s">
        <v>1446</v>
      </c>
      <c r="B87" s="17" t="s">
        <v>1447</v>
      </c>
    </row>
    <row r="88">
      <c r="A88" s="17" t="s">
        <v>1448</v>
      </c>
      <c r="B88" s="17" t="s">
        <v>1449</v>
      </c>
    </row>
    <row r="89">
      <c r="A89" s="17" t="s">
        <v>1450</v>
      </c>
      <c r="B89" s="17" t="s">
        <v>1451</v>
      </c>
    </row>
    <row r="90">
      <c r="A90" s="17" t="s">
        <v>1452</v>
      </c>
      <c r="B90" s="17" t="s">
        <v>1453</v>
      </c>
    </row>
    <row r="91">
      <c r="A91" s="17" t="s">
        <v>1454</v>
      </c>
      <c r="B91" s="17" t="s">
        <v>1455</v>
      </c>
    </row>
    <row r="92">
      <c r="A92" s="17" t="s">
        <v>1456</v>
      </c>
      <c r="B92" s="17" t="s">
        <v>1456</v>
      </c>
    </row>
    <row r="93">
      <c r="A93" s="17" t="s">
        <v>1457</v>
      </c>
      <c r="B93" s="17" t="s">
        <v>1457</v>
      </c>
    </row>
    <row r="94">
      <c r="A94" s="17" t="s">
        <v>1458</v>
      </c>
      <c r="B94" s="17" t="s">
        <v>1459</v>
      </c>
    </row>
    <row r="95">
      <c r="A95" s="17" t="s">
        <v>729</v>
      </c>
      <c r="B95" s="17" t="s">
        <v>730</v>
      </c>
    </row>
    <row r="96">
      <c r="A96" s="17" t="s">
        <v>1460</v>
      </c>
      <c r="B96" s="17" t="s">
        <v>1461</v>
      </c>
    </row>
    <row r="97">
      <c r="A97" s="17" t="s">
        <v>1462</v>
      </c>
      <c r="B97" s="17" t="s">
        <v>1463</v>
      </c>
    </row>
    <row r="98">
      <c r="A98" s="17" t="s">
        <v>1464</v>
      </c>
      <c r="B98" s="17" t="s">
        <v>1464</v>
      </c>
    </row>
    <row r="99">
      <c r="A99" s="17" t="s">
        <v>1465</v>
      </c>
      <c r="B99" s="17" t="s">
        <v>1466</v>
      </c>
    </row>
    <row r="100">
      <c r="A100" s="17" t="s">
        <v>1467</v>
      </c>
      <c r="B100" s="17" t="s">
        <v>1468</v>
      </c>
    </row>
    <row r="101">
      <c r="A101" s="17" t="s">
        <v>1469</v>
      </c>
      <c r="B101" s="17" t="s">
        <v>1470</v>
      </c>
    </row>
    <row r="102">
      <c r="A102" s="17" t="s">
        <v>1471</v>
      </c>
      <c r="B102" s="17" t="s">
        <v>1472</v>
      </c>
    </row>
    <row r="103">
      <c r="A103" s="17" t="s">
        <v>1473</v>
      </c>
      <c r="B103" s="17" t="s">
        <v>1474</v>
      </c>
    </row>
    <row r="104">
      <c r="A104" s="17" t="s">
        <v>987</v>
      </c>
      <c r="B104" s="17" t="s">
        <v>988</v>
      </c>
    </row>
    <row r="105">
      <c r="A105" s="17" t="s">
        <v>1475</v>
      </c>
      <c r="B105" s="17" t="s">
        <v>1476</v>
      </c>
    </row>
    <row r="106">
      <c r="A106" s="17" t="s">
        <v>1477</v>
      </c>
      <c r="B106" s="19" t="s">
        <v>1477</v>
      </c>
    </row>
    <row r="107">
      <c r="A107" s="17" t="s">
        <v>1478</v>
      </c>
      <c r="B107" s="17" t="s">
        <v>1478</v>
      </c>
    </row>
    <row r="108">
      <c r="A108" s="17" t="s">
        <v>1479</v>
      </c>
      <c r="B108" s="17" t="s">
        <v>1480</v>
      </c>
    </row>
    <row r="109">
      <c r="A109" s="17" t="s">
        <v>1481</v>
      </c>
      <c r="B109" s="19" t="s">
        <v>1481</v>
      </c>
    </row>
    <row r="110">
      <c r="A110" s="17" t="s">
        <v>1482</v>
      </c>
      <c r="B110" s="17" t="s">
        <v>1483</v>
      </c>
    </row>
    <row r="111">
      <c r="A111" s="19" t="s">
        <v>1484</v>
      </c>
      <c r="B111" s="19" t="s">
        <v>1485</v>
      </c>
    </row>
    <row r="112">
      <c r="A112" s="17" t="s">
        <v>1486</v>
      </c>
      <c r="B112" s="17" t="s">
        <v>1486</v>
      </c>
    </row>
    <row r="113">
      <c r="A113" s="17" t="s">
        <v>1487</v>
      </c>
      <c r="B113" s="17" t="s">
        <v>1487</v>
      </c>
    </row>
    <row r="114">
      <c r="A114" s="17" t="s">
        <v>1488</v>
      </c>
      <c r="B114" s="17" t="s">
        <v>1489</v>
      </c>
    </row>
    <row r="115">
      <c r="A115" s="17" t="s">
        <v>1490</v>
      </c>
      <c r="B115" s="17" t="s">
        <v>1491</v>
      </c>
    </row>
    <row r="116">
      <c r="A116" s="17" t="s">
        <v>1492</v>
      </c>
      <c r="B116" s="17" t="s">
        <v>1493</v>
      </c>
    </row>
    <row r="117">
      <c r="A117" s="17" t="s">
        <v>1494</v>
      </c>
      <c r="B117" s="17" t="s">
        <v>1495</v>
      </c>
    </row>
    <row r="118">
      <c r="A118" s="17" t="s">
        <v>1496</v>
      </c>
      <c r="B118" s="19" t="s">
        <v>1496</v>
      </c>
    </row>
    <row r="119">
      <c r="A119" s="17" t="s">
        <v>1497</v>
      </c>
      <c r="B119" s="17" t="s">
        <v>1498</v>
      </c>
    </row>
    <row r="120">
      <c r="A120" s="17" t="s">
        <v>1499</v>
      </c>
      <c r="B120" s="19" t="s">
        <v>1499</v>
      </c>
    </row>
    <row r="121">
      <c r="A121" s="19" t="s">
        <v>1500</v>
      </c>
      <c r="B121" s="17" t="s">
        <v>1501</v>
      </c>
    </row>
    <row r="122">
      <c r="A122" s="17" t="s">
        <v>1502</v>
      </c>
      <c r="B122" s="17" t="s">
        <v>1503</v>
      </c>
    </row>
    <row r="123">
      <c r="A123" s="17" t="s">
        <v>1504</v>
      </c>
      <c r="B123" s="17" t="s">
        <v>1504</v>
      </c>
    </row>
    <row r="124">
      <c r="A124" s="17" t="s">
        <v>1505</v>
      </c>
      <c r="B124" s="17" t="s">
        <v>1506</v>
      </c>
    </row>
    <row r="125">
      <c r="A125" s="17" t="s">
        <v>1507</v>
      </c>
      <c r="B125" s="17" t="s">
        <v>1507</v>
      </c>
    </row>
    <row r="126">
      <c r="A126" s="17" t="s">
        <v>1508</v>
      </c>
      <c r="B126" s="17" t="s">
        <v>1508</v>
      </c>
    </row>
    <row r="127">
      <c r="A127" s="17" t="s">
        <v>1509</v>
      </c>
      <c r="B127" s="17" t="s">
        <v>1509</v>
      </c>
    </row>
    <row r="128">
      <c r="A128" s="17" t="s">
        <v>1510</v>
      </c>
      <c r="B128" s="17" t="s">
        <v>1511</v>
      </c>
    </row>
    <row r="129">
      <c r="A129" s="17" t="s">
        <v>1512</v>
      </c>
      <c r="B129" s="17" t="s">
        <v>1513</v>
      </c>
    </row>
    <row r="130">
      <c r="A130" s="17" t="s">
        <v>1514</v>
      </c>
      <c r="B130" s="17" t="s">
        <v>1515</v>
      </c>
    </row>
    <row r="131">
      <c r="A131" s="17" t="s">
        <v>1516</v>
      </c>
      <c r="B131" s="17" t="s">
        <v>1516</v>
      </c>
    </row>
    <row r="132">
      <c r="A132" s="17" t="s">
        <v>1517</v>
      </c>
      <c r="B132" s="17" t="s">
        <v>1517</v>
      </c>
    </row>
    <row r="133">
      <c r="A133" s="17" t="s">
        <v>1518</v>
      </c>
      <c r="B133" s="17" t="s">
        <v>1519</v>
      </c>
    </row>
    <row r="134">
      <c r="A134" s="17" t="s">
        <v>1520</v>
      </c>
      <c r="B134" s="17" t="s">
        <v>1521</v>
      </c>
    </row>
    <row r="135">
      <c r="A135" s="17" t="s">
        <v>1522</v>
      </c>
      <c r="B135" s="17" t="s">
        <v>1522</v>
      </c>
    </row>
    <row r="136">
      <c r="A136" s="17" t="s">
        <v>1523</v>
      </c>
      <c r="B136" s="17" t="s">
        <v>1524</v>
      </c>
    </row>
    <row r="137">
      <c r="A137" s="17" t="s">
        <v>1525</v>
      </c>
      <c r="B137" s="17" t="s">
        <v>1526</v>
      </c>
    </row>
    <row r="138">
      <c r="A138" s="17" t="s">
        <v>1527</v>
      </c>
      <c r="B138" s="17" t="s">
        <v>1528</v>
      </c>
    </row>
    <row r="139">
      <c r="A139" s="17" t="s">
        <v>1529</v>
      </c>
      <c r="B139" s="17" t="s">
        <v>1529</v>
      </c>
    </row>
    <row r="140">
      <c r="A140" s="17" t="s">
        <v>1530</v>
      </c>
      <c r="B140" s="17" t="s">
        <v>1531</v>
      </c>
    </row>
    <row r="141">
      <c r="A141" s="17" t="s">
        <v>1532</v>
      </c>
      <c r="B141" s="19" t="s">
        <v>1532</v>
      </c>
    </row>
    <row r="142">
      <c r="A142" s="17" t="s">
        <v>1533</v>
      </c>
      <c r="B142" s="19" t="s">
        <v>1533</v>
      </c>
    </row>
    <row r="143">
      <c r="A143" s="17" t="s">
        <v>1534</v>
      </c>
      <c r="B143" s="17" t="s">
        <v>1534</v>
      </c>
    </row>
    <row r="144">
      <c r="A144" s="17" t="s">
        <v>1535</v>
      </c>
      <c r="B144" s="17" t="s">
        <v>1536</v>
      </c>
    </row>
    <row r="145">
      <c r="A145" s="17" t="s">
        <v>1537</v>
      </c>
      <c r="B145" s="19" t="s">
        <v>1537</v>
      </c>
    </row>
    <row r="146">
      <c r="A146" s="17" t="s">
        <v>1538</v>
      </c>
      <c r="B146" s="17" t="s">
        <v>1538</v>
      </c>
    </row>
    <row r="147">
      <c r="A147" s="17" t="s">
        <v>1539</v>
      </c>
      <c r="B147" s="17" t="s">
        <v>1539</v>
      </c>
    </row>
    <row r="148">
      <c r="A148" s="17" t="s">
        <v>1540</v>
      </c>
      <c r="B148" s="17" t="s">
        <v>1540</v>
      </c>
    </row>
    <row r="149">
      <c r="A149" s="17" t="s">
        <v>1541</v>
      </c>
      <c r="B149" s="17" t="s">
        <v>1541</v>
      </c>
    </row>
    <row r="150">
      <c r="A150" s="17" t="s">
        <v>1542</v>
      </c>
      <c r="B150" s="19" t="s">
        <v>1542</v>
      </c>
    </row>
    <row r="151">
      <c r="A151" s="17" t="s">
        <v>1543</v>
      </c>
      <c r="B151" s="17" t="s">
        <v>1543</v>
      </c>
    </row>
    <row r="152">
      <c r="A152" s="17" t="s">
        <v>1544</v>
      </c>
      <c r="B152" s="17" t="s">
        <v>1545</v>
      </c>
    </row>
    <row r="153">
      <c r="A153" s="17" t="s">
        <v>1546</v>
      </c>
      <c r="B153" s="17" t="s">
        <v>1547</v>
      </c>
    </row>
    <row r="154">
      <c r="A154" s="17" t="s">
        <v>1548</v>
      </c>
      <c r="B154" s="17" t="s">
        <v>1549</v>
      </c>
    </row>
    <row r="155">
      <c r="A155" s="17" t="s">
        <v>1550</v>
      </c>
      <c r="B155" s="17" t="s">
        <v>1550</v>
      </c>
    </row>
    <row r="156">
      <c r="A156" s="17" t="s">
        <v>1551</v>
      </c>
      <c r="B156" s="17" t="s">
        <v>1552</v>
      </c>
    </row>
    <row r="157">
      <c r="A157" s="17" t="s">
        <v>1553</v>
      </c>
      <c r="B157" s="17" t="s">
        <v>1554</v>
      </c>
    </row>
    <row r="158">
      <c r="A158" s="17" t="s">
        <v>1555</v>
      </c>
      <c r="B158" s="17" t="s">
        <v>1555</v>
      </c>
    </row>
    <row r="159">
      <c r="A159" s="17" t="s">
        <v>1556</v>
      </c>
      <c r="B159" s="19" t="s">
        <v>1556</v>
      </c>
    </row>
    <row r="160">
      <c r="A160" s="17" t="s">
        <v>1557</v>
      </c>
      <c r="B160" s="17" t="s">
        <v>1557</v>
      </c>
    </row>
    <row r="161">
      <c r="A161" s="17" t="s">
        <v>1558</v>
      </c>
      <c r="B161" s="17" t="s">
        <v>1559</v>
      </c>
    </row>
    <row r="162">
      <c r="A162" s="17" t="s">
        <v>1560</v>
      </c>
      <c r="B162" s="19" t="s">
        <v>1560</v>
      </c>
    </row>
    <row r="163">
      <c r="A163" s="17" t="s">
        <v>611</v>
      </c>
      <c r="B163" s="17" t="s">
        <v>612</v>
      </c>
    </row>
    <row r="164">
      <c r="A164" s="17" t="s">
        <v>1561</v>
      </c>
      <c r="B164" s="17" t="s">
        <v>1562</v>
      </c>
    </row>
    <row r="165">
      <c r="A165" s="17" t="s">
        <v>1563</v>
      </c>
      <c r="B165" s="19" t="s">
        <v>1563</v>
      </c>
    </row>
    <row r="166">
      <c r="A166" s="17" t="s">
        <v>1564</v>
      </c>
      <c r="B166" s="19" t="s">
        <v>1564</v>
      </c>
    </row>
    <row r="167">
      <c r="A167" s="17" t="s">
        <v>396</v>
      </c>
      <c r="B167" s="17" t="s">
        <v>397</v>
      </c>
    </row>
    <row r="168">
      <c r="A168" s="17" t="s">
        <v>1565</v>
      </c>
      <c r="B168" s="17" t="s">
        <v>1566</v>
      </c>
    </row>
    <row r="169">
      <c r="A169" s="17" t="s">
        <v>1567</v>
      </c>
      <c r="B169" s="17" t="s">
        <v>1567</v>
      </c>
    </row>
    <row r="170">
      <c r="A170" s="17" t="s">
        <v>1568</v>
      </c>
      <c r="B170" s="17" t="s">
        <v>1568</v>
      </c>
    </row>
    <row r="171">
      <c r="A171" s="17" t="s">
        <v>1569</v>
      </c>
      <c r="B171" s="17" t="s">
        <v>1569</v>
      </c>
    </row>
    <row r="172">
      <c r="A172" s="17" t="s">
        <v>1570</v>
      </c>
      <c r="B172" s="17" t="s">
        <v>1571</v>
      </c>
    </row>
    <row r="173">
      <c r="A173" s="17" t="s">
        <v>1572</v>
      </c>
      <c r="B173" s="17" t="s">
        <v>1573</v>
      </c>
    </row>
    <row r="174">
      <c r="A174" s="17" t="s">
        <v>1574</v>
      </c>
      <c r="B174" s="17" t="s">
        <v>1575</v>
      </c>
    </row>
    <row r="175">
      <c r="A175" s="17" t="s">
        <v>1576</v>
      </c>
      <c r="B175" s="19" t="s">
        <v>1576</v>
      </c>
    </row>
    <row r="176">
      <c r="A176" s="17" t="s">
        <v>1577</v>
      </c>
      <c r="B176" s="17" t="s">
        <v>1578</v>
      </c>
    </row>
    <row r="177">
      <c r="A177" s="17" t="s">
        <v>133</v>
      </c>
      <c r="B177" s="17" t="s">
        <v>134</v>
      </c>
    </row>
    <row r="178">
      <c r="A178" s="17" t="s">
        <v>492</v>
      </c>
      <c r="B178" s="17" t="s">
        <v>493</v>
      </c>
    </row>
    <row r="179">
      <c r="A179" s="17" t="s">
        <v>1579</v>
      </c>
      <c r="B179" s="17" t="s">
        <v>1579</v>
      </c>
    </row>
    <row r="180">
      <c r="A180" s="17" t="s">
        <v>1580</v>
      </c>
      <c r="B180" s="17" t="s">
        <v>1581</v>
      </c>
    </row>
    <row r="181">
      <c r="A181" s="17" t="s">
        <v>1582</v>
      </c>
      <c r="B181" s="17" t="s">
        <v>1583</v>
      </c>
    </row>
    <row r="182">
      <c r="A182" s="19" t="s">
        <v>1584</v>
      </c>
      <c r="B182" s="19" t="s">
        <v>1585</v>
      </c>
    </row>
    <row r="183">
      <c r="A183" s="17" t="s">
        <v>1586</v>
      </c>
      <c r="B183" s="17" t="s">
        <v>1587</v>
      </c>
    </row>
    <row r="184">
      <c r="A184" s="17" t="s">
        <v>1588</v>
      </c>
      <c r="B184" s="17" t="s">
        <v>1589</v>
      </c>
    </row>
    <row r="185">
      <c r="A185" s="17" t="s">
        <v>1590</v>
      </c>
      <c r="B185" s="19" t="s">
        <v>1591</v>
      </c>
    </row>
    <row r="186">
      <c r="A186" s="17" t="s">
        <v>1592</v>
      </c>
      <c r="B186" s="19" t="s">
        <v>1593</v>
      </c>
    </row>
    <row r="187">
      <c r="A187" s="17" t="s">
        <v>1594</v>
      </c>
      <c r="B187" s="19" t="s">
        <v>1594</v>
      </c>
    </row>
    <row r="188">
      <c r="A188" s="17" t="s">
        <v>1595</v>
      </c>
      <c r="B188" s="17" t="s">
        <v>1596</v>
      </c>
    </row>
    <row r="189">
      <c r="A189" s="17" t="s">
        <v>1597</v>
      </c>
      <c r="B189" s="19" t="s">
        <v>1597</v>
      </c>
    </row>
    <row r="190">
      <c r="A190" s="17" t="s">
        <v>1598</v>
      </c>
      <c r="B190" s="17" t="s">
        <v>1598</v>
      </c>
    </row>
    <row r="191">
      <c r="A191" s="17" t="s">
        <v>1599</v>
      </c>
      <c r="B191" s="17" t="s">
        <v>1600</v>
      </c>
    </row>
    <row r="192">
      <c r="A192" s="17" t="s">
        <v>1601</v>
      </c>
      <c r="B192" s="17" t="s">
        <v>1602</v>
      </c>
    </row>
    <row r="193">
      <c r="A193" s="17" t="s">
        <v>1603</v>
      </c>
      <c r="B193" s="17" t="s">
        <v>1604</v>
      </c>
    </row>
    <row r="194">
      <c r="A194" s="17" t="s">
        <v>1605</v>
      </c>
      <c r="B194" s="17" t="s">
        <v>1606</v>
      </c>
    </row>
    <row r="195">
      <c r="A195" s="17" t="s">
        <v>1607</v>
      </c>
      <c r="B195" s="17" t="s">
        <v>1608</v>
      </c>
    </row>
    <row r="196">
      <c r="A196" s="17" t="s">
        <v>1609</v>
      </c>
      <c r="B196" s="17" t="s">
        <v>1609</v>
      </c>
    </row>
    <row r="197">
      <c r="A197" s="17" t="s">
        <v>637</v>
      </c>
      <c r="B197" s="17" t="s">
        <v>638</v>
      </c>
    </row>
    <row r="198">
      <c r="A198" s="17" t="s">
        <v>338</v>
      </c>
      <c r="B198" s="19" t="s">
        <v>339</v>
      </c>
    </row>
    <row r="199">
      <c r="A199" s="17" t="s">
        <v>1610</v>
      </c>
      <c r="B199" s="19" t="s">
        <v>1610</v>
      </c>
    </row>
    <row r="200">
      <c r="A200" s="17" t="s">
        <v>1611</v>
      </c>
      <c r="B200" s="17" t="s">
        <v>1612</v>
      </c>
    </row>
    <row r="201">
      <c r="A201" s="17" t="s">
        <v>1613</v>
      </c>
      <c r="B201" s="17" t="s">
        <v>1614</v>
      </c>
    </row>
    <row r="202">
      <c r="A202" s="17" t="s">
        <v>1615</v>
      </c>
      <c r="B202" s="19" t="s">
        <v>1615</v>
      </c>
    </row>
    <row r="203">
      <c r="A203" s="17" t="s">
        <v>1616</v>
      </c>
      <c r="B203" s="17" t="s">
        <v>1617</v>
      </c>
    </row>
    <row r="204">
      <c r="A204" s="17" t="s">
        <v>1618</v>
      </c>
      <c r="B204" s="17" t="s">
        <v>1619</v>
      </c>
    </row>
    <row r="205">
      <c r="A205" s="17" t="s">
        <v>1620</v>
      </c>
      <c r="B205" s="17" t="s">
        <v>1621</v>
      </c>
    </row>
    <row r="206">
      <c r="A206" s="17" t="s">
        <v>1622</v>
      </c>
      <c r="B206" s="17" t="s">
        <v>1622</v>
      </c>
    </row>
    <row r="207">
      <c r="A207" s="17" t="s">
        <v>1623</v>
      </c>
      <c r="B207" s="17" t="s">
        <v>1623</v>
      </c>
    </row>
    <row r="208">
      <c r="A208" s="17" t="s">
        <v>1624</v>
      </c>
      <c r="B208" s="17" t="s">
        <v>1624</v>
      </c>
    </row>
    <row r="209">
      <c r="A209" s="17" t="s">
        <v>1625</v>
      </c>
      <c r="B209" s="19" t="s">
        <v>1625</v>
      </c>
    </row>
    <row r="210">
      <c r="A210" s="17" t="s">
        <v>1626</v>
      </c>
      <c r="B210" s="17" t="s">
        <v>1627</v>
      </c>
    </row>
    <row r="211">
      <c r="A211" s="17" t="s">
        <v>1628</v>
      </c>
      <c r="B211" s="17" t="s">
        <v>1629</v>
      </c>
    </row>
    <row r="212">
      <c r="A212" s="17" t="s">
        <v>1630</v>
      </c>
      <c r="B212" s="17" t="s">
        <v>1631</v>
      </c>
    </row>
    <row r="213">
      <c r="A213" s="17" t="s">
        <v>1632</v>
      </c>
      <c r="B213" s="17" t="s">
        <v>1633</v>
      </c>
    </row>
    <row r="214">
      <c r="A214" s="17" t="s">
        <v>1634</v>
      </c>
      <c r="B214" s="19" t="s">
        <v>1634</v>
      </c>
    </row>
    <row r="215">
      <c r="A215" s="17" t="s">
        <v>1635</v>
      </c>
      <c r="B215" s="17" t="s">
        <v>1635</v>
      </c>
    </row>
    <row r="216">
      <c r="A216" s="17" t="s">
        <v>1636</v>
      </c>
      <c r="B216" s="17" t="s">
        <v>1636</v>
      </c>
    </row>
    <row r="217">
      <c r="A217" s="17" t="s">
        <v>1637</v>
      </c>
      <c r="B217" s="19" t="s">
        <v>1637</v>
      </c>
    </row>
    <row r="218">
      <c r="A218" s="17" t="s">
        <v>1638</v>
      </c>
      <c r="B218" s="17" t="s">
        <v>1638</v>
      </c>
    </row>
    <row r="219">
      <c r="A219" s="17" t="s">
        <v>1639</v>
      </c>
      <c r="B219" s="17" t="s">
        <v>1639</v>
      </c>
    </row>
    <row r="220">
      <c r="A220" s="17" t="s">
        <v>1640</v>
      </c>
      <c r="B220" s="17" t="s">
        <v>1641</v>
      </c>
    </row>
    <row r="221">
      <c r="A221" s="17" t="s">
        <v>1642</v>
      </c>
      <c r="B221" s="17" t="s">
        <v>1642</v>
      </c>
    </row>
    <row r="222">
      <c r="A222" s="17" t="s">
        <v>1643</v>
      </c>
      <c r="B222" s="19" t="s">
        <v>1644</v>
      </c>
    </row>
    <row r="223">
      <c r="A223" s="17" t="s">
        <v>1645</v>
      </c>
      <c r="B223" s="17" t="s">
        <v>1645</v>
      </c>
    </row>
    <row r="224">
      <c r="A224" s="17" t="s">
        <v>1646</v>
      </c>
      <c r="B224" s="17" t="s">
        <v>1647</v>
      </c>
    </row>
    <row r="225">
      <c r="A225" s="17" t="s">
        <v>1648</v>
      </c>
      <c r="B225" s="17" t="s">
        <v>1649</v>
      </c>
    </row>
    <row r="226">
      <c r="A226" s="17" t="s">
        <v>1650</v>
      </c>
      <c r="B226" s="17" t="s">
        <v>1651</v>
      </c>
    </row>
    <row r="227">
      <c r="A227" s="17" t="s">
        <v>1652</v>
      </c>
      <c r="B227" s="17" t="s">
        <v>1652</v>
      </c>
    </row>
  </sheetData>
  <conditionalFormatting sqref="A1:B1">
    <cfRule type="cellIs" dxfId="0" priority="1" operator="equal">
      <formula>"FAUX"</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5"/>
  </cols>
  <sheetData>
    <row r="1">
      <c r="A1" s="44" t="s">
        <v>0</v>
      </c>
      <c r="B1" s="44" t="s">
        <v>15</v>
      </c>
    </row>
    <row r="2">
      <c r="A2" s="19" t="s">
        <v>20</v>
      </c>
    </row>
    <row r="3">
      <c r="A3" s="19" t="s">
        <v>152</v>
      </c>
    </row>
    <row r="4">
      <c r="A4" s="19" t="s">
        <v>181</v>
      </c>
    </row>
    <row r="5">
      <c r="A5" s="19" t="s">
        <v>220</v>
      </c>
    </row>
    <row r="6">
      <c r="A6" s="19"/>
    </row>
    <row r="7">
      <c r="A7" s="19"/>
    </row>
    <row r="8">
      <c r="A8" s="19"/>
    </row>
    <row r="9">
      <c r="A9" s="19"/>
    </row>
    <row r="10">
      <c r="A10" s="19"/>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2.5"/>
    <col customWidth="1" min="3" max="3" width="11.38"/>
  </cols>
  <sheetData>
    <row r="1">
      <c r="A1" s="3" t="s">
        <v>0</v>
      </c>
      <c r="B1" s="40" t="s">
        <v>15</v>
      </c>
      <c r="C1" s="40" t="s">
        <v>1653</v>
      </c>
    </row>
    <row r="2">
      <c r="A2" s="35" t="s">
        <v>86</v>
      </c>
      <c r="B2" s="19" t="s">
        <v>1654</v>
      </c>
      <c r="C2" s="19" t="s">
        <v>1655</v>
      </c>
    </row>
    <row r="3">
      <c r="A3" s="39" t="s">
        <v>74</v>
      </c>
      <c r="C3" s="19" t="s">
        <v>1656</v>
      </c>
    </row>
    <row r="4">
      <c r="A4" s="39" t="s">
        <v>902</v>
      </c>
      <c r="C4" s="19" t="s">
        <v>1657</v>
      </c>
    </row>
    <row r="5">
      <c r="A5" s="39" t="s">
        <v>199</v>
      </c>
      <c r="C5" s="19" t="s">
        <v>1658</v>
      </c>
    </row>
    <row r="6">
      <c r="A6" s="39" t="s">
        <v>21</v>
      </c>
      <c r="B6" s="19" t="s">
        <v>1659</v>
      </c>
      <c r="C6" s="19" t="s">
        <v>1660</v>
      </c>
    </row>
    <row r="7">
      <c r="A7" s="35" t="s">
        <v>35</v>
      </c>
      <c r="C7" s="19" t="s">
        <v>1660</v>
      </c>
    </row>
    <row r="8">
      <c r="A8" s="39" t="s">
        <v>153</v>
      </c>
      <c r="C8" s="19" t="s">
        <v>1660</v>
      </c>
    </row>
    <row r="9">
      <c r="A9" s="39" t="s">
        <v>221</v>
      </c>
      <c r="C9" s="19" t="s">
        <v>1660</v>
      </c>
    </row>
    <row r="10">
      <c r="A10" s="39" t="s">
        <v>182</v>
      </c>
      <c r="C10" s="19" t="s">
        <v>1660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6.13"/>
    <col customWidth="1" min="3" max="3" width="7.13"/>
    <col customWidth="1" min="4" max="5" width="19.0"/>
    <col customWidth="1" min="6" max="6" width="21.0"/>
  </cols>
  <sheetData>
    <row r="1">
      <c r="A1" s="40" t="s">
        <v>1</v>
      </c>
      <c r="B1" s="40" t="s">
        <v>1157</v>
      </c>
      <c r="C1" s="40" t="s">
        <v>1158</v>
      </c>
      <c r="D1" s="40" t="s">
        <v>0</v>
      </c>
      <c r="E1" s="1" t="s">
        <v>1159</v>
      </c>
      <c r="F1" s="40" t="s">
        <v>1160</v>
      </c>
    </row>
    <row r="2">
      <c r="A2" s="19">
        <v>1.0</v>
      </c>
      <c r="B2" s="34">
        <f>IF(Liens!A2="",,VLOOKUP(Liens!A2,Entites!$A:$B,2,FALSE))</f>
        <v>32</v>
      </c>
      <c r="C2" s="34">
        <f>IF(Liens!B2="",,VLOOKUP(Liens!B2,Entites!$A:$B,2,FALSE))</f>
        <v>1</v>
      </c>
      <c r="D2" s="7" t="str">
        <f>Liens!C2</f>
        <v>Ils partagent des idées internationales.</v>
      </c>
      <c r="E2" s="7" t="str">
        <f>Liens!D2</f>
        <v>They share international ideas.</v>
      </c>
      <c r="F2" s="7" t="str">
        <f>Liens!E2</f>
        <v/>
      </c>
    </row>
    <row r="3">
      <c r="A3" s="19">
        <v>2.0</v>
      </c>
      <c r="B3" s="34">
        <f>IF(Liens!A3="",,VLOOKUP(Liens!A3,Entites!$A:$B,2,FALSE))</f>
        <v>88</v>
      </c>
      <c r="C3" s="34">
        <f>IF(Liens!B3="",,VLOOKUP(Liens!B3,Entites!$A:$B,2,FALSE))</f>
        <v>54</v>
      </c>
      <c r="D3" s="7" t="str">
        <f>Liens!C3</f>
        <v/>
      </c>
      <c r="E3" s="7" t="str">
        <f>Liens!D3</f>
        <v/>
      </c>
      <c r="F3" s="7" t="str">
        <f>Liens!E3</f>
        <v/>
      </c>
    </row>
    <row r="4">
      <c r="A4" s="19">
        <v>3.0</v>
      </c>
      <c r="B4" s="34">
        <f>IF(Liens!A4="",,VLOOKUP(Liens!A4,Entites!$A:$B,2,FALSE))</f>
        <v>88</v>
      </c>
      <c r="C4" s="34">
        <f>IF(Liens!B4="",,VLOOKUP(Liens!B4,Entites!$A:$B,2,FALSE))</f>
        <v>1</v>
      </c>
      <c r="D4" s="7" t="str">
        <f>Liens!C4</f>
        <v>Ils partagent des idées internationales.</v>
      </c>
      <c r="E4" s="7" t="str">
        <f>Liens!D4</f>
        <v>They share international ideas.</v>
      </c>
      <c r="F4" s="7" t="str">
        <f>Liens!E4</f>
        <v/>
      </c>
    </row>
    <row r="5">
      <c r="A5" s="19">
        <v>4.0</v>
      </c>
      <c r="B5" s="34">
        <f>IF(Liens!A5="",,VLOOKUP(Liens!A5,Entites!$A:$B,2,FALSE))</f>
        <v>89</v>
      </c>
      <c r="C5" s="34">
        <f>IF(Liens!B5="",,VLOOKUP(Liens!B5,Entites!$A:$B,2,FALSE))</f>
        <v>1</v>
      </c>
      <c r="D5" s="7" t="str">
        <f>Liens!C5</f>
        <v>Ils ont des idées communes au niveau social. Ils se sont peut être rencontrés à la SDN.</v>
      </c>
      <c r="E5" s="7" t="str">
        <f>Liens!D5</f>
        <v>They have common ideas on a social level. They may have met at the League of Nations.</v>
      </c>
      <c r="F5" s="7" t="str">
        <f>Liens!E5</f>
        <v/>
      </c>
    </row>
    <row r="6">
      <c r="A6" s="19">
        <v>5.0</v>
      </c>
      <c r="B6" s="34">
        <f>IF(Liens!A6="",,VLOOKUP(Liens!A6,Entites!$A:$B,2,FALSE))</f>
        <v>90</v>
      </c>
      <c r="C6" s="34">
        <f>IF(Liens!B6="",,VLOOKUP(Liens!B6,Entites!$A:$B,2,FALSE))</f>
        <v>1</v>
      </c>
      <c r="D6" s="7" t="str">
        <f>Liens!C6</f>
        <v>Ils partagent des volontés internationales.</v>
      </c>
      <c r="E6" s="7" t="str">
        <f>Liens!D6</f>
        <v>They share international wills.</v>
      </c>
      <c r="F6" s="7" t="str">
        <f>Liens!E6</f>
        <v/>
      </c>
    </row>
    <row r="7">
      <c r="A7" s="19">
        <v>6.0</v>
      </c>
      <c r="B7" s="34">
        <f>IF(Liens!A7="",,VLOOKUP(Liens!A7,Entites!$A:$B,2,FALSE))</f>
        <v>33</v>
      </c>
      <c r="C7" s="34">
        <f>IF(Liens!B7="",,VLOOKUP(Liens!B7,Entites!$A:$B,2,FALSE))</f>
        <v>1</v>
      </c>
      <c r="D7" s="7" t="str">
        <f>Liens!C7</f>
        <v/>
      </c>
      <c r="E7" s="7" t="str">
        <f>Liens!D7</f>
        <v/>
      </c>
      <c r="F7" s="7" t="str">
        <f>Liens!E7</f>
        <v/>
      </c>
    </row>
    <row r="8">
      <c r="A8" s="19">
        <v>7.0</v>
      </c>
      <c r="B8" s="34">
        <f>IF(Liens!A8="",,VLOOKUP(Liens!A8,Entites!$A:$B,2,FALSE))</f>
        <v>91</v>
      </c>
      <c r="C8" s="34">
        <f>IF(Liens!B8="",,VLOOKUP(Liens!B8,Entites!$A:$B,2,FALSE))</f>
        <v>22</v>
      </c>
      <c r="D8" s="7" t="str">
        <f>Liens!C8</f>
        <v>Ils sont les secrétaires du Mundaneum.</v>
      </c>
      <c r="E8" s="7" t="str">
        <f>Liens!D8</f>
        <v>They are the secretaries of the Mundaneum.</v>
      </c>
      <c r="F8" s="7" t="str">
        <f>Liens!E8</f>
        <v/>
      </c>
    </row>
    <row r="9">
      <c r="A9" s="19">
        <v>8.0</v>
      </c>
      <c r="B9" s="34">
        <f>IF(Liens!A9="",,VLOOKUP(Liens!A9,Entites!$A:$B,2,FALSE))</f>
        <v>91</v>
      </c>
      <c r="C9" s="34">
        <f>IF(Liens!B9="",,VLOOKUP(Liens!B9,Entites!$A:$B,2,FALSE))</f>
        <v>1</v>
      </c>
      <c r="D9" s="7" t="str">
        <f>Liens!C9</f>
        <v/>
      </c>
      <c r="E9" s="7" t="str">
        <f>Liens!D9</f>
        <v/>
      </c>
      <c r="F9" s="7" t="str">
        <f>Liens!E9</f>
        <v/>
      </c>
    </row>
    <row r="10">
      <c r="A10" s="19">
        <v>9.0</v>
      </c>
      <c r="B10" s="34">
        <f>IF(Liens!A10="",,VLOOKUP(Liens!A10,Entites!$A:$B,2,FALSE))</f>
        <v>27</v>
      </c>
      <c r="C10" s="34">
        <f>IF(Liens!B10="",,VLOOKUP(Liens!B10,Entites!$A:$B,2,FALSE))</f>
        <v>13</v>
      </c>
      <c r="D10" s="7" t="str">
        <f>Liens!C10</f>
        <v>Carnegie visite le Palais Mondial en 1913.</v>
      </c>
      <c r="E10" s="7" t="str">
        <f>Liens!D10</f>
        <v>Carnegie visits the Palais Mondial in 1913.</v>
      </c>
      <c r="F10" s="7" t="str">
        <f>Liens!E10</f>
        <v/>
      </c>
    </row>
    <row r="11">
      <c r="A11" s="19">
        <v>10.0</v>
      </c>
      <c r="B11" s="34">
        <f>IF(Liens!A11="",,VLOOKUP(Liens!A11,Entites!$A:$B,2,FALSE))</f>
        <v>27</v>
      </c>
      <c r="C11" s="34">
        <f>IF(Liens!B11="",,VLOOKUP(Liens!B11,Entites!$A:$B,2,FALSE))</f>
        <v>1</v>
      </c>
      <c r="D11" s="7" t="str">
        <f>Liens!C11</f>
        <v/>
      </c>
      <c r="E11" s="7" t="str">
        <f>Liens!D11</f>
        <v/>
      </c>
      <c r="F11" s="7" t="str">
        <f>Liens!E11</f>
        <v/>
      </c>
    </row>
    <row r="12">
      <c r="A12" s="19">
        <v>11.0</v>
      </c>
      <c r="B12" s="34">
        <f>IF(Liens!A12="",,VLOOKUP(Liens!A12,Entites!$A:$B,2,FALSE))</f>
        <v>68</v>
      </c>
      <c r="C12" s="34">
        <f>IF(Liens!B12="",,VLOOKUP(Liens!B12,Entites!$A:$B,2,FALSE))</f>
        <v>8</v>
      </c>
      <c r="D12" s="7" t="str">
        <f>Liens!C12</f>
        <v/>
      </c>
      <c r="E12" s="7" t="str">
        <f>Liens!D12</f>
        <v/>
      </c>
      <c r="F12" s="7" t="str">
        <f>Liens!E12</f>
        <v/>
      </c>
    </row>
    <row r="13">
      <c r="A13" s="19">
        <v>12.0</v>
      </c>
      <c r="B13" s="34">
        <f>IF(Liens!A13="",,VLOOKUP(Liens!A13,Entites!$A:$B,2,FALSE))</f>
        <v>68</v>
      </c>
      <c r="C13" s="34">
        <f>IF(Liens!B13="",,VLOOKUP(Liens!B13,Entites!$A:$B,2,FALSE))</f>
        <v>1</v>
      </c>
      <c r="D13" s="7" t="str">
        <f>Liens!C13</f>
        <v/>
      </c>
      <c r="E13" s="7" t="str">
        <f>Liens!D13</f>
        <v/>
      </c>
      <c r="F13" s="7" t="str">
        <f>Liens!E13</f>
        <v/>
      </c>
    </row>
    <row r="14">
      <c r="A14" s="19">
        <v>13.0</v>
      </c>
      <c r="B14" s="34">
        <f>IF(Liens!A14="",,VLOOKUP(Liens!A14,Entites!$A:$B,2,FALSE))</f>
        <v>92</v>
      </c>
      <c r="C14" s="34">
        <f>IF(Liens!B14="",,VLOOKUP(Liens!B14,Entites!$A:$B,2,FALSE))</f>
        <v>82</v>
      </c>
      <c r="D14" s="7" t="str">
        <f>Liens!C14</f>
        <v>Ils se rencontrent, avec Khrisnamurti.</v>
      </c>
      <c r="E14" s="7" t="str">
        <f>Liens!D14</f>
        <v>They meet, with Khrisnamurti.</v>
      </c>
      <c r="F14" s="7" t="str">
        <f>Liens!E14</f>
        <v/>
      </c>
    </row>
    <row r="15">
      <c r="A15" s="19">
        <v>14.0</v>
      </c>
      <c r="B15" s="34">
        <f>IF(Liens!A15="",,VLOOKUP(Liens!A15,Entites!$A:$B,2,FALSE))</f>
        <v>92</v>
      </c>
      <c r="C15" s="34">
        <f>IF(Liens!B15="",,VLOOKUP(Liens!B15,Entites!$A:$B,2,FALSE))</f>
        <v>1</v>
      </c>
      <c r="D15" s="7" t="str">
        <f>Liens!C15</f>
        <v>Elle défend le partage de la connaissance scientifique au plus grand nombre (éducation populaire).</v>
      </c>
      <c r="E15" s="7" t="str">
        <f>Liens!D15</f>
        <v>She promotes the wide sharing of scientific knowledge (popular education).</v>
      </c>
      <c r="F15" s="7" t="str">
        <f>Liens!E15</f>
        <v/>
      </c>
    </row>
    <row r="16">
      <c r="A16" s="19">
        <v>15.0</v>
      </c>
      <c r="B16" s="34">
        <f>IF(Liens!A16="",,VLOOKUP(Liens!A16,Entites!$A:$B,2,FALSE))</f>
        <v>25</v>
      </c>
      <c r="C16" s="34">
        <f>IF(Liens!B16="",,VLOOKUP(Liens!B16,Entites!$A:$B,2,FALSE))</f>
        <v>1</v>
      </c>
      <c r="D16" s="7" t="str">
        <f>Liens!C16</f>
        <v/>
      </c>
      <c r="E16" s="7" t="str">
        <f>Liens!D16</f>
        <v/>
      </c>
      <c r="F16" s="7" t="str">
        <f>Liens!E16</f>
        <v/>
      </c>
    </row>
    <row r="17">
      <c r="A17" s="19">
        <v>16.0</v>
      </c>
      <c r="B17" s="34">
        <f>IF(Liens!A17="",,VLOOKUP(Liens!A17,Entites!$A:$B,2,FALSE))</f>
        <v>123</v>
      </c>
      <c r="C17" s="34">
        <f>IF(Liens!B17="",,VLOOKUP(Liens!B17,Entites!$A:$B,2,FALSE))</f>
        <v>26</v>
      </c>
      <c r="D17" s="7" t="str">
        <f>Liens!C17</f>
        <v>Via la Ligue de l'enseignement.</v>
      </c>
      <c r="E17" s="7" t="str">
        <f>Liens!D17</f>
        <v/>
      </c>
      <c r="F17" s="7" t="str">
        <f>Liens!E17</f>
        <v/>
      </c>
    </row>
    <row r="18">
      <c r="A18" s="19">
        <v>17.0</v>
      </c>
      <c r="B18" s="34">
        <f>IF(Liens!A18="",,VLOOKUP(Liens!A18,Entites!$A:$B,2,FALSE))</f>
        <v>52</v>
      </c>
      <c r="C18" s="34">
        <f>IF(Liens!B18="",,VLOOKUP(Liens!B18,Entites!$A:$B,2,FALSE))</f>
        <v>33</v>
      </c>
      <c r="D18" s="7" t="str">
        <f>Liens!C18</f>
        <v/>
      </c>
      <c r="E18" s="7" t="str">
        <f>Liens!D18</f>
        <v/>
      </c>
      <c r="F18" s="7" t="str">
        <f>Liens!E18</f>
        <v/>
      </c>
    </row>
    <row r="19">
      <c r="A19" s="19">
        <v>18.0</v>
      </c>
      <c r="B19" s="34">
        <f>IF(Liens!A19="",,VLOOKUP(Liens!A19,Entites!$A:$B,2,FALSE))</f>
        <v>52</v>
      </c>
      <c r="C19" s="34">
        <f>IF(Liens!B19="",,VLOOKUP(Liens!B19,Entites!$A:$B,2,FALSE))</f>
        <v>1</v>
      </c>
      <c r="D19" s="7" t="str">
        <f>Liens!C19</f>
        <v/>
      </c>
      <c r="E19" s="7" t="str">
        <f>Liens!D19</f>
        <v/>
      </c>
      <c r="F19" s="7" t="str">
        <f>Liens!E19</f>
        <v/>
      </c>
    </row>
    <row r="20">
      <c r="A20" s="19">
        <v>19.0</v>
      </c>
      <c r="B20" s="34">
        <f>IF(Liens!A20="",,VLOOKUP(Liens!A20,Entites!$A:$B,2,FALSE))</f>
        <v>61</v>
      </c>
      <c r="C20" s="34">
        <f>IF(Liens!B20="",,VLOOKUP(Liens!B20,Entites!$A:$B,2,FALSE))</f>
        <v>52</v>
      </c>
      <c r="D20" s="7" t="str">
        <f>Liens!C20</f>
        <v>Von Suttner est vice-présidente du BIP en 1905.</v>
      </c>
      <c r="E20" s="7" t="str">
        <f>Liens!D20</f>
        <v/>
      </c>
      <c r="F20" s="7" t="str">
        <f>Liens!E20</f>
        <v/>
      </c>
    </row>
    <row r="21">
      <c r="A21" s="19">
        <v>20.0</v>
      </c>
      <c r="B21" s="34">
        <f>IF(Liens!A21="",,VLOOKUP(Liens!A21,Entites!$A:$B,2,FALSE))</f>
        <v>61</v>
      </c>
      <c r="C21" s="34">
        <f>IF(Liens!B21="",,VLOOKUP(Liens!B21,Entites!$A:$B,2,FALSE))</f>
        <v>42</v>
      </c>
      <c r="D21" s="7" t="str">
        <f>Liens!C21</f>
        <v>Passy devient membre du BIP en 1901.</v>
      </c>
      <c r="E21" s="7" t="str">
        <f>Liens!D21</f>
        <v/>
      </c>
      <c r="F21" s="7" t="str">
        <f>Liens!E21</f>
        <v/>
      </c>
    </row>
    <row r="22">
      <c r="A22" s="19">
        <v>21.0</v>
      </c>
      <c r="B22" s="34">
        <f>IF(Liens!A22="",,VLOOKUP(Liens!A22,Entites!$A:$B,2,FALSE))</f>
        <v>61</v>
      </c>
      <c r="C22" s="34">
        <f>IF(Liens!B22="",,VLOOKUP(Liens!B22,Entites!$A:$B,2,FALSE))</f>
        <v>6</v>
      </c>
      <c r="D22" s="7" t="str">
        <f>Liens!C22</f>
        <v>La Fontaine est président du BIP en 1903.</v>
      </c>
      <c r="E22" s="7" t="str">
        <f>Liens!D22</f>
        <v/>
      </c>
      <c r="F22" s="7" t="str">
        <f>Liens!E22</f>
        <v/>
      </c>
    </row>
    <row r="23">
      <c r="A23" s="19">
        <v>22.0</v>
      </c>
      <c r="B23" s="34">
        <f>IF(Liens!A23="",,VLOOKUP(Liens!A23,Entites!$A:$B,2,FALSE))</f>
        <v>61</v>
      </c>
      <c r="C23" s="34">
        <f>IF(Liens!B23="",,VLOOKUP(Liens!B23,Entites!$A:$B,2,FALSE))</f>
        <v>1</v>
      </c>
      <c r="D23" s="7" t="str">
        <f>Liens!C23</f>
        <v/>
      </c>
      <c r="E23" s="7" t="str">
        <f>Liens!D23</f>
        <v/>
      </c>
      <c r="F23" s="7" t="str">
        <f>Liens!E23</f>
        <v/>
      </c>
    </row>
    <row r="24">
      <c r="A24" s="19">
        <v>23.0</v>
      </c>
      <c r="B24" s="34">
        <f>IF(Liens!A24="",,VLOOKUP(Liens!A24,Entites!$A:$B,2,FALSE))</f>
        <v>61</v>
      </c>
      <c r="C24" s="34">
        <f>IF(Liens!B24="",,VLOOKUP(Liens!B24,Entites!$A:$B,2,FALSE))</f>
        <v>57</v>
      </c>
      <c r="D24" s="7" t="str">
        <f>Liens!C24</f>
        <v/>
      </c>
      <c r="E24" s="7" t="str">
        <f>Liens!D24</f>
        <v/>
      </c>
      <c r="F24" s="7" t="str">
        <f>Liens!E24</f>
        <v/>
      </c>
    </row>
    <row r="25">
      <c r="A25" s="19">
        <v>24.0</v>
      </c>
      <c r="B25" s="34">
        <f>IF(Liens!A25="",,VLOOKUP(Liens!A25,Entites!$A:$B,2,FALSE))</f>
        <v>23</v>
      </c>
      <c r="C25" s="34">
        <f>IF(Liens!B25="",,VLOOKUP(Liens!B25,Entites!$A:$B,2,FALSE))</f>
        <v>24</v>
      </c>
      <c r="D25" s="7" t="str">
        <f>Liens!C25</f>
        <v/>
      </c>
      <c r="E25" s="7" t="str">
        <f>Liens!D25</f>
        <v/>
      </c>
      <c r="F25" s="7" t="str">
        <f>Liens!E25</f>
        <v/>
      </c>
    </row>
    <row r="26">
      <c r="A26" s="19">
        <v>25.0</v>
      </c>
      <c r="B26" s="34">
        <f>IF(Liens!A26="",,VLOOKUP(Liens!A26,Entites!$A:$B,2,FALSE))</f>
        <v>23</v>
      </c>
      <c r="C26" s="34">
        <f>IF(Liens!B26="",,VLOOKUP(Liens!B26,Entites!$A:$B,2,FALSE))</f>
        <v>1</v>
      </c>
      <c r="D26" s="7" t="str">
        <f>Liens!C26</f>
        <v>Seconde femme de Paul Otlet.</v>
      </c>
      <c r="E26" s="7" t="str">
        <f>Liens!D26</f>
        <v>Second wife of Paul Otlet.</v>
      </c>
      <c r="F26" s="7" t="str">
        <f>Liens!E26</f>
        <v/>
      </c>
    </row>
    <row r="27">
      <c r="A27" s="19">
        <v>26.0</v>
      </c>
      <c r="B27" s="34">
        <f>IF(Liens!A27="",,VLOOKUP(Liens!A27,Entites!$A:$B,2,FALSE))</f>
        <v>20</v>
      </c>
      <c r="C27" s="34">
        <f>IF(Liens!B27="",,VLOOKUP(Liens!B27,Entites!$A:$B,2,FALSE))</f>
        <v>6</v>
      </c>
      <c r="D27" s="7" t="str">
        <f>Liens!C27</f>
        <v/>
      </c>
      <c r="E27" s="7" t="str">
        <f>Liens!D27</f>
        <v/>
      </c>
      <c r="F27" s="7" t="str">
        <f>Liens!E27</f>
        <v/>
      </c>
    </row>
    <row r="28">
      <c r="A28" s="19">
        <v>27.0</v>
      </c>
      <c r="B28" s="34">
        <f>IF(Liens!A28="",,VLOOKUP(Liens!A28,Entites!$A:$B,2,FALSE))</f>
        <v>20</v>
      </c>
      <c r="C28" s="34">
        <f>IF(Liens!B28="",,VLOOKUP(Liens!B28,Entites!$A:$B,2,FALSE))</f>
        <v>3</v>
      </c>
      <c r="D28" s="7" t="str">
        <f>Liens!C28</f>
        <v/>
      </c>
      <c r="E28" s="7" t="str">
        <f>Liens!D28</f>
        <v/>
      </c>
      <c r="F28" s="7" t="str">
        <f>Liens!E28</f>
        <v/>
      </c>
    </row>
    <row r="29">
      <c r="A29" s="19">
        <v>28.0</v>
      </c>
      <c r="B29" s="34">
        <f>IF(Liens!A29="",,VLOOKUP(Liens!A29,Entites!$A:$B,2,FALSE))</f>
        <v>20</v>
      </c>
      <c r="C29" s="34">
        <f>IF(Liens!B29="",,VLOOKUP(Liens!B29,Entites!$A:$B,2,FALSE))</f>
        <v>1</v>
      </c>
      <c r="D29" s="7" t="str">
        <f>Liens!C29</f>
        <v/>
      </c>
      <c r="E29" s="7" t="str">
        <f>Liens!D29</f>
        <v/>
      </c>
      <c r="F29" s="7" t="str">
        <f>Liens!E29</f>
        <v/>
      </c>
    </row>
    <row r="30">
      <c r="A30" s="19">
        <v>29.0</v>
      </c>
      <c r="B30" s="34">
        <f>IF(Liens!A30="",,VLOOKUP(Liens!A30,Entites!$A:$B,2,FALSE))</f>
        <v>94</v>
      </c>
      <c r="C30" s="34">
        <f>IF(Liens!B30="",,VLOOKUP(Liens!B30,Entites!$A:$B,2,FALSE))</f>
        <v>3</v>
      </c>
      <c r="D30" s="7" t="str">
        <f>Liens!C30</f>
        <v>Cutter oppose à Dewey sa propre classification, expansive.</v>
      </c>
      <c r="E30" s="7" t="str">
        <f>Liens!D30</f>
        <v>Cutter opposes Dewey with his own expansive classification.</v>
      </c>
      <c r="F30" s="45" t="str">
        <f>Liens!E30</f>
        <v>https://en.wikipedia.org/wiki/Cutter_Expansive_Classification</v>
      </c>
    </row>
    <row r="31">
      <c r="A31" s="19">
        <v>30.0</v>
      </c>
      <c r="B31" s="34">
        <f>IF(Liens!A31="",,VLOOKUP(Liens!A31,Entites!$A:$B,2,FALSE))</f>
        <v>26</v>
      </c>
      <c r="C31" s="34">
        <f>IF(Liens!B31="",,VLOOKUP(Liens!B31,Entites!$A:$B,2,FALSE))</f>
        <v>1</v>
      </c>
      <c r="D31" s="7" t="str">
        <f>Liens!C31</f>
        <v/>
      </c>
      <c r="E31" s="7" t="str">
        <f>Liens!D31</f>
        <v/>
      </c>
      <c r="F31" s="7" t="str">
        <f>Liens!E31</f>
        <v/>
      </c>
    </row>
    <row r="32">
      <c r="A32" s="19">
        <v>31.0</v>
      </c>
      <c r="B32" s="34">
        <f>IF(Liens!A32="",,VLOOKUP(Liens!A32,Entites!$A:$B,2,FALSE))</f>
        <v>93</v>
      </c>
      <c r="C32" s="34">
        <f>IF(Liens!B32="",,VLOOKUP(Liens!B32,Entites!$A:$B,2,FALSE))</f>
        <v>1</v>
      </c>
      <c r="D32" s="7" t="str">
        <f>Liens!C32</f>
        <v>Il s'intéresse aux projets d'Otlet mais il le trouve mégalomane. Il est donc plutôt un adversaire</v>
      </c>
      <c r="E32" s="7" t="str">
        <f>Liens!D32</f>
        <v>He is interested in Otlet's projects but finds him megalomaniac.</v>
      </c>
      <c r="F32" s="7" t="str">
        <f>Liens!E32</f>
        <v/>
      </c>
    </row>
    <row r="33">
      <c r="A33" s="19">
        <v>32.0</v>
      </c>
      <c r="B33" s="34">
        <f>IF(Liens!A33="",,VLOOKUP(Liens!A33,Entites!$A:$B,2,FALSE))</f>
        <v>45</v>
      </c>
      <c r="C33" s="34">
        <f>IF(Liens!B33="",,VLOOKUP(Liens!B33,Entites!$A:$B,2,FALSE))</f>
        <v>20</v>
      </c>
      <c r="D33" s="7" t="str">
        <f>Liens!C33</f>
        <v/>
      </c>
      <c r="E33" s="7" t="str">
        <f>Liens!D33</f>
        <v/>
      </c>
      <c r="F33" s="7" t="str">
        <f>Liens!E33</f>
        <v/>
      </c>
    </row>
    <row r="34">
      <c r="A34" s="19">
        <v>33.0</v>
      </c>
      <c r="B34" s="34">
        <f>IF(Liens!A34="",,VLOOKUP(Liens!A34,Entites!$A:$B,2,FALSE))</f>
        <v>45</v>
      </c>
      <c r="C34" s="34">
        <f>IF(Liens!B34="",,VLOOKUP(Liens!B34,Entites!$A:$B,2,FALSE))</f>
        <v>1</v>
      </c>
      <c r="D34" s="7" t="str">
        <f>Liens!C34</f>
        <v>Travaux en commun sur la CDU</v>
      </c>
      <c r="E34" s="7" t="str">
        <f>Liens!D34</f>
        <v>Shared work on the UDC</v>
      </c>
      <c r="F34" s="7" t="str">
        <f>Liens!E34</f>
        <v/>
      </c>
    </row>
    <row r="35">
      <c r="A35" s="19">
        <v>34.0</v>
      </c>
      <c r="B35" s="34">
        <f>IF(Liens!A35="",,VLOOKUP(Liens!A35,Entites!$A:$B,2,FALSE))</f>
        <v>80</v>
      </c>
      <c r="C35" s="34">
        <f>IF(Liens!B35="",,VLOOKUP(Liens!B35,Entites!$A:$B,2,FALSE))</f>
        <v>13</v>
      </c>
      <c r="D35" s="7" t="str">
        <f>Liens!C35</f>
        <v/>
      </c>
      <c r="E35" s="7" t="str">
        <f>Liens!D35</f>
        <v/>
      </c>
      <c r="F35" s="7" t="str">
        <f>Liens!E35</f>
        <v/>
      </c>
    </row>
    <row r="36">
      <c r="A36" s="19">
        <v>35.0</v>
      </c>
      <c r="B36" s="34">
        <f>IF(Liens!A36="",,VLOOKUP(Liens!A36,Entites!$A:$B,2,FALSE))</f>
        <v>80</v>
      </c>
      <c r="C36" s="34">
        <f>IF(Liens!B36="",,VLOOKUP(Liens!B36,Entites!$A:$B,2,FALSE))</f>
        <v>1</v>
      </c>
      <c r="D36" s="7" t="str">
        <f>Liens!C36</f>
        <v/>
      </c>
      <c r="E36" s="7" t="str">
        <f>Liens!D36</f>
        <v/>
      </c>
      <c r="F36" s="7" t="str">
        <f>Liens!E36</f>
        <v/>
      </c>
    </row>
    <row r="37">
      <c r="A37" s="19">
        <v>36.0</v>
      </c>
      <c r="B37" s="34">
        <f>IF(Liens!A37="",,VLOOKUP(Liens!A37,Entites!$A:$B,2,FALSE))</f>
        <v>73</v>
      </c>
      <c r="C37" s="34">
        <f>IF(Liens!B37="",,VLOOKUP(Liens!B37,Entites!$A:$B,2,FALSE))</f>
        <v>74</v>
      </c>
      <c r="D37" s="7" t="str">
        <f>Liens!C37</f>
        <v/>
      </c>
      <c r="E37" s="7" t="str">
        <f>Liens!D37</f>
        <v/>
      </c>
      <c r="F37" s="7" t="str">
        <f>Liens!E37</f>
        <v/>
      </c>
    </row>
    <row r="38">
      <c r="A38" s="19">
        <v>37.0</v>
      </c>
      <c r="B38" s="34">
        <f>IF(Liens!A38="",,VLOOKUP(Liens!A38,Entites!$A:$B,2,FALSE))</f>
        <v>73</v>
      </c>
      <c r="C38" s="34">
        <f>IF(Liens!B38="",,VLOOKUP(Liens!B38,Entites!$A:$B,2,FALSE))</f>
        <v>72</v>
      </c>
      <c r="D38" s="7" t="str">
        <f>Liens!C38</f>
        <v/>
      </c>
      <c r="E38" s="7" t="str">
        <f>Liens!D38</f>
        <v/>
      </c>
      <c r="F38" s="7" t="str">
        <f>Liens!E38</f>
        <v/>
      </c>
    </row>
    <row r="39">
      <c r="A39" s="19">
        <v>38.0</v>
      </c>
      <c r="B39" s="34">
        <f>IF(Liens!A39="",,VLOOKUP(Liens!A39,Entites!$A:$B,2,FALSE))</f>
        <v>73</v>
      </c>
      <c r="C39" s="34">
        <f>IF(Liens!B39="",,VLOOKUP(Liens!B39,Entites!$A:$B,2,FALSE))</f>
        <v>24</v>
      </c>
      <c r="D39" s="7" t="str">
        <f>Liens!C39</f>
        <v/>
      </c>
      <c r="E39" s="7" t="str">
        <f>Liens!D39</f>
        <v/>
      </c>
      <c r="F39" s="7" t="str">
        <f>Liens!E39</f>
        <v/>
      </c>
    </row>
    <row r="40">
      <c r="A40" s="19">
        <v>39.0</v>
      </c>
      <c r="B40" s="34">
        <f>IF(Liens!A40="",,VLOOKUP(Liens!A40,Entites!$A:$B,2,FALSE))</f>
        <v>73</v>
      </c>
      <c r="C40" s="34">
        <f>IF(Liens!B40="",,VLOOKUP(Liens!B40,Entites!$A:$B,2,FALSE))</f>
        <v>1</v>
      </c>
      <c r="D40" s="7" t="str">
        <f>Liens!C40</f>
        <v/>
      </c>
      <c r="E40" s="7" t="str">
        <f>Liens!D40</f>
        <v/>
      </c>
      <c r="F40" s="7" t="str">
        <f>Liens!E40</f>
        <v/>
      </c>
    </row>
    <row r="41">
      <c r="A41" s="19">
        <v>40.0</v>
      </c>
      <c r="B41" s="34">
        <f>IF(Liens!A41="",,VLOOKUP(Liens!A41,Entites!$A:$B,2,FALSE))</f>
        <v>69</v>
      </c>
      <c r="C41" s="34">
        <f>IF(Liens!B41="",,VLOOKUP(Liens!B41,Entites!$A:$B,2,FALSE))</f>
        <v>1</v>
      </c>
      <c r="D41" s="7" t="str">
        <f>Liens!C41</f>
        <v/>
      </c>
      <c r="E41" s="7" t="str">
        <f>Liens!D41</f>
        <v/>
      </c>
      <c r="F41" s="7" t="str">
        <f>Liens!E41</f>
        <v/>
      </c>
    </row>
    <row r="42">
      <c r="A42" s="19">
        <v>41.0</v>
      </c>
      <c r="B42" s="34">
        <f>IF(Liens!A42="",,VLOOKUP(Liens!A42,Entites!$A:$B,2,FALSE))</f>
        <v>15</v>
      </c>
      <c r="C42" s="34">
        <f>IF(Liens!B42="",,VLOOKUP(Liens!B42,Entites!$A:$B,2,FALSE))</f>
        <v>16</v>
      </c>
      <c r="D42" s="7" t="str">
        <f>Liens!C42</f>
        <v>La conférence de 1908 pose les bases du congrès de 1910.</v>
      </c>
      <c r="E42" s="7" t="str">
        <f>Liens!D42</f>
        <v>The 1908 conference laid the groundwork for the 1910 congress.</v>
      </c>
      <c r="F42" s="7" t="str">
        <f>Liens!E42</f>
        <v/>
      </c>
    </row>
    <row r="43">
      <c r="A43" s="19">
        <v>42.0</v>
      </c>
      <c r="B43" s="34">
        <f>IF(Liens!A43="",,VLOOKUP(Liens!A43,Entites!$A:$B,2,FALSE))</f>
        <v>15</v>
      </c>
      <c r="C43" s="34">
        <f>IF(Liens!B43="",,VLOOKUP(Liens!B43,Entites!$A:$B,2,FALSE))</f>
        <v>11</v>
      </c>
      <c r="D43" s="7" t="str">
        <f>Liens!C43</f>
        <v/>
      </c>
      <c r="E43" s="7" t="str">
        <f>Liens!D43</f>
        <v/>
      </c>
      <c r="F43" s="7" t="str">
        <f>Liens!E43</f>
        <v/>
      </c>
    </row>
    <row r="44">
      <c r="A44" s="19">
        <v>43.0</v>
      </c>
      <c r="B44" s="34">
        <f>IF(Liens!A44="",,VLOOKUP(Liens!A44,Entites!$A:$B,2,FALSE))</f>
        <v>15</v>
      </c>
      <c r="C44" s="34">
        <f>IF(Liens!B44="",,VLOOKUP(Liens!B44,Entites!$A:$B,2,FALSE))</f>
        <v>1</v>
      </c>
      <c r="D44" s="7" t="str">
        <f>Liens!C44</f>
        <v/>
      </c>
      <c r="E44" s="7" t="str">
        <f>Liens!D44</f>
        <v/>
      </c>
      <c r="F44" s="7" t="str">
        <f>Liens!E44</f>
        <v/>
      </c>
    </row>
    <row r="45">
      <c r="A45" s="19">
        <v>44.0</v>
      </c>
      <c r="B45" s="34">
        <f>IF(Liens!A45="",,VLOOKUP(Liens!A45,Entites!$A:$B,2,FALSE))</f>
        <v>16</v>
      </c>
      <c r="C45" s="34">
        <f>IF(Liens!B45="",,VLOOKUP(Liens!B45,Entites!$A:$B,2,FALSE))</f>
        <v>1</v>
      </c>
      <c r="D45" s="7" t="str">
        <f>Liens!C45</f>
        <v/>
      </c>
      <c r="E45" s="7" t="str">
        <f>Liens!D45</f>
        <v/>
      </c>
      <c r="F45" s="7" t="str">
        <f>Liens!E45</f>
        <v/>
      </c>
    </row>
    <row r="46">
      <c r="A46" s="19">
        <v>45.0</v>
      </c>
      <c r="B46" s="34">
        <f>IF(Liens!A46="",,VLOOKUP(Liens!A46,Entites!$A:$B,2,FALSE))</f>
        <v>81</v>
      </c>
      <c r="C46" s="34">
        <f>IF(Liens!B46="",,VLOOKUP(Liens!B46,Entites!$A:$B,2,FALSE))</f>
        <v>1</v>
      </c>
      <c r="D46" s="7" t="str">
        <f>Liens!C46</f>
        <v/>
      </c>
      <c r="E46" s="7" t="str">
        <f>Liens!D46</f>
        <v/>
      </c>
      <c r="F46" s="7" t="str">
        <f>Liens!E46</f>
        <v/>
      </c>
    </row>
    <row r="47">
      <c r="A47" s="19">
        <v>46.0</v>
      </c>
      <c r="B47" s="34">
        <f>IF(Liens!A47="",,VLOOKUP(Liens!A47,Entites!$A:$B,2,FALSE))</f>
        <v>17</v>
      </c>
      <c r="C47" s="34">
        <f>IF(Liens!B47="",,VLOOKUP(Liens!B47,Entites!$A:$B,2,FALSE))</f>
        <v>10</v>
      </c>
      <c r="D47" s="7" t="str">
        <f>Liens!C47</f>
        <v/>
      </c>
      <c r="E47" s="7" t="str">
        <f>Liens!D47</f>
        <v/>
      </c>
      <c r="F47" s="7" t="str">
        <f>Liens!E47</f>
        <v/>
      </c>
    </row>
    <row r="48">
      <c r="A48" s="19">
        <v>47.0</v>
      </c>
      <c r="B48" s="34">
        <f>IF(Liens!A48="",,VLOOKUP(Liens!A48,Entites!$A:$B,2,FALSE))</f>
        <v>17</v>
      </c>
      <c r="C48" s="34">
        <f>IF(Liens!B48="",,VLOOKUP(Liens!B48,Entites!$A:$B,2,FALSE))</f>
        <v>1</v>
      </c>
      <c r="D48" s="7" t="str">
        <f>Liens!C48</f>
        <v/>
      </c>
      <c r="E48" s="7" t="str">
        <f>Liens!D48</f>
        <v/>
      </c>
      <c r="F48" s="7" t="str">
        <f>Liens!E48</f>
        <v/>
      </c>
    </row>
    <row r="49">
      <c r="A49" s="19">
        <v>48.0</v>
      </c>
      <c r="B49" s="34">
        <f>IF(Liens!A49="",,VLOOKUP(Liens!A49,Entites!$A:$B,2,FALSE))</f>
        <v>17</v>
      </c>
      <c r="C49" s="34">
        <f>IF(Liens!B49="",,VLOOKUP(Liens!B49,Entites!$A:$B,2,FALSE))</f>
        <v>2</v>
      </c>
      <c r="D49" s="7" t="str">
        <f>Liens!C49</f>
        <v/>
      </c>
      <c r="E49" s="7" t="str">
        <f>Liens!D49</f>
        <v/>
      </c>
      <c r="F49" s="7" t="str">
        <f>Liens!E49</f>
        <v/>
      </c>
    </row>
    <row r="50">
      <c r="A50" s="19">
        <v>49.0</v>
      </c>
      <c r="B50" s="34">
        <f>IF(Liens!A50="",,VLOOKUP(Liens!A50,Entites!$A:$B,2,FALSE))</f>
        <v>65</v>
      </c>
      <c r="C50" s="34">
        <f>IF(Liens!B50="",,VLOOKUP(Liens!B50,Entites!$A:$B,2,FALSE))</f>
        <v>1</v>
      </c>
      <c r="D50" s="7" t="str">
        <f>Liens!C50</f>
        <v/>
      </c>
      <c r="E50" s="7" t="str">
        <f>Liens!D50</f>
        <v/>
      </c>
      <c r="F50" s="7" t="str">
        <f>Liens!E50</f>
        <v/>
      </c>
    </row>
    <row r="51">
      <c r="A51" s="19">
        <v>50.0</v>
      </c>
      <c r="B51" s="34">
        <f>IF(Liens!A51="",,VLOOKUP(Liens!A51,Entites!$A:$B,2,FALSE))</f>
        <v>56</v>
      </c>
      <c r="C51" s="34">
        <f>IF(Liens!B51="",,VLOOKUP(Liens!B51,Entites!$A:$B,2,FALSE))</f>
        <v>1</v>
      </c>
      <c r="D51" s="7" t="str">
        <f>Liens!C51</f>
        <v/>
      </c>
      <c r="E51" s="7" t="str">
        <f>Liens!D51</f>
        <v/>
      </c>
      <c r="F51" s="7" t="str">
        <f>Liens!E51</f>
        <v/>
      </c>
    </row>
    <row r="52">
      <c r="A52" s="19">
        <v>51.0</v>
      </c>
      <c r="B52" s="34">
        <f>IF(Liens!A52="",,VLOOKUP(Liens!A52,Entites!$A:$B,2,FALSE))</f>
        <v>66</v>
      </c>
      <c r="C52" s="34">
        <f>IF(Liens!B52="",,VLOOKUP(Liens!B52,Entites!$A:$B,2,FALSE))</f>
        <v>1</v>
      </c>
      <c r="D52" s="7" t="str">
        <f>Liens!C52</f>
        <v/>
      </c>
      <c r="E52" s="7" t="str">
        <f>Liens!D52</f>
        <v/>
      </c>
      <c r="F52" s="7" t="str">
        <f>Liens!E52</f>
        <v/>
      </c>
    </row>
    <row r="53">
      <c r="A53" s="19">
        <v>52.0</v>
      </c>
      <c r="B53" s="34">
        <f>IF(Liens!A53="",,VLOOKUP(Liens!A53,Entites!$A:$B,2,FALSE))</f>
        <v>50</v>
      </c>
      <c r="C53" s="34">
        <f>IF(Liens!B53="",,VLOOKUP(Liens!B53,Entites!$A:$B,2,FALSE))</f>
        <v>1</v>
      </c>
      <c r="D53" s="7" t="str">
        <f>Liens!C53</f>
        <v/>
      </c>
      <c r="E53" s="7" t="str">
        <f>Liens!D53</f>
        <v/>
      </c>
      <c r="F53" s="7" t="str">
        <f>Liens!E53</f>
        <v/>
      </c>
    </row>
    <row r="54">
      <c r="A54" s="19">
        <v>53.0</v>
      </c>
      <c r="B54" s="34">
        <f>IF(Liens!A54="",,VLOOKUP(Liens!A54,Entites!$A:$B,2,FALSE))</f>
        <v>50</v>
      </c>
      <c r="C54" s="34">
        <f>IF(Liens!B54="",,VLOOKUP(Liens!B54,Entites!$A:$B,2,FALSE))</f>
        <v>122</v>
      </c>
      <c r="D54" s="7" t="str">
        <f>Liens!C54</f>
        <v>Co-directeur avec Otlet et La Fontaine.</v>
      </c>
      <c r="E54" s="7" t="str">
        <f>Liens!D54</f>
        <v/>
      </c>
      <c r="F54" s="7" t="str">
        <f>Liens!E54</f>
        <v/>
      </c>
    </row>
    <row r="55">
      <c r="A55" s="19">
        <v>54.0</v>
      </c>
      <c r="B55" s="34">
        <f>IF(Liens!A55="",,VLOOKUP(Liens!A55,Entites!$A:$B,2,FALSE))</f>
        <v>95</v>
      </c>
      <c r="C55" s="34">
        <f>IF(Liens!B55="",,VLOOKUP(Liens!B55,Entites!$A:$B,2,FALSE))</f>
        <v>1</v>
      </c>
      <c r="D55" s="7" t="str">
        <f>Liens!C55</f>
        <v/>
      </c>
      <c r="E55" s="7" t="str">
        <f>Liens!D55</f>
        <v/>
      </c>
      <c r="F55" s="7" t="str">
        <f>Liens!E55</f>
        <v/>
      </c>
    </row>
    <row r="56">
      <c r="A56" s="19">
        <v>55.0</v>
      </c>
      <c r="B56" s="34">
        <f>IF(Liens!A56="",,VLOOKUP(Liens!A56,Entites!$A:$B,2,FALSE))</f>
        <v>12</v>
      </c>
      <c r="C56" s="34">
        <f>IF(Liens!B56="",,VLOOKUP(Liens!B56,Entites!$A:$B,2,FALSE))</f>
        <v>1</v>
      </c>
      <c r="D56" s="7" t="str">
        <f>Liens!C56</f>
        <v>Otlet est Président d'honneur de Die Brücke.</v>
      </c>
      <c r="E56" s="7" t="str">
        <f>Liens!D56</f>
        <v>Otlet is Honorary President of Die Brücke.</v>
      </c>
      <c r="F56" s="7" t="str">
        <f>Liens!E56</f>
        <v/>
      </c>
    </row>
    <row r="57">
      <c r="A57" s="19">
        <v>56.0</v>
      </c>
      <c r="B57" s="34">
        <f>IF(Liens!A57="",,VLOOKUP(Liens!A57,Entites!$A:$B,2,FALSE))</f>
        <v>12</v>
      </c>
      <c r="C57" s="34">
        <f>IF(Liens!B57="",,VLOOKUP(Liens!B57,Entites!$A:$B,2,FALSE))</f>
        <v>19</v>
      </c>
      <c r="D57" s="7" t="str">
        <f>Liens!C57</f>
        <v/>
      </c>
      <c r="E57" s="7" t="str">
        <f>Liens!D57</f>
        <v/>
      </c>
      <c r="F57" s="7" t="str">
        <f>Liens!E57</f>
        <v/>
      </c>
    </row>
    <row r="58">
      <c r="A58" s="19">
        <v>57.0</v>
      </c>
      <c r="B58" s="34">
        <f>IF(Liens!A58="",,VLOOKUP(Liens!A58,Entites!$A:$B,2,FALSE))</f>
        <v>43</v>
      </c>
      <c r="C58" s="34">
        <f>IF(Liens!B58="",,VLOOKUP(Liens!B58,Entites!$A:$B,2,FALSE))</f>
        <v>58</v>
      </c>
      <c r="D58" s="7" t="str">
        <f>Liens!C58</f>
        <v/>
      </c>
      <c r="E58" s="7" t="str">
        <f>Liens!D58</f>
        <v/>
      </c>
      <c r="F58" s="7" t="str">
        <f>Liens!E58</f>
        <v/>
      </c>
    </row>
    <row r="59">
      <c r="A59" s="19">
        <v>58.0</v>
      </c>
      <c r="B59" s="34">
        <f>IF(Liens!A59="",,VLOOKUP(Liens!A59,Entites!$A:$B,2,FALSE))</f>
        <v>43</v>
      </c>
      <c r="C59" s="34">
        <f>IF(Liens!B59="",,VLOOKUP(Liens!B59,Entites!$A:$B,2,FALSE))</f>
        <v>1</v>
      </c>
      <c r="D59" s="7" t="str">
        <f>Liens!C59</f>
        <v>Premier employeur de Paul Otlet.</v>
      </c>
      <c r="E59" s="7" t="str">
        <f>Liens!D59</f>
        <v>Paul Otlet's first employer.</v>
      </c>
      <c r="F59" s="7" t="str">
        <f>Liens!E59</f>
        <v/>
      </c>
    </row>
    <row r="60">
      <c r="A60" s="19">
        <v>59.0</v>
      </c>
      <c r="B60" s="34">
        <f>IF(Liens!A60="",,VLOOKUP(Liens!A60,Entites!$A:$B,2,FALSE))</f>
        <v>77</v>
      </c>
      <c r="C60" s="34">
        <f>IF(Liens!B60="",,VLOOKUP(Liens!B60,Entites!$A:$B,2,FALSE))</f>
        <v>1</v>
      </c>
      <c r="D60" s="7" t="str">
        <f>Liens!C60</f>
        <v/>
      </c>
      <c r="E60" s="7" t="str">
        <f>Liens!D60</f>
        <v/>
      </c>
      <c r="F60" s="7" t="str">
        <f>Liens!E60</f>
        <v/>
      </c>
    </row>
    <row r="61">
      <c r="A61" s="19">
        <v>60.0</v>
      </c>
      <c r="B61" s="34">
        <f>IF(Liens!A61="",,VLOOKUP(Liens!A61,Entites!$A:$B,2,FALSE))</f>
        <v>31</v>
      </c>
      <c r="C61" s="34">
        <f>IF(Liens!B61="",,VLOOKUP(Liens!B61,Entites!$A:$B,2,FALSE))</f>
        <v>1</v>
      </c>
      <c r="D61" s="7" t="str">
        <f>Liens!C61</f>
        <v/>
      </c>
      <c r="E61" s="7" t="str">
        <f>Liens!D61</f>
        <v/>
      </c>
      <c r="F61" s="7" t="str">
        <f>Liens!E61</f>
        <v/>
      </c>
    </row>
    <row r="62">
      <c r="A62" s="19">
        <v>61.0</v>
      </c>
      <c r="B62" s="34">
        <f>IF(Liens!A62="",,VLOOKUP(Liens!A62,Entites!$A:$B,2,FALSE))</f>
        <v>18</v>
      </c>
      <c r="C62" s="34">
        <f>IF(Liens!B62="",,VLOOKUP(Liens!B62,Entites!$A:$B,2,FALSE))</f>
        <v>1</v>
      </c>
      <c r="D62" s="7" t="str">
        <f>Liens!C62</f>
        <v/>
      </c>
      <c r="E62" s="7" t="str">
        <f>Liens!D62</f>
        <v/>
      </c>
      <c r="F62" s="7" t="str">
        <f>Liens!E62</f>
        <v/>
      </c>
    </row>
    <row r="63">
      <c r="A63" s="19">
        <v>62.0</v>
      </c>
      <c r="B63" s="34">
        <f>IF(Liens!A63="",,VLOOKUP(Liens!A63,Entites!$A:$B,2,FALSE))</f>
        <v>71</v>
      </c>
      <c r="C63" s="34">
        <f>IF(Liens!B63="",,VLOOKUP(Liens!B63,Entites!$A:$B,2,FALSE))</f>
        <v>54</v>
      </c>
      <c r="D63" s="7" t="str">
        <f>Liens!C63</f>
        <v/>
      </c>
      <c r="E63" s="7" t="str">
        <f>Liens!D63</f>
        <v/>
      </c>
      <c r="F63" s="7" t="str">
        <f>Liens!E63</f>
        <v/>
      </c>
    </row>
    <row r="64">
      <c r="A64" s="19">
        <v>63.0</v>
      </c>
      <c r="B64" s="34">
        <f>IF(Liens!A64="",,VLOOKUP(Liens!A64,Entites!$A:$B,2,FALSE))</f>
        <v>71</v>
      </c>
      <c r="C64" s="34">
        <f>IF(Liens!B64="",,VLOOKUP(Liens!B64,Entites!$A:$B,2,FALSE))</f>
        <v>1</v>
      </c>
      <c r="D64" s="7" t="str">
        <f>Liens!C64</f>
        <v>Il rend visite à Otlet pour découvrir le Mundaneum.</v>
      </c>
      <c r="E64" s="7" t="str">
        <f>Liens!D64</f>
        <v>He visits Otlet to discover the Mundaneum.</v>
      </c>
      <c r="F64" s="7" t="str">
        <f>Liens!E64</f>
        <v/>
      </c>
    </row>
    <row r="65">
      <c r="A65" s="19">
        <v>64.0</v>
      </c>
      <c r="B65" s="34">
        <f>IF(Liens!A65="",,VLOOKUP(Liens!A65,Entites!$A:$B,2,FALSE))</f>
        <v>4</v>
      </c>
      <c r="C65" s="34">
        <f>IF(Liens!B65="",,VLOOKUP(Liens!B65,Entites!$A:$B,2,FALSE))</f>
        <v>1</v>
      </c>
      <c r="D65" s="7" t="str">
        <f>Liens!C65</f>
        <v/>
      </c>
      <c r="E65" s="7" t="str">
        <f>Liens!D65</f>
        <v/>
      </c>
      <c r="F65" s="7" t="str">
        <f>Liens!E65</f>
        <v/>
      </c>
    </row>
    <row r="66">
      <c r="A66" s="19">
        <v>65.0</v>
      </c>
      <c r="B66" s="34">
        <f>IF(Liens!A66="",,VLOOKUP(Liens!A66,Entites!$A:$B,2,FALSE))</f>
        <v>4</v>
      </c>
      <c r="C66" s="34">
        <f>IF(Liens!B66="",,VLOOKUP(Liens!B66,Entites!$A:$B,2,FALSE))</f>
        <v>19</v>
      </c>
      <c r="D66" s="7" t="str">
        <f>Liens!C66</f>
        <v>Goldberg est diplômé de l'institut de chimie dirigé par Ostwald, à Leipzig.</v>
      </c>
      <c r="E66" s="7" t="str">
        <f>Liens!D66</f>
        <v>Goldberg graduated from the chemical institute headed by Ostwald in Leipzig.</v>
      </c>
      <c r="F66" s="7" t="str">
        <f>Liens!E66</f>
        <v/>
      </c>
    </row>
    <row r="67">
      <c r="A67" s="19">
        <v>66.0</v>
      </c>
      <c r="B67" s="34">
        <f>IF(Liens!A67="",,VLOOKUP(Liens!A67,Entites!$A:$B,2,FALSE))</f>
        <v>49</v>
      </c>
      <c r="C67" s="34">
        <f>IF(Liens!B67="",,VLOOKUP(Liens!B67,Entites!$A:$B,2,FALSE))</f>
        <v>54</v>
      </c>
      <c r="D67" s="7" t="str">
        <f>Liens!C67</f>
        <v>Administrateur de l'Institut.</v>
      </c>
      <c r="E67" s="7" t="str">
        <f>Liens!D67</f>
        <v/>
      </c>
      <c r="F67" s="7" t="str">
        <f>Liens!E67</f>
        <v/>
      </c>
    </row>
    <row r="68">
      <c r="A68" s="19">
        <v>67.0</v>
      </c>
      <c r="B68" s="34">
        <f>IF(Liens!A68="",,VLOOKUP(Liens!A68,Entites!$A:$B,2,FALSE))</f>
        <v>49</v>
      </c>
      <c r="C68" s="34">
        <f>IF(Liens!B68="",,VLOOKUP(Liens!B68,Entites!$A:$B,2,FALSE))</f>
        <v>1</v>
      </c>
      <c r="D68" s="7" t="str">
        <f>Liens!C68</f>
        <v/>
      </c>
      <c r="E68" s="7" t="str">
        <f>Liens!D68</f>
        <v/>
      </c>
      <c r="F68" s="7" t="str">
        <f>Liens!E68</f>
        <v/>
      </c>
    </row>
    <row r="69">
      <c r="A69" s="19">
        <v>68.0</v>
      </c>
      <c r="B69" s="34">
        <f>IF(Liens!A69="",,VLOOKUP(Liens!A69,Entites!$A:$B,2,FALSE))</f>
        <v>51</v>
      </c>
      <c r="C69" s="34">
        <f>IF(Liens!B69="",,VLOOKUP(Liens!B69,Entites!$A:$B,2,FALSE))</f>
        <v>1</v>
      </c>
      <c r="D69" s="7" t="str">
        <f>Liens!C69</f>
        <v/>
      </c>
      <c r="E69" s="7" t="str">
        <f>Liens!D69</f>
        <v/>
      </c>
      <c r="F69" s="7" t="str">
        <f>Liens!E69</f>
        <v/>
      </c>
    </row>
    <row r="70">
      <c r="A70" s="19">
        <v>69.0</v>
      </c>
      <c r="B70" s="34">
        <f>IF(Liens!A70="",,VLOOKUP(Liens!A70,Entites!$A:$B,2,FALSE))</f>
        <v>53</v>
      </c>
      <c r="C70" s="34">
        <f>IF(Liens!B70="",,VLOOKUP(Liens!B70,Entites!$A:$B,2,FALSE))</f>
        <v>1</v>
      </c>
      <c r="D70" s="7" t="str">
        <f>Liens!C70</f>
        <v/>
      </c>
      <c r="E70" s="7" t="str">
        <f>Liens!D70</f>
        <v/>
      </c>
      <c r="F70" s="7" t="str">
        <f>Liens!E70</f>
        <v/>
      </c>
    </row>
    <row r="71">
      <c r="A71" s="19">
        <v>70.0</v>
      </c>
      <c r="B71" s="34">
        <f>IF(Liens!A71="",,VLOOKUP(Liens!A71,Entites!$A:$B,2,FALSE))</f>
        <v>74</v>
      </c>
      <c r="C71" s="34">
        <f>IF(Liens!B71="",,VLOOKUP(Liens!B71,Entites!$A:$B,2,FALSE))</f>
        <v>72</v>
      </c>
      <c r="D71" s="7" t="str">
        <f>Liens!C71</f>
        <v/>
      </c>
      <c r="E71" s="7" t="str">
        <f>Liens!D71</f>
        <v/>
      </c>
      <c r="F71" s="7" t="str">
        <f>Liens!E71</f>
        <v/>
      </c>
    </row>
    <row r="72">
      <c r="A72" s="19">
        <v>71.0</v>
      </c>
      <c r="B72" s="34">
        <f>IF(Liens!A72="",,VLOOKUP(Liens!A72,Entites!$A:$B,2,FALSE))</f>
        <v>74</v>
      </c>
      <c r="C72" s="34">
        <f>IF(Liens!B72="",,VLOOKUP(Liens!B72,Entites!$A:$B,2,FALSE))</f>
        <v>1</v>
      </c>
      <c r="D72" s="7" t="str">
        <f>Liens!C72</f>
        <v/>
      </c>
      <c r="E72" s="7" t="str">
        <f>Liens!D72</f>
        <v/>
      </c>
      <c r="F72" s="7" t="str">
        <f>Liens!E72</f>
        <v/>
      </c>
    </row>
    <row r="73">
      <c r="A73" s="19">
        <v>72.0</v>
      </c>
      <c r="B73" s="34">
        <f>IF(Liens!A73="",,VLOOKUP(Liens!A73,Entites!$A:$B,2,FALSE))</f>
        <v>48</v>
      </c>
      <c r="C73" s="34">
        <f>IF(Liens!B73="",,VLOOKUP(Liens!B73,Entites!$A:$B,2,FALSE))</f>
        <v>66</v>
      </c>
      <c r="D73" s="7" t="str">
        <f>Liens!C73</f>
        <v/>
      </c>
      <c r="E73" s="7" t="str">
        <f>Liens!D73</f>
        <v/>
      </c>
      <c r="F73" s="7" t="str">
        <f>Liens!E73</f>
        <v/>
      </c>
    </row>
    <row r="74">
      <c r="A74" s="19">
        <v>73.0</v>
      </c>
      <c r="B74" s="34">
        <f>IF(Liens!A74="",,VLOOKUP(Liens!A74,Entites!$A:$B,2,FALSE))</f>
        <v>48</v>
      </c>
      <c r="C74" s="34">
        <f>IF(Liens!B74="",,VLOOKUP(Liens!B74,Entites!$A:$B,2,FALSE))</f>
        <v>53</v>
      </c>
      <c r="D74" s="7" t="str">
        <f>Liens!C74</f>
        <v/>
      </c>
      <c r="E74" s="7" t="str">
        <f>Liens!D74</f>
        <v/>
      </c>
      <c r="F74" s="7" t="str">
        <f>Liens!E74</f>
        <v/>
      </c>
    </row>
    <row r="75">
      <c r="A75" s="19">
        <v>74.0</v>
      </c>
      <c r="B75" s="34">
        <f>IF(Liens!A75="",,VLOOKUP(Liens!A75,Entites!$A:$B,2,FALSE))</f>
        <v>48</v>
      </c>
      <c r="C75" s="34">
        <f>IF(Liens!B75="",,VLOOKUP(Liens!B75,Entites!$A:$B,2,FALSE))</f>
        <v>36</v>
      </c>
      <c r="D75" s="7" t="str">
        <f>Liens!C75</f>
        <v/>
      </c>
      <c r="E75" s="7" t="str">
        <f>Liens!D75</f>
        <v/>
      </c>
      <c r="F75" s="7" t="str">
        <f>Liens!E75</f>
        <v/>
      </c>
    </row>
    <row r="76">
      <c r="A76" s="19">
        <v>75.0</v>
      </c>
      <c r="B76" s="34">
        <f>IF(Liens!A76="",,VLOOKUP(Liens!A76,Entites!$A:$B,2,FALSE))</f>
        <v>48</v>
      </c>
      <c r="C76" s="34">
        <f>IF(Liens!B76="",,VLOOKUP(Liens!B76,Entites!$A:$B,2,FALSE))</f>
        <v>1</v>
      </c>
      <c r="D76" s="7" t="str">
        <f>Liens!C76</f>
        <v/>
      </c>
      <c r="E76" s="7" t="str">
        <f>Liens!D76</f>
        <v/>
      </c>
      <c r="F76" s="7" t="str">
        <f>Liens!E76</f>
        <v/>
      </c>
    </row>
    <row r="77">
      <c r="A77" s="19">
        <v>76.0</v>
      </c>
      <c r="B77" s="34">
        <f>IF(Liens!A77="",,VLOOKUP(Liens!A77,Entites!$A:$B,2,FALSE))</f>
        <v>48</v>
      </c>
      <c r="C77" s="34">
        <f>IF(Liens!B77="",,VLOOKUP(Liens!B77,Entites!$A:$B,2,FALSE))</f>
        <v>5</v>
      </c>
      <c r="D77" s="7" t="str">
        <f>Liens!C77</f>
        <v/>
      </c>
      <c r="E77" s="7" t="str">
        <f>Liens!D77</f>
        <v/>
      </c>
      <c r="F77" s="7" t="str">
        <f>Liens!E77</f>
        <v/>
      </c>
    </row>
    <row r="78">
      <c r="A78" s="19">
        <v>77.0</v>
      </c>
      <c r="B78" s="34">
        <f>IF(Liens!A78="",,VLOOKUP(Liens!A78,Entites!$A:$B,2,FALSE))</f>
        <v>96</v>
      </c>
      <c r="C78" s="34">
        <f>IF(Liens!B78="",,VLOOKUP(Liens!B78,Entites!$A:$B,2,FALSE))</f>
        <v>20</v>
      </c>
      <c r="D78" s="7" t="str">
        <f>Liens!C78</f>
        <v>Dorkas rédige les 13 premières versions de la CDD.</v>
      </c>
      <c r="E78" s="7" t="str">
        <f>Liens!D78</f>
        <v>Dorkas drafted the first 13 versions of the CDD.</v>
      </c>
      <c r="F78" s="7" t="str">
        <f>Liens!E78</f>
        <v/>
      </c>
    </row>
    <row r="79">
      <c r="A79" s="19">
        <v>78.0</v>
      </c>
      <c r="B79" s="34">
        <f>IF(Liens!A79="",,VLOOKUP(Liens!A79,Entites!$A:$B,2,FALSE))</f>
        <v>96</v>
      </c>
      <c r="C79" s="34">
        <f>IF(Liens!B79="",,VLOOKUP(Liens!B79,Entites!$A:$B,2,FALSE))</f>
        <v>60</v>
      </c>
      <c r="D79" s="7" t="str">
        <f>Liens!C79</f>
        <v/>
      </c>
      <c r="E79" s="7" t="str">
        <f>Liens!D79</f>
        <v/>
      </c>
      <c r="F79" s="7" t="str">
        <f>Liens!E79</f>
        <v/>
      </c>
    </row>
    <row r="80">
      <c r="A80" s="19">
        <v>79.0</v>
      </c>
      <c r="B80" s="34">
        <f>IF(Liens!A80="",,VLOOKUP(Liens!A80,Entites!$A:$B,2,FALSE))</f>
        <v>96</v>
      </c>
      <c r="C80" s="34">
        <f>IF(Liens!B80="",,VLOOKUP(Liens!B80,Entites!$A:$B,2,FALSE))</f>
        <v>3</v>
      </c>
      <c r="D80" s="7" t="str">
        <f>Liens!C80</f>
        <v>Dorkas rédige les 13 premières versions de la CDD.</v>
      </c>
      <c r="E80" s="7" t="str">
        <f>Liens!D80</f>
        <v>Dorkas drafted the first 13 versions of the CDD.</v>
      </c>
      <c r="F80" s="7" t="str">
        <f>Liens!E80</f>
        <v/>
      </c>
    </row>
    <row r="81">
      <c r="A81" s="19">
        <v>80.0</v>
      </c>
      <c r="B81" s="34">
        <f>IF(Liens!A81="",,VLOOKUP(Liens!A81,Entites!$A:$B,2,FALSE))</f>
        <v>96</v>
      </c>
      <c r="C81" s="34">
        <f>IF(Liens!B81="",,VLOOKUP(Liens!B81,Entites!$A:$B,2,FALSE))</f>
        <v>3</v>
      </c>
      <c r="D81" s="7" t="str">
        <f>Liens!C81</f>
        <v/>
      </c>
      <c r="E81" s="7" t="str">
        <f>Liens!D81</f>
        <v/>
      </c>
      <c r="F81" s="7" t="str">
        <f>Liens!E81</f>
        <v/>
      </c>
    </row>
    <row r="82">
      <c r="A82" s="19">
        <v>81.0</v>
      </c>
      <c r="B82" s="34">
        <f>IF(Liens!A82="",,VLOOKUP(Liens!A82,Entites!$A:$B,2,FALSE))</f>
        <v>85</v>
      </c>
      <c r="C82" s="34">
        <f>IF(Liens!B82="",,VLOOKUP(Liens!B82,Entites!$A:$B,2,FALSE))</f>
        <v>1</v>
      </c>
      <c r="D82" s="7" t="str">
        <f>Liens!C82</f>
        <v/>
      </c>
      <c r="E82" s="7" t="str">
        <f>Liens!D82</f>
        <v/>
      </c>
      <c r="F82" s="7" t="str">
        <f>Liens!E82</f>
        <v/>
      </c>
    </row>
    <row r="83">
      <c r="A83" s="19">
        <v>82.0</v>
      </c>
      <c r="B83" s="34">
        <f>IF(Liens!A83="",,VLOOKUP(Liens!A83,Entites!$A:$B,2,FALSE))</f>
        <v>97</v>
      </c>
      <c r="C83" s="34">
        <f>IF(Liens!B83="",,VLOOKUP(Liens!B83,Entites!$A:$B,2,FALSE))</f>
        <v>1</v>
      </c>
      <c r="D83" s="7" t="str">
        <f>Liens!C83</f>
        <v>Opposant</v>
      </c>
      <c r="E83" s="7" t="str">
        <f>Liens!D83</f>
        <v>Opponent</v>
      </c>
      <c r="F83" s="7" t="str">
        <f>Liens!E83</f>
        <v/>
      </c>
    </row>
    <row r="84">
      <c r="A84" s="19">
        <v>83.0</v>
      </c>
      <c r="B84" s="34">
        <f>IF(Liens!A84="",,VLOOKUP(Liens!A84,Entites!$A:$B,2,FALSE))</f>
        <v>42</v>
      </c>
      <c r="C84" s="34">
        <f>IF(Liens!B84="",,VLOOKUP(Liens!B84,Entites!$A:$B,2,FALSE))</f>
        <v>1</v>
      </c>
      <c r="D84" s="7" t="str">
        <f>Liens!C84</f>
        <v/>
      </c>
      <c r="E84" s="7" t="str">
        <f>Liens!D84</f>
        <v/>
      </c>
      <c r="F84" s="7" t="str">
        <f>Liens!E84</f>
        <v/>
      </c>
    </row>
    <row r="85">
      <c r="A85" s="19">
        <v>84.0</v>
      </c>
      <c r="B85" s="34">
        <f>IF(Liens!A85="",,VLOOKUP(Liens!A85,Entites!$A:$B,2,FALSE))</f>
        <v>60</v>
      </c>
      <c r="C85" s="34">
        <f>IF(Liens!B85="",,VLOOKUP(Liens!B85,Entites!$A:$B,2,FALSE))</f>
        <v>20</v>
      </c>
      <c r="D85" s="7" t="str">
        <f>Liens!C85</f>
        <v/>
      </c>
      <c r="E85" s="7" t="str">
        <f>Liens!D85</f>
        <v/>
      </c>
      <c r="F85" s="7" t="str">
        <f>Liens!E85</f>
        <v/>
      </c>
    </row>
    <row r="86">
      <c r="A86" s="19">
        <v>85.0</v>
      </c>
      <c r="B86" s="34">
        <f>IF(Liens!A86="",,VLOOKUP(Liens!A86,Entites!$A:$B,2,FALSE))</f>
        <v>60</v>
      </c>
      <c r="C86" s="34">
        <f>IF(Liens!B86="",,VLOOKUP(Liens!B86,Entites!$A:$B,2,FALSE))</f>
        <v>13</v>
      </c>
      <c r="D86" s="7" t="str">
        <f>Liens!C86</f>
        <v>Président de la FID</v>
      </c>
      <c r="E86" s="7" t="str">
        <f>Liens!D86</f>
        <v>President of the FID</v>
      </c>
      <c r="F86" s="7" t="str">
        <f>Liens!E86</f>
        <v/>
      </c>
    </row>
    <row r="87">
      <c r="A87" s="19">
        <v>86.0</v>
      </c>
      <c r="B87" s="34">
        <f>IF(Liens!A87="",,VLOOKUP(Liens!A87,Entites!$A:$B,2,FALSE))</f>
        <v>60</v>
      </c>
      <c r="C87" s="34">
        <f>IF(Liens!B87="",,VLOOKUP(Liens!B87,Entites!$A:$B,2,FALSE))</f>
        <v>1</v>
      </c>
      <c r="D87" s="7" t="str">
        <f>Liens!C87</f>
        <v/>
      </c>
      <c r="E87" s="7" t="str">
        <f>Liens!D87</f>
        <v/>
      </c>
      <c r="F87" s="7" t="str">
        <f>Liens!E87</f>
        <v/>
      </c>
    </row>
    <row r="88">
      <c r="A88" s="19">
        <v>87.0</v>
      </c>
      <c r="B88" s="34">
        <f>IF(Liens!A88="",,VLOOKUP(Liens!A88,Entites!$A:$B,2,FALSE))</f>
        <v>60</v>
      </c>
      <c r="C88" s="34">
        <f>IF(Liens!B88="",,VLOOKUP(Liens!B88,Entites!$A:$B,2,FALSE))</f>
        <v>113</v>
      </c>
      <c r="D88" s="7" t="str">
        <f>Liens!C88</f>
        <v>Duyvis écrit la préface de l'ouvrage de Bradford sur la documentation.</v>
      </c>
      <c r="E88" s="7" t="str">
        <f>Liens!D88</f>
        <v/>
      </c>
      <c r="F88" s="45" t="str">
        <f>Liens!E88</f>
        <v>https://books.google.fr/books/about/Documentation_by_S_C_Bradford_Foreword_b.html?id=X2MoygAACAAJ&amp;redir_esc=y</v>
      </c>
    </row>
    <row r="89">
      <c r="A89" s="19">
        <v>88.0</v>
      </c>
      <c r="B89" s="34">
        <f>IF(Liens!A89="",,VLOOKUP(Liens!A89,Entites!$A:$B,2,FALSE))</f>
        <v>98</v>
      </c>
      <c r="C89" s="34">
        <f>IF(Liens!B89="",,VLOOKUP(Liens!B89,Entites!$A:$B,2,FALSE))</f>
        <v>54</v>
      </c>
      <c r="D89" s="7" t="str">
        <f>Liens!C89</f>
        <v/>
      </c>
      <c r="E89" s="7" t="str">
        <f>Liens!D89</f>
        <v/>
      </c>
      <c r="F89" s="7" t="str">
        <f>Liens!E89</f>
        <v/>
      </c>
    </row>
    <row r="90">
      <c r="A90" s="19">
        <v>89.0</v>
      </c>
      <c r="B90" s="34">
        <f>IF(Liens!A90="",,VLOOKUP(Liens!A90,Entites!$A:$B,2,FALSE))</f>
        <v>98</v>
      </c>
      <c r="C90" s="34">
        <f>IF(Liens!B90="",,VLOOKUP(Liens!B90,Entites!$A:$B,2,FALSE))</f>
        <v>1</v>
      </c>
      <c r="D90" s="7" t="str">
        <f>Liens!C90</f>
        <v/>
      </c>
      <c r="E90" s="7" t="str">
        <f>Liens!D90</f>
        <v/>
      </c>
      <c r="F90" s="7" t="str">
        <f>Liens!E90</f>
        <v/>
      </c>
    </row>
    <row r="91">
      <c r="A91" s="19">
        <v>90.0</v>
      </c>
      <c r="B91" s="34">
        <f>IF(Liens!A91="",,VLOOKUP(Liens!A91,Entites!$A:$B,2,FALSE))</f>
        <v>78</v>
      </c>
      <c r="C91" s="34">
        <f>IF(Liens!B91="",,VLOOKUP(Liens!B91,Entites!$A:$B,2,FALSE))</f>
        <v>1</v>
      </c>
      <c r="D91" s="7" t="str">
        <f>Liens!C91</f>
        <v/>
      </c>
      <c r="E91" s="7" t="str">
        <f>Liens!D91</f>
        <v/>
      </c>
      <c r="F91" s="7" t="str">
        <f>Liens!E91</f>
        <v/>
      </c>
    </row>
    <row r="92">
      <c r="A92" s="19">
        <v>91.0</v>
      </c>
      <c r="B92" s="34">
        <f>IF(Liens!A92="",,VLOOKUP(Liens!A92,Entites!$A:$B,2,FALSE))</f>
        <v>78</v>
      </c>
      <c r="C92" s="34">
        <f>IF(Liens!B92="",,VLOOKUP(Liens!B92,Entites!$A:$B,2,FALSE))</f>
        <v>67</v>
      </c>
      <c r="D92" s="7" t="str">
        <f>Liens!C92</f>
        <v/>
      </c>
      <c r="E92" s="7" t="str">
        <f>Liens!D92</f>
        <v/>
      </c>
      <c r="F92" s="7" t="str">
        <f>Liens!E92</f>
        <v/>
      </c>
    </row>
    <row r="93">
      <c r="A93" s="19">
        <v>92.0</v>
      </c>
      <c r="B93" s="34">
        <f>IF(Liens!A93="",,VLOOKUP(Liens!A93,Entites!$A:$B,2,FALSE))</f>
        <v>41</v>
      </c>
      <c r="C93" s="34">
        <f>IF(Liens!B93="",,VLOOKUP(Liens!B93,Entites!$A:$B,2,FALSE))</f>
        <v>1</v>
      </c>
      <c r="D93" s="7" t="str">
        <f>Liens!C93</f>
        <v/>
      </c>
      <c r="E93" s="7" t="str">
        <f>Liens!D93</f>
        <v/>
      </c>
      <c r="F93" s="7" t="str">
        <f>Liens!E93</f>
        <v/>
      </c>
    </row>
    <row r="94">
      <c r="A94" s="19">
        <v>93.0</v>
      </c>
      <c r="B94" s="34">
        <f>IF(Liens!A94="",,VLOOKUP(Liens!A94,Entites!$A:$B,2,FALSE))</f>
        <v>86</v>
      </c>
      <c r="C94" s="34">
        <f>IF(Liens!B94="",,VLOOKUP(Liens!B94,Entites!$A:$B,2,FALSE))</f>
        <v>1</v>
      </c>
      <c r="D94" s="7" t="str">
        <f>Liens!C94</f>
        <v>Correspondance et influence mutuelle sur la conception d'un humanisme universel lié à la science.</v>
      </c>
      <c r="E94" s="7" t="str">
        <f>Liens!D94</f>
        <v>Correspondence and mutual influence on the conception of a universal humanism linked to science.</v>
      </c>
      <c r="F94" s="7" t="str">
        <f>Liens!E94</f>
        <v/>
      </c>
    </row>
    <row r="95">
      <c r="A95" s="19">
        <v>94.0</v>
      </c>
      <c r="B95" s="34">
        <f>IF(Liens!A95="",,VLOOKUP(Liens!A95,Entites!$A:$B,2,FALSE))</f>
        <v>38</v>
      </c>
      <c r="C95" s="34">
        <f>IF(Liens!B95="",,VLOOKUP(Liens!B95,Entites!$A:$B,2,FALSE))</f>
        <v>13</v>
      </c>
      <c r="D95" s="7" t="str">
        <f>Liens!C95</f>
        <v>Via l'Institut polaire international.</v>
      </c>
      <c r="E95" s="7" t="str">
        <f>Liens!D95</f>
        <v/>
      </c>
      <c r="F95" s="7" t="str">
        <f>Liens!E95</f>
        <v/>
      </c>
    </row>
    <row r="96">
      <c r="A96" s="19">
        <v>95.0</v>
      </c>
      <c r="B96" s="34">
        <f>IF(Liens!A96="",,VLOOKUP(Liens!A96,Entites!$A:$B,2,FALSE))</f>
        <v>38</v>
      </c>
      <c r="C96" s="34">
        <f>IF(Liens!B96="",,VLOOKUP(Liens!B96,Entites!$A:$B,2,FALSE))</f>
        <v>1</v>
      </c>
      <c r="D96" s="7" t="str">
        <f>Liens!C96</f>
        <v/>
      </c>
      <c r="E96" s="7" t="str">
        <f>Liens!D96</f>
        <v/>
      </c>
      <c r="F96" s="7" t="str">
        <f>Liens!E96</f>
        <v/>
      </c>
    </row>
    <row r="97">
      <c r="A97" s="19">
        <v>96.0</v>
      </c>
      <c r="B97" s="34">
        <f>IF(Liens!A97="",,VLOOKUP(Liens!A97,Entites!$A:$B,2,FALSE))</f>
        <v>22</v>
      </c>
      <c r="C97" s="34">
        <f>IF(Liens!B97="",,VLOOKUP(Liens!B97,Entites!$A:$B,2,FALSE))</f>
        <v>1</v>
      </c>
      <c r="D97" s="7" t="str">
        <f>Liens!C97</f>
        <v>Secrétaire de Paul Otlet.</v>
      </c>
      <c r="E97" s="7" t="str">
        <f>Liens!D97</f>
        <v>Secretary to Paul Otlet</v>
      </c>
      <c r="F97" s="7" t="str">
        <f>Liens!E97</f>
        <v/>
      </c>
    </row>
    <row r="98">
      <c r="A98" s="19">
        <v>97.0</v>
      </c>
      <c r="B98" s="34">
        <f>IF(Liens!A98="",,VLOOKUP(Liens!A98,Entites!$A:$B,2,FALSE))</f>
        <v>118</v>
      </c>
      <c r="C98" s="34">
        <f>IF(Liens!B98="",,VLOOKUP(Liens!B98,Entites!$A:$B,2,FALSE))</f>
        <v>20</v>
      </c>
      <c r="D98" s="7" t="str">
        <f>Liens!C98</f>
        <v/>
      </c>
      <c r="E98" s="7" t="str">
        <f>Liens!D98</f>
        <v/>
      </c>
      <c r="F98" s="7" t="str">
        <f>Liens!E98</f>
        <v/>
      </c>
    </row>
    <row r="99">
      <c r="A99" s="19">
        <v>98.0</v>
      </c>
      <c r="B99" s="34">
        <f>IF(Liens!A99="",,VLOOKUP(Liens!A99,Entites!$A:$B,2,FALSE))</f>
        <v>118</v>
      </c>
      <c r="C99" s="34">
        <f>IF(Liens!B99="",,VLOOKUP(Liens!B99,Entites!$A:$B,2,FALSE))</f>
        <v>96</v>
      </c>
      <c r="D99" s="7" t="str">
        <f>Liens!C99</f>
        <v/>
      </c>
      <c r="E99" s="7" t="str">
        <f>Liens!D99</f>
        <v/>
      </c>
      <c r="F99" s="7" t="str">
        <f>Liens!E99</f>
        <v/>
      </c>
    </row>
    <row r="100">
      <c r="A100" s="19">
        <v>99.0</v>
      </c>
      <c r="B100" s="34">
        <f>IF(Liens!A100="",,VLOOKUP(Liens!A100,Entites!$A:$B,2,FALSE))</f>
        <v>118</v>
      </c>
      <c r="C100" s="34">
        <f>IF(Liens!B100="",,VLOOKUP(Liens!B100,Entites!$A:$B,2,FALSE))</f>
        <v>60</v>
      </c>
      <c r="D100" s="7" t="str">
        <f>Liens!C100</f>
        <v/>
      </c>
      <c r="E100" s="7" t="str">
        <f>Liens!D100</f>
        <v/>
      </c>
      <c r="F100" s="7" t="str">
        <f>Liens!E100</f>
        <v/>
      </c>
    </row>
    <row r="101">
      <c r="A101" s="19">
        <v>100.0</v>
      </c>
      <c r="B101" s="34">
        <f>IF(Liens!A101="",,VLOOKUP(Liens!A101,Entites!$A:$B,2,FALSE))</f>
        <v>118</v>
      </c>
      <c r="C101" s="34">
        <f>IF(Liens!B101="",,VLOOKUP(Liens!B101,Entites!$A:$B,2,FALSE))</f>
        <v>1</v>
      </c>
      <c r="D101" s="7" t="str">
        <f>Liens!C101</f>
        <v/>
      </c>
      <c r="E101" s="7" t="str">
        <f>Liens!D101</f>
        <v/>
      </c>
      <c r="F101" s="7" t="str">
        <f>Liens!E101</f>
        <v/>
      </c>
    </row>
    <row r="102">
      <c r="A102" s="19">
        <v>101.0</v>
      </c>
      <c r="B102" s="34">
        <f>IF(Liens!A102="",,VLOOKUP(Liens!A102,Entites!$A:$B,2,FALSE))</f>
        <v>99</v>
      </c>
      <c r="C102" s="34">
        <f>IF(Liens!B102="",,VLOOKUP(Liens!B102,Entites!$A:$B,2,FALSE))</f>
        <v>1</v>
      </c>
      <c r="D102" s="7" t="str">
        <f>Liens!C102</f>
        <v>Anti-universaliste présent dans les instances internationales comme la SDN.</v>
      </c>
      <c r="E102" s="7" t="str">
        <f>Liens!D102</f>
        <v>Anti-universalist present in international bodies such as the League of Nations.</v>
      </c>
      <c r="F102" s="7" t="str">
        <f>Liens!E102</f>
        <v/>
      </c>
    </row>
    <row r="103">
      <c r="A103" s="19">
        <v>102.0</v>
      </c>
      <c r="B103" s="34">
        <f>IF(Liens!A103="",,VLOOKUP(Liens!A103,Entites!$A:$B,2,FALSE))</f>
        <v>100</v>
      </c>
      <c r="C103" s="34">
        <f>IF(Liens!B103="",,VLOOKUP(Liens!B103,Entites!$A:$B,2,FALSE))</f>
        <v>1</v>
      </c>
      <c r="D103" s="7" t="str">
        <f>Liens!C103</f>
        <v/>
      </c>
      <c r="E103" s="7" t="str">
        <f>Liens!D103</f>
        <v/>
      </c>
      <c r="F103" s="7" t="str">
        <f>Liens!E103</f>
        <v/>
      </c>
    </row>
    <row r="104">
      <c r="A104" s="19">
        <v>103.0</v>
      </c>
      <c r="B104" s="34">
        <f>IF(Liens!A104="",,VLOOKUP(Liens!A104,Entites!$A:$B,2,FALSE))</f>
        <v>10</v>
      </c>
      <c r="C104" s="34">
        <f>IF(Liens!B104="",,VLOOKUP(Liens!B104,Entites!$A:$B,2,FALSE))</f>
        <v>1</v>
      </c>
      <c r="D104" s="7" t="str">
        <f>Liens!C104</f>
        <v>Rencontre lors du Congrès Mondial de la documentation universelle à Paris en 1937.
</v>
      </c>
      <c r="E104" s="7" t="str">
        <f>Liens!D104</f>
        <v>Meeting at the World Congress of Universal Documentation in Paris in 1937.</v>
      </c>
      <c r="F104" s="7" t="str">
        <f>Liens!E104</f>
        <v/>
      </c>
    </row>
    <row r="105">
      <c r="A105" s="19">
        <v>104.0</v>
      </c>
      <c r="B105" s="34">
        <f>IF(Liens!A105="",,VLOOKUP(Liens!A105,Entites!$A:$B,2,FALSE))</f>
        <v>30</v>
      </c>
      <c r="C105" s="34">
        <f>IF(Liens!B105="",,VLOOKUP(Liens!B105,Entites!$A:$B,2,FALSE))</f>
        <v>71</v>
      </c>
      <c r="D105" s="7" t="str">
        <f>Liens!C105</f>
        <v>Denis invite Reclus à l'Université Libre.</v>
      </c>
      <c r="E105" s="7" t="str">
        <f>Liens!D105</f>
        <v>Denis invites Reclus to the Free University.</v>
      </c>
      <c r="F105" s="7" t="str">
        <f>Liens!E105</f>
        <v/>
      </c>
    </row>
    <row r="106">
      <c r="A106" s="19">
        <v>105.0</v>
      </c>
      <c r="B106" s="34">
        <f>IF(Liens!A106="",,VLOOKUP(Liens!A106,Entites!$A:$B,2,FALSE))</f>
        <v>30</v>
      </c>
      <c r="C106" s="34">
        <f>IF(Liens!B106="",,VLOOKUP(Liens!B106,Entites!$A:$B,2,FALSE))</f>
        <v>54</v>
      </c>
      <c r="D106" s="7" t="str">
        <f>Liens!C106</f>
        <v/>
      </c>
      <c r="E106" s="7" t="str">
        <f>Liens!D106</f>
        <v/>
      </c>
      <c r="F106" s="7" t="str">
        <f>Liens!E106</f>
        <v/>
      </c>
    </row>
    <row r="107">
      <c r="A107" s="19">
        <v>106.0</v>
      </c>
      <c r="B107" s="34">
        <f>IF(Liens!A107="",,VLOOKUP(Liens!A107,Entites!$A:$B,2,FALSE))</f>
        <v>30</v>
      </c>
      <c r="C107" s="34">
        <f>IF(Liens!B107="",,VLOOKUP(Liens!B107,Entites!$A:$B,2,FALSE))</f>
        <v>1</v>
      </c>
      <c r="D107" s="7" t="str">
        <f>Liens!C107</f>
        <v/>
      </c>
      <c r="E107" s="7" t="str">
        <f>Liens!D107</f>
        <v/>
      </c>
      <c r="F107" s="7" t="str">
        <f>Liens!E107</f>
        <v/>
      </c>
    </row>
    <row r="108">
      <c r="A108" s="19">
        <v>107.0</v>
      </c>
      <c r="B108" s="34">
        <f>IF(Liens!A108="",,VLOOKUP(Liens!A108,Entites!$A:$B,2,FALSE))</f>
        <v>72</v>
      </c>
      <c r="C108" s="34">
        <f>IF(Liens!B108="",,VLOOKUP(Liens!B108,Entites!$A:$B,2,FALSE))</f>
        <v>1</v>
      </c>
      <c r="D108" s="7" t="str">
        <f>Liens!C108</f>
        <v/>
      </c>
      <c r="E108" s="7" t="str">
        <f>Liens!D108</f>
        <v/>
      </c>
      <c r="F108" s="7" t="str">
        <f>Liens!E108</f>
        <v/>
      </c>
    </row>
    <row r="109">
      <c r="A109" s="19">
        <v>108.0</v>
      </c>
      <c r="B109" s="34">
        <f>IF(Liens!A109="",,VLOOKUP(Liens!A109,Entites!$A:$B,2,FALSE))</f>
        <v>101</v>
      </c>
      <c r="C109" s="34">
        <f>IF(Liens!B109="",,VLOOKUP(Liens!B109,Entites!$A:$B,2,FALSE))</f>
        <v>1</v>
      </c>
      <c r="D109" s="7" t="str">
        <f>Liens!C109</f>
        <v>Ils partagent des idées au niveau social.</v>
      </c>
      <c r="E109" s="7" t="str">
        <f>Liens!D109</f>
        <v>They share ideas on a social level.</v>
      </c>
      <c r="F109" s="7" t="str">
        <f>Liens!E109</f>
        <v/>
      </c>
    </row>
    <row r="110">
      <c r="A110" s="19">
        <v>109.0</v>
      </c>
      <c r="B110" s="34">
        <f>IF(Liens!A110="",,VLOOKUP(Liens!A110,Entites!$A:$B,2,FALSE))</f>
        <v>6</v>
      </c>
      <c r="C110" s="34">
        <f>IF(Liens!B110="",,VLOOKUP(Liens!B110,Entites!$A:$B,2,FALSE))</f>
        <v>45</v>
      </c>
      <c r="D110" s="7" t="str">
        <f>Liens!C110</f>
        <v>Travaux communs autour de la CDU.</v>
      </c>
      <c r="E110" s="7" t="str">
        <f>Liens!D110</f>
        <v>Joint work around the UDC.</v>
      </c>
      <c r="F110" s="7" t="str">
        <f>Liens!E110</f>
        <v/>
      </c>
    </row>
    <row r="111">
      <c r="A111" s="19">
        <v>110.0</v>
      </c>
      <c r="B111" s="34">
        <f>IF(Liens!A111="",,VLOOKUP(Liens!A111,Entites!$A:$B,2,FALSE))</f>
        <v>6</v>
      </c>
      <c r="C111" s="34">
        <f>IF(Liens!B111="",,VLOOKUP(Liens!B111,Entites!$A:$B,2,FALSE))</f>
        <v>54</v>
      </c>
      <c r="D111" s="7" t="str">
        <f>Liens!C111</f>
        <v/>
      </c>
      <c r="E111" s="7" t="str">
        <f>Liens!D111</f>
        <v/>
      </c>
      <c r="F111" s="7" t="str">
        <f>Liens!E111</f>
        <v/>
      </c>
    </row>
    <row r="112">
      <c r="A112" s="19">
        <v>111.0</v>
      </c>
      <c r="B112" s="34">
        <f>IF(Liens!A112="",,VLOOKUP(Liens!A112,Entites!$A:$B,2,FALSE))</f>
        <v>6</v>
      </c>
      <c r="C112" s="34">
        <f>IF(Liens!B112="",,VLOOKUP(Liens!B112,Entites!$A:$B,2,FALSE))</f>
        <v>1</v>
      </c>
      <c r="D112" s="7" t="str">
        <f>Liens!C112</f>
        <v/>
      </c>
      <c r="E112" s="7" t="str">
        <f>Liens!D112</f>
        <v/>
      </c>
      <c r="F112" s="7" t="str">
        <f>Liens!E112</f>
        <v/>
      </c>
    </row>
    <row r="113">
      <c r="A113" s="19">
        <v>112.0</v>
      </c>
      <c r="B113" s="34">
        <f>IF(Liens!A113="",,VLOOKUP(Liens!A113,Entites!$A:$B,2,FALSE))</f>
        <v>102</v>
      </c>
      <c r="C113" s="34">
        <f>IF(Liens!B113="",,VLOOKUP(Liens!B113,Entites!$A:$B,2,FALSE))</f>
        <v>1</v>
      </c>
      <c r="D113" s="7" t="str">
        <f>Liens!C113</f>
        <v>Il critique ouvertement la CDU de Paul Otlet ainsi que la classification de Dewey.</v>
      </c>
      <c r="E113" s="7" t="str">
        <f>Liens!D113</f>
        <v>He openly criticizes Dewey's DDC and Otlet's UDC.</v>
      </c>
      <c r="F113" s="7" t="str">
        <f>Liens!E113</f>
        <v/>
      </c>
    </row>
    <row r="114">
      <c r="A114" s="19">
        <v>113.0</v>
      </c>
      <c r="B114" s="34">
        <f>IF(Liens!A114="",,VLOOKUP(Liens!A114,Entites!$A:$B,2,FALSE))</f>
        <v>84</v>
      </c>
      <c r="C114" s="34">
        <f>IF(Liens!B114="",,VLOOKUP(Liens!B114,Entites!$A:$B,2,FALSE))</f>
        <v>1</v>
      </c>
      <c r="D114" s="7" t="str">
        <f>Liens!C114</f>
        <v>Le Palais Mondial héberge l'association pour une République métapolitique et supranationale.
</v>
      </c>
      <c r="E114" s="7" t="str">
        <f>Liens!D114</f>
        <v>The Palais Mondial houses the Association for a Metapolitical and Supranational Republic.</v>
      </c>
      <c r="F114" s="7" t="str">
        <f>Liens!E114</f>
        <v/>
      </c>
    </row>
    <row r="115">
      <c r="A115" s="19">
        <v>114.0</v>
      </c>
      <c r="B115" s="34">
        <f>IF(Liens!A115="",,VLOOKUP(Liens!A115,Entites!$A:$B,2,FALSE))</f>
        <v>35</v>
      </c>
      <c r="C115" s="34">
        <f>IF(Liens!B115="",,VLOOKUP(Liens!B115,Entites!$A:$B,2,FALSE))</f>
        <v>69</v>
      </c>
      <c r="D115" s="7" t="str">
        <f>Liens!C115</f>
        <v>Field crée le Concilium en 1895.</v>
      </c>
      <c r="E115" s="7" t="str">
        <f>Liens!D115</f>
        <v>Field founded the Concilium in 1895.</v>
      </c>
      <c r="F115" s="7" t="str">
        <f>Liens!E115</f>
        <v/>
      </c>
    </row>
    <row r="116">
      <c r="A116" s="19">
        <v>115.0</v>
      </c>
      <c r="B116" s="34">
        <f>IF(Liens!A116="",,VLOOKUP(Liens!A116,Entites!$A:$B,2,FALSE))</f>
        <v>35</v>
      </c>
      <c r="C116" s="34">
        <f>IF(Liens!B116="",,VLOOKUP(Liens!B116,Entites!$A:$B,2,FALSE))</f>
        <v>1</v>
      </c>
      <c r="D116" s="7" t="str">
        <f>Liens!C116</f>
        <v/>
      </c>
      <c r="E116" s="7" t="str">
        <f>Liens!D116</f>
        <v/>
      </c>
      <c r="F116" s="7" t="str">
        <f>Liens!E116</f>
        <v/>
      </c>
    </row>
    <row r="117">
      <c r="A117" s="19">
        <v>116.0</v>
      </c>
      <c r="B117" s="34">
        <f>IF(Liens!A117="",,VLOOKUP(Liens!A117,Entites!$A:$B,2,FALSE))</f>
        <v>11</v>
      </c>
      <c r="C117" s="34">
        <f>IF(Liens!B117="",,VLOOKUP(Liens!B117,Entites!$A:$B,2,FALSE))</f>
        <v>6</v>
      </c>
      <c r="D117" s="7" t="str">
        <f>Liens!C117</f>
        <v/>
      </c>
      <c r="E117" s="7" t="str">
        <f>Liens!D117</f>
        <v/>
      </c>
      <c r="F117" s="7" t="str">
        <f>Liens!E117</f>
        <v/>
      </c>
    </row>
    <row r="118">
      <c r="A118" s="19">
        <v>117.0</v>
      </c>
      <c r="B118" s="34">
        <f>IF(Liens!A118="",,VLOOKUP(Liens!A118,Entites!$A:$B,2,FALSE))</f>
        <v>11</v>
      </c>
      <c r="C118" s="34">
        <f>IF(Liens!B118="",,VLOOKUP(Liens!B118,Entites!$A:$B,2,FALSE))</f>
        <v>1</v>
      </c>
      <c r="D118" s="7" t="str">
        <f>Liens!C118</f>
        <v/>
      </c>
      <c r="E118" s="7" t="str">
        <f>Liens!D118</f>
        <v/>
      </c>
      <c r="F118" s="7" t="str">
        <f>Liens!E118</f>
        <v/>
      </c>
    </row>
    <row r="119">
      <c r="A119" s="19">
        <v>118.0</v>
      </c>
      <c r="B119" s="34">
        <f>IF(Liens!A119="",,VLOOKUP(Liens!A119,Entites!$A:$B,2,FALSE))</f>
        <v>103</v>
      </c>
      <c r="C119" s="34">
        <f>IF(Liens!B119="",,VLOOKUP(Liens!B119,Entites!$A:$B,2,FALSE))</f>
        <v>24</v>
      </c>
      <c r="D119" s="7" t="str">
        <f>Liens!C119</f>
        <v/>
      </c>
      <c r="E119" s="7" t="str">
        <f>Liens!D119</f>
        <v/>
      </c>
      <c r="F119" s="7" t="str">
        <f>Liens!E119</f>
        <v/>
      </c>
    </row>
    <row r="120">
      <c r="A120" s="19">
        <v>119.0</v>
      </c>
      <c r="B120" s="34">
        <f>IF(Liens!A120="",,VLOOKUP(Liens!A120,Entites!$A:$B,2,FALSE))</f>
        <v>103</v>
      </c>
      <c r="C120" s="34">
        <f>IF(Liens!B120="",,VLOOKUP(Liens!B120,Entites!$A:$B,2,FALSE))</f>
        <v>3</v>
      </c>
      <c r="D120" s="7" t="str">
        <f>Liens!C120</f>
        <v/>
      </c>
      <c r="E120" s="7" t="str">
        <f>Liens!D120</f>
        <v/>
      </c>
      <c r="F120" s="7" t="str">
        <f>Liens!E120</f>
        <v/>
      </c>
    </row>
    <row r="121">
      <c r="A121" s="19">
        <v>120.0</v>
      </c>
      <c r="B121" s="34">
        <f>IF(Liens!A121="",,VLOOKUP(Liens!A121,Entites!$A:$B,2,FALSE))</f>
        <v>103</v>
      </c>
      <c r="C121" s="34">
        <f>IF(Liens!B121="",,VLOOKUP(Liens!B121,Entites!$A:$B,2,FALSE))</f>
        <v>1</v>
      </c>
      <c r="D121" s="7" t="str">
        <f>Liens!C121</f>
        <v>Otlet propose à Platounoff de prendre en charge une édition de sa Classification Décimale.</v>
      </c>
      <c r="E121" s="7" t="str">
        <f>Liens!D121</f>
        <v>Otlet asks Platounoff to publish a new edition of the UDC.</v>
      </c>
      <c r="F121" s="45" t="str">
        <f>Liens!E121</f>
        <v>https://books.google.fr/books?id=I0vcDwAAQBAJ&amp;pg=PT237&amp;lpg=PT237&amp;dq=Igor%09Platounoff&amp;source=bl&amp;ots=beageSZsqI&amp;sig=ACfU3U2gDD4wD5Lo3yxrsxOG34MrAz9_xg&amp;hl=fr&amp;sa=X&amp;ved=2ahUKEwjCqPOD5pzpAhUIfBoKHQN8DKcQ6AEwDXoECAoQAQ#v=onepage&amp;q=Igor%09Platounoff&amp;f=false</v>
      </c>
    </row>
    <row r="122">
      <c r="A122" s="19">
        <v>121.0</v>
      </c>
      <c r="B122" s="34">
        <f>IF(Liens!A122="",,VLOOKUP(Liens!A122,Entites!$A:$B,2,FALSE))</f>
        <v>63</v>
      </c>
      <c r="C122" s="34">
        <f>IF(Liens!B122="",,VLOOKUP(Liens!B122,Entites!$A:$B,2,FALSE))</f>
        <v>32</v>
      </c>
      <c r="D122" s="7" t="str">
        <f>Liens!C122</f>
        <v/>
      </c>
      <c r="E122" s="7" t="str">
        <f>Liens!D122</f>
        <v/>
      </c>
      <c r="F122" s="7" t="str">
        <f>Liens!E122</f>
        <v/>
      </c>
    </row>
    <row r="123">
      <c r="A123" s="19">
        <v>122.0</v>
      </c>
      <c r="B123" s="34">
        <f>IF(Liens!A123="",,VLOOKUP(Liens!A123,Entites!$A:$B,2,FALSE))</f>
        <v>63</v>
      </c>
      <c r="C123" s="34">
        <f>IF(Liens!B123="",,VLOOKUP(Liens!B123,Entites!$A:$B,2,FALSE))</f>
        <v>77</v>
      </c>
      <c r="D123" s="7" t="str">
        <f>Liens!C123</f>
        <v/>
      </c>
      <c r="E123" s="7" t="str">
        <f>Liens!D123</f>
        <v/>
      </c>
      <c r="F123" s="7" t="str">
        <f>Liens!E123</f>
        <v/>
      </c>
    </row>
    <row r="124">
      <c r="A124" s="19">
        <v>123.0</v>
      </c>
      <c r="B124" s="34">
        <f>IF(Liens!A124="",,VLOOKUP(Liens!A124,Entites!$A:$B,2,FALSE))</f>
        <v>63</v>
      </c>
      <c r="C124" s="34">
        <f>IF(Liens!B124="",,VLOOKUP(Liens!B124,Entites!$A:$B,2,FALSE))</f>
        <v>37</v>
      </c>
      <c r="D124" s="7" t="str">
        <f>Liens!C124</f>
        <v/>
      </c>
      <c r="E124" s="7" t="str">
        <f>Liens!D124</f>
        <v/>
      </c>
      <c r="F124" s="7" t="str">
        <f>Liens!E124</f>
        <v/>
      </c>
    </row>
    <row r="125">
      <c r="A125" s="19">
        <v>124.0</v>
      </c>
      <c r="B125" s="34">
        <f>IF(Liens!A125="",,VLOOKUP(Liens!A125,Entites!$A:$B,2,FALSE))</f>
        <v>63</v>
      </c>
      <c r="C125" s="34">
        <f>IF(Liens!B125="",,VLOOKUP(Liens!B125,Entites!$A:$B,2,FALSE))</f>
        <v>1</v>
      </c>
      <c r="D125" s="7" t="str">
        <f>Liens!C125</f>
        <v/>
      </c>
      <c r="E125" s="7" t="str">
        <f>Liens!D125</f>
        <v/>
      </c>
      <c r="F125" s="7" t="str">
        <f>Liens!E125</f>
        <v/>
      </c>
    </row>
    <row r="126">
      <c r="A126" s="19">
        <v>125.0</v>
      </c>
      <c r="B126" s="34">
        <f>IF(Liens!A126="",,VLOOKUP(Liens!A126,Entites!$A:$B,2,FALSE))</f>
        <v>62</v>
      </c>
      <c r="C126" s="34">
        <f>IF(Liens!B126="",,VLOOKUP(Liens!B126,Entites!$A:$B,2,FALSE))</f>
        <v>48</v>
      </c>
      <c r="D126" s="7" t="str">
        <f>Liens!C126</f>
        <v/>
      </c>
      <c r="E126" s="7" t="str">
        <f>Liens!D126</f>
        <v/>
      </c>
      <c r="F126" s="7" t="str">
        <f>Liens!E126</f>
        <v/>
      </c>
    </row>
    <row r="127">
      <c r="A127" s="19">
        <v>126.0</v>
      </c>
      <c r="B127" s="34">
        <f>IF(Liens!A127="",,VLOOKUP(Liens!A127,Entites!$A:$B,2,FALSE))</f>
        <v>62</v>
      </c>
      <c r="C127" s="34">
        <f>IF(Liens!B127="",,VLOOKUP(Liens!B127,Entites!$A:$B,2,FALSE))</f>
        <v>1</v>
      </c>
      <c r="D127" s="7" t="str">
        <f>Liens!C127</f>
        <v/>
      </c>
      <c r="E127" s="7" t="str">
        <f>Liens!D127</f>
        <v/>
      </c>
      <c r="F127" s="7" t="str">
        <f>Liens!E127</f>
        <v/>
      </c>
    </row>
    <row r="128">
      <c r="A128" s="19">
        <v>127.0</v>
      </c>
      <c r="B128" s="34">
        <f>IF(Liens!A128="",,VLOOKUP(Liens!A128,Entites!$A:$B,2,FALSE))</f>
        <v>54</v>
      </c>
      <c r="C128" s="34">
        <f>IF(Liens!B128="",,VLOOKUP(Liens!B128,Entites!$A:$B,2,FALSE))</f>
        <v>53</v>
      </c>
      <c r="D128" s="7" t="str">
        <f>Liens!C128</f>
        <v>Waxweiler est le premier directeur de l'Institut de sociologie Solvay.</v>
      </c>
      <c r="E128" s="7" t="str">
        <f>Liens!D128</f>
        <v>Waxweiler is the first director of the Solvay Institute of Sociology.</v>
      </c>
      <c r="F128" s="7" t="str">
        <f>Liens!E128</f>
        <v/>
      </c>
    </row>
    <row r="129">
      <c r="A129" s="19">
        <v>128.0</v>
      </c>
      <c r="B129" s="34">
        <f>IF(Liens!A129="",,VLOOKUP(Liens!A129,Entites!$A:$B,2,FALSE))</f>
        <v>54</v>
      </c>
      <c r="C129" s="34">
        <f>IF(Liens!B129="",,VLOOKUP(Liens!B129,Entites!$A:$B,2,FALSE))</f>
        <v>48</v>
      </c>
      <c r="D129" s="7" t="str">
        <f>Liens!C129</f>
        <v/>
      </c>
      <c r="E129" s="7" t="str">
        <f>Liens!D129</f>
        <v/>
      </c>
      <c r="F129" s="7" t="str">
        <f>Liens!E129</f>
        <v/>
      </c>
    </row>
    <row r="130">
      <c r="A130" s="19">
        <v>129.0</v>
      </c>
      <c r="B130" s="34">
        <f>IF(Liens!A130="",,VLOOKUP(Liens!A130,Entites!$A:$B,2,FALSE))</f>
        <v>54</v>
      </c>
      <c r="C130" s="34">
        <f>IF(Liens!B130="",,VLOOKUP(Liens!B130,Entites!$A:$B,2,FALSE))</f>
        <v>13</v>
      </c>
      <c r="D130" s="7" t="str">
        <f>Liens!C130</f>
        <v/>
      </c>
      <c r="E130" s="7" t="str">
        <f>Liens!D130</f>
        <v/>
      </c>
      <c r="F130" s="7" t="str">
        <f>Liens!E130</f>
        <v/>
      </c>
    </row>
    <row r="131">
      <c r="A131" s="19">
        <v>130.0</v>
      </c>
      <c r="B131" s="34">
        <f>IF(Liens!A131="",,VLOOKUP(Liens!A131,Entites!$A:$B,2,FALSE))</f>
        <v>54</v>
      </c>
      <c r="C131" s="34">
        <f>IF(Liens!B131="",,VLOOKUP(Liens!B131,Entites!$A:$B,2,FALSE))</f>
        <v>1</v>
      </c>
      <c r="D131" s="7" t="str">
        <f>Liens!C131</f>
        <v/>
      </c>
      <c r="E131" s="7" t="str">
        <f>Liens!D131</f>
        <v/>
      </c>
      <c r="F131" s="7" t="str">
        <f>Liens!E131</f>
        <v/>
      </c>
    </row>
    <row r="132">
      <c r="A132" s="19">
        <v>131.0</v>
      </c>
      <c r="B132" s="34">
        <f>IF(Liens!A132="",,VLOOKUP(Liens!A132,Entites!$A:$B,2,FALSE))</f>
        <v>21</v>
      </c>
      <c r="C132" s="34">
        <f>IF(Liens!B132="",,VLOOKUP(Liens!B132,Entites!$A:$B,2,FALSE))</f>
        <v>1</v>
      </c>
      <c r="D132" s="7" t="str">
        <f>Liens!C132</f>
        <v/>
      </c>
      <c r="E132" s="7" t="str">
        <f>Liens!D132</f>
        <v/>
      </c>
      <c r="F132" s="7" t="str">
        <f>Liens!E132</f>
        <v/>
      </c>
    </row>
    <row r="133">
      <c r="A133" s="19">
        <v>132.0</v>
      </c>
      <c r="B133" s="34">
        <f>IF(Liens!A133="",,VLOOKUP(Liens!A133,Entites!$A:$B,2,FALSE))</f>
        <v>21</v>
      </c>
      <c r="C133" s="34">
        <f>IF(Liens!B133="",,VLOOKUP(Liens!B133,Entites!$A:$B,2,FALSE))</f>
        <v>2</v>
      </c>
      <c r="D133" s="7" t="str">
        <f>Liens!C133</f>
        <v>Briet est la première directrice de l'INTD.</v>
      </c>
      <c r="E133" s="7" t="str">
        <f>Liens!D133</f>
        <v>Briet is the first director of the INTD.</v>
      </c>
      <c r="F133" s="7" t="str">
        <f>Liens!E133</f>
        <v/>
      </c>
    </row>
    <row r="134">
      <c r="A134" s="19">
        <v>133.0</v>
      </c>
      <c r="B134" s="34">
        <f>IF(Liens!A134="",,VLOOKUP(Liens!A134,Entites!$A:$B,2,FALSE))</f>
        <v>82</v>
      </c>
      <c r="C134" s="34">
        <f>IF(Liens!B134="",,VLOOKUP(Liens!B134,Entites!$A:$B,2,FALSE))</f>
        <v>1</v>
      </c>
      <c r="D134" s="7" t="str">
        <f>Liens!C134</f>
        <v>Le tableau "Prométhée" de Delville est accroché au Palais Mondial.</v>
      </c>
      <c r="E134" s="7" t="str">
        <f>Liens!D134</f>
        <v>Delville's painting "Prometheus" hangs at the Palais Mondial.</v>
      </c>
      <c r="F134" s="7" t="str">
        <f>Liens!E134</f>
        <v/>
      </c>
    </row>
    <row r="135">
      <c r="A135" s="19">
        <v>134.0</v>
      </c>
      <c r="B135" s="34">
        <f>IF(Liens!A135="",,VLOOKUP(Liens!A135,Entites!$A:$B,2,FALSE))</f>
        <v>37</v>
      </c>
      <c r="C135" s="34">
        <f>IF(Liens!B135="",,VLOOKUP(Liens!B135,Entites!$A:$B,2,FALSE))</f>
        <v>45</v>
      </c>
      <c r="D135" s="7" t="str">
        <f>Liens!C135</f>
        <v>Joteyko est élève de Richet durant ses études de médecine.</v>
      </c>
      <c r="E135" s="7" t="str">
        <f>Liens!D135</f>
        <v/>
      </c>
      <c r="F135" s="7" t="str">
        <f>Liens!E135</f>
        <v/>
      </c>
    </row>
    <row r="136">
      <c r="A136" s="19">
        <v>135.0</v>
      </c>
      <c r="B136" s="34">
        <f>IF(Liens!A136="",,VLOOKUP(Liens!A136,Entites!$A:$B,2,FALSE))</f>
        <v>37</v>
      </c>
      <c r="C136" s="34">
        <f>IF(Liens!B136="",,VLOOKUP(Liens!B136,Entites!$A:$B,2,FALSE))</f>
        <v>53</v>
      </c>
      <c r="D136" s="7" t="str">
        <f>Liens!C136</f>
        <v>Joteyko participe à des enquêtes sociologiques coordonnées par Waxweiler.</v>
      </c>
      <c r="E136" s="7" t="str">
        <f>Liens!D136</f>
        <v/>
      </c>
      <c r="F136" s="7" t="str">
        <f>Liens!E136</f>
        <v/>
      </c>
    </row>
    <row r="137">
      <c r="A137" s="19">
        <v>136.0</v>
      </c>
      <c r="B137" s="34">
        <f>IF(Liens!A137="",,VLOOKUP(Liens!A137,Entites!$A:$B,2,FALSE))</f>
        <v>37</v>
      </c>
      <c r="C137" s="34">
        <f>IF(Liens!B137="",,VLOOKUP(Liens!B137,Entites!$A:$B,2,FALSE))</f>
        <v>30</v>
      </c>
      <c r="D137" s="7" t="str">
        <f>Liens!C137</f>
        <v>Denis est un soutien de Joteyko, il lui obtient plusieurs postes.</v>
      </c>
      <c r="E137" s="7" t="str">
        <f>Liens!D137</f>
        <v/>
      </c>
      <c r="F137" s="7" t="str">
        <f>Liens!E137</f>
        <v/>
      </c>
    </row>
    <row r="138">
      <c r="A138" s="19">
        <v>137.0</v>
      </c>
      <c r="B138" s="34">
        <f>IF(Liens!A138="",,VLOOKUP(Liens!A138,Entites!$A:$B,2,FALSE))</f>
        <v>37</v>
      </c>
      <c r="C138" s="34">
        <f>IF(Liens!B138="",,VLOOKUP(Liens!B138,Entites!$A:$B,2,FALSE))</f>
        <v>29</v>
      </c>
      <c r="D138" s="7" t="str">
        <f>Liens!C138</f>
        <v/>
      </c>
      <c r="E138" s="7" t="str">
        <f>Liens!D138</f>
        <v/>
      </c>
      <c r="F138" s="7" t="str">
        <f>Liens!E138</f>
        <v/>
      </c>
    </row>
    <row r="139">
      <c r="A139" s="19">
        <v>138.0</v>
      </c>
      <c r="B139" s="34">
        <f>IF(Liens!A139="",,VLOOKUP(Liens!A139,Entites!$A:$B,2,FALSE))</f>
        <v>37</v>
      </c>
      <c r="C139" s="34">
        <f>IF(Liens!B139="",,VLOOKUP(Liens!B139,Entites!$A:$B,2,FALSE))</f>
        <v>1</v>
      </c>
      <c r="D139" s="7" t="str">
        <f>Liens!C139</f>
        <v/>
      </c>
      <c r="E139" s="7" t="str">
        <f>Liens!D139</f>
        <v/>
      </c>
      <c r="F139" s="7" t="str">
        <f>Liens!E139</f>
        <v/>
      </c>
    </row>
    <row r="140">
      <c r="A140" s="19">
        <v>139.0</v>
      </c>
      <c r="B140" s="34">
        <f>IF(Liens!A140="",,VLOOKUP(Liens!A140,Entites!$A:$B,2,FALSE))</f>
        <v>104</v>
      </c>
      <c r="C140" s="34">
        <f>IF(Liens!B140="",,VLOOKUP(Liens!B140,Entites!$A:$B,2,FALSE))</f>
        <v>1</v>
      </c>
      <c r="D140" s="7" t="str">
        <f>Liens!C140</f>
        <v>Ils partagent des idées au niveau social.</v>
      </c>
      <c r="E140" s="7" t="str">
        <f>Liens!D140</f>
        <v>They share ideas on a social level.</v>
      </c>
      <c r="F140" s="7" t="str">
        <f>Liens!E140</f>
        <v/>
      </c>
    </row>
    <row r="141">
      <c r="A141" s="19">
        <v>140.0</v>
      </c>
      <c r="B141" s="34">
        <f>IF(Liens!A141="",,VLOOKUP(Liens!A141,Entites!$A:$B,2,FALSE))</f>
        <v>47</v>
      </c>
      <c r="C141" s="34">
        <f>IF(Liens!B141="",,VLOOKUP(Liens!B141,Entites!$A:$B,2,FALSE))</f>
        <v>7</v>
      </c>
      <c r="D141" s="7" t="str">
        <f>Liens!C141</f>
        <v>En relation via Julie Siegfried, également militante féministe.</v>
      </c>
      <c r="E141" s="7" t="str">
        <f>Liens!D141</f>
        <v/>
      </c>
      <c r="F141" s="7" t="str">
        <f>Liens!E141</f>
        <v/>
      </c>
    </row>
    <row r="142">
      <c r="A142" s="19">
        <v>141.0</v>
      </c>
      <c r="B142" s="34">
        <f>IF(Liens!A142="",,VLOOKUP(Liens!A142,Entites!$A:$B,2,FALSE))</f>
        <v>47</v>
      </c>
      <c r="C142" s="34">
        <f>IF(Liens!B142="",,VLOOKUP(Liens!B142,Entites!$A:$B,2,FALSE))</f>
        <v>1</v>
      </c>
      <c r="D142" s="7" t="str">
        <f>Liens!C142</f>
        <v/>
      </c>
      <c r="E142" s="7" t="str">
        <f>Liens!D142</f>
        <v/>
      </c>
      <c r="F142" s="7" t="str">
        <f>Liens!E142</f>
        <v/>
      </c>
    </row>
    <row r="143">
      <c r="A143" s="19">
        <v>142.0</v>
      </c>
      <c r="B143" s="34">
        <f>IF(Liens!A143="",,VLOOKUP(Liens!A143,Entites!$A:$B,2,FALSE))</f>
        <v>105</v>
      </c>
      <c r="C143" s="34">
        <f>IF(Liens!B143="",,VLOOKUP(Liens!B143,Entites!$A:$B,2,FALSE))</f>
        <v>1</v>
      </c>
      <c r="D143" s="7" t="str">
        <f>Liens!C143</f>
        <v>Huxley partage les vœux d'internationalisme, d'humanisme et de socialisme d'Otlet, ainsi que des relations communes avec Albert Einstein et Melvil Dewey.</v>
      </c>
      <c r="E143" s="7" t="str">
        <f>Liens!D143</f>
        <v>Huxley shared Otlet's aspirations for internationalism, humanism, and socialism, as well as common relationships with Albert Einstein and Melvil Dewey.</v>
      </c>
      <c r="F143" s="7" t="str">
        <f>Liens!E143</f>
        <v/>
      </c>
    </row>
    <row r="144">
      <c r="A144" s="19">
        <v>143.0</v>
      </c>
      <c r="B144" s="34">
        <f>IF(Liens!A144="",,VLOOKUP(Liens!A144,Entites!$A:$B,2,FALSE))</f>
        <v>58</v>
      </c>
      <c r="C144" s="34">
        <f>IF(Liens!B144="",,VLOOKUP(Liens!B144,Entites!$A:$B,2,FALSE))</f>
        <v>51</v>
      </c>
      <c r="D144" s="7" t="str">
        <f>Liens!C144</f>
        <v/>
      </c>
      <c r="E144" s="7" t="str">
        <f>Liens!D144</f>
        <v/>
      </c>
      <c r="F144" s="7" t="str">
        <f>Liens!E144</f>
        <v/>
      </c>
    </row>
    <row r="145">
      <c r="A145" s="19">
        <v>144.0</v>
      </c>
      <c r="B145" s="34">
        <f>IF(Liens!A145="",,VLOOKUP(Liens!A145,Entites!$A:$B,2,FALSE))</f>
        <v>58</v>
      </c>
      <c r="C145" s="34">
        <f>IF(Liens!B145="",,VLOOKUP(Liens!B145,Entites!$A:$B,2,FALSE))</f>
        <v>40</v>
      </c>
      <c r="D145" s="7" t="str">
        <f>Liens!C145</f>
        <v/>
      </c>
      <c r="E145" s="7" t="str">
        <f>Liens!D145</f>
        <v/>
      </c>
      <c r="F145" s="7" t="str">
        <f>Liens!E145</f>
        <v/>
      </c>
    </row>
    <row r="146">
      <c r="A146" s="19">
        <v>145.0</v>
      </c>
      <c r="B146" s="34">
        <f>IF(Liens!A146="",,VLOOKUP(Liens!A146,Entites!$A:$B,2,FALSE))</f>
        <v>58</v>
      </c>
      <c r="C146" s="34">
        <f>IF(Liens!B146="",,VLOOKUP(Liens!B146,Entites!$A:$B,2,FALSE))</f>
        <v>1</v>
      </c>
      <c r="D146" s="7" t="str">
        <f>Liens!C146</f>
        <v/>
      </c>
      <c r="E146" s="7" t="str">
        <f>Liens!D146</f>
        <v/>
      </c>
      <c r="F146" s="7" t="str">
        <f>Liens!E146</f>
        <v/>
      </c>
    </row>
    <row r="147">
      <c r="A147" s="19">
        <v>146.0</v>
      </c>
      <c r="B147" s="34">
        <f>IF(Liens!A147="",,VLOOKUP(Liens!A147,Entites!$A:$B,2,FALSE))</f>
        <v>24</v>
      </c>
      <c r="C147" s="34">
        <f>IF(Liens!B147="",,VLOOKUP(Liens!B147,Entites!$A:$B,2,FALSE))</f>
        <v>72</v>
      </c>
      <c r="D147" s="7" t="str">
        <f>Liens!C147</f>
        <v>Projets inaboutis de Cité mondiale.</v>
      </c>
      <c r="E147" s="7" t="str">
        <f>Liens!D147</f>
        <v>Unfulfilled projects of a World City.</v>
      </c>
      <c r="F147" s="7" t="str">
        <f>Liens!E147</f>
        <v/>
      </c>
    </row>
    <row r="148">
      <c r="A148" s="19">
        <v>147.0</v>
      </c>
      <c r="B148" s="34">
        <f>IF(Liens!A148="",,VLOOKUP(Liens!A148,Entites!$A:$B,2,FALSE))</f>
        <v>24</v>
      </c>
      <c r="C148" s="34">
        <f>IF(Liens!B148="",,VLOOKUP(Liens!B148,Entites!$A:$B,2,FALSE))</f>
        <v>1</v>
      </c>
      <c r="D148" s="7" t="str">
        <f>Liens!C148</f>
        <v>Projets inaboutis de Cité mondiale.</v>
      </c>
      <c r="E148" s="7" t="str">
        <f>Liens!D148</f>
        <v>Unfulfilled projects of a World City.</v>
      </c>
      <c r="F148" s="7" t="str">
        <f>Liens!E148</f>
        <v/>
      </c>
    </row>
    <row r="149">
      <c r="A149" s="19">
        <v>148.0</v>
      </c>
      <c r="B149" s="34">
        <f>IF(Liens!A149="",,VLOOKUP(Liens!A149,Entites!$A:$B,2,FALSE))</f>
        <v>39</v>
      </c>
      <c r="C149" s="34">
        <f>IF(Liens!B149="",,VLOOKUP(Liens!B149,Entites!$A:$B,2,FALSE))</f>
        <v>20</v>
      </c>
      <c r="D149" s="7" t="str">
        <f>Liens!C149</f>
        <v>Losseau contribue à la classe 3 de la CDU (droit et sciences sociales).</v>
      </c>
      <c r="E149" s="7" t="str">
        <f>Liens!D149</f>
        <v>Losseau contributes to class 3 of the CDU (law and social sciences).</v>
      </c>
      <c r="F149" s="45" t="str">
        <f>Liens!E149</f>
        <v>https://fr.wikipedia.org/wiki/L%C3%A9on_Losseau</v>
      </c>
    </row>
    <row r="150">
      <c r="A150" s="19">
        <v>149.0</v>
      </c>
      <c r="B150" s="34">
        <f>IF(Liens!A150="",,VLOOKUP(Liens!A150,Entites!$A:$B,2,FALSE))</f>
        <v>39</v>
      </c>
      <c r="C150" s="34">
        <f>IF(Liens!B150="",,VLOOKUP(Liens!B150,Entites!$A:$B,2,FALSE))</f>
        <v>79</v>
      </c>
      <c r="D150" s="7" t="str">
        <f>Liens!C150</f>
        <v>Correspondants réguliers.</v>
      </c>
      <c r="E150" s="7" t="str">
        <f>Liens!D150</f>
        <v/>
      </c>
      <c r="F150" s="7" t="str">
        <f>Liens!E150</f>
        <v/>
      </c>
    </row>
    <row r="151">
      <c r="A151" s="19">
        <v>150.0</v>
      </c>
      <c r="B151" s="34">
        <f>IF(Liens!A151="",,VLOOKUP(Liens!A151,Entites!$A:$B,2,FALSE))</f>
        <v>39</v>
      </c>
      <c r="C151" s="34">
        <f>IF(Liens!B151="",,VLOOKUP(Liens!B151,Entites!$A:$B,2,FALSE))</f>
        <v>13</v>
      </c>
      <c r="D151" s="7" t="str">
        <f>Liens!C151</f>
        <v>Losseau est un soutien de l'IIB.</v>
      </c>
      <c r="E151" s="7" t="str">
        <f>Liens!D151</f>
        <v/>
      </c>
      <c r="F151" s="7" t="str">
        <f>Liens!E151</f>
        <v/>
      </c>
    </row>
    <row r="152">
      <c r="A152" s="19">
        <v>151.0</v>
      </c>
      <c r="B152" s="34">
        <f>IF(Liens!A152="",,VLOOKUP(Liens!A152,Entites!$A:$B,2,FALSE))</f>
        <v>39</v>
      </c>
      <c r="C152" s="34">
        <f>IF(Liens!B152="",,VLOOKUP(Liens!B152,Entites!$A:$B,2,FALSE))</f>
        <v>1</v>
      </c>
      <c r="D152" s="7" t="str">
        <f>Liens!C152</f>
        <v/>
      </c>
      <c r="E152" s="7" t="str">
        <f>Liens!D152</f>
        <v/>
      </c>
      <c r="F152" s="7" t="str">
        <f>Liens!E152</f>
        <v/>
      </c>
    </row>
    <row r="153">
      <c r="A153" s="19">
        <v>152.0</v>
      </c>
      <c r="B153" s="34">
        <f>IF(Liens!A153="",,VLOOKUP(Liens!A153,Entites!$A:$B,2,FALSE))</f>
        <v>7</v>
      </c>
      <c r="C153" s="34">
        <f>IF(Liens!B153="",,VLOOKUP(Liens!B153,Entites!$A:$B,2,FALSE))</f>
        <v>6</v>
      </c>
      <c r="D153" s="7" t="str">
        <f>Liens!C153</f>
        <v>Léonie est la sœur cadette de Henri La Fontaine.</v>
      </c>
      <c r="E153" s="7" t="str">
        <f>Liens!D153</f>
        <v>Léonie is the younger sister of Henri La Fontaine.</v>
      </c>
      <c r="F153" s="45" t="str">
        <f>Liens!E153</f>
        <v>https://fr.wikipedia.org/wiki/L%C3%A9onie_La_Fontaine</v>
      </c>
    </row>
    <row r="154">
      <c r="A154" s="19">
        <v>153.0</v>
      </c>
      <c r="B154" s="34">
        <f>IF(Liens!A154="",,VLOOKUP(Liens!A154,Entites!$A:$B,2,FALSE))</f>
        <v>7</v>
      </c>
      <c r="C154" s="34">
        <f>IF(Liens!B154="",,VLOOKUP(Liens!B154,Entites!$A:$B,2,FALSE))</f>
        <v>1</v>
      </c>
      <c r="D154" s="7" t="str">
        <f>Liens!C154</f>
        <v/>
      </c>
      <c r="E154" s="7" t="str">
        <f>Liens!D154</f>
        <v/>
      </c>
      <c r="F154" s="7" t="str">
        <f>Liens!E154</f>
        <v/>
      </c>
    </row>
    <row r="155">
      <c r="A155" s="19">
        <v>154.0</v>
      </c>
      <c r="B155" s="34">
        <f>IF(Liens!A155="",,VLOOKUP(Liens!A155,Entites!$A:$B,2,FALSE))</f>
        <v>124</v>
      </c>
      <c r="C155" s="34">
        <f>IF(Liens!B155="",,VLOOKUP(Liens!B155,Entites!$A:$B,2,FALSE))</f>
        <v>123</v>
      </c>
      <c r="D155" s="7" t="str">
        <f>Liens!C155</f>
        <v/>
      </c>
      <c r="E155" s="7" t="str">
        <f>Liens!D155</f>
        <v/>
      </c>
      <c r="F155" s="7" t="str">
        <f>Liens!E155</f>
        <v/>
      </c>
    </row>
    <row r="156">
      <c r="A156" s="19">
        <v>155.0</v>
      </c>
      <c r="B156" s="34">
        <f>IF(Liens!A156="",,VLOOKUP(Liens!A156,Entites!$A:$B,2,FALSE))</f>
        <v>124</v>
      </c>
      <c r="C156" s="34">
        <f>IF(Liens!B156="",,VLOOKUP(Liens!B156,Entites!$A:$B,2,FALSE))</f>
        <v>26</v>
      </c>
      <c r="D156" s="7" t="str">
        <f>Liens!C156</f>
        <v/>
      </c>
      <c r="E156" s="7" t="str">
        <f>Liens!D156</f>
        <v/>
      </c>
      <c r="F156" s="7" t="str">
        <f>Liens!E156</f>
        <v/>
      </c>
    </row>
    <row r="157">
      <c r="A157" s="19">
        <v>156.0</v>
      </c>
      <c r="B157" s="34">
        <f>IF(Liens!A157="",,VLOOKUP(Liens!A157,Entites!$A:$B,2,FALSE))</f>
        <v>124</v>
      </c>
      <c r="C157" s="34">
        <f>IF(Liens!B157="",,VLOOKUP(Liens!B157,Entites!$A:$B,2,FALSE))</f>
        <v>71</v>
      </c>
      <c r="D157" s="7" t="str">
        <f>Liens!C157</f>
        <v/>
      </c>
      <c r="E157" s="7" t="str">
        <f>Liens!D157</f>
        <v/>
      </c>
      <c r="F157" s="7" t="str">
        <f>Liens!E157</f>
        <v/>
      </c>
    </row>
    <row r="158">
      <c r="A158" s="19">
        <v>157.0</v>
      </c>
      <c r="B158" s="34">
        <f>IF(Liens!A158="",,VLOOKUP(Liens!A158,Entites!$A:$B,2,FALSE))</f>
        <v>124</v>
      </c>
      <c r="C158" s="34">
        <f>IF(Liens!B158="",,VLOOKUP(Liens!B158,Entites!$A:$B,2,FALSE))</f>
        <v>6</v>
      </c>
      <c r="D158" s="7" t="str">
        <f>Liens!C158</f>
        <v/>
      </c>
      <c r="E158" s="7" t="str">
        <f>Liens!D158</f>
        <v/>
      </c>
      <c r="F158" s="7" t="str">
        <f>Liens!E158</f>
        <v/>
      </c>
    </row>
    <row r="159">
      <c r="A159" s="19">
        <v>158.0</v>
      </c>
      <c r="B159" s="34">
        <f>IF(Liens!A159="",,VLOOKUP(Liens!A159,Entites!$A:$B,2,FALSE))</f>
        <v>124</v>
      </c>
      <c r="C159" s="34">
        <f>IF(Liens!B159="",,VLOOKUP(Liens!B159,Entites!$A:$B,2,FALSE))</f>
        <v>29</v>
      </c>
      <c r="D159" s="7" t="str">
        <f>Liens!C159</f>
        <v/>
      </c>
      <c r="E159" s="7" t="str">
        <f>Liens!D159</f>
        <v/>
      </c>
      <c r="F159" s="7" t="str">
        <f>Liens!E159</f>
        <v/>
      </c>
    </row>
    <row r="160">
      <c r="A160" s="19">
        <v>159.0</v>
      </c>
      <c r="B160" s="34">
        <f>IF(Liens!A160="",,VLOOKUP(Liens!A160,Entites!$A:$B,2,FALSE))</f>
        <v>28</v>
      </c>
      <c r="C160" s="34">
        <f>IF(Liens!B160="",,VLOOKUP(Liens!B160,Entites!$A:$B,2,FALSE))</f>
        <v>1</v>
      </c>
      <c r="D160" s="7" t="str">
        <f>Liens!C160</f>
        <v/>
      </c>
      <c r="E160" s="7" t="str">
        <f>Liens!D160</f>
        <v/>
      </c>
      <c r="F160" s="7" t="str">
        <f>Liens!E160</f>
        <v/>
      </c>
    </row>
    <row r="161">
      <c r="A161" s="19">
        <v>160.0</v>
      </c>
      <c r="B161" s="34">
        <f>IF(Liens!A161="",,VLOOKUP(Liens!A161,Entites!$A:$B,2,FALSE))</f>
        <v>28</v>
      </c>
      <c r="C161" s="34">
        <f>IF(Liens!B161="",,VLOOKUP(Liens!B161,Entites!$A:$B,2,FALSE))</f>
        <v>19</v>
      </c>
      <c r="D161" s="7" t="str">
        <f>Liens!C161</f>
        <v>Ils sont tous les deux partisans de l'Ido.</v>
      </c>
      <c r="E161" s="7" t="str">
        <f>Liens!D161</f>
        <v/>
      </c>
      <c r="F161" s="7" t="str">
        <f>Liens!E161</f>
        <v/>
      </c>
    </row>
    <row r="162">
      <c r="A162" s="19">
        <v>161.0</v>
      </c>
      <c r="B162" s="34">
        <f>IF(Liens!A162="",,VLOOKUP(Liens!A162,Entites!$A:$B,2,FALSE))</f>
        <v>79</v>
      </c>
      <c r="C162" s="34">
        <f>IF(Liens!B162="",,VLOOKUP(Liens!B162,Entites!$A:$B,2,FALSE))</f>
        <v>71</v>
      </c>
      <c r="D162" s="7" t="str">
        <f>Liens!C162</f>
        <v>Correspondants.</v>
      </c>
      <c r="E162" s="7" t="str">
        <f>Liens!D162</f>
        <v>Correspondents.</v>
      </c>
      <c r="F162" s="7" t="str">
        <f>Liens!E162</f>
        <v/>
      </c>
    </row>
    <row r="163">
      <c r="A163" s="19">
        <v>162.0</v>
      </c>
      <c r="B163" s="34">
        <f>IF(Liens!A163="",,VLOOKUP(Liens!A163,Entites!$A:$B,2,FALSE))</f>
        <v>79</v>
      </c>
      <c r="C163" s="34">
        <f>IF(Liens!B163="",,VLOOKUP(Liens!B163,Entites!$A:$B,2,FALSE))</f>
        <v>13</v>
      </c>
      <c r="D163" s="7" t="str">
        <f>Liens!C163</f>
        <v/>
      </c>
      <c r="E163" s="7" t="str">
        <f>Liens!D163</f>
        <v/>
      </c>
      <c r="F163" s="7" t="str">
        <f>Liens!E163</f>
        <v/>
      </c>
    </row>
    <row r="164">
      <c r="A164" s="19">
        <v>163.0</v>
      </c>
      <c r="B164" s="34">
        <f>IF(Liens!A164="",,VLOOKUP(Liens!A164,Entites!$A:$B,2,FALSE))</f>
        <v>79</v>
      </c>
      <c r="C164" s="34">
        <f>IF(Liens!B164="",,VLOOKUP(Liens!B164,Entites!$A:$B,2,FALSE))</f>
        <v>1</v>
      </c>
      <c r="D164" s="7" t="str">
        <f>Liens!C164</f>
        <v/>
      </c>
      <c r="E164" s="7" t="str">
        <f>Liens!D164</f>
        <v/>
      </c>
      <c r="F164" s="7" t="str">
        <f>Liens!E164</f>
        <v/>
      </c>
    </row>
    <row r="165">
      <c r="A165" s="19">
        <v>164.0</v>
      </c>
      <c r="B165" s="34">
        <f>IF(Liens!A165="",,VLOOKUP(Liens!A165,Entites!$A:$B,2,FALSE))</f>
        <v>106</v>
      </c>
      <c r="C165" s="34">
        <f>IF(Liens!B165="",,VLOOKUP(Liens!B165,Entites!$A:$B,2,FALSE))</f>
        <v>18</v>
      </c>
      <c r="D165" s="7" t="str">
        <f>Liens!C165</f>
        <v>Maria Van Mons est la première épouse d'Édouard Otlet.</v>
      </c>
      <c r="E165" s="7" t="str">
        <f>Liens!D165</f>
        <v>Maria Van Mons is the first wife of Édouard Otlet.</v>
      </c>
      <c r="F165" s="7" t="str">
        <f>Liens!E165</f>
        <v/>
      </c>
    </row>
    <row r="166">
      <c r="A166" s="19">
        <v>165.0</v>
      </c>
      <c r="B166" s="34">
        <f>IF(Liens!A166="",,VLOOKUP(Liens!A166,Entites!$A:$B,2,FALSE))</f>
        <v>106</v>
      </c>
      <c r="C166" s="34">
        <f>IF(Liens!B166="",,VLOOKUP(Liens!B166,Entites!$A:$B,2,FALSE))</f>
        <v>1</v>
      </c>
      <c r="D166" s="7" t="str">
        <f>Liens!C166</f>
        <v>Maria Van Mons est la mère de Paul Otlet.</v>
      </c>
      <c r="E166" s="7" t="str">
        <f>Liens!D166</f>
        <v>Maria Van Mons is Paul Otlet's mother.</v>
      </c>
      <c r="F166" s="7" t="str">
        <f>Liens!E166</f>
        <v/>
      </c>
    </row>
    <row r="167">
      <c r="A167" s="19">
        <v>166.0</v>
      </c>
      <c r="B167" s="34">
        <f>IF(Liens!A167="",,VLOOKUP(Liens!A167,Entites!$A:$B,2,FALSE))</f>
        <v>44</v>
      </c>
      <c r="C167" s="34">
        <f>IF(Liens!B167="",,VLOOKUP(Liens!B167,Entites!$A:$B,2,FALSE))</f>
        <v>6</v>
      </c>
      <c r="D167" s="7" t="str">
        <f>Liens!C167</f>
        <v/>
      </c>
      <c r="E167" s="7" t="str">
        <f>Liens!D167</f>
        <v/>
      </c>
      <c r="F167" s="7" t="str">
        <f>Liens!E167</f>
        <v/>
      </c>
    </row>
    <row r="168">
      <c r="A168" s="19">
        <v>167.0</v>
      </c>
      <c r="B168" s="34">
        <f>IF(Liens!A168="",,VLOOKUP(Liens!A168,Entites!$A:$B,2,FALSE))</f>
        <v>44</v>
      </c>
      <c r="C168" s="34">
        <f>IF(Liens!B168="",,VLOOKUP(Liens!B168,Entites!$A:$B,2,FALSE))</f>
        <v>7</v>
      </c>
      <c r="D168" s="7" t="str">
        <f>Liens!C168</f>
        <v/>
      </c>
      <c r="E168" s="7" t="str">
        <f>Liens!D168</f>
        <v/>
      </c>
      <c r="F168" s="7" t="str">
        <f>Liens!E168</f>
        <v/>
      </c>
    </row>
    <row r="169">
      <c r="A169" s="19">
        <v>168.0</v>
      </c>
      <c r="B169" s="34">
        <f>IF(Liens!A169="",,VLOOKUP(Liens!A169,Entites!$A:$B,2,FALSE))</f>
        <v>44</v>
      </c>
      <c r="C169" s="34">
        <f>IF(Liens!B169="",,VLOOKUP(Liens!B169,Entites!$A:$B,2,FALSE))</f>
        <v>1</v>
      </c>
      <c r="D169" s="7" t="str">
        <f>Liens!C169</f>
        <v/>
      </c>
      <c r="E169" s="7" t="str">
        <f>Liens!D169</f>
        <v/>
      </c>
      <c r="F169" s="7" t="str">
        <f>Liens!E169</f>
        <v/>
      </c>
    </row>
    <row r="170">
      <c r="A170" s="19">
        <v>169.0</v>
      </c>
      <c r="B170" s="34">
        <f>IF(Liens!A170="",,VLOOKUP(Liens!A170,Entites!$A:$B,2,FALSE))</f>
        <v>3</v>
      </c>
      <c r="C170" s="34">
        <f>IF(Liens!B170="",,VLOOKUP(Liens!B170,Entites!$A:$B,2,FALSE))</f>
        <v>35</v>
      </c>
      <c r="D170" s="7" t="str">
        <f>Liens!C170</f>
        <v/>
      </c>
      <c r="E170" s="7" t="str">
        <f>Liens!D170</f>
        <v/>
      </c>
      <c r="F170" s="7" t="str">
        <f>Liens!E170</f>
        <v/>
      </c>
    </row>
    <row r="171">
      <c r="A171" s="19">
        <v>170.0</v>
      </c>
      <c r="B171" s="34">
        <f>IF(Liens!A171="",,VLOOKUP(Liens!A171,Entites!$A:$B,2,FALSE))</f>
        <v>3</v>
      </c>
      <c r="C171" s="34">
        <f>IF(Liens!B171="",,VLOOKUP(Liens!B171,Entites!$A:$B,2,FALSE))</f>
        <v>1</v>
      </c>
      <c r="D171" s="7" t="str">
        <f>Liens!C171</f>
        <v>Otlet s'inspire de la CDD pour la CDU.</v>
      </c>
      <c r="E171" s="7" t="str">
        <f>Liens!D171</f>
        <v>Dewey allowed Otlet to base the UDC on the DDC.</v>
      </c>
      <c r="F171" s="7" t="str">
        <f>Liens!E171</f>
        <v/>
      </c>
    </row>
    <row r="172">
      <c r="A172" s="19">
        <v>171.0</v>
      </c>
      <c r="B172" s="34">
        <f>IF(Liens!A172="",,VLOOKUP(Liens!A172,Entites!$A:$B,2,FALSE))</f>
        <v>87</v>
      </c>
      <c r="C172" s="34">
        <f>IF(Liens!B172="",,VLOOKUP(Liens!B172,Entites!$A:$B,2,FALSE))</f>
        <v>1</v>
      </c>
      <c r="D172" s="7" t="str">
        <f>Liens!C172</f>
        <v>Assiste Paul Otlet dans la préparation du Traité de documentation.</v>
      </c>
      <c r="E172" s="7" t="str">
        <f>Liens!D172</f>
        <v>Assists Otlet in assembling the Treaty of documentation.</v>
      </c>
      <c r="F172" s="7" t="str">
        <f>Liens!E172</f>
        <v/>
      </c>
    </row>
    <row r="173">
      <c r="A173" s="19">
        <v>172.0</v>
      </c>
      <c r="B173" s="34">
        <f>IF(Liens!A173="",,VLOOKUP(Liens!A173,Entites!$A:$B,2,FALSE))</f>
        <v>14</v>
      </c>
      <c r="C173" s="34">
        <f>IF(Liens!B173="",,VLOOKUP(Liens!B173,Entites!$A:$B,2,FALSE))</f>
        <v>22</v>
      </c>
      <c r="D173" s="7" t="str">
        <f>Liens!C173</f>
        <v/>
      </c>
      <c r="E173" s="7" t="str">
        <f>Liens!D173</f>
        <v/>
      </c>
      <c r="F173" s="7" t="str">
        <f>Liens!E173</f>
        <v/>
      </c>
    </row>
    <row r="174">
      <c r="A174" s="19">
        <v>173.0</v>
      </c>
      <c r="B174" s="34">
        <f>IF(Liens!A174="",,VLOOKUP(Liens!A174,Entites!$A:$B,2,FALSE))</f>
        <v>14</v>
      </c>
      <c r="C174" s="34">
        <f>IF(Liens!B174="",,VLOOKUP(Liens!B174,Entites!$A:$B,2,FALSE))</f>
        <v>6</v>
      </c>
      <c r="D174" s="7" t="str">
        <f>Liens!C174</f>
        <v/>
      </c>
      <c r="E174" s="7" t="str">
        <f>Liens!D174</f>
        <v/>
      </c>
      <c r="F174" s="7" t="str">
        <f>Liens!E174</f>
        <v/>
      </c>
    </row>
    <row r="175">
      <c r="A175" s="19">
        <v>174.0</v>
      </c>
      <c r="B175" s="34">
        <f>IF(Liens!A175="",,VLOOKUP(Liens!A175,Entites!$A:$B,2,FALSE))</f>
        <v>14</v>
      </c>
      <c r="C175" s="34">
        <f>IF(Liens!B175="",,VLOOKUP(Liens!B175,Entites!$A:$B,2,FALSE))</f>
        <v>82</v>
      </c>
      <c r="D175" s="7" t="str">
        <f>Liens!C175</f>
        <v>Le tableau "Prométhée" de Delville est accroché au Palais Mondial.</v>
      </c>
      <c r="E175" s="7" t="str">
        <f>Liens!D175</f>
        <v>Delville's painting "Prometheus" hangs at the Palais Mondial.</v>
      </c>
      <c r="F175" s="7" t="str">
        <f>Liens!E175</f>
        <v/>
      </c>
    </row>
    <row r="176">
      <c r="A176" s="19">
        <v>175.0</v>
      </c>
      <c r="B176" s="34">
        <f>IF(Liens!A176="",,VLOOKUP(Liens!A176,Entites!$A:$B,2,FALSE))</f>
        <v>14</v>
      </c>
      <c r="C176" s="34">
        <f>IF(Liens!B176="",,VLOOKUP(Liens!B176,Entites!$A:$B,2,FALSE))</f>
        <v>7</v>
      </c>
      <c r="D176" s="7" t="str">
        <f>Liens!C176</f>
        <v/>
      </c>
      <c r="E176" s="7" t="str">
        <f>Liens!D176</f>
        <v/>
      </c>
      <c r="F176" s="7" t="str">
        <f>Liens!E176</f>
        <v/>
      </c>
    </row>
    <row r="177">
      <c r="A177" s="19">
        <v>176.0</v>
      </c>
      <c r="B177" s="34">
        <f>IF(Liens!A177="",,VLOOKUP(Liens!A177,Entites!$A:$B,2,FALSE))</f>
        <v>14</v>
      </c>
      <c r="C177" s="34">
        <f>IF(Liens!B177="",,VLOOKUP(Liens!B177,Entites!$A:$B,2,FALSE))</f>
        <v>1</v>
      </c>
      <c r="D177" s="7" t="str">
        <f>Liens!C177</f>
        <v/>
      </c>
      <c r="E177" s="7" t="str">
        <f>Liens!D177</f>
        <v/>
      </c>
      <c r="F177" s="7" t="str">
        <f>Liens!E177</f>
        <v/>
      </c>
    </row>
    <row r="178">
      <c r="A178" s="19">
        <v>177.0</v>
      </c>
      <c r="B178" s="34">
        <f>IF(Liens!A178="",,VLOOKUP(Liens!A178,Entites!$A:$B,2,FALSE))</f>
        <v>125</v>
      </c>
      <c r="C178" s="34">
        <f>IF(Liens!B178="",,VLOOKUP(Liens!B178,Entites!$A:$B,2,FALSE))</f>
        <v>14</v>
      </c>
      <c r="D178" s="7" t="str">
        <f>Liens!C178</f>
        <v>Le Musée du livre préfigure le Mundaneum.</v>
      </c>
      <c r="E178" s="7" t="str">
        <f>Liens!D178</f>
        <v/>
      </c>
      <c r="F178" s="7" t="str">
        <f>Liens!E178</f>
        <v/>
      </c>
    </row>
    <row r="179">
      <c r="A179" s="19">
        <v>178.0</v>
      </c>
      <c r="B179" s="34">
        <f>IF(Liens!A179="",,VLOOKUP(Liens!A179,Entites!$A:$B,2,FALSE))</f>
        <v>125</v>
      </c>
      <c r="C179" s="34">
        <f>IF(Liens!B179="",,VLOOKUP(Liens!B179,Entites!$A:$B,2,FALSE))</f>
        <v>1</v>
      </c>
      <c r="D179" s="7" t="str">
        <f>Liens!C179</f>
        <v>Otlet est le directeur du Musée.</v>
      </c>
      <c r="E179" s="7" t="str">
        <f>Liens!D179</f>
        <v/>
      </c>
      <c r="F179" s="7" t="str">
        <f>Liens!E179</f>
        <v/>
      </c>
    </row>
    <row r="180">
      <c r="A180" s="19">
        <v>179.0</v>
      </c>
      <c r="B180" s="34">
        <f>IF(Liens!A180="",,VLOOKUP(Liens!A180,Entites!$A:$B,2,FALSE))</f>
        <v>46</v>
      </c>
      <c r="C180" s="34">
        <f>IF(Liens!B180="",,VLOOKUP(Liens!B180,Entites!$A:$B,2,FALSE))</f>
        <v>32</v>
      </c>
      <c r="D180" s="7" t="str">
        <f>Liens!C180</f>
        <v>Échanges en Suisse.</v>
      </c>
      <c r="E180" s="7" t="str">
        <f>Liens!D180</f>
        <v>Exchanges in Switzerland.</v>
      </c>
      <c r="F180" s="7" t="str">
        <f>Liens!E180</f>
        <v/>
      </c>
    </row>
    <row r="181">
      <c r="A181" s="19">
        <v>180.0</v>
      </c>
      <c r="B181" s="34">
        <f>IF(Liens!A181="",,VLOOKUP(Liens!A181,Entites!$A:$B,2,FALSE))</f>
        <v>46</v>
      </c>
      <c r="C181" s="34">
        <f>IF(Liens!B181="",,VLOOKUP(Liens!B181,Entites!$A:$B,2,FALSE))</f>
        <v>1</v>
      </c>
      <c r="D181" s="7" t="str">
        <f>Liens!C181</f>
        <v>Otlet encourage Roubakine à développer ses travaux en Europe.</v>
      </c>
      <c r="E181" s="7" t="str">
        <f>Liens!D181</f>
        <v>Otlet encourages Roubakine to develop his work in Europe.</v>
      </c>
      <c r="F181" s="7" t="str">
        <f>Liens!E181</f>
        <v/>
      </c>
    </row>
    <row r="182">
      <c r="A182" s="19">
        <v>181.0</v>
      </c>
      <c r="B182" s="34">
        <f>IF(Liens!A182="",,VLOOKUP(Liens!A182,Entites!$A:$B,2,FALSE))</f>
        <v>107</v>
      </c>
      <c r="C182" s="34">
        <f>IF(Liens!B182="",,VLOOKUP(Liens!B182,Entites!$A:$B,2,FALSE))</f>
        <v>1</v>
      </c>
      <c r="D182" s="7" t="str">
        <f>Liens!C182</f>
        <v>Comme Otlet, Inazo est impliqué dans des mandats internationaux et pour le rayonnement culturel et scientifique.</v>
      </c>
      <c r="E182" s="7" t="str">
        <f>Liens!D182</f>
        <v>Like Otlet, Inazo is involved in international mandates and in cultural and scientific outreach.</v>
      </c>
      <c r="F182" s="7" t="str">
        <f>Liens!E182</f>
        <v/>
      </c>
    </row>
    <row r="183">
      <c r="A183" s="19">
        <v>182.0</v>
      </c>
      <c r="B183" s="34">
        <f>IF(Liens!A183="",,VLOOKUP(Liens!A183,Entites!$A:$B,2,FALSE))</f>
        <v>70</v>
      </c>
      <c r="C183" s="34">
        <f>IF(Liens!B183="",,VLOOKUP(Liens!B183,Entites!$A:$B,2,FALSE))</f>
        <v>68</v>
      </c>
      <c r="D183" s="7" t="str">
        <f>Liens!C183</f>
        <v/>
      </c>
      <c r="E183" s="7" t="str">
        <f>Liens!D183</f>
        <v/>
      </c>
      <c r="F183" s="7" t="str">
        <f>Liens!E183</f>
        <v/>
      </c>
    </row>
    <row r="184">
      <c r="A184" s="19">
        <v>183.0</v>
      </c>
      <c r="B184" s="34">
        <f>IF(Liens!A184="",,VLOOKUP(Liens!A184,Entites!$A:$B,2,FALSE))</f>
        <v>70</v>
      </c>
      <c r="C184" s="34">
        <f>IF(Liens!B184="",,VLOOKUP(Liens!B184,Entites!$A:$B,2,FALSE))</f>
        <v>8</v>
      </c>
      <c r="D184" s="7" t="str">
        <f>Liens!C184</f>
        <v/>
      </c>
      <c r="E184" s="7" t="str">
        <f>Liens!D184</f>
        <v/>
      </c>
      <c r="F184" s="7" t="str">
        <f>Liens!E184</f>
        <v/>
      </c>
    </row>
    <row r="185">
      <c r="A185" s="19">
        <v>184.0</v>
      </c>
      <c r="B185" s="34">
        <f>IF(Liens!A185="",,VLOOKUP(Liens!A185,Entites!$A:$B,2,FALSE))</f>
        <v>70</v>
      </c>
      <c r="C185" s="34">
        <f>IF(Liens!B185="",,VLOOKUP(Liens!B185,Entites!$A:$B,2,FALSE))</f>
        <v>1</v>
      </c>
      <c r="D185" s="7" t="str">
        <f>Liens!C185</f>
        <v/>
      </c>
      <c r="E185" s="7" t="str">
        <f>Liens!D185</f>
        <v/>
      </c>
      <c r="F185" s="7" t="str">
        <f>Liens!E185</f>
        <v/>
      </c>
    </row>
    <row r="186">
      <c r="A186" s="19">
        <v>185.0</v>
      </c>
      <c r="B186" s="34">
        <f>IF(Liens!A186="",,VLOOKUP(Liens!A186,Entites!$A:$B,2,FALSE))</f>
        <v>40</v>
      </c>
      <c r="C186" s="34">
        <f>IF(Liens!B186="",,VLOOKUP(Liens!B186,Entites!$A:$B,2,FALSE))</f>
        <v>1</v>
      </c>
      <c r="D186" s="7" t="str">
        <f>Liens!C186</f>
        <v>Maus fait une description mémorable de son ami Paul Otlet en 1898.</v>
      </c>
      <c r="E186" s="7" t="str">
        <f>Liens!D186</f>
        <v>Maus gives a memorable description of his friend Paul Otlet in 1898.</v>
      </c>
      <c r="F186" s="7" t="str">
        <f>Liens!E186</f>
        <v/>
      </c>
    </row>
    <row r="187">
      <c r="A187" s="19">
        <v>186.0</v>
      </c>
      <c r="B187" s="34">
        <f>IF(Liens!A187="",,VLOOKUP(Liens!A187,Entites!$A:$B,2,FALSE))</f>
        <v>40</v>
      </c>
      <c r="C187" s="34">
        <f>IF(Liens!B187="",,VLOOKUP(Liens!B187,Entites!$A:$B,2,FALSE))</f>
        <v>67</v>
      </c>
      <c r="D187" s="7" t="str">
        <f>Liens!C187</f>
        <v/>
      </c>
      <c r="E187" s="7" t="str">
        <f>Liens!D187</f>
        <v/>
      </c>
      <c r="F187" s="7" t="str">
        <f>Liens!E187</f>
        <v/>
      </c>
    </row>
    <row r="188">
      <c r="A188" s="19">
        <v>187.0</v>
      </c>
      <c r="B188" s="34">
        <f>IF(Liens!A188="",,VLOOKUP(Liens!A188,Entites!$A:$B,2,FALSE))</f>
        <v>108</v>
      </c>
      <c r="C188" s="34">
        <f>IF(Liens!B188="",,VLOOKUP(Liens!B188,Entites!$A:$B,2,FALSE))</f>
        <v>1</v>
      </c>
      <c r="D188" s="7" t="str">
        <f>Liens!C188</f>
        <v>L'hôtel particulier d'Otlet à Bruxelles est le fruit de leur collaboration.</v>
      </c>
      <c r="E188" s="7" t="str">
        <f>Liens!D188</f>
        <v>Otlet's residence in Brussels is the result of their collaboration.</v>
      </c>
      <c r="F188" s="45" t="str">
        <f>Liens!E188</f>
        <v>https://fr.wikipedia.org/wiki/H%C3%B4tel_Otlet</v>
      </c>
    </row>
    <row r="189">
      <c r="A189" s="19">
        <v>188.0</v>
      </c>
      <c r="B189" s="34">
        <f>IF(Liens!A189="",,VLOOKUP(Liens!A189,Entites!$A:$B,2,FALSE))</f>
        <v>13</v>
      </c>
      <c r="C189" s="34">
        <f>IF(Liens!B189="",,VLOOKUP(Liens!B189,Entites!$A:$B,2,FALSE))</f>
        <v>6</v>
      </c>
      <c r="D189" s="7" t="str">
        <f>Liens!C189</f>
        <v/>
      </c>
      <c r="E189" s="7" t="str">
        <f>Liens!D189</f>
        <v/>
      </c>
      <c r="F189" s="7" t="str">
        <f>Liens!E189</f>
        <v/>
      </c>
    </row>
    <row r="190">
      <c r="A190" s="19">
        <v>189.0</v>
      </c>
      <c r="B190" s="34">
        <f>IF(Liens!A190="",,VLOOKUP(Liens!A190,Entites!$A:$B,2,FALSE))</f>
        <v>13</v>
      </c>
      <c r="C190" s="34">
        <f>IF(Liens!B190="",,VLOOKUP(Liens!B190,Entites!$A:$B,2,FALSE))</f>
        <v>11</v>
      </c>
      <c r="D190" s="7" t="str">
        <f>Liens!C190</f>
        <v>Sébert est co-fondateur et vice-président de l'OIB.</v>
      </c>
      <c r="E190" s="7" t="str">
        <f>Liens!D190</f>
        <v>Sébert is co-founder and vice-president of the OIB.</v>
      </c>
      <c r="F190" s="7" t="str">
        <f>Liens!E190</f>
        <v/>
      </c>
    </row>
    <row r="191">
      <c r="A191" s="19">
        <v>190.0</v>
      </c>
      <c r="B191" s="34">
        <f>IF(Liens!A191="",,VLOOKUP(Liens!A191,Entites!$A:$B,2,FALSE))</f>
        <v>13</v>
      </c>
      <c r="C191" s="34">
        <f>IF(Liens!B191="",,VLOOKUP(Liens!B191,Entites!$A:$B,2,FALSE))</f>
        <v>1</v>
      </c>
      <c r="D191" s="7" t="str">
        <f>Liens!C191</f>
        <v/>
      </c>
      <c r="E191" s="7" t="str">
        <f>Liens!D191</f>
        <v/>
      </c>
      <c r="F191" s="7" t="str">
        <f>Liens!E191</f>
        <v/>
      </c>
    </row>
    <row r="192">
      <c r="A192" s="19">
        <v>191.0</v>
      </c>
      <c r="B192" s="34">
        <f>IF(Liens!A192="",,VLOOKUP(Liens!A192,Entites!$A:$B,2,FALSE))</f>
        <v>13</v>
      </c>
      <c r="C192" s="34">
        <f>IF(Liens!B192="",,VLOOKUP(Liens!B192,Entites!$A:$B,2,FALSE))</f>
        <v>2</v>
      </c>
      <c r="D192" s="7" t="str">
        <f>Liens!C192</f>
        <v>Briet est vice-présidente de la FID.</v>
      </c>
      <c r="E192" s="7" t="str">
        <f>Liens!D192</f>
        <v>Briet is vice-president of the FID.</v>
      </c>
      <c r="F192" s="7" t="str">
        <f>Liens!E192</f>
        <v/>
      </c>
    </row>
    <row r="193">
      <c r="A193" s="19">
        <v>192.0</v>
      </c>
      <c r="B193" s="34">
        <f>IF(Liens!A193="",,VLOOKUP(Liens!A193,Entites!$A:$B,2,FALSE))</f>
        <v>8</v>
      </c>
      <c r="C193" s="34">
        <f>IF(Liens!B193="",,VLOOKUP(Liens!B193,Entites!$A:$B,2,FALSE))</f>
        <v>14</v>
      </c>
      <c r="D193" s="7" t="str">
        <f>Liens!C193</f>
        <v>Il dirige le Mundaneum Institute de La Haye, en Hollande.</v>
      </c>
      <c r="E193" s="7" t="str">
        <f>Liens!D193</f>
        <v>He directs the Mundaneum Institute in The Hague, Holland.</v>
      </c>
      <c r="F193" s="45" t="str">
        <f>Liens!E193</f>
        <v>https://fr.wikipedia.org/wiki/Otto_Neurath</v>
      </c>
    </row>
    <row r="194">
      <c r="A194" s="19">
        <v>193.0</v>
      </c>
      <c r="B194" s="34">
        <f>IF(Liens!A194="",,VLOOKUP(Liens!A194,Entites!$A:$B,2,FALSE))</f>
        <v>8</v>
      </c>
      <c r="C194" s="34">
        <f>IF(Liens!B194="",,VLOOKUP(Liens!B194,Entites!$A:$B,2,FALSE))</f>
        <v>1</v>
      </c>
      <c r="D194" s="7" t="str">
        <f>Liens!C194</f>
        <v>Projets d'encyclopédies et d'atlas.</v>
      </c>
      <c r="E194" s="7" t="str">
        <f>Liens!D194</f>
        <v>They share projects of encyclopedias and atlases.</v>
      </c>
      <c r="F194" s="7" t="str">
        <f>Liens!E194</f>
        <v/>
      </c>
    </row>
    <row r="195">
      <c r="A195" s="19">
        <v>194.0</v>
      </c>
      <c r="B195" s="34">
        <f>IF(Liens!A195="",,VLOOKUP(Liens!A195,Entites!$A:$B,2,FALSE))</f>
        <v>8</v>
      </c>
      <c r="C195" s="34">
        <f>IF(Liens!B195="",,VLOOKUP(Liens!B195,Entites!$A:$B,2,FALSE))</f>
        <v>112</v>
      </c>
      <c r="D195" s="7" t="str">
        <f>Liens!C195</f>
        <v>Projet encyclopédique et collaboration au sein du cercle de Vienne.</v>
      </c>
      <c r="E195" s="7" t="str">
        <f>Liens!D195</f>
        <v>Encyclopaedic project and collaboration within the Vienna Circle.</v>
      </c>
      <c r="F195" s="45" t="str">
        <f>Liens!E195</f>
        <v>https://fr.wikipedia.org/wiki/Otto_Neurath</v>
      </c>
    </row>
    <row r="196">
      <c r="A196" s="19">
        <v>195.0</v>
      </c>
      <c r="B196" s="34">
        <f>IF(Liens!A196="",,VLOOKUP(Liens!A196,Entites!$A:$B,2,FALSE))</f>
        <v>29</v>
      </c>
      <c r="C196" s="34">
        <f>IF(Liens!B196="",,VLOOKUP(Liens!B196,Entites!$A:$B,2,FALSE))</f>
        <v>32</v>
      </c>
      <c r="D196" s="7" t="str">
        <f>Liens!C196</f>
        <v/>
      </c>
      <c r="E196" s="7" t="str">
        <f>Liens!D196</f>
        <v/>
      </c>
      <c r="F196" s="45" t="str">
        <f>Liens!E196</f>
        <v>https://commons.wikimedia.org/wiki/File:ConferenceBE.jpg</v>
      </c>
    </row>
    <row r="197">
      <c r="A197" s="19">
        <v>196.0</v>
      </c>
      <c r="B197" s="34">
        <f>IF(Liens!A197="",,VLOOKUP(Liens!A197,Entites!$A:$B,2,FALSE))</f>
        <v>29</v>
      </c>
      <c r="C197" s="34">
        <f>IF(Liens!B197="",,VLOOKUP(Liens!B197,Entites!$A:$B,2,FALSE))</f>
        <v>77</v>
      </c>
      <c r="D197" s="7" t="str">
        <f>Liens!C197</f>
        <v/>
      </c>
      <c r="E197" s="7" t="str">
        <f>Liens!D197</f>
        <v/>
      </c>
      <c r="F197" s="45" t="str">
        <f>Liens!E197</f>
        <v>https://commons.wikimedia.org/wiki/File:ConferenceBE.jpg</v>
      </c>
    </row>
    <row r="198">
      <c r="A198" s="19">
        <v>197.0</v>
      </c>
      <c r="B198" s="34">
        <f>IF(Liens!A198="",,VLOOKUP(Liens!A198,Entites!$A:$B,2,FALSE))</f>
        <v>29</v>
      </c>
      <c r="C198" s="34">
        <f>IF(Liens!B198="",,VLOOKUP(Liens!B198,Entites!$A:$B,2,FALSE))</f>
        <v>54</v>
      </c>
      <c r="D198" s="7" t="str">
        <f>Liens!C198</f>
        <v/>
      </c>
      <c r="E198" s="7" t="str">
        <f>Liens!D198</f>
        <v/>
      </c>
      <c r="F198" s="7" t="str">
        <f>Liens!E198</f>
        <v/>
      </c>
    </row>
    <row r="199">
      <c r="A199" s="19">
        <v>198.0</v>
      </c>
      <c r="B199" s="34">
        <f>IF(Liens!A199="",,VLOOKUP(Liens!A199,Entites!$A:$B,2,FALSE))</f>
        <v>29</v>
      </c>
      <c r="C199" s="34">
        <f>IF(Liens!B199="",,VLOOKUP(Liens!B199,Entites!$A:$B,2,FALSE))</f>
        <v>44</v>
      </c>
      <c r="D199" s="7" t="str">
        <f>Liens!C199</f>
        <v>Co-fondateurs de la Société pour la co-éducation (1910).</v>
      </c>
      <c r="E199" s="7" t="str">
        <f>Liens!D199</f>
        <v/>
      </c>
      <c r="F199" s="7" t="str">
        <f>Liens!E199</f>
        <v/>
      </c>
    </row>
    <row r="200">
      <c r="A200" s="19">
        <v>199.0</v>
      </c>
      <c r="B200" s="34">
        <f>IF(Liens!A200="",,VLOOKUP(Liens!A200,Entites!$A:$B,2,FALSE))</f>
        <v>29</v>
      </c>
      <c r="C200" s="34">
        <f>IF(Liens!B200="",,VLOOKUP(Liens!B200,Entites!$A:$B,2,FALSE))</f>
        <v>1</v>
      </c>
      <c r="D200" s="7" t="str">
        <f>Liens!C200</f>
        <v/>
      </c>
      <c r="E200" s="7" t="str">
        <f>Liens!D200</f>
        <v/>
      </c>
      <c r="F200" s="7" t="str">
        <f>Liens!E200</f>
        <v/>
      </c>
    </row>
    <row r="201">
      <c r="A201" s="19">
        <v>200.0</v>
      </c>
      <c r="B201" s="34">
        <f>IF(Liens!A201="",,VLOOKUP(Liens!A201,Entites!$A:$B,2,FALSE))</f>
        <v>34</v>
      </c>
      <c r="C201" s="34">
        <f>IF(Liens!B201="",,VLOOKUP(Liens!B201,Entites!$A:$B,2,FALSE))</f>
        <v>1</v>
      </c>
      <c r="D201" s="7" t="str">
        <f>Liens!C201</f>
        <v>Partage des idéaux et des visions communes.</v>
      </c>
      <c r="E201" s="7" t="str">
        <f>Liens!D201</f>
        <v>Sharing common ideals and visions.</v>
      </c>
      <c r="F201" s="7" t="str">
        <f>Liens!E201</f>
        <v/>
      </c>
    </row>
    <row r="202">
      <c r="A202" s="19">
        <v>201.0</v>
      </c>
      <c r="B202" s="34">
        <f>IF(Liens!A202="",,VLOOKUP(Liens!A202,Entites!$A:$B,2,FALSE))</f>
        <v>36</v>
      </c>
      <c r="C202" s="34">
        <f>IF(Liens!B202="",,VLOOKUP(Liens!B202,Entites!$A:$B,2,FALSE))</f>
        <v>43</v>
      </c>
      <c r="D202" s="7" t="str">
        <f>Liens!C202</f>
        <v>Liens familiaux.</v>
      </c>
      <c r="E202" s="7" t="str">
        <f>Liens!D202</f>
        <v/>
      </c>
      <c r="F202" s="7" t="str">
        <f>Liens!E202</f>
        <v/>
      </c>
    </row>
    <row r="203">
      <c r="A203" s="19">
        <v>202.0</v>
      </c>
      <c r="B203" s="34">
        <f>IF(Liens!A203="",,VLOOKUP(Liens!A203,Entites!$A:$B,2,FALSE))</f>
        <v>36</v>
      </c>
      <c r="C203" s="34">
        <f>IF(Liens!B203="",,VLOOKUP(Liens!B203,Entites!$A:$B,2,FALSE))</f>
        <v>30</v>
      </c>
      <c r="D203" s="7" t="str">
        <f>Liens!C203</f>
        <v/>
      </c>
      <c r="E203" s="7" t="str">
        <f>Liens!D203</f>
        <v/>
      </c>
      <c r="F203" s="7" t="str">
        <f>Liens!E203</f>
        <v/>
      </c>
    </row>
    <row r="204">
      <c r="A204" s="19">
        <v>203.0</v>
      </c>
      <c r="B204" s="34">
        <f>IF(Liens!A204="",,VLOOKUP(Liens!A204,Entites!$A:$B,2,FALSE))</f>
        <v>36</v>
      </c>
      <c r="C204" s="34">
        <f>IF(Liens!B204="",,VLOOKUP(Liens!B204,Entites!$A:$B,2,FALSE))</f>
        <v>1</v>
      </c>
      <c r="D204" s="7" t="str">
        <f>Liens!C204</f>
        <v>Oncle de Paul Otlet.</v>
      </c>
      <c r="E204" s="7" t="str">
        <f>Liens!D204</f>
        <v>Paul Otlet's uncle</v>
      </c>
      <c r="F204" s="7" t="str">
        <f>Liens!E204</f>
        <v/>
      </c>
    </row>
    <row r="205">
      <c r="A205" s="19">
        <v>204.0</v>
      </c>
      <c r="B205" s="34">
        <f>IF(Liens!A205="",,VLOOKUP(Liens!A205,Entites!$A:$B,2,FALSE))</f>
        <v>109</v>
      </c>
      <c r="C205" s="34">
        <f>IF(Liens!B205="",,VLOOKUP(Liens!B205,Entites!$A:$B,2,FALSE))</f>
        <v>1</v>
      </c>
      <c r="D205" s="7" t="str">
        <f>Liens!C205</f>
        <v>Ils organisent le Deuxième Congrès Panafricain au Palais Mondial</v>
      </c>
      <c r="E205" s="7" t="str">
        <f>Liens!D205</f>
        <v>They are organizing the Second Pan-African Congress at the Palais Mondial</v>
      </c>
      <c r="F205" s="7" t="str">
        <f>Liens!E205</f>
        <v/>
      </c>
    </row>
    <row r="206">
      <c r="A206" s="19">
        <v>205.0</v>
      </c>
      <c r="B206" s="34">
        <f>IF(Liens!A206="",,VLOOKUP(Liens!A206,Entites!$A:$B,2,FALSE))</f>
        <v>117</v>
      </c>
      <c r="C206" s="34">
        <f>IF(Liens!B206="",,VLOOKUP(Liens!B206,Entites!$A:$B,2,FALSE))</f>
        <v>1</v>
      </c>
      <c r="D206" s="7" t="str">
        <f>Liens!C206</f>
        <v>Ils organisent le Deuxième Congrès Panafricain au Palais Mondial</v>
      </c>
      <c r="E206" s="7" t="str">
        <f>Liens!D206</f>
        <v>They are organizing the Second Pan-African Congress at the Palais Mondial</v>
      </c>
      <c r="F206" s="7" t="str">
        <f>Liens!E206</f>
        <v/>
      </c>
    </row>
    <row r="207">
      <c r="A207" s="19">
        <v>206.0</v>
      </c>
      <c r="B207" s="34">
        <f>IF(Liens!A207="",,VLOOKUP(Liens!A207,Entites!$A:$B,2,FALSE))</f>
        <v>109</v>
      </c>
      <c r="C207" s="34">
        <f>IF(Liens!B207="",,VLOOKUP(Liens!B207,Entites!$A:$B,2,FALSE))</f>
        <v>6</v>
      </c>
      <c r="D207" s="7" t="str">
        <f>Liens!C207</f>
        <v>Ils organisent le Deuxième Congrès Panafricain au Palais Mondial</v>
      </c>
      <c r="E207" s="7" t="str">
        <f>Liens!D207</f>
        <v>They are organizing the Second Pan-African Congress at the Palais Mondial</v>
      </c>
      <c r="F207" s="7" t="str">
        <f>Liens!E207</f>
        <v/>
      </c>
    </row>
    <row r="208">
      <c r="A208" s="19">
        <v>207.0</v>
      </c>
      <c r="B208" s="34">
        <f>IF(Liens!A208="",,VLOOKUP(Liens!A208,Entites!$A:$B,2,FALSE))</f>
        <v>109</v>
      </c>
      <c r="C208" s="34">
        <f>IF(Liens!B208="",,VLOOKUP(Liens!B208,Entites!$A:$B,2,FALSE))</f>
        <v>117</v>
      </c>
      <c r="D208" s="7" t="str">
        <f>Liens!C208</f>
        <v>Ils organisent le Deuxième Congrès Panafricain au Palais Mondial</v>
      </c>
      <c r="E208" s="7" t="str">
        <f>Liens!D208</f>
        <v>They are organizing the Second Pan-African Congress at the Palais Mondial</v>
      </c>
      <c r="F208" s="7" t="str">
        <f>Liens!E208</f>
        <v/>
      </c>
    </row>
    <row r="209">
      <c r="A209" s="19">
        <v>208.0</v>
      </c>
      <c r="B209" s="34">
        <f>IF(Liens!A209="",,VLOOKUP(Liens!A209,Entites!$A:$B,2,FALSE))</f>
        <v>64</v>
      </c>
      <c r="C209" s="34">
        <f>IF(Liens!B209="",,VLOOKUP(Liens!B209,Entites!$A:$B,2,FALSE))</f>
        <v>33</v>
      </c>
      <c r="D209" s="7" t="str">
        <f>Liens!C209</f>
        <v/>
      </c>
      <c r="E209" s="7" t="str">
        <f>Liens!D209</f>
        <v/>
      </c>
      <c r="F209" s="7" t="str">
        <f>Liens!E209</f>
        <v/>
      </c>
    </row>
    <row r="210">
      <c r="A210" s="19">
        <v>209.0</v>
      </c>
      <c r="B210" s="34">
        <f>IF(Liens!A210="",,VLOOKUP(Liens!A210,Entites!$A:$B,2,FALSE))</f>
        <v>64</v>
      </c>
      <c r="C210" s="34">
        <f>IF(Liens!B210="",,VLOOKUP(Liens!B210,Entites!$A:$B,2,FALSE))</f>
        <v>52</v>
      </c>
      <c r="D210" s="7" t="str">
        <f>Liens!C210</f>
        <v>Prix Nobel de la paix en 1905</v>
      </c>
      <c r="E210" s="7" t="str">
        <f>Liens!D210</f>
        <v>Nobel Peace Prize in 1905</v>
      </c>
      <c r="F210" s="7" t="str">
        <f>Liens!E210</f>
        <v/>
      </c>
    </row>
    <row r="211">
      <c r="A211" s="19">
        <v>210.0</v>
      </c>
      <c r="B211" s="34">
        <f>IF(Liens!A211="",,VLOOKUP(Liens!A211,Entites!$A:$B,2,FALSE))</f>
        <v>64</v>
      </c>
      <c r="C211" s="34">
        <f>IF(Liens!B211="",,VLOOKUP(Liens!B211,Entites!$A:$B,2,FALSE))</f>
        <v>45</v>
      </c>
      <c r="D211" s="7" t="str">
        <f>Liens!C211</f>
        <v>Prix Nobel de médecine en 1913</v>
      </c>
      <c r="E211" s="7" t="str">
        <f>Liens!D211</f>
        <v>Nobel Prize in Medicine in 1913</v>
      </c>
      <c r="F211" s="7" t="str">
        <f>Liens!E211</f>
        <v/>
      </c>
    </row>
    <row r="212">
      <c r="A212" s="19">
        <v>211.0</v>
      </c>
      <c r="B212" s="34">
        <f>IF(Liens!A212="",,VLOOKUP(Liens!A212,Entites!$A:$B,2,FALSE))</f>
        <v>64</v>
      </c>
      <c r="C212" s="34">
        <f>IF(Liens!B212="",,VLOOKUP(Liens!B212,Entites!$A:$B,2,FALSE))</f>
        <v>42</v>
      </c>
      <c r="D212" s="7" t="str">
        <f>Liens!C212</f>
        <v>Prix Nobel de la paix en 1901</v>
      </c>
      <c r="E212" s="7" t="str">
        <f>Liens!D212</f>
        <v>Nobel Peace Prize in 1901</v>
      </c>
      <c r="F212" s="7" t="str">
        <f>Liens!E212</f>
        <v/>
      </c>
    </row>
    <row r="213">
      <c r="A213" s="19">
        <v>212.0</v>
      </c>
      <c r="B213" s="34">
        <f>IF(Liens!A213="",,VLOOKUP(Liens!A213,Entites!$A:$B,2,FALSE))</f>
        <v>64</v>
      </c>
      <c r="C213" s="34">
        <f>IF(Liens!B213="",,VLOOKUP(Liens!B213,Entites!$A:$B,2,FALSE))</f>
        <v>6</v>
      </c>
      <c r="D213" s="7" t="str">
        <f>Liens!C213</f>
        <v>Prix Nobel de la paix en 1913</v>
      </c>
      <c r="E213" s="7" t="str">
        <f>Liens!D213</f>
        <v>Nobel Peace Prize in 1913</v>
      </c>
      <c r="F213" s="7" t="str">
        <f>Liens!E213</f>
        <v/>
      </c>
    </row>
    <row r="214">
      <c r="A214" s="19">
        <v>213.0</v>
      </c>
      <c r="B214" s="34">
        <f>IF(Liens!A214="",,VLOOKUP(Liens!A214,Entites!$A:$B,2,FALSE))</f>
        <v>64</v>
      </c>
      <c r="C214" s="34">
        <f>IF(Liens!B214="",,VLOOKUP(Liens!B214,Entites!$A:$B,2,FALSE))</f>
        <v>1</v>
      </c>
      <c r="D214" s="7" t="str">
        <f>Liens!C214</f>
        <v/>
      </c>
      <c r="E214" s="7" t="str">
        <f>Liens!D214</f>
        <v/>
      </c>
      <c r="F214" s="7" t="str">
        <f>Liens!E214</f>
        <v/>
      </c>
    </row>
    <row r="215">
      <c r="A215" s="19">
        <v>214.0</v>
      </c>
      <c r="B215" s="34">
        <f>IF(Liens!A215="",,VLOOKUP(Liens!A215,Entites!$A:$B,2,FALSE))</f>
        <v>64</v>
      </c>
      <c r="C215" s="34">
        <f>IF(Liens!B215="",,VLOOKUP(Liens!B215,Entites!$A:$B,2,FALSE))</f>
        <v>19</v>
      </c>
      <c r="D215" s="7" t="str">
        <f>Liens!C215</f>
        <v>Prix Nobel de chimie en 1909</v>
      </c>
      <c r="E215" s="7" t="str">
        <f>Liens!D215</f>
        <v>Nobel Prize in Chemistry in 1909</v>
      </c>
      <c r="F215" s="7" t="str">
        <f>Liens!E215</f>
        <v/>
      </c>
    </row>
    <row r="216">
      <c r="A216" s="19">
        <v>215.0</v>
      </c>
      <c r="B216" s="34">
        <f>IF(Liens!A216="",,VLOOKUP(Liens!A216,Entites!$A:$B,2,FALSE))</f>
        <v>110</v>
      </c>
      <c r="C216" s="34">
        <f>IF(Liens!B216="",,VLOOKUP(Liens!B216,Entites!$A:$B,2,FALSE))</f>
        <v>24</v>
      </c>
      <c r="D216" s="7" t="str">
        <f>Liens!C216</f>
        <v>Il participe à l'élaboration des plans de la Cité Mondial-Mundaneum</v>
      </c>
      <c r="E216" s="7" t="str">
        <f>Liens!D216</f>
        <v>He participated in the development of plans for the Mondial-Mundaneum City</v>
      </c>
      <c r="F216" s="7" t="str">
        <f>Liens!E216</f>
        <v/>
      </c>
    </row>
    <row r="217">
      <c r="A217" s="19">
        <v>216.0</v>
      </c>
      <c r="B217" s="34">
        <f>IF(Liens!A217="",,VLOOKUP(Liens!A217,Entites!$A:$B,2,FALSE))</f>
        <v>110</v>
      </c>
      <c r="C217" s="34">
        <f>IF(Liens!B217="",,VLOOKUP(Liens!B217,Entites!$A:$B,2,FALSE))</f>
        <v>114</v>
      </c>
      <c r="D217" s="7" t="str">
        <f>Liens!C217</f>
        <v>Il participe à l'élaboration des plans de la Cité Mondial-Mundaneum</v>
      </c>
      <c r="E217" s="7" t="str">
        <f>Liens!D217</f>
        <v>He participated in the development of plans for the Mondial-Mundaneum City</v>
      </c>
      <c r="F217" s="7" t="str">
        <f>Liens!E217</f>
        <v/>
      </c>
    </row>
    <row r="218">
      <c r="A218" s="19">
        <v>217.0</v>
      </c>
      <c r="B218" s="34">
        <f>IF(Liens!A218="",,VLOOKUP(Liens!A218,Entites!$A:$B,2,FALSE))</f>
        <v>111</v>
      </c>
      <c r="C218" s="34">
        <f>IF(Liens!B218="",,VLOOKUP(Liens!B218,Entites!$A:$B,2,FALSE))</f>
        <v>1</v>
      </c>
      <c r="D218" s="7" t="str">
        <f>Liens!C218</f>
        <v/>
      </c>
      <c r="E218" s="7" t="str">
        <f>Liens!D218</f>
        <v/>
      </c>
      <c r="F218" s="7" t="str">
        <f>Liens!E218</f>
        <v/>
      </c>
    </row>
    <row r="219">
      <c r="A219" s="19">
        <v>218.0</v>
      </c>
      <c r="B219" s="34">
        <f>IF(Liens!A219="",,VLOOKUP(Liens!A219,Entites!$A:$B,2,FALSE))</f>
        <v>83</v>
      </c>
      <c r="C219" s="34">
        <f>IF(Liens!B219="",,VLOOKUP(Liens!B219,Entites!$A:$B,2,FALSE))</f>
        <v>1</v>
      </c>
      <c r="D219" s="7" t="str">
        <f>Liens!C219</f>
        <v/>
      </c>
      <c r="E219" s="7" t="str">
        <f>Liens!D219</f>
        <v/>
      </c>
      <c r="F219" s="7" t="str">
        <f>Liens!E219</f>
        <v/>
      </c>
    </row>
    <row r="220">
      <c r="A220" s="19">
        <v>219.0</v>
      </c>
      <c r="B220" s="34">
        <f>IF(Liens!A220="",,VLOOKUP(Liens!A220,Entites!$A:$B,2,FALSE))</f>
        <v>5</v>
      </c>
      <c r="C220" s="34">
        <f>IF(Liens!B220="",,VLOOKUP(Liens!B220,Entites!$A:$B,2,FALSE))</f>
        <v>1</v>
      </c>
      <c r="D220" s="7" t="str">
        <f>Liens!C220</f>
        <v>Microfiche et livre microphotographique.</v>
      </c>
      <c r="E220" s="7" t="str">
        <f>Liens!D220</f>
        <v>Microfiche and microphotographic book.</v>
      </c>
      <c r="F220" s="7" t="str">
        <f>Liens!E220</f>
        <v/>
      </c>
    </row>
    <row r="221">
      <c r="A221" s="19">
        <v>220.0</v>
      </c>
      <c r="B221" s="34">
        <f>IF(Liens!A221="",,VLOOKUP(Liens!A221,Entites!$A:$B,2,FALSE))</f>
        <v>9</v>
      </c>
      <c r="C221" s="34">
        <f>IF(Liens!B221="",,VLOOKUP(Liens!B221,Entites!$A:$B,2,FALSE))</f>
        <v>1</v>
      </c>
      <c r="D221" s="7" t="str">
        <f>Liens!C221</f>
        <v/>
      </c>
      <c r="E221" s="7" t="str">
        <f>Liens!D221</f>
        <v/>
      </c>
      <c r="F221" s="7" t="str">
        <f>Liens!E221</f>
        <v/>
      </c>
    </row>
    <row r="222">
      <c r="A222" s="19">
        <v>221.0</v>
      </c>
      <c r="B222" s="34">
        <f>IF(Liens!A222="",,VLOOKUP(Liens!A222,Entites!$A:$B,2,FALSE))</f>
        <v>112</v>
      </c>
      <c r="C222" s="34">
        <f>IF(Liens!B222="",,VLOOKUP(Liens!B222,Entites!$A:$B,2,FALSE))</f>
        <v>1</v>
      </c>
      <c r="D222" s="7" t="str">
        <f>Liens!C222</f>
        <v>Même volonté de classer la connaissance</v>
      </c>
      <c r="E222" s="7" t="str">
        <f>Liens!D222</f>
        <v>Same desire to classify knowledge</v>
      </c>
      <c r="F222" s="7" t="str">
        <f>Liens!E222</f>
        <v/>
      </c>
    </row>
    <row r="223">
      <c r="A223" s="19">
        <v>222.0</v>
      </c>
      <c r="B223" s="34">
        <f>IF(Liens!A223="",,VLOOKUP(Liens!A223,Entites!$A:$B,2,FALSE))</f>
        <v>113</v>
      </c>
      <c r="C223" s="34">
        <f>IF(Liens!B223="",,VLOOKUP(Liens!B223,Entites!$A:$B,2,FALSE))</f>
        <v>1</v>
      </c>
      <c r="D223" s="7" t="str">
        <f>Liens!C223</f>
        <v>Il travaille le même matériaux que Paul Otlet en élaborant une techniques et des institutions internationales</v>
      </c>
      <c r="E223" s="7" t="str">
        <f>Liens!D223</f>
        <v>He works with the same materials as Paul Otlet, developing techniques and international institutions.</v>
      </c>
      <c r="F223" s="7" t="str">
        <f>Liens!E223</f>
        <v/>
      </c>
    </row>
    <row r="224">
      <c r="A224" s="19">
        <v>223.0</v>
      </c>
      <c r="B224" s="34">
        <f>IF(Liens!A224="",,VLOOKUP(Liens!A224,Entites!$A:$B,2,FALSE))</f>
        <v>75</v>
      </c>
      <c r="C224" s="34">
        <f>IF(Liens!B224="",,VLOOKUP(Liens!B224,Entites!$A:$B,2,FALSE))</f>
        <v>1</v>
      </c>
      <c r="D224" s="7" t="str">
        <f>Liens!C224</f>
        <v/>
      </c>
      <c r="E224" s="7" t="str">
        <f>Liens!D224</f>
        <v/>
      </c>
      <c r="F224" s="7" t="str">
        <f>Liens!E224</f>
        <v/>
      </c>
    </row>
    <row r="225">
      <c r="A225" s="19">
        <v>224.0</v>
      </c>
      <c r="B225" s="34">
        <f>IF(Liens!A225="",,VLOOKUP(Liens!A225,Entites!$A:$B,2,FALSE))</f>
        <v>55</v>
      </c>
      <c r="C225" s="34">
        <f>IF(Liens!B225="",,VLOOKUP(Liens!B225,Entites!$A:$B,2,FALSE))</f>
        <v>1</v>
      </c>
      <c r="D225" s="7" t="str">
        <f>Liens!C225</f>
        <v/>
      </c>
      <c r="E225" s="7" t="str">
        <f>Liens!D225</f>
        <v/>
      </c>
      <c r="F225" s="7" t="str">
        <f>Liens!E225</f>
        <v/>
      </c>
    </row>
    <row r="226">
      <c r="A226" s="19">
        <v>225.0</v>
      </c>
      <c r="B226" s="34">
        <f>IF(Liens!A226="",,VLOOKUP(Liens!A226,Entites!$A:$B,2,FALSE))</f>
        <v>114</v>
      </c>
      <c r="C226" s="34">
        <f>IF(Liens!B226="",,VLOOKUP(Liens!B226,Entites!$A:$B,2,FALSE))</f>
        <v>24</v>
      </c>
      <c r="D226" s="7" t="str">
        <f>Liens!C226</f>
        <v/>
      </c>
      <c r="E226" s="7" t="str">
        <f>Liens!D226</f>
        <v/>
      </c>
      <c r="F226" s="7" t="str">
        <f>Liens!E226</f>
        <v/>
      </c>
    </row>
    <row r="227">
      <c r="A227" s="19">
        <v>226.0</v>
      </c>
      <c r="B227" s="34">
        <f>IF(Liens!A227="",,VLOOKUP(Liens!A227,Entites!$A:$B,2,FALSE))</f>
        <v>2</v>
      </c>
      <c r="C227" s="34">
        <f>IF(Liens!B227="",,VLOOKUP(Liens!B227,Entites!$A:$B,2,FALSE))</f>
        <v>1</v>
      </c>
      <c r="D227" s="7" t="str">
        <f>Liens!C227</f>
        <v>Elle qualifie Otlet de "mage" dans son ouvrage.</v>
      </c>
      <c r="E227" s="7" t="str">
        <f>Liens!D227</f>
        <v>Briet calls Otlet a "mage" in her 1951 book.</v>
      </c>
      <c r="F227" s="45" t="str">
        <f>Liens!E227</f>
        <v>http://martinetl.free.fr/suzannebriet/questcequeladocumentation/</v>
      </c>
    </row>
    <row r="228">
      <c r="A228" s="19">
        <v>227.0</v>
      </c>
      <c r="B228" s="34">
        <f>IF(Liens!A228="",,VLOOKUP(Liens!A228,Entites!$A:$B,2,FALSE))</f>
        <v>2</v>
      </c>
      <c r="C228" s="34">
        <f>IF(Liens!B228="",,VLOOKUP(Liens!B228,Entites!$A:$B,2,FALSE))</f>
        <v>9</v>
      </c>
      <c r="D228" s="7" t="str">
        <f>Liens!C228</f>
        <v>Pagès fait partie des élèves de Briet avant la création de l'INTD.</v>
      </c>
      <c r="E228" s="7" t="str">
        <f>Liens!D228</f>
        <v>Pagès was one of Briet's students before the creation of the INTD.</v>
      </c>
      <c r="F228" s="7" t="str">
        <f>Liens!E228</f>
        <v/>
      </c>
    </row>
    <row r="229">
      <c r="A229" s="19">
        <v>228.0</v>
      </c>
      <c r="B229" s="34">
        <f>IF(Liens!A229="",,VLOOKUP(Liens!A229,Entites!$A:$B,2,FALSE))</f>
        <v>67</v>
      </c>
      <c r="C229" s="34">
        <f>IF(Liens!B229="",,VLOOKUP(Liens!B229,Entites!$A:$B,2,FALSE))</f>
        <v>1</v>
      </c>
      <c r="D229" s="7" t="str">
        <f>Liens!C229</f>
        <v>Vice-président puis président</v>
      </c>
      <c r="E229" s="7" t="str">
        <f>Liens!D229</f>
        <v>Vice-president then president</v>
      </c>
      <c r="F229" s="7" t="str">
        <f>Liens!E229</f>
        <v/>
      </c>
    </row>
    <row r="230">
      <c r="A230" s="19">
        <v>229.0</v>
      </c>
      <c r="B230" s="34">
        <f>IF(Liens!A230="",,VLOOKUP(Liens!A230,Entites!$A:$B,2,FALSE))</f>
        <v>57</v>
      </c>
      <c r="C230" s="34">
        <f>IF(Liens!B230="",,VLOOKUP(Liens!B230,Entites!$A:$B,2,FALSE))</f>
        <v>1</v>
      </c>
      <c r="D230" s="7" t="str">
        <f>Liens!C230</f>
        <v/>
      </c>
      <c r="E230" s="7" t="str">
        <f>Liens!D230</f>
        <v/>
      </c>
      <c r="F230" s="7" t="str">
        <f>Liens!E230</f>
        <v/>
      </c>
    </row>
    <row r="231">
      <c r="A231" s="19">
        <v>230.0</v>
      </c>
      <c r="B231" s="34">
        <f>IF(Liens!A231="",,VLOOKUP(Liens!A231,Entites!$A:$B,2,FALSE))</f>
        <v>59</v>
      </c>
      <c r="C231" s="34">
        <f>IF(Liens!B231="",,VLOOKUP(Liens!B231,Entites!$A:$B,2,FALSE))</f>
        <v>43</v>
      </c>
      <c r="D231" s="7" t="str">
        <f>Liens!C231</f>
        <v>Picard est co-fondateur de l'Université nouvelle.</v>
      </c>
      <c r="E231" s="7" t="str">
        <f>Liens!D231</f>
        <v/>
      </c>
      <c r="F231" s="7" t="str">
        <f>Liens!E231</f>
        <v/>
      </c>
    </row>
    <row r="232">
      <c r="A232" s="19">
        <v>231.0</v>
      </c>
      <c r="B232" s="34">
        <f>IF(Liens!A232="",,VLOOKUP(Liens!A232,Entites!$A:$B,2,FALSE))</f>
        <v>59</v>
      </c>
      <c r="C232" s="34">
        <f>IF(Liens!B232="",,VLOOKUP(Liens!B232,Entites!$A:$B,2,FALSE))</f>
        <v>71</v>
      </c>
      <c r="D232" s="7" t="str">
        <f>Liens!C232</f>
        <v>Reclus déclenche la crise qui donnera naissance à l'Université nouvelle.</v>
      </c>
      <c r="E232" s="7" t="str">
        <f>Liens!D232</f>
        <v/>
      </c>
      <c r="F232" s="7" t="str">
        <f>Liens!E232</f>
        <v/>
      </c>
    </row>
    <row r="233">
      <c r="A233" s="19">
        <v>232.0</v>
      </c>
      <c r="B233" s="34">
        <f>IF(Liens!A233="",,VLOOKUP(Liens!A233,Entites!$A:$B,2,FALSE))</f>
        <v>59</v>
      </c>
      <c r="C233" s="34">
        <f>IF(Liens!B233="",,VLOOKUP(Liens!B233,Entites!$A:$B,2,FALSE))</f>
        <v>49</v>
      </c>
      <c r="D233" s="7" t="str">
        <f>Liens!C233</f>
        <v>Vandervelde est co-fondateur de l'Université nouvelle.</v>
      </c>
      <c r="E233" s="7" t="str">
        <f>Liens!D233</f>
        <v/>
      </c>
      <c r="F233" s="7" t="str">
        <f>Liens!E233</f>
        <v/>
      </c>
    </row>
    <row r="234">
      <c r="A234" s="19">
        <v>233.0</v>
      </c>
      <c r="B234" s="34">
        <f>IF(Liens!A234="",,VLOOKUP(Liens!A234,Entites!$A:$B,2,FALSE))</f>
        <v>59</v>
      </c>
      <c r="C234" s="34">
        <f>IF(Liens!B234="",,VLOOKUP(Liens!B234,Entites!$A:$B,2,FALSE))</f>
        <v>100</v>
      </c>
      <c r="D234" s="7" t="str">
        <f>Liens!C234</f>
        <v>De Greef est Recteur de l'Université nouvelle.</v>
      </c>
      <c r="E234" s="7" t="str">
        <f>Liens!D234</f>
        <v/>
      </c>
      <c r="F234" s="7" t="str">
        <f>Liens!E234</f>
        <v/>
      </c>
    </row>
    <row r="235">
      <c r="A235" s="19">
        <v>234.0</v>
      </c>
      <c r="B235" s="34">
        <f>IF(Liens!A235="",,VLOOKUP(Liens!A235,Entites!$A:$B,2,FALSE))</f>
        <v>59</v>
      </c>
      <c r="C235" s="34">
        <f>IF(Liens!B235="",,VLOOKUP(Liens!B235,Entites!$A:$B,2,FALSE))</f>
        <v>1</v>
      </c>
      <c r="D235" s="7" t="str">
        <f>Liens!C235</f>
        <v/>
      </c>
      <c r="E235" s="7" t="str">
        <f>Liens!D235</f>
        <v/>
      </c>
      <c r="F235" s="7" t="str">
        <f>Liens!E235</f>
        <v/>
      </c>
    </row>
    <row r="236">
      <c r="A236" s="19">
        <v>235.0</v>
      </c>
      <c r="B236" s="34">
        <f>IF(Liens!A236="",,VLOOKUP(Liens!A236,Entites!$A:$B,2,FALSE))</f>
        <v>115</v>
      </c>
      <c r="C236" s="34">
        <f>IF(Liens!B236="",,VLOOKUP(Liens!B236,Entites!$A:$B,2,FALSE))</f>
        <v>18</v>
      </c>
      <c r="D236" s="7" t="str">
        <f>Liens!C236</f>
        <v>Linden est la seconde épouse d'Edouard Otlet.</v>
      </c>
      <c r="E236" s="7" t="str">
        <f>Liens!D236</f>
        <v>Linden is the second wife of Edouard Otlet.</v>
      </c>
      <c r="F236" s="7" t="str">
        <f>Liens!E236</f>
        <v/>
      </c>
    </row>
    <row r="237">
      <c r="A237" s="19">
        <v>236.0</v>
      </c>
      <c r="B237" s="34">
        <f>IF(Liens!A237="",,VLOOKUP(Liens!A237,Entites!$A:$B,2,FALSE))</f>
        <v>115</v>
      </c>
      <c r="C237" s="34">
        <f>IF(Liens!B237="",,VLOOKUP(Liens!B237,Entites!$A:$B,2,FALSE))</f>
        <v>1</v>
      </c>
      <c r="D237" s="7" t="str">
        <f>Liens!C237</f>
        <v>Linden est la belle-mère de Paul Otlet.</v>
      </c>
      <c r="E237" s="7" t="str">
        <f>Liens!D237</f>
        <v>Linden is Paul Otlet's stepmother.</v>
      </c>
      <c r="F237" s="7" t="str">
        <f>Liens!E237</f>
        <v/>
      </c>
    </row>
    <row r="238">
      <c r="A238" s="19">
        <v>237.0</v>
      </c>
      <c r="B238" s="34">
        <f>IF(Liens!A238="",,VLOOKUP(Liens!A238,Entites!$A:$B,2,FALSE))</f>
        <v>116</v>
      </c>
      <c r="C238" s="34">
        <f>IF(Liens!B238="",,VLOOKUP(Liens!B238,Entites!$A:$B,2,FALSE))</f>
        <v>1</v>
      </c>
      <c r="D238" s="7" t="str">
        <f>Liens!C238</f>
        <v>Spécialiste mondial de Paul Otlet.</v>
      </c>
      <c r="E238" s="7" t="str">
        <f>Liens!D238</f>
        <v>World specialist in Paul Otlet.</v>
      </c>
      <c r="F238" s="45" t="str">
        <f>Liens!E238</f>
        <v>https://www.academia.edu/31230854/From_the_index_card_to_the_World_City_knowledge_organization_and_visualization_in_the_work_and_ideas_of_Paul_Otlet_1_Keynote_Address</v>
      </c>
    </row>
    <row r="239">
      <c r="A239" s="19">
        <v>238.0</v>
      </c>
      <c r="B239" s="34">
        <f>IF(Liens!A239="",,VLOOKUP(Liens!A239,Entites!$A:$B,2,FALSE))</f>
        <v>76</v>
      </c>
      <c r="C239" s="34">
        <f>IF(Liens!B239="",,VLOOKUP(Liens!B239,Entites!$A:$B,2,FALSE))</f>
        <v>81</v>
      </c>
      <c r="D239" s="7" t="str">
        <f>Liens!C239</f>
        <v/>
      </c>
      <c r="E239" s="7" t="str">
        <f>Liens!D239</f>
        <v/>
      </c>
      <c r="F239" s="7" t="str">
        <f>Liens!E239</f>
        <v/>
      </c>
    </row>
    <row r="240">
      <c r="A240" s="19">
        <v>239.0</v>
      </c>
      <c r="B240" s="34">
        <f>IF(Liens!A240="",,VLOOKUP(Liens!A240,Entites!$A:$B,2,FALSE))</f>
        <v>76</v>
      </c>
      <c r="C240" s="34">
        <f>IF(Liens!B240="",,VLOOKUP(Liens!B240,Entites!$A:$B,2,FALSE))</f>
        <v>10</v>
      </c>
      <c r="D240" s="7" t="str">
        <f>Liens!C240</f>
        <v>Rencontre au Congrès de documentation de 1937</v>
      </c>
      <c r="E240" s="7" t="str">
        <f>Liens!D240</f>
        <v>Meeting at the 1937 Documentation Congress</v>
      </c>
      <c r="F240" s="7" t="str">
        <f>Liens!E240</f>
        <v/>
      </c>
    </row>
    <row r="241">
      <c r="A241" s="19">
        <v>240.0</v>
      </c>
      <c r="B241" s="34">
        <f>IF(Liens!A241="",,VLOOKUP(Liens!A241,Entites!$A:$B,2,FALSE))</f>
        <v>76</v>
      </c>
      <c r="C241" s="34">
        <f>IF(Liens!B241="",,VLOOKUP(Liens!B241,Entites!$A:$B,2,FALSE))</f>
        <v>1</v>
      </c>
      <c r="D241" s="7" t="str">
        <f>Liens!C241</f>
        <v/>
      </c>
      <c r="E241" s="7" t="str">
        <f>Liens!D241</f>
        <v/>
      </c>
      <c r="F241" s="7" t="str">
        <f>Liens!E241</f>
        <v/>
      </c>
    </row>
    <row r="242">
      <c r="A242" s="19">
        <v>241.0</v>
      </c>
      <c r="B242" s="34">
        <f>IF(Liens!A242="",,VLOOKUP(Liens!A242,Entites!$A:$B,2,FALSE))</f>
        <v>19</v>
      </c>
      <c r="C242" s="34">
        <f>IF(Liens!B242="",,VLOOKUP(Liens!B242,Entites!$A:$B,2,FALSE))</f>
        <v>28</v>
      </c>
      <c r="D242" s="7" t="str">
        <f>Liens!C242</f>
        <v/>
      </c>
      <c r="E242" s="7" t="str">
        <f>Liens!D242</f>
        <v/>
      </c>
      <c r="F242" s="7" t="str">
        <f>Liens!E242</f>
        <v/>
      </c>
    </row>
    <row r="243">
      <c r="A243" s="19">
        <v>242.0</v>
      </c>
      <c r="B243" s="34">
        <f>IF(Liens!A243="",,VLOOKUP(Liens!A243,Entites!$A:$B,2,FALSE))</f>
        <v>19</v>
      </c>
      <c r="C243" s="34">
        <f>IF(Liens!B243="",,VLOOKUP(Liens!B243,Entites!$A:$B,2,FALSE))</f>
        <v>28</v>
      </c>
      <c r="D243" s="7" t="str">
        <f>Liens!C243</f>
        <v>Travail en commun autour de la langue universelle. </v>
      </c>
      <c r="E243" s="7" t="str">
        <f>Liens!D243</f>
        <v>Joint work around the universal language.</v>
      </c>
      <c r="F243" s="7" t="str">
        <f>Liens!E243</f>
        <v/>
      </c>
    </row>
    <row r="244">
      <c r="A244" s="19">
        <v>243.0</v>
      </c>
      <c r="B244" s="34">
        <f>IF(Liens!A244="",,VLOOKUP(Liens!A244,Entites!$A:$B,2,FALSE))</f>
        <v>19</v>
      </c>
      <c r="C244" s="34">
        <f>IF(Liens!B244="",,VLOOKUP(Liens!B244,Entites!$A:$B,2,FALSE))</f>
        <v>1</v>
      </c>
      <c r="D244" s="7" t="str">
        <f>Liens!C244</f>
        <v/>
      </c>
      <c r="E244" s="7" t="str">
        <f>Liens!D244</f>
        <v/>
      </c>
      <c r="F244" s="7" t="str">
        <f>Liens!E244</f>
        <v/>
      </c>
    </row>
    <row r="245">
      <c r="A245" s="19">
        <v>244.0</v>
      </c>
      <c r="B245" s="34">
        <f>IF(Liens!A245="",,VLOOKUP(Liens!A245,Entites!$A:$B,2,FALSE))</f>
        <v>117</v>
      </c>
      <c r="C245" s="34">
        <f>IF(Liens!B245="",,VLOOKUP(Liens!B245,Entites!$A:$B,2,FALSE))</f>
        <v>6</v>
      </c>
      <c r="D245" s="7" t="str">
        <f>Liens!C245</f>
        <v>Ils organisent le Deuxième Congrès Panafricain au Palais Mondial.</v>
      </c>
      <c r="E245" s="7" t="str">
        <f>Liens!D245</f>
        <v>They are organizing the Second Pan-African Congress at the Palais Mondial.</v>
      </c>
      <c r="F245" s="7" t="str">
        <f>Liens!E245</f>
        <v/>
      </c>
    </row>
    <row r="246">
      <c r="A246" s="19">
        <v>245.0</v>
      </c>
      <c r="B246" s="34">
        <f>IF(Liens!A246="",,VLOOKUP(Liens!A246,Entites!$A:$B,2,FALSE))</f>
        <v>121</v>
      </c>
      <c r="C246" s="34">
        <f>IF(Liens!B246="",,VLOOKUP(Liens!B246,Entites!$A:$B,2,FALSE))</f>
        <v>1</v>
      </c>
      <c r="D246" s="7" t="str">
        <f>Liens!C246</f>
        <v>Otlet échange avec Artsrouni à propos de son "cerveau mécanique".</v>
      </c>
      <c r="E246" s="7" t="str">
        <f>Liens!D246</f>
        <v>Otlet writes to Artsrouni to ask about his "mechanical brain".</v>
      </c>
      <c r="F246" s="7" t="str">
        <f>Liens!E246</f>
        <v/>
      </c>
    </row>
    <row r="247">
      <c r="A247" s="19">
        <v>246.0</v>
      </c>
      <c r="B247" s="34">
        <f>IF(Liens!A247="",,VLOOKUP(Liens!A247,Entites!$A:$B,2,FALSE))</f>
        <v>120</v>
      </c>
      <c r="C247" s="34">
        <f>IF(Liens!B247="",,VLOOKUP(Liens!B247,Entites!$A:$B,2,FALSE))</f>
        <v>119</v>
      </c>
      <c r="D247" s="7" t="str">
        <f>Liens!C247</f>
        <v>Co-fondateur de l'UFOD.</v>
      </c>
      <c r="E247" s="7" t="str">
        <f>Liens!D247</f>
        <v/>
      </c>
      <c r="F247" s="7" t="str">
        <f>Liens!E247</f>
        <v/>
      </c>
    </row>
    <row r="248">
      <c r="A248" s="19">
        <v>247.0</v>
      </c>
      <c r="B248" s="34">
        <f>IF(Liens!A248="",,VLOOKUP(Liens!A248,Entites!$A:$B,2,FALSE))</f>
        <v>2</v>
      </c>
      <c r="C248" s="34">
        <f>IF(Liens!B248="",,VLOOKUP(Liens!B248,Entites!$A:$B,2,FALSE))</f>
        <v>119</v>
      </c>
      <c r="D248" s="7" t="str">
        <f>Liens!C248</f>
        <v>Co-fondatrice de l'UFOD.</v>
      </c>
      <c r="E248" s="7" t="str">
        <f>Liens!D248</f>
        <v/>
      </c>
      <c r="F248" s="7" t="str">
        <f>Liens!E248</f>
        <v/>
      </c>
    </row>
    <row r="249">
      <c r="A249" s="19">
        <v>248.0</v>
      </c>
      <c r="B249" s="34">
        <f>IF(Liens!A249="",,VLOOKUP(Liens!A249,Entites!$A:$B,2,FALSE))</f>
        <v>84</v>
      </c>
      <c r="C249" s="34">
        <f>IF(Liens!B249="",,VLOOKUP(Liens!B249,Entites!$A:$B,2,FALSE))</f>
        <v>83</v>
      </c>
      <c r="D249" s="7" t="str">
        <f>Liens!C249</f>
        <v>Follin est le créateur de cette République.</v>
      </c>
      <c r="E249" s="7" t="str">
        <f>Liens!D249</f>
        <v/>
      </c>
      <c r="F249" s="7" t="str">
        <f>Liens!E249</f>
        <v/>
      </c>
    </row>
    <row r="250">
      <c r="A250" s="19">
        <v>249.0</v>
      </c>
      <c r="B250" s="34">
        <f>IF(Liens!A250="",,VLOOKUP(Liens!A250,Entites!$A:$B,2,FALSE))</f>
        <v>30</v>
      </c>
      <c r="C250" s="34">
        <f>IF(Liens!B250="",,VLOOKUP(Liens!B250,Entites!$A:$B,2,FALSE))</f>
        <v>59</v>
      </c>
      <c r="D250" s="7" t="str">
        <f>Liens!C250</f>
        <v>la nouvelle université est créée suite au désaveu d'Hector Denis à qui on reproche son invitation à Elisée Reclus</v>
      </c>
      <c r="E250" s="7" t="str">
        <f>Liens!D250</f>
        <v/>
      </c>
      <c r="F250" s="7" t="str">
        <f>Liens!E250</f>
        <v/>
      </c>
    </row>
    <row r="251">
      <c r="A251" s="19">
        <v>250.0</v>
      </c>
      <c r="B251" s="34">
        <f>IF(Liens!A251="",,VLOOKUP(Liens!A251,Entites!$A:$B,2,FALSE))</f>
        <v>126</v>
      </c>
      <c r="C251" s="34">
        <f>IF(Liens!B251="",,VLOOKUP(Liens!B251,Entites!$A:$B,2,FALSE))</f>
        <v>14</v>
      </c>
      <c r="D251" s="7" t="str">
        <f>Liens!C251</f>
        <v>Capart est impliqué dans la fermeture du Mundaneum en 1934.</v>
      </c>
      <c r="E251" s="7" t="str">
        <f>Liens!D251</f>
        <v>Capart is involved in the closing of the Mundaneum in 1934.</v>
      </c>
      <c r="F251" s="7" t="str">
        <f>Liens!E251</f>
        <v/>
      </c>
    </row>
    <row r="252">
      <c r="A252" s="19">
        <v>251.0</v>
      </c>
      <c r="B252" s="34">
        <f>IF(Liens!A252="",,VLOOKUP(Liens!A252,Entites!$A:$B,2,FALSE))</f>
        <v>68</v>
      </c>
      <c r="C252" s="34">
        <f>IF(Liens!B252="",,VLOOKUP(Liens!B252,Entites!$A:$B,2,FALSE))</f>
        <v>32</v>
      </c>
      <c r="D252" s="7" t="str">
        <f>Liens!C252</f>
        <v>Elle publie dans la revue de "pour l'ère nouvelle" dirigée par Ferrière et traduit son ouvrage "le progrès spirituel" en polonais</v>
      </c>
      <c r="E252" s="7" t="str">
        <f>Liens!D252</f>
        <v/>
      </c>
      <c r="F252" s="7" t="str">
        <f>Liens!E252</f>
        <v/>
      </c>
    </row>
    <row r="253">
      <c r="A253" s="19">
        <v>252.0</v>
      </c>
      <c r="B253" s="34">
        <f>IF(Liens!A253="",,VLOOKUP(Liens!A253,Entites!$A:$B,2,FALSE))</f>
        <v>1</v>
      </c>
      <c r="C253" s="34">
        <f>IF(Liens!B253="",,VLOOKUP(Liens!B253,Entites!$A:$B,2,FALSE))</f>
        <v>128</v>
      </c>
      <c r="D253" s="7" t="str">
        <f>Liens!C253</f>
        <v>Correspondance et mention dans son testament</v>
      </c>
      <c r="E253" s="7" t="str">
        <f>Liens!D253</f>
        <v/>
      </c>
      <c r="F253" s="7" t="str">
        <f>Liens!E253</f>
        <v/>
      </c>
    </row>
    <row r="254">
      <c r="A254" s="19">
        <v>253.0</v>
      </c>
      <c r="B254" s="19" t="str">
        <f>IF(Liens!A254="",,VLOOKUP(Liens!A254,Entites!$A:$B,2,FALSE))</f>
        <v/>
      </c>
      <c r="C254" s="19" t="str">
        <f>IF(Liens!B254="",,VLOOKUP(Liens!B254,Entites!$A:$B,2,FALSE))</f>
        <v/>
      </c>
      <c r="D254" s="7" t="str">
        <f>Liens!C254</f>
        <v/>
      </c>
      <c r="E254" s="7" t="str">
        <f>Liens!D254</f>
        <v/>
      </c>
      <c r="F254" s="7" t="str">
        <f>Liens!E254</f>
        <v/>
      </c>
    </row>
    <row r="255">
      <c r="A255" s="19">
        <v>254.0</v>
      </c>
      <c r="B255" s="19" t="str">
        <f>IF(Liens!A255="",,VLOOKUP(Liens!A255,Entites!$A:$B,2,FALSE))</f>
        <v/>
      </c>
      <c r="C255" s="19" t="str">
        <f>IF(Liens!B255="",,VLOOKUP(Liens!B255,Entites!$A:$B,2,FALSE))</f>
        <v/>
      </c>
      <c r="D255" s="7" t="str">
        <f>Liens!C255</f>
        <v/>
      </c>
      <c r="E255" s="7" t="str">
        <f>Liens!D255</f>
        <v/>
      </c>
      <c r="F255" s="7" t="str">
        <f>Liens!E255</f>
        <v/>
      </c>
    </row>
    <row r="256">
      <c r="A256" s="19">
        <v>255.0</v>
      </c>
      <c r="B256" s="19" t="str">
        <f>IF(Liens!A256="",,VLOOKUP(Liens!A256,Entites!$A:$B,2,FALSE))</f>
        <v/>
      </c>
      <c r="C256" s="19" t="str">
        <f>IF(Liens!B256="",,VLOOKUP(Liens!B256,Entites!$A:$B,2,FALSE))</f>
        <v/>
      </c>
      <c r="D256" s="7" t="str">
        <f>Liens!C256</f>
        <v/>
      </c>
      <c r="E256" s="7" t="str">
        <f>Liens!D256</f>
        <v/>
      </c>
      <c r="F256" s="7" t="str">
        <f>Liens!E256</f>
        <v/>
      </c>
    </row>
    <row r="257">
      <c r="A257" s="19">
        <v>256.0</v>
      </c>
      <c r="B257" s="19" t="str">
        <f>IF(Liens!A257="",,VLOOKUP(Liens!A257,Entites!$A:$B,2,FALSE))</f>
        <v/>
      </c>
      <c r="C257" s="19" t="str">
        <f>IF(Liens!B257="",,VLOOKUP(Liens!B257,Entites!$A:$B,2,FALSE))</f>
        <v/>
      </c>
      <c r="D257" s="7" t="str">
        <f>Liens!C257</f>
        <v/>
      </c>
      <c r="E257" s="7" t="str">
        <f>Liens!D257</f>
        <v/>
      </c>
      <c r="F257" s="7" t="str">
        <f>Liens!E257</f>
        <v/>
      </c>
    </row>
    <row r="258">
      <c r="A258" s="19">
        <v>257.0</v>
      </c>
      <c r="B258" s="19" t="str">
        <f>IF(Liens!A258="",,VLOOKUP(Liens!A258,Entites!$A:$B,2,FALSE))</f>
        <v/>
      </c>
      <c r="C258" s="19" t="str">
        <f>IF(Liens!B258="",,VLOOKUP(Liens!B258,Entites!$A:$B,2,FALSE))</f>
        <v/>
      </c>
      <c r="D258" s="7" t="str">
        <f>Liens!C258</f>
        <v/>
      </c>
      <c r="E258" s="7" t="str">
        <f>Liens!D258</f>
        <v/>
      </c>
      <c r="F258" s="7" t="str">
        <f>Liens!E258</f>
        <v/>
      </c>
    </row>
    <row r="259">
      <c r="A259" s="19">
        <v>258.0</v>
      </c>
      <c r="B259" s="19" t="str">
        <f>IF(Liens!A259="",,VLOOKUP(Liens!A259,Entites!$A:$B,2,FALSE))</f>
        <v/>
      </c>
      <c r="C259" s="19" t="str">
        <f>IF(Liens!B259="",,VLOOKUP(Liens!B259,Entites!$A:$B,2,FALSE))</f>
        <v/>
      </c>
      <c r="D259" s="7" t="str">
        <f>Liens!C259</f>
        <v/>
      </c>
      <c r="E259" s="7" t="str">
        <f>Liens!D259</f>
        <v/>
      </c>
      <c r="F259" s="7" t="str">
        <f>Liens!E259</f>
        <v/>
      </c>
    </row>
    <row r="260">
      <c r="A260" s="19">
        <v>259.0</v>
      </c>
      <c r="B260" s="19" t="str">
        <f>IF(Liens!A260="",,VLOOKUP(Liens!A260,Entites!$A:$B,2,FALSE))</f>
        <v/>
      </c>
      <c r="C260" s="19" t="str">
        <f>IF(Liens!B260="",,VLOOKUP(Liens!B260,Entites!$A:$B,2,FALSE))</f>
        <v/>
      </c>
      <c r="D260" s="7" t="str">
        <f>Liens!C260</f>
        <v/>
      </c>
      <c r="E260" s="7" t="str">
        <f>Liens!D260</f>
        <v/>
      </c>
      <c r="F260" s="7" t="str">
        <f>Liens!E260</f>
        <v/>
      </c>
    </row>
    <row r="261">
      <c r="A261" s="19">
        <v>260.0</v>
      </c>
      <c r="B261" s="19" t="str">
        <f>IF(Liens!A261="",,VLOOKUP(Liens!A261,Entites!$A:$B,2,FALSE))</f>
        <v/>
      </c>
      <c r="C261" s="19" t="str">
        <f>IF(Liens!B261="",,VLOOKUP(Liens!B261,Entites!$A:$B,2,FALSE))</f>
        <v/>
      </c>
      <c r="D261" s="7" t="str">
        <f>Liens!C261</f>
        <v/>
      </c>
      <c r="E261" s="7" t="str">
        <f>Liens!D261</f>
        <v/>
      </c>
      <c r="F261" s="7" t="str">
        <f>Liens!E261</f>
        <v/>
      </c>
    </row>
    <row r="262">
      <c r="A262" s="19">
        <v>261.0</v>
      </c>
      <c r="B262" s="19" t="str">
        <f>IF(Liens!A262="",,VLOOKUP(Liens!A262,Entites!$A:$B,2,FALSE))</f>
        <v/>
      </c>
      <c r="C262" s="19" t="str">
        <f>IF(Liens!B262="",,VLOOKUP(Liens!B262,Entites!$A:$B,2,FALSE))</f>
        <v/>
      </c>
      <c r="D262" s="7" t="str">
        <f>Liens!C262</f>
        <v/>
      </c>
      <c r="E262" s="7" t="str">
        <f>Liens!D262</f>
        <v/>
      </c>
      <c r="F262" s="7" t="str">
        <f>Liens!E262</f>
        <v/>
      </c>
    </row>
    <row r="263">
      <c r="A263" s="19">
        <v>262.0</v>
      </c>
      <c r="B263" s="19" t="str">
        <f>IF(Liens!A263="",,VLOOKUP(Liens!A263,Entites!$A:$B,2,FALSE))</f>
        <v/>
      </c>
      <c r="C263" s="19" t="str">
        <f>IF(Liens!B263="",,VLOOKUP(Liens!B263,Entites!$A:$B,2,FALSE))</f>
        <v/>
      </c>
      <c r="D263" s="7" t="str">
        <f>Liens!C263</f>
        <v/>
      </c>
      <c r="E263" s="7" t="str">
        <f>Liens!D263</f>
        <v/>
      </c>
      <c r="F263" s="7" t="str">
        <f>Liens!E263</f>
        <v/>
      </c>
    </row>
    <row r="264">
      <c r="A264" s="19">
        <v>263.0</v>
      </c>
      <c r="B264" s="19" t="str">
        <f>IF(Liens!A264="",,VLOOKUP(Liens!A264,Entites!$A:$B,2,FALSE))</f>
        <v/>
      </c>
      <c r="C264" s="19" t="str">
        <f>IF(Liens!B264="",,VLOOKUP(Liens!B264,Entites!$A:$B,2,FALSE))</f>
        <v/>
      </c>
      <c r="D264" s="7" t="str">
        <f>Liens!C264</f>
        <v/>
      </c>
      <c r="E264" s="7" t="str">
        <f>Liens!D264</f>
        <v/>
      </c>
      <c r="F264" s="7" t="str">
        <f>Liens!E264</f>
        <v/>
      </c>
    </row>
    <row r="265">
      <c r="A265" s="19">
        <v>264.0</v>
      </c>
      <c r="B265" s="19" t="str">
        <f>IF(Liens!A265="",,VLOOKUP(Liens!A265,Entites!$A:$B,2,FALSE))</f>
        <v/>
      </c>
      <c r="C265" s="19" t="str">
        <f>IF(Liens!B265="",,VLOOKUP(Liens!B265,Entites!$A:$B,2,FALSE))</f>
        <v/>
      </c>
      <c r="D265" s="7" t="str">
        <f>Liens!C265</f>
        <v/>
      </c>
      <c r="E265" s="7" t="str">
        <f>Liens!D265</f>
        <v/>
      </c>
      <c r="F265" s="7" t="str">
        <f>Liens!E265</f>
        <v/>
      </c>
    </row>
    <row r="266">
      <c r="A266" s="19">
        <v>265.0</v>
      </c>
      <c r="B266" s="19" t="str">
        <f>IF(Liens!A266="",,VLOOKUP(Liens!A266,Entites!$A:$B,2,FALSE))</f>
        <v/>
      </c>
      <c r="C266" s="19" t="str">
        <f>IF(Liens!B266="",,VLOOKUP(Liens!B266,Entites!$A:$B,2,FALSE))</f>
        <v/>
      </c>
      <c r="D266" s="7" t="str">
        <f>Liens!C266</f>
        <v/>
      </c>
      <c r="E266" s="7" t="str">
        <f>Liens!D266</f>
        <v/>
      </c>
      <c r="F266" s="7" t="str">
        <f>Liens!E266</f>
        <v/>
      </c>
    </row>
    <row r="267">
      <c r="A267" s="19">
        <v>266.0</v>
      </c>
      <c r="B267" s="19" t="str">
        <f>IF(Liens!A267="",,VLOOKUP(Liens!A267,Entites!$A:$B,2,FALSE))</f>
        <v/>
      </c>
      <c r="C267" s="19" t="str">
        <f>IF(Liens!B267="",,VLOOKUP(Liens!B267,Entites!$A:$B,2,FALSE))</f>
        <v/>
      </c>
      <c r="D267" s="7" t="str">
        <f>Liens!C267</f>
        <v/>
      </c>
      <c r="E267" s="7" t="str">
        <f>Liens!D267</f>
        <v/>
      </c>
      <c r="F267" s="7" t="str">
        <f>Liens!E267</f>
        <v/>
      </c>
    </row>
    <row r="268">
      <c r="A268" s="19">
        <v>267.0</v>
      </c>
      <c r="B268" s="19" t="str">
        <f>IF(Liens!A268="",,VLOOKUP(Liens!A268,Entites!$A:$B,2,FALSE))</f>
        <v/>
      </c>
      <c r="C268" s="19" t="str">
        <f>IF(Liens!B268="",,VLOOKUP(Liens!B268,Entites!$A:$B,2,FALSE))</f>
        <v/>
      </c>
      <c r="D268" s="7" t="str">
        <f>Liens!C268</f>
        <v/>
      </c>
      <c r="E268" s="7" t="str">
        <f>Liens!D268</f>
        <v/>
      </c>
      <c r="F268" s="7" t="str">
        <f>Liens!E268</f>
        <v/>
      </c>
    </row>
    <row r="269">
      <c r="A269" s="19">
        <v>268.0</v>
      </c>
      <c r="B269" s="19" t="str">
        <f>IF(Liens!A269="",,VLOOKUP(Liens!A269,Entites!$A:$B,2,FALSE))</f>
        <v/>
      </c>
      <c r="C269" s="19" t="str">
        <f>IF(Liens!B269="",,VLOOKUP(Liens!B269,Entites!$A:$B,2,FALSE))</f>
        <v/>
      </c>
      <c r="D269" s="7" t="str">
        <f>Liens!C269</f>
        <v/>
      </c>
      <c r="E269" s="7" t="str">
        <f>Liens!D269</f>
        <v/>
      </c>
      <c r="F269" s="7" t="str">
        <f>Liens!E269</f>
        <v/>
      </c>
    </row>
    <row r="270">
      <c r="A270" s="19">
        <v>269.0</v>
      </c>
      <c r="B270" s="19" t="str">
        <f>IF(Liens!A270="",,VLOOKUP(Liens!A270,Entites!$A:$B,2,FALSE))</f>
        <v/>
      </c>
      <c r="C270" s="19" t="str">
        <f>IF(Liens!B270="",,VLOOKUP(Liens!B270,Entites!$A:$B,2,FALSE))</f>
        <v/>
      </c>
      <c r="D270" s="7" t="str">
        <f>Liens!C270</f>
        <v/>
      </c>
      <c r="E270" s="7" t="str">
        <f>Liens!D270</f>
        <v/>
      </c>
      <c r="F270" s="7" t="str">
        <f>Liens!E270</f>
        <v/>
      </c>
    </row>
    <row r="271">
      <c r="A271" s="19">
        <v>270.0</v>
      </c>
      <c r="B271" s="19" t="str">
        <f>IF(Liens!A271="",,VLOOKUP(Liens!A271,Entites!$A:$B,2,FALSE))</f>
        <v/>
      </c>
      <c r="C271" s="19" t="str">
        <f>IF(Liens!B271="",,VLOOKUP(Liens!B271,Entites!$A:$B,2,FALSE))</f>
        <v/>
      </c>
      <c r="D271" s="7" t="str">
        <f>Liens!C271</f>
        <v/>
      </c>
      <c r="E271" s="7" t="str">
        <f>Liens!D271</f>
        <v/>
      </c>
      <c r="F271" s="7" t="str">
        <f>Liens!E271</f>
        <v/>
      </c>
    </row>
    <row r="272">
      <c r="A272" s="19">
        <v>271.0</v>
      </c>
      <c r="B272" s="19" t="str">
        <f>IF(Liens!A272="",,VLOOKUP(Liens!A272,Entites!$A:$B,2,FALSE))</f>
        <v/>
      </c>
      <c r="C272" s="19" t="str">
        <f>IF(Liens!B272="",,VLOOKUP(Liens!B272,Entites!$A:$B,2,FALSE))</f>
        <v/>
      </c>
      <c r="D272" s="7" t="str">
        <f>Liens!C272</f>
        <v/>
      </c>
      <c r="E272" s="7" t="str">
        <f>Liens!D272</f>
        <v/>
      </c>
      <c r="F272" s="7" t="str">
        <f>Liens!E272</f>
        <v/>
      </c>
    </row>
    <row r="273">
      <c r="A273" s="19">
        <v>272.0</v>
      </c>
      <c r="B273" s="19" t="str">
        <f>IF(Liens!A273="",,VLOOKUP(Liens!A273,Entites!$A:$B,2,FALSE))</f>
        <v/>
      </c>
      <c r="C273" s="19" t="str">
        <f>IF(Liens!B273="",,VLOOKUP(Liens!B273,Entites!$A:$B,2,FALSE))</f>
        <v/>
      </c>
      <c r="D273" s="7" t="str">
        <f>Liens!C273</f>
        <v/>
      </c>
      <c r="E273" s="7" t="str">
        <f>Liens!D273</f>
        <v/>
      </c>
      <c r="F273" s="7" t="str">
        <f>Liens!E273</f>
        <v/>
      </c>
    </row>
    <row r="274">
      <c r="A274" s="19">
        <v>273.0</v>
      </c>
      <c r="B274" s="19" t="str">
        <f>IF(Liens!A274="",,VLOOKUP(Liens!A274,Entites!$A:$B,2,FALSE))</f>
        <v/>
      </c>
      <c r="C274" s="19" t="str">
        <f>IF(Liens!B274="",,VLOOKUP(Liens!B274,Entites!$A:$B,2,FALSE))</f>
        <v/>
      </c>
      <c r="D274" s="7" t="str">
        <f>Liens!C274</f>
        <v/>
      </c>
      <c r="E274" s="7" t="str">
        <f>Liens!D274</f>
        <v/>
      </c>
      <c r="F274" s="7" t="str">
        <f>Liens!E274</f>
        <v/>
      </c>
    </row>
    <row r="275">
      <c r="A275" s="19">
        <v>274.0</v>
      </c>
      <c r="B275" s="19" t="str">
        <f>IF(Liens!A275="",,VLOOKUP(Liens!A275,Entites!$A:$B,2,FALSE))</f>
        <v/>
      </c>
      <c r="C275" s="19" t="str">
        <f>IF(Liens!B275="",,VLOOKUP(Liens!B275,Entites!$A:$B,2,FALSE))</f>
        <v/>
      </c>
      <c r="D275" s="7" t="str">
        <f>Liens!C275</f>
        <v/>
      </c>
      <c r="E275" s="7" t="str">
        <f>Liens!D275</f>
        <v/>
      </c>
      <c r="F275" s="7" t="str">
        <f>Liens!E275</f>
        <v/>
      </c>
    </row>
    <row r="276">
      <c r="A276" s="19">
        <v>275.0</v>
      </c>
      <c r="B276" s="19" t="str">
        <f>IF(Liens!A276="",,VLOOKUP(Liens!A276,Entites!$A:$B,2,FALSE))</f>
        <v/>
      </c>
      <c r="C276" s="19" t="str">
        <f>IF(Liens!B276="",,VLOOKUP(Liens!B276,Entites!$A:$B,2,FALSE))</f>
        <v/>
      </c>
      <c r="D276" s="7" t="str">
        <f>Liens!C276</f>
        <v/>
      </c>
      <c r="E276" s="7" t="str">
        <f>Liens!D276</f>
        <v/>
      </c>
      <c r="F276" s="7" t="str">
        <f>Liens!E276</f>
        <v/>
      </c>
    </row>
    <row r="277">
      <c r="A277" s="19">
        <v>276.0</v>
      </c>
      <c r="B277" s="19" t="str">
        <f>IF(Liens!A277="",,VLOOKUP(Liens!A277,Entites!$A:$B,2,FALSE))</f>
        <v/>
      </c>
      <c r="C277" s="19" t="str">
        <f>IF(Liens!B277="",,VLOOKUP(Liens!B277,Entites!$A:$B,2,FALSE))</f>
        <v/>
      </c>
      <c r="D277" s="7" t="str">
        <f>Liens!C277</f>
        <v/>
      </c>
      <c r="E277" s="7" t="str">
        <f>Liens!D277</f>
        <v/>
      </c>
      <c r="F277" s="7" t="str">
        <f>Liens!E277</f>
        <v/>
      </c>
    </row>
    <row r="278">
      <c r="A278" s="19">
        <v>277.0</v>
      </c>
      <c r="B278" s="19" t="str">
        <f>IF(Liens!A278="",,VLOOKUP(Liens!A278,Entites!$A:$B,2,FALSE))</f>
        <v/>
      </c>
      <c r="C278" s="19" t="str">
        <f>IF(Liens!B278="",,VLOOKUP(Liens!B278,Entites!$A:$B,2,FALSE))</f>
        <v/>
      </c>
      <c r="D278" s="7" t="str">
        <f>Liens!C278</f>
        <v/>
      </c>
      <c r="E278" s="7" t="str">
        <f>Liens!D278</f>
        <v/>
      </c>
      <c r="F278" s="7" t="str">
        <f>Liens!E278</f>
        <v/>
      </c>
    </row>
    <row r="279">
      <c r="A279" s="19">
        <v>278.0</v>
      </c>
      <c r="B279" s="19" t="str">
        <f>IF(Liens!A279="",,VLOOKUP(Liens!A279,Entites!$A:$B,2,FALSE))</f>
        <v/>
      </c>
      <c r="C279" s="19" t="str">
        <f>IF(Liens!B279="",,VLOOKUP(Liens!B279,Entites!$A:$B,2,FALSE))</f>
        <v/>
      </c>
      <c r="D279" s="7" t="str">
        <f>Liens!C279</f>
        <v/>
      </c>
      <c r="E279" s="7" t="str">
        <f>Liens!D279</f>
        <v/>
      </c>
      <c r="F279" s="7" t="str">
        <f>Liens!E279</f>
        <v/>
      </c>
    </row>
    <row r="280">
      <c r="A280" s="19">
        <v>279.0</v>
      </c>
      <c r="B280" s="19" t="str">
        <f>IF(Liens!A280="",,VLOOKUP(Liens!A280,Entites!$A:$B,2,FALSE))</f>
        <v/>
      </c>
      <c r="C280" s="19" t="str">
        <f>IF(Liens!B280="",,VLOOKUP(Liens!B280,Entites!$A:$B,2,FALSE))</f>
        <v/>
      </c>
      <c r="D280" s="7" t="str">
        <f>Liens!C280</f>
        <v/>
      </c>
      <c r="E280" s="7" t="str">
        <f>Liens!D280</f>
        <v/>
      </c>
      <c r="F280" s="7" t="str">
        <f>Liens!E280</f>
        <v/>
      </c>
    </row>
    <row r="281">
      <c r="A281" s="19">
        <v>280.0</v>
      </c>
      <c r="B281" s="19" t="str">
        <f>IF(Liens!A281="",,VLOOKUP(Liens!A281,Entites!$A:$B,2,FALSE))</f>
        <v/>
      </c>
      <c r="C281" s="19" t="str">
        <f>IF(Liens!B281="",,VLOOKUP(Liens!B281,Entites!$A:$B,2,FALSE))</f>
        <v/>
      </c>
      <c r="D281" s="7" t="str">
        <f>Liens!C281</f>
        <v/>
      </c>
      <c r="E281" s="7" t="str">
        <f>Liens!D281</f>
        <v/>
      </c>
      <c r="F281" s="7" t="str">
        <f>Liens!E281</f>
        <v/>
      </c>
    </row>
    <row r="282">
      <c r="A282" s="19">
        <v>281.0</v>
      </c>
      <c r="B282" s="19" t="str">
        <f>IF(Liens!A282="",,VLOOKUP(Liens!A282,Entites!$A:$B,2,FALSE))</f>
        <v/>
      </c>
      <c r="C282" s="19" t="str">
        <f>IF(Liens!B282="",,VLOOKUP(Liens!B282,Entites!$A:$B,2,FALSE))</f>
        <v/>
      </c>
      <c r="D282" s="7" t="str">
        <f>Liens!C282</f>
        <v/>
      </c>
      <c r="E282" s="7" t="str">
        <f>Liens!D282</f>
        <v/>
      </c>
      <c r="F282" s="7" t="str">
        <f>Liens!E282</f>
        <v/>
      </c>
    </row>
    <row r="283">
      <c r="A283" s="19">
        <v>282.0</v>
      </c>
      <c r="B283" s="19" t="str">
        <f>IF(Liens!A283="",,VLOOKUP(Liens!A283,Entites!$A:$B,2,FALSE))</f>
        <v/>
      </c>
      <c r="C283" s="19" t="str">
        <f>IF(Liens!B283="",,VLOOKUP(Liens!B283,Entites!$A:$B,2,FALSE))</f>
        <v/>
      </c>
      <c r="D283" s="7" t="str">
        <f>Liens!C283</f>
        <v/>
      </c>
      <c r="E283" s="7" t="str">
        <f>Liens!D283</f>
        <v/>
      </c>
      <c r="F283" s="7" t="str">
        <f>Liens!E283</f>
        <v/>
      </c>
    </row>
    <row r="284">
      <c r="A284" s="19">
        <v>283.0</v>
      </c>
      <c r="B284" s="19" t="str">
        <f>IF(Liens!A284="",,VLOOKUP(Liens!A284,Entites!$A:$B,2,FALSE))</f>
        <v/>
      </c>
      <c r="C284" s="19" t="str">
        <f>IF(Liens!B284="",,VLOOKUP(Liens!B284,Entites!$A:$B,2,FALSE))</f>
        <v/>
      </c>
      <c r="D284" s="7" t="str">
        <f>Liens!C284</f>
        <v/>
      </c>
      <c r="E284" s="7" t="str">
        <f>Liens!D284</f>
        <v/>
      </c>
      <c r="F284" s="7" t="str">
        <f>Liens!E284</f>
        <v/>
      </c>
    </row>
    <row r="285">
      <c r="A285" s="19">
        <v>284.0</v>
      </c>
      <c r="B285" s="19" t="str">
        <f>IF(Liens!A285="",,VLOOKUP(Liens!A285,Entites!$A:$B,2,FALSE))</f>
        <v/>
      </c>
      <c r="C285" s="19" t="str">
        <f>IF(Liens!B285="",,VLOOKUP(Liens!B285,Entites!$A:$B,2,FALSE))</f>
        <v/>
      </c>
      <c r="D285" s="7" t="str">
        <f>Liens!C285</f>
        <v/>
      </c>
      <c r="E285" s="7" t="str">
        <f>Liens!D285</f>
        <v/>
      </c>
      <c r="F285" s="7" t="str">
        <f>Liens!E285</f>
        <v/>
      </c>
    </row>
    <row r="286">
      <c r="A286" s="19">
        <v>285.0</v>
      </c>
      <c r="B286" s="19" t="str">
        <f>IF(Liens!A286="",,VLOOKUP(Liens!A286,Entites!$A:$B,2,FALSE))</f>
        <v/>
      </c>
      <c r="C286" s="19" t="str">
        <f>IF(Liens!B286="",,VLOOKUP(Liens!B286,Entites!$A:$B,2,FALSE))</f>
        <v/>
      </c>
      <c r="D286" s="7" t="str">
        <f>Liens!C286</f>
        <v/>
      </c>
      <c r="E286" s="7" t="str">
        <f>Liens!D286</f>
        <v/>
      </c>
      <c r="F286" s="7" t="str">
        <f>Liens!E286</f>
        <v/>
      </c>
    </row>
    <row r="287">
      <c r="A287" s="19">
        <v>286.0</v>
      </c>
      <c r="B287" s="19" t="str">
        <f>IF(Liens!A287="",,VLOOKUP(Liens!A287,Entites!$A:$B,2,FALSE))</f>
        <v/>
      </c>
      <c r="C287" s="19" t="str">
        <f>IF(Liens!B287="",,VLOOKUP(Liens!B287,Entites!$A:$B,2,FALSE))</f>
        <v/>
      </c>
      <c r="D287" s="7" t="str">
        <f>Liens!C287</f>
        <v/>
      </c>
      <c r="E287" s="7" t="str">
        <f>Liens!D287</f>
        <v/>
      </c>
      <c r="F287" s="7" t="str">
        <f>Liens!E287</f>
        <v/>
      </c>
    </row>
    <row r="288">
      <c r="A288" s="19">
        <v>287.0</v>
      </c>
      <c r="B288" s="19" t="str">
        <f>IF(Liens!A288="",,VLOOKUP(Liens!A288,Entites!$A:$B,2,FALSE))</f>
        <v/>
      </c>
      <c r="C288" s="19" t="str">
        <f>IF(Liens!B288="",,VLOOKUP(Liens!B288,Entites!$A:$B,2,FALSE))</f>
        <v/>
      </c>
      <c r="D288" s="7" t="str">
        <f>Liens!C288</f>
        <v/>
      </c>
      <c r="E288" s="7" t="str">
        <f>Liens!D288</f>
        <v/>
      </c>
      <c r="F288" s="7" t="str">
        <f>Liens!E288</f>
        <v/>
      </c>
    </row>
    <row r="289">
      <c r="A289" s="19">
        <v>288.0</v>
      </c>
      <c r="B289" s="19" t="str">
        <f>IF(Liens!A289="",,VLOOKUP(Liens!A289,Entites!$A:$B,2,FALSE))</f>
        <v/>
      </c>
      <c r="C289" s="19" t="str">
        <f>IF(Liens!B289="",,VLOOKUP(Liens!B289,Entites!$A:$B,2,FALSE))</f>
        <v/>
      </c>
      <c r="D289" s="7" t="str">
        <f>Liens!C289</f>
        <v/>
      </c>
      <c r="E289" s="7" t="str">
        <f>Liens!D289</f>
        <v/>
      </c>
      <c r="F289" s="7" t="str">
        <f>Liens!E289</f>
        <v/>
      </c>
    </row>
    <row r="290">
      <c r="A290" s="19">
        <v>289.0</v>
      </c>
      <c r="B290" s="19" t="str">
        <f>IF(Liens!A290="",,VLOOKUP(Liens!A290,Entites!$A:$B,2,FALSE))</f>
        <v/>
      </c>
      <c r="C290" s="19" t="str">
        <f>IF(Liens!B290="",,VLOOKUP(Liens!B290,Entites!$A:$B,2,FALSE))</f>
        <v/>
      </c>
      <c r="D290" s="7" t="str">
        <f>Liens!C290</f>
        <v/>
      </c>
      <c r="E290" s="7" t="str">
        <f>Liens!D290</f>
        <v/>
      </c>
      <c r="F290" s="7" t="str">
        <f>Liens!E290</f>
        <v/>
      </c>
    </row>
    <row r="291">
      <c r="A291" s="19">
        <v>290.0</v>
      </c>
      <c r="B291" s="19" t="str">
        <f>IF(Liens!A291="",,VLOOKUP(Liens!A291,Entites!$A:$B,2,FALSE))</f>
        <v/>
      </c>
      <c r="C291" s="19" t="str">
        <f>IF(Liens!B291="",,VLOOKUP(Liens!B291,Entites!$A:$B,2,FALSE))</f>
        <v/>
      </c>
      <c r="D291" s="7" t="str">
        <f>Liens!C291</f>
        <v/>
      </c>
      <c r="E291" s="7" t="str">
        <f>Liens!D291</f>
        <v/>
      </c>
      <c r="F291" s="7" t="str">
        <f>Liens!E291</f>
        <v/>
      </c>
    </row>
    <row r="292">
      <c r="A292" s="19">
        <v>291.0</v>
      </c>
      <c r="B292" s="19" t="str">
        <f>IF(Liens!A292="",,VLOOKUP(Liens!A292,Entites!$A:$B,2,FALSE))</f>
        <v/>
      </c>
      <c r="C292" s="19" t="str">
        <f>IF(Liens!B292="",,VLOOKUP(Liens!B292,Entites!$A:$B,2,FALSE))</f>
        <v/>
      </c>
      <c r="D292" s="7" t="str">
        <f>Liens!C292</f>
        <v/>
      </c>
      <c r="E292" s="7" t="str">
        <f>Liens!D292</f>
        <v/>
      </c>
      <c r="F292" s="7" t="str">
        <f>Liens!E292</f>
        <v/>
      </c>
    </row>
    <row r="293">
      <c r="A293" s="19">
        <v>292.0</v>
      </c>
      <c r="B293" s="19" t="str">
        <f>IF(Liens!A293="",,VLOOKUP(Liens!A293,Entites!$A:$B,2,FALSE))</f>
        <v/>
      </c>
      <c r="C293" s="19" t="str">
        <f>IF(Liens!B293="",,VLOOKUP(Liens!B293,Entites!$A:$B,2,FALSE))</f>
        <v/>
      </c>
      <c r="D293" s="7" t="str">
        <f>Liens!C293</f>
        <v/>
      </c>
      <c r="E293" s="7" t="str">
        <f>Liens!D293</f>
        <v/>
      </c>
      <c r="F293" s="7" t="str">
        <f>Liens!E293</f>
        <v/>
      </c>
    </row>
    <row r="294">
      <c r="A294" s="19">
        <v>293.0</v>
      </c>
      <c r="B294" s="19" t="str">
        <f>IF(Liens!A294="",,VLOOKUP(Liens!A294,Entites!$A:$B,2,FALSE))</f>
        <v/>
      </c>
      <c r="C294" s="19" t="str">
        <f>IF(Liens!B294="",,VLOOKUP(Liens!B294,Entites!$A:$B,2,FALSE))</f>
        <v/>
      </c>
      <c r="D294" s="7" t="str">
        <f>Liens!C294</f>
        <v/>
      </c>
      <c r="E294" s="7" t="str">
        <f>Liens!D294</f>
        <v/>
      </c>
      <c r="F294" s="7" t="str">
        <f>Liens!E294</f>
        <v/>
      </c>
    </row>
    <row r="295">
      <c r="A295" s="19">
        <v>294.0</v>
      </c>
      <c r="B295" s="19" t="str">
        <f>IF(Liens!A295="",,VLOOKUP(Liens!A295,Entites!$A:$B,2,FALSE))</f>
        <v/>
      </c>
      <c r="C295" s="19" t="str">
        <f>IF(Liens!B295="",,VLOOKUP(Liens!B295,Entites!$A:$B,2,FALSE))</f>
        <v/>
      </c>
      <c r="D295" s="7" t="str">
        <f>Liens!C295</f>
        <v/>
      </c>
      <c r="E295" s="7" t="str">
        <f>Liens!D295</f>
        <v/>
      </c>
      <c r="F295" s="7" t="str">
        <f>Liens!E295</f>
        <v/>
      </c>
    </row>
    <row r="296">
      <c r="A296" s="19">
        <v>295.0</v>
      </c>
      <c r="B296" s="19" t="str">
        <f>IF(Liens!A296="",,VLOOKUP(Liens!A296,Entites!$A:$B,2,FALSE))</f>
        <v/>
      </c>
      <c r="C296" s="19" t="str">
        <f>IF(Liens!B296="",,VLOOKUP(Liens!B296,Entites!$A:$B,2,FALSE))</f>
        <v/>
      </c>
      <c r="D296" s="7" t="str">
        <f>Liens!C296</f>
        <v/>
      </c>
      <c r="E296" s="7" t="str">
        <f>Liens!D296</f>
        <v/>
      </c>
      <c r="F296" s="7" t="str">
        <f>Liens!E296</f>
        <v/>
      </c>
    </row>
    <row r="297">
      <c r="A297" s="19">
        <v>296.0</v>
      </c>
      <c r="B297" s="19" t="str">
        <f>IF(Liens!A297="",,VLOOKUP(Liens!A297,Entites!$A:$B,2,FALSE))</f>
        <v/>
      </c>
      <c r="C297" s="19" t="str">
        <f>IF(Liens!B297="",,VLOOKUP(Liens!B297,Entites!$A:$B,2,FALSE))</f>
        <v/>
      </c>
      <c r="D297" s="7" t="str">
        <f>Liens!C297</f>
        <v/>
      </c>
      <c r="E297" s="7" t="str">
        <f>Liens!D297</f>
        <v/>
      </c>
      <c r="F297" s="7" t="str">
        <f>Liens!E297</f>
        <v/>
      </c>
    </row>
    <row r="298">
      <c r="A298" s="19">
        <v>297.0</v>
      </c>
      <c r="B298" s="19" t="str">
        <f>IF(Liens!A298="",,VLOOKUP(Liens!A298,Entites!$A:$B,2,FALSE))</f>
        <v/>
      </c>
      <c r="C298" s="19" t="str">
        <f>IF(Liens!B298="",,VLOOKUP(Liens!B298,Entites!$A:$B,2,FALSE))</f>
        <v/>
      </c>
      <c r="D298" s="7" t="str">
        <f>Liens!C298</f>
        <v/>
      </c>
      <c r="E298" s="7" t="str">
        <f>Liens!D298</f>
        <v/>
      </c>
      <c r="F298" s="7" t="str">
        <f>Liens!E298</f>
        <v/>
      </c>
    </row>
    <row r="299">
      <c r="A299" s="19">
        <v>298.0</v>
      </c>
      <c r="B299" s="19" t="str">
        <f>IF(Liens!A299="",,VLOOKUP(Liens!A299,Entites!$A:$B,2,FALSE))</f>
        <v/>
      </c>
      <c r="C299" s="19" t="str">
        <f>IF(Liens!B299="",,VLOOKUP(Liens!B299,Entites!$A:$B,2,FALSE))</f>
        <v/>
      </c>
      <c r="D299" s="7" t="str">
        <f>Liens!C299</f>
        <v/>
      </c>
      <c r="E299" s="7" t="str">
        <f>Liens!D299</f>
        <v/>
      </c>
      <c r="F299" s="7" t="str">
        <f>Liens!E299</f>
        <v/>
      </c>
    </row>
  </sheetData>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83F04"/>
    <outlinePr summaryBelow="0" summaryRight="0"/>
  </sheetPr>
  <sheetViews>
    <sheetView workbookViewId="0"/>
  </sheetViews>
  <sheetFormatPr customHeight="1" defaultColWidth="12.63" defaultRowHeight="15.75"/>
  <cols>
    <col customWidth="1" min="1" max="1" width="87.0"/>
  </cols>
  <sheetData>
    <row r="1" ht="513.0" customHeight="1">
      <c r="A1" s="46"/>
    </row>
    <row r="2" ht="670.5" customHeight="1">
      <c r="A2" s="46"/>
    </row>
  </sheetData>
  <drawing r:id="rId1"/>
</worksheet>
</file>