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BD79EBF839E3C/Documents/"/>
    </mc:Choice>
  </mc:AlternateContent>
  <xr:revisionPtr revIDLastSave="1768" documentId="8_{F3977D0D-009D-4543-B08B-4AAE52880ECC}" xr6:coauthVersionLast="47" xr6:coauthVersionMax="47" xr10:uidLastSave="{0160405E-BC87-4566-B471-E772B795B51F}"/>
  <bookViews>
    <workbookView xWindow="-108" yWindow="-108" windowWidth="23256" windowHeight="12456" firstSheet="1" activeTab="3" xr2:uid="{3507AC6F-A4B9-413E-BB39-7695881B1E08}"/>
  </bookViews>
  <sheets>
    <sheet name="Sheet1" sheetId="1" r:id="rId1"/>
    <sheet name="Sheet2" sheetId="15" r:id="rId2"/>
    <sheet name="jan" sheetId="2" r:id="rId3"/>
    <sheet name="feb" sheetId="16" r:id="rId4"/>
    <sheet name="march" sheetId="31" r:id="rId5"/>
    <sheet name="april" sheetId="18" r:id="rId6"/>
    <sheet name="may" sheetId="27" r:id="rId7"/>
    <sheet name="june" sheetId="28" r:id="rId8"/>
    <sheet name="july" sheetId="29" r:id="rId9"/>
    <sheet name="aug" sheetId="22" r:id="rId10"/>
    <sheet name="sept" sheetId="23" r:id="rId11"/>
    <sheet name="oct" sheetId="24" r:id="rId12"/>
    <sheet name="nov" sheetId="25" r:id="rId13"/>
    <sheet name="dec" sheetId="3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31" l="1"/>
  <c r="R21" i="31"/>
  <c r="Y21" i="31"/>
  <c r="AF21" i="31"/>
  <c r="AM21" i="31"/>
  <c r="K22" i="31"/>
  <c r="R22" i="31"/>
  <c r="Y22" i="31"/>
  <c r="AF22" i="31"/>
  <c r="AM22" i="31"/>
  <c r="K23" i="31"/>
  <c r="R23" i="31"/>
  <c r="Y23" i="31"/>
  <c r="AF23" i="31"/>
  <c r="AM23" i="31"/>
  <c r="K24" i="31"/>
  <c r="R24" i="31"/>
  <c r="Y24" i="31"/>
  <c r="AF24" i="31"/>
  <c r="AM24" i="31"/>
  <c r="K25" i="31"/>
  <c r="R25" i="31"/>
  <c r="Y25" i="31"/>
  <c r="AF25" i="31"/>
  <c r="AM25" i="31"/>
  <c r="K26" i="31"/>
  <c r="R26" i="31"/>
  <c r="Y26" i="31"/>
  <c r="AF26" i="31"/>
  <c r="AM26" i="31"/>
  <c r="K27" i="31"/>
  <c r="R27" i="31"/>
  <c r="Y27" i="31"/>
  <c r="AF27" i="31"/>
  <c r="AM27" i="31"/>
  <c r="K28" i="31"/>
  <c r="R28" i="31"/>
  <c r="Y28" i="31"/>
  <c r="AF28" i="31"/>
  <c r="AM28" i="31"/>
  <c r="K29" i="31"/>
  <c r="R29" i="31"/>
  <c r="Y29" i="31"/>
  <c r="AF29" i="31"/>
  <c r="AM29" i="31"/>
  <c r="K11" i="31"/>
  <c r="R11" i="31"/>
  <c r="Y11" i="31"/>
  <c r="AF11" i="31"/>
  <c r="AM11" i="31"/>
  <c r="K12" i="31"/>
  <c r="R12" i="31"/>
  <c r="Y12" i="31"/>
  <c r="AF12" i="31"/>
  <c r="AM12" i="31"/>
  <c r="K13" i="31"/>
  <c r="R13" i="31"/>
  <c r="Y13" i="31"/>
  <c r="AF13" i="31"/>
  <c r="AM13" i="31"/>
  <c r="K14" i="31"/>
  <c r="R14" i="31"/>
  <c r="Y14" i="31"/>
  <c r="AF14" i="31"/>
  <c r="AM14" i="31"/>
  <c r="K15" i="31"/>
  <c r="R15" i="31"/>
  <c r="Y15" i="31"/>
  <c r="AF15" i="31"/>
  <c r="AM15" i="31"/>
  <c r="K16" i="31"/>
  <c r="R16" i="31"/>
  <c r="Y16" i="31"/>
  <c r="AF16" i="31"/>
  <c r="AM16" i="31"/>
  <c r="K17" i="31"/>
  <c r="R17" i="31"/>
  <c r="Y17" i="31"/>
  <c r="AF17" i="31"/>
  <c r="AM17" i="31"/>
  <c r="K18" i="31"/>
  <c r="R18" i="31"/>
  <c r="Y18" i="31"/>
  <c r="AF18" i="31"/>
  <c r="AM18" i="31"/>
  <c r="K19" i="31"/>
  <c r="R19" i="31"/>
  <c r="Y19" i="31"/>
  <c r="AF19" i="31"/>
  <c r="AM19" i="31"/>
  <c r="K20" i="31"/>
  <c r="R20" i="31"/>
  <c r="Y20" i="31"/>
  <c r="AF20" i="31"/>
  <c r="AM20" i="31"/>
  <c r="R10" i="31"/>
  <c r="Y10" i="31"/>
  <c r="AF10" i="31"/>
  <c r="AM10" i="31"/>
  <c r="K10" i="31"/>
  <c r="J9" i="31"/>
  <c r="N7" i="31"/>
  <c r="AS26" i="31" s="1"/>
  <c r="J7" i="31"/>
  <c r="H7" i="31" s="1"/>
  <c r="O11" i="18"/>
  <c r="V11" i="18"/>
  <c r="AC11" i="18"/>
  <c r="AJ11" i="18"/>
  <c r="O12" i="18"/>
  <c r="V12" i="18"/>
  <c r="AC12" i="18"/>
  <c r="AJ12" i="18"/>
  <c r="O13" i="18"/>
  <c r="V13" i="18"/>
  <c r="AC13" i="18"/>
  <c r="AJ13" i="18"/>
  <c r="O14" i="18"/>
  <c r="V14" i="18"/>
  <c r="AC14" i="18"/>
  <c r="AJ14" i="18"/>
  <c r="O15" i="18"/>
  <c r="V15" i="18"/>
  <c r="AC15" i="18"/>
  <c r="AJ15" i="18"/>
  <c r="O16" i="18"/>
  <c r="V16" i="18"/>
  <c r="AC16" i="18"/>
  <c r="AJ16" i="18"/>
  <c r="O17" i="18"/>
  <c r="V17" i="18"/>
  <c r="AC17" i="18"/>
  <c r="AJ17" i="18"/>
  <c r="O18" i="18"/>
  <c r="V18" i="18"/>
  <c r="AC18" i="18"/>
  <c r="AJ18" i="18"/>
  <c r="O19" i="18"/>
  <c r="V19" i="18"/>
  <c r="AC19" i="18"/>
  <c r="AJ19" i="18"/>
  <c r="O20" i="18"/>
  <c r="V20" i="18"/>
  <c r="AC20" i="18"/>
  <c r="AJ20" i="18"/>
  <c r="O21" i="18"/>
  <c r="V21" i="18"/>
  <c r="AC21" i="18"/>
  <c r="AJ21" i="18"/>
  <c r="O22" i="18"/>
  <c r="V22" i="18"/>
  <c r="AC22" i="18"/>
  <c r="AJ22" i="18"/>
  <c r="O23" i="18"/>
  <c r="V23" i="18"/>
  <c r="AC23" i="18"/>
  <c r="AJ23" i="18"/>
  <c r="O24" i="18"/>
  <c r="V24" i="18"/>
  <c r="AC24" i="18"/>
  <c r="AJ24" i="18"/>
  <c r="O25" i="18"/>
  <c r="V25" i="18"/>
  <c r="AC25" i="18"/>
  <c r="AJ25" i="18"/>
  <c r="O26" i="18"/>
  <c r="V26" i="18"/>
  <c r="AC26" i="18"/>
  <c r="AJ26" i="18"/>
  <c r="O27" i="18"/>
  <c r="V27" i="18"/>
  <c r="AC27" i="18"/>
  <c r="AJ27" i="18"/>
  <c r="O28" i="18"/>
  <c r="V28" i="18"/>
  <c r="AC28" i="18"/>
  <c r="AJ28" i="18"/>
  <c r="O29" i="18"/>
  <c r="V29" i="18"/>
  <c r="AC29" i="18"/>
  <c r="AJ29" i="18"/>
  <c r="O10" i="18"/>
  <c r="V10" i="18"/>
  <c r="AC10" i="18"/>
  <c r="AJ10" i="18"/>
  <c r="O11" i="29"/>
  <c r="V11" i="29"/>
  <c r="AC11" i="29"/>
  <c r="AJ11" i="29"/>
  <c r="O12" i="29"/>
  <c r="V12" i="29"/>
  <c r="AC12" i="29"/>
  <c r="AJ12" i="29"/>
  <c r="O13" i="29"/>
  <c r="V13" i="29"/>
  <c r="AC13" i="29"/>
  <c r="AJ13" i="29"/>
  <c r="O14" i="29"/>
  <c r="V14" i="29"/>
  <c r="AC14" i="29"/>
  <c r="AJ14" i="29"/>
  <c r="O15" i="29"/>
  <c r="V15" i="29"/>
  <c r="AC15" i="29"/>
  <c r="AJ15" i="29"/>
  <c r="O16" i="29"/>
  <c r="V16" i="29"/>
  <c r="AC16" i="29"/>
  <c r="AJ16" i="29"/>
  <c r="O17" i="29"/>
  <c r="V17" i="29"/>
  <c r="AC17" i="29"/>
  <c r="AJ17" i="29"/>
  <c r="O18" i="29"/>
  <c r="V18" i="29"/>
  <c r="AC18" i="29"/>
  <c r="AJ18" i="29"/>
  <c r="O19" i="29"/>
  <c r="V19" i="29"/>
  <c r="AC19" i="29"/>
  <c r="AJ19" i="29"/>
  <c r="O20" i="29"/>
  <c r="V20" i="29"/>
  <c r="AC20" i="29"/>
  <c r="AJ20" i="29"/>
  <c r="O21" i="29"/>
  <c r="V21" i="29"/>
  <c r="AC21" i="29"/>
  <c r="AJ21" i="29"/>
  <c r="O22" i="29"/>
  <c r="V22" i="29"/>
  <c r="AC22" i="29"/>
  <c r="AJ22" i="29"/>
  <c r="O23" i="29"/>
  <c r="V23" i="29"/>
  <c r="AC23" i="29"/>
  <c r="AJ23" i="29"/>
  <c r="O24" i="29"/>
  <c r="V24" i="29"/>
  <c r="AC24" i="29"/>
  <c r="AJ24" i="29"/>
  <c r="O25" i="29"/>
  <c r="V25" i="29"/>
  <c r="AC25" i="29"/>
  <c r="AJ25" i="29"/>
  <c r="O26" i="29"/>
  <c r="V26" i="29"/>
  <c r="AC26" i="29"/>
  <c r="AJ26" i="29"/>
  <c r="O27" i="29"/>
  <c r="V27" i="29"/>
  <c r="AC27" i="29"/>
  <c r="AJ27" i="29"/>
  <c r="O28" i="29"/>
  <c r="V28" i="29"/>
  <c r="AC28" i="29"/>
  <c r="AJ28" i="29"/>
  <c r="O29" i="29"/>
  <c r="V29" i="29"/>
  <c r="AC29" i="29"/>
  <c r="AJ29" i="29"/>
  <c r="O10" i="29"/>
  <c r="V10" i="29"/>
  <c r="AC10" i="29"/>
  <c r="AJ10" i="29"/>
  <c r="J11" i="28"/>
  <c r="Q11" i="28"/>
  <c r="X11" i="28"/>
  <c r="AE11" i="28"/>
  <c r="AL11" i="28"/>
  <c r="J12" i="28"/>
  <c r="Q12" i="28"/>
  <c r="X12" i="28"/>
  <c r="AE12" i="28"/>
  <c r="AL12" i="28"/>
  <c r="J13" i="28"/>
  <c r="Q13" i="28"/>
  <c r="X13" i="28"/>
  <c r="AE13" i="28"/>
  <c r="AL13" i="28"/>
  <c r="J14" i="28"/>
  <c r="Q14" i="28"/>
  <c r="X14" i="28"/>
  <c r="AE14" i="28"/>
  <c r="AL14" i="28"/>
  <c r="J15" i="28"/>
  <c r="Q15" i="28"/>
  <c r="X15" i="28"/>
  <c r="AE15" i="28"/>
  <c r="AL15" i="28"/>
  <c r="J16" i="28"/>
  <c r="Q16" i="28"/>
  <c r="X16" i="28"/>
  <c r="AE16" i="28"/>
  <c r="AL16" i="28"/>
  <c r="J17" i="28"/>
  <c r="Q17" i="28"/>
  <c r="X17" i="28"/>
  <c r="AE17" i="28"/>
  <c r="AL17" i="28"/>
  <c r="J18" i="28"/>
  <c r="Q18" i="28"/>
  <c r="X18" i="28"/>
  <c r="AE18" i="28"/>
  <c r="AL18" i="28"/>
  <c r="J19" i="28"/>
  <c r="Q19" i="28"/>
  <c r="X19" i="28"/>
  <c r="AE19" i="28"/>
  <c r="AL19" i="28"/>
  <c r="J20" i="28"/>
  <c r="Q20" i="28"/>
  <c r="X20" i="28"/>
  <c r="AE20" i="28"/>
  <c r="AL20" i="28"/>
  <c r="J21" i="28"/>
  <c r="Q21" i="28"/>
  <c r="X21" i="28"/>
  <c r="AE21" i="28"/>
  <c r="AL21" i="28"/>
  <c r="J22" i="28"/>
  <c r="Q22" i="28"/>
  <c r="X22" i="28"/>
  <c r="AE22" i="28"/>
  <c r="AL22" i="28"/>
  <c r="J23" i="28"/>
  <c r="Q23" i="28"/>
  <c r="X23" i="28"/>
  <c r="AE23" i="28"/>
  <c r="AL23" i="28"/>
  <c r="J24" i="28"/>
  <c r="Q24" i="28"/>
  <c r="X24" i="28"/>
  <c r="AE24" i="28"/>
  <c r="AL24" i="28"/>
  <c r="J25" i="28"/>
  <c r="Q25" i="28"/>
  <c r="X25" i="28"/>
  <c r="AE25" i="28"/>
  <c r="AL25" i="28"/>
  <c r="J26" i="28"/>
  <c r="Q26" i="28"/>
  <c r="X26" i="28"/>
  <c r="AE26" i="28"/>
  <c r="AL26" i="28"/>
  <c r="J27" i="28"/>
  <c r="Q27" i="28"/>
  <c r="X27" i="28"/>
  <c r="AE27" i="28"/>
  <c r="AL27" i="28"/>
  <c r="J28" i="28"/>
  <c r="Q28" i="28"/>
  <c r="X28" i="28"/>
  <c r="AE28" i="28"/>
  <c r="AL28" i="28"/>
  <c r="J29" i="28"/>
  <c r="Q29" i="28"/>
  <c r="X29" i="28"/>
  <c r="AE29" i="28"/>
  <c r="AL29" i="28"/>
  <c r="Q10" i="28"/>
  <c r="X10" i="28"/>
  <c r="AE10" i="28"/>
  <c r="AL10" i="28"/>
  <c r="J10" i="28"/>
  <c r="M11" i="27"/>
  <c r="T11" i="27"/>
  <c r="AA11" i="27"/>
  <c r="AH11" i="27"/>
  <c r="M12" i="27"/>
  <c r="T12" i="27"/>
  <c r="AA12" i="27"/>
  <c r="AH12" i="27"/>
  <c r="M13" i="27"/>
  <c r="T13" i="27"/>
  <c r="AA13" i="27"/>
  <c r="AH13" i="27"/>
  <c r="M14" i="27"/>
  <c r="T14" i="27"/>
  <c r="AA14" i="27"/>
  <c r="AH14" i="27"/>
  <c r="M15" i="27"/>
  <c r="T15" i="27"/>
  <c r="AA15" i="27"/>
  <c r="AH15" i="27"/>
  <c r="M16" i="27"/>
  <c r="T16" i="27"/>
  <c r="AA16" i="27"/>
  <c r="AH16" i="27"/>
  <c r="M17" i="27"/>
  <c r="T17" i="27"/>
  <c r="AA17" i="27"/>
  <c r="AH17" i="27"/>
  <c r="M18" i="27"/>
  <c r="T18" i="27"/>
  <c r="AA18" i="27"/>
  <c r="AH18" i="27"/>
  <c r="M19" i="27"/>
  <c r="T19" i="27"/>
  <c r="AA19" i="27"/>
  <c r="AH19" i="27"/>
  <c r="M20" i="27"/>
  <c r="T20" i="27"/>
  <c r="AA20" i="27"/>
  <c r="AH20" i="27"/>
  <c r="M21" i="27"/>
  <c r="T21" i="27"/>
  <c r="AA21" i="27"/>
  <c r="AH21" i="27"/>
  <c r="M22" i="27"/>
  <c r="T22" i="27"/>
  <c r="AA22" i="27"/>
  <c r="AH22" i="27"/>
  <c r="M23" i="27"/>
  <c r="T23" i="27"/>
  <c r="AA23" i="27"/>
  <c r="AH23" i="27"/>
  <c r="M24" i="27"/>
  <c r="T24" i="27"/>
  <c r="AA24" i="27"/>
  <c r="AH24" i="27"/>
  <c r="M25" i="27"/>
  <c r="T25" i="27"/>
  <c r="AA25" i="27"/>
  <c r="AH25" i="27"/>
  <c r="M26" i="27"/>
  <c r="T26" i="27"/>
  <c r="AA26" i="27"/>
  <c r="AH26" i="27"/>
  <c r="M27" i="27"/>
  <c r="T27" i="27"/>
  <c r="AA27" i="27"/>
  <c r="AH27" i="27"/>
  <c r="M28" i="27"/>
  <c r="T28" i="27"/>
  <c r="AA28" i="27"/>
  <c r="AH28" i="27"/>
  <c r="M29" i="27"/>
  <c r="T29" i="27"/>
  <c r="AA29" i="27"/>
  <c r="AH29" i="27"/>
  <c r="M10" i="27"/>
  <c r="T10" i="27"/>
  <c r="AA10" i="27"/>
  <c r="AH10" i="27"/>
  <c r="K11" i="16"/>
  <c r="R11" i="16"/>
  <c r="Y11" i="16"/>
  <c r="AF11" i="16"/>
  <c r="AL11" i="16"/>
  <c r="AM11" i="16"/>
  <c r="AN11" i="16"/>
  <c r="K12" i="16"/>
  <c r="R12" i="16"/>
  <c r="Y12" i="16"/>
  <c r="AF12" i="16"/>
  <c r="AL12" i="16"/>
  <c r="AM12" i="16"/>
  <c r="AN12" i="16"/>
  <c r="K13" i="16"/>
  <c r="R13" i="16"/>
  <c r="Y13" i="16"/>
  <c r="AF13" i="16"/>
  <c r="AL13" i="16"/>
  <c r="AM13" i="16"/>
  <c r="AN13" i="16"/>
  <c r="K14" i="16"/>
  <c r="R14" i="16"/>
  <c r="Y14" i="16"/>
  <c r="AF14" i="16"/>
  <c r="AL14" i="16"/>
  <c r="AM14" i="16"/>
  <c r="AN14" i="16"/>
  <c r="K15" i="16"/>
  <c r="R15" i="16"/>
  <c r="Y15" i="16"/>
  <c r="AF15" i="16"/>
  <c r="AL15" i="16"/>
  <c r="AM15" i="16"/>
  <c r="AN15" i="16"/>
  <c r="K16" i="16"/>
  <c r="R16" i="16"/>
  <c r="Y16" i="16"/>
  <c r="AF16" i="16"/>
  <c r="AL16" i="16"/>
  <c r="AM16" i="16"/>
  <c r="AN16" i="16"/>
  <c r="K17" i="16"/>
  <c r="R17" i="16"/>
  <c r="Y17" i="16"/>
  <c r="AF17" i="16"/>
  <c r="AL17" i="16"/>
  <c r="AM17" i="16"/>
  <c r="AN17" i="16"/>
  <c r="K18" i="16"/>
  <c r="R18" i="16"/>
  <c r="Y18" i="16"/>
  <c r="AF18" i="16"/>
  <c r="AL18" i="16"/>
  <c r="AM18" i="16"/>
  <c r="AN18" i="16"/>
  <c r="K19" i="16"/>
  <c r="R19" i="16"/>
  <c r="Y19" i="16"/>
  <c r="AF19" i="16"/>
  <c r="AL19" i="16"/>
  <c r="AM19" i="16"/>
  <c r="AN19" i="16"/>
  <c r="K20" i="16"/>
  <c r="R20" i="16"/>
  <c r="Y20" i="16"/>
  <c r="AF20" i="16"/>
  <c r="AL20" i="16"/>
  <c r="AM20" i="16"/>
  <c r="AN20" i="16"/>
  <c r="K21" i="16"/>
  <c r="R21" i="16"/>
  <c r="Y21" i="16"/>
  <c r="AF21" i="16"/>
  <c r="AL21" i="16"/>
  <c r="AM21" i="16"/>
  <c r="AN21" i="16"/>
  <c r="K22" i="16"/>
  <c r="R22" i="16"/>
  <c r="Y22" i="16"/>
  <c r="AF22" i="16"/>
  <c r="AL22" i="16"/>
  <c r="AM22" i="16"/>
  <c r="AN22" i="16"/>
  <c r="K23" i="16"/>
  <c r="R23" i="16"/>
  <c r="Y23" i="16"/>
  <c r="AF23" i="16"/>
  <c r="AL23" i="16"/>
  <c r="AM23" i="16"/>
  <c r="AN23" i="16"/>
  <c r="K24" i="16"/>
  <c r="R24" i="16"/>
  <c r="Y24" i="16"/>
  <c r="AF24" i="16"/>
  <c r="AL24" i="16"/>
  <c r="AM24" i="16"/>
  <c r="AN24" i="16"/>
  <c r="K25" i="16"/>
  <c r="R25" i="16"/>
  <c r="Y25" i="16"/>
  <c r="AF25" i="16"/>
  <c r="AL25" i="16"/>
  <c r="AM25" i="16"/>
  <c r="AN25" i="16"/>
  <c r="K26" i="16"/>
  <c r="R26" i="16"/>
  <c r="Y26" i="16"/>
  <c r="AF26" i="16"/>
  <c r="AL26" i="16"/>
  <c r="AM26" i="16"/>
  <c r="AN26" i="16"/>
  <c r="K27" i="16"/>
  <c r="R27" i="16"/>
  <c r="Y27" i="16"/>
  <c r="AF27" i="16"/>
  <c r="AL27" i="16"/>
  <c r="AM27" i="16"/>
  <c r="AN27" i="16"/>
  <c r="K28" i="16"/>
  <c r="R28" i="16"/>
  <c r="Y28" i="16"/>
  <c r="AF28" i="16"/>
  <c r="AL28" i="16"/>
  <c r="AM28" i="16"/>
  <c r="AN28" i="16"/>
  <c r="K29" i="16"/>
  <c r="R29" i="16"/>
  <c r="Y29" i="16"/>
  <c r="AF29" i="16"/>
  <c r="AL29" i="16"/>
  <c r="AM29" i="16"/>
  <c r="AN29" i="16"/>
  <c r="K10" i="16"/>
  <c r="R10" i="16"/>
  <c r="Y10" i="16"/>
  <c r="AF10" i="16"/>
  <c r="AL10" i="16"/>
  <c r="AM10" i="16"/>
  <c r="AN10" i="16"/>
  <c r="P11" i="30"/>
  <c r="W11" i="30"/>
  <c r="AD11" i="30"/>
  <c r="AK11" i="30"/>
  <c r="P12" i="30"/>
  <c r="W12" i="30"/>
  <c r="AD12" i="30"/>
  <c r="AK12" i="30"/>
  <c r="P13" i="30"/>
  <c r="W13" i="30"/>
  <c r="AD13" i="30"/>
  <c r="AK13" i="30"/>
  <c r="P14" i="30"/>
  <c r="W14" i="30"/>
  <c r="AD14" i="30"/>
  <c r="AK14" i="30"/>
  <c r="P15" i="30"/>
  <c r="W15" i="30"/>
  <c r="AD15" i="30"/>
  <c r="AK15" i="30"/>
  <c r="P16" i="30"/>
  <c r="W16" i="30"/>
  <c r="AD16" i="30"/>
  <c r="AK16" i="30"/>
  <c r="P17" i="30"/>
  <c r="W17" i="30"/>
  <c r="AD17" i="30"/>
  <c r="AK17" i="30"/>
  <c r="P18" i="30"/>
  <c r="W18" i="30"/>
  <c r="AD18" i="30"/>
  <c r="AK18" i="30"/>
  <c r="P19" i="30"/>
  <c r="W19" i="30"/>
  <c r="AD19" i="30"/>
  <c r="AK19" i="30"/>
  <c r="P20" i="30"/>
  <c r="W20" i="30"/>
  <c r="AD20" i="30"/>
  <c r="AK20" i="30"/>
  <c r="P21" i="30"/>
  <c r="W21" i="30"/>
  <c r="AD21" i="30"/>
  <c r="AK21" i="30"/>
  <c r="P22" i="30"/>
  <c r="W22" i="30"/>
  <c r="AD22" i="30"/>
  <c r="AK22" i="30"/>
  <c r="P23" i="30"/>
  <c r="W23" i="30"/>
  <c r="AD23" i="30"/>
  <c r="AK23" i="30"/>
  <c r="P24" i="30"/>
  <c r="W24" i="30"/>
  <c r="AD24" i="30"/>
  <c r="AK24" i="30"/>
  <c r="P25" i="30"/>
  <c r="W25" i="30"/>
  <c r="AD25" i="30"/>
  <c r="AK25" i="30"/>
  <c r="P26" i="30"/>
  <c r="W26" i="30"/>
  <c r="AD26" i="30"/>
  <c r="AK26" i="30"/>
  <c r="P27" i="30"/>
  <c r="W27" i="30"/>
  <c r="AD27" i="30"/>
  <c r="AK27" i="30"/>
  <c r="P28" i="30"/>
  <c r="W28" i="30"/>
  <c r="AD28" i="30"/>
  <c r="AK28" i="30"/>
  <c r="P29" i="30"/>
  <c r="W29" i="30"/>
  <c r="AD29" i="30"/>
  <c r="AK29" i="30"/>
  <c r="P10" i="30"/>
  <c r="W10" i="30"/>
  <c r="AD10" i="30"/>
  <c r="AK10" i="30"/>
  <c r="L11" i="22"/>
  <c r="S11" i="22"/>
  <c r="Z11" i="22"/>
  <c r="AG11" i="22"/>
  <c r="AN11" i="22"/>
  <c r="L12" i="22"/>
  <c r="S12" i="22"/>
  <c r="Z12" i="22"/>
  <c r="AG12" i="22"/>
  <c r="AN12" i="22"/>
  <c r="L13" i="22"/>
  <c r="S13" i="22"/>
  <c r="Z13" i="22"/>
  <c r="AG13" i="22"/>
  <c r="AN13" i="22"/>
  <c r="L14" i="22"/>
  <c r="S14" i="22"/>
  <c r="Z14" i="22"/>
  <c r="AG14" i="22"/>
  <c r="AN14" i="22"/>
  <c r="L15" i="22"/>
  <c r="S15" i="22"/>
  <c r="Z15" i="22"/>
  <c r="AG15" i="22"/>
  <c r="AN15" i="22"/>
  <c r="L16" i="22"/>
  <c r="S16" i="22"/>
  <c r="Z16" i="22"/>
  <c r="AG16" i="22"/>
  <c r="AN16" i="22"/>
  <c r="L17" i="22"/>
  <c r="S17" i="22"/>
  <c r="Z17" i="22"/>
  <c r="AG17" i="22"/>
  <c r="AN17" i="22"/>
  <c r="L18" i="22"/>
  <c r="S18" i="22"/>
  <c r="Z18" i="22"/>
  <c r="AG18" i="22"/>
  <c r="AN18" i="22"/>
  <c r="L19" i="22"/>
  <c r="S19" i="22"/>
  <c r="Z19" i="22"/>
  <c r="AG19" i="22"/>
  <c r="AN19" i="22"/>
  <c r="L20" i="22"/>
  <c r="S20" i="22"/>
  <c r="Z20" i="22"/>
  <c r="AG20" i="22"/>
  <c r="AN20" i="22"/>
  <c r="L21" i="22"/>
  <c r="S21" i="22"/>
  <c r="Z21" i="22"/>
  <c r="AG21" i="22"/>
  <c r="AN21" i="22"/>
  <c r="L22" i="22"/>
  <c r="S22" i="22"/>
  <c r="Z22" i="22"/>
  <c r="AG22" i="22"/>
  <c r="AN22" i="22"/>
  <c r="L23" i="22"/>
  <c r="S23" i="22"/>
  <c r="Z23" i="22"/>
  <c r="AG23" i="22"/>
  <c r="AN23" i="22"/>
  <c r="L24" i="22"/>
  <c r="S24" i="22"/>
  <c r="Z24" i="22"/>
  <c r="AG24" i="22"/>
  <c r="AN24" i="22"/>
  <c r="L25" i="22"/>
  <c r="S25" i="22"/>
  <c r="Z25" i="22"/>
  <c r="AG25" i="22"/>
  <c r="AN25" i="22"/>
  <c r="L26" i="22"/>
  <c r="S26" i="22"/>
  <c r="Z26" i="22"/>
  <c r="AG26" i="22"/>
  <c r="AN26" i="22"/>
  <c r="L27" i="22"/>
  <c r="S27" i="22"/>
  <c r="Z27" i="22"/>
  <c r="AG27" i="22"/>
  <c r="AN27" i="22"/>
  <c r="L28" i="22"/>
  <c r="S28" i="22"/>
  <c r="Z28" i="22"/>
  <c r="AG28" i="22"/>
  <c r="AN28" i="22"/>
  <c r="L29" i="22"/>
  <c r="S29" i="22"/>
  <c r="Z29" i="22"/>
  <c r="AG29" i="22"/>
  <c r="AN29" i="22"/>
  <c r="L10" i="22"/>
  <c r="S10" i="22"/>
  <c r="Z10" i="22"/>
  <c r="AG10" i="22"/>
  <c r="AN10" i="22"/>
  <c r="Q11" i="23"/>
  <c r="X11" i="23"/>
  <c r="AE11" i="23"/>
  <c r="AL11" i="23"/>
  <c r="Q12" i="23"/>
  <c r="X12" i="23"/>
  <c r="AE12" i="23"/>
  <c r="AL12" i="23"/>
  <c r="Q13" i="23"/>
  <c r="X13" i="23"/>
  <c r="AE13" i="23"/>
  <c r="AL13" i="23"/>
  <c r="Q14" i="23"/>
  <c r="X14" i="23"/>
  <c r="AE14" i="23"/>
  <c r="AL14" i="23"/>
  <c r="Q15" i="23"/>
  <c r="X15" i="23"/>
  <c r="AE15" i="23"/>
  <c r="AL15" i="23"/>
  <c r="Q16" i="23"/>
  <c r="X16" i="23"/>
  <c r="AE16" i="23"/>
  <c r="AL16" i="23"/>
  <c r="Q17" i="23"/>
  <c r="X17" i="23"/>
  <c r="AE17" i="23"/>
  <c r="AL17" i="23"/>
  <c r="Q18" i="23"/>
  <c r="X18" i="23"/>
  <c r="AE18" i="23"/>
  <c r="AL18" i="23"/>
  <c r="Q19" i="23"/>
  <c r="X19" i="23"/>
  <c r="AE19" i="23"/>
  <c r="AL19" i="23"/>
  <c r="Q20" i="23"/>
  <c r="X20" i="23"/>
  <c r="AE20" i="23"/>
  <c r="AL20" i="23"/>
  <c r="Q21" i="23"/>
  <c r="X21" i="23"/>
  <c r="AE21" i="23"/>
  <c r="AL21" i="23"/>
  <c r="Q22" i="23"/>
  <c r="X22" i="23"/>
  <c r="AE22" i="23"/>
  <c r="AL22" i="23"/>
  <c r="Q23" i="23"/>
  <c r="X23" i="23"/>
  <c r="AE23" i="23"/>
  <c r="AL23" i="23"/>
  <c r="Q24" i="23"/>
  <c r="X24" i="23"/>
  <c r="AE24" i="23"/>
  <c r="AL24" i="23"/>
  <c r="Q25" i="23"/>
  <c r="X25" i="23"/>
  <c r="AE25" i="23"/>
  <c r="AL25" i="23"/>
  <c r="Q26" i="23"/>
  <c r="X26" i="23"/>
  <c r="AE26" i="23"/>
  <c r="AL26" i="23"/>
  <c r="Q27" i="23"/>
  <c r="X27" i="23"/>
  <c r="AE27" i="23"/>
  <c r="AL27" i="23"/>
  <c r="Q28" i="23"/>
  <c r="X28" i="23"/>
  <c r="AE28" i="23"/>
  <c r="AL28" i="23"/>
  <c r="Q29" i="23"/>
  <c r="X29" i="23"/>
  <c r="AE29" i="23"/>
  <c r="AL29" i="23"/>
  <c r="Q10" i="23"/>
  <c r="X10" i="23"/>
  <c r="AE10" i="23"/>
  <c r="AL10" i="23"/>
  <c r="K11" i="25"/>
  <c r="R11" i="25"/>
  <c r="Y11" i="25"/>
  <c r="AF11" i="25"/>
  <c r="AM11" i="25"/>
  <c r="K12" i="25"/>
  <c r="R12" i="25"/>
  <c r="Y12" i="25"/>
  <c r="AF12" i="25"/>
  <c r="AM12" i="25"/>
  <c r="K13" i="25"/>
  <c r="R13" i="25"/>
  <c r="Y13" i="25"/>
  <c r="AF13" i="25"/>
  <c r="AM13" i="25"/>
  <c r="K14" i="25"/>
  <c r="R14" i="25"/>
  <c r="Y14" i="25"/>
  <c r="AF14" i="25"/>
  <c r="AM14" i="25"/>
  <c r="K15" i="25"/>
  <c r="R15" i="25"/>
  <c r="Y15" i="25"/>
  <c r="AF15" i="25"/>
  <c r="AM15" i="25"/>
  <c r="K16" i="25"/>
  <c r="R16" i="25"/>
  <c r="Y16" i="25"/>
  <c r="AF16" i="25"/>
  <c r="AM16" i="25"/>
  <c r="K17" i="25"/>
  <c r="R17" i="25"/>
  <c r="Y17" i="25"/>
  <c r="AF17" i="25"/>
  <c r="AM17" i="25"/>
  <c r="K18" i="25"/>
  <c r="R18" i="25"/>
  <c r="Y18" i="25"/>
  <c r="AF18" i="25"/>
  <c r="AM18" i="25"/>
  <c r="K19" i="25"/>
  <c r="R19" i="25"/>
  <c r="Y19" i="25"/>
  <c r="AF19" i="25"/>
  <c r="AM19" i="25"/>
  <c r="K20" i="25"/>
  <c r="R20" i="25"/>
  <c r="Y20" i="25"/>
  <c r="AF20" i="25"/>
  <c r="AM20" i="25"/>
  <c r="K21" i="25"/>
  <c r="R21" i="25"/>
  <c r="Y21" i="25"/>
  <c r="AF21" i="25"/>
  <c r="AM21" i="25"/>
  <c r="K22" i="25"/>
  <c r="R22" i="25"/>
  <c r="Y22" i="25"/>
  <c r="AF22" i="25"/>
  <c r="AM22" i="25"/>
  <c r="K23" i="25"/>
  <c r="R23" i="25"/>
  <c r="Y23" i="25"/>
  <c r="AF23" i="25"/>
  <c r="AM23" i="25"/>
  <c r="K24" i="25"/>
  <c r="R24" i="25"/>
  <c r="Y24" i="25"/>
  <c r="AF24" i="25"/>
  <c r="AM24" i="25"/>
  <c r="K25" i="25"/>
  <c r="R25" i="25"/>
  <c r="Y25" i="25"/>
  <c r="AF25" i="25"/>
  <c r="AM25" i="25"/>
  <c r="K26" i="25"/>
  <c r="R26" i="25"/>
  <c r="Y26" i="25"/>
  <c r="AF26" i="25"/>
  <c r="AM26" i="25"/>
  <c r="K27" i="25"/>
  <c r="R27" i="25"/>
  <c r="Y27" i="25"/>
  <c r="AF27" i="25"/>
  <c r="AM27" i="25"/>
  <c r="K28" i="25"/>
  <c r="R28" i="25"/>
  <c r="Y28" i="25"/>
  <c r="AF28" i="25"/>
  <c r="AM28" i="25"/>
  <c r="K29" i="25"/>
  <c r="R29" i="25"/>
  <c r="Y29" i="25"/>
  <c r="AF29" i="25"/>
  <c r="AM29" i="25"/>
  <c r="K10" i="25"/>
  <c r="R10" i="25"/>
  <c r="Y10" i="25"/>
  <c r="AF10" i="25"/>
  <c r="AM10" i="25"/>
  <c r="J7" i="25"/>
  <c r="H7" i="25" s="1"/>
  <c r="N7" i="25"/>
  <c r="J9" i="25"/>
  <c r="J8" i="25" s="1"/>
  <c r="J9" i="30"/>
  <c r="J8" i="30"/>
  <c r="AF31" i="30" s="1"/>
  <c r="N7" i="30"/>
  <c r="AS19" i="30" s="1"/>
  <c r="J7" i="30"/>
  <c r="H7" i="30" s="1"/>
  <c r="J9" i="29"/>
  <c r="N7" i="29"/>
  <c r="J7" i="29"/>
  <c r="H7" i="29" s="1"/>
  <c r="J9" i="28"/>
  <c r="N7" i="28"/>
  <c r="AS22" i="28" s="1"/>
  <c r="J7" i="28"/>
  <c r="H7" i="28" s="1"/>
  <c r="J9" i="27"/>
  <c r="N7" i="27"/>
  <c r="AS15" i="27" s="1"/>
  <c r="J7" i="27"/>
  <c r="H7" i="27" s="1"/>
  <c r="AY16" i="27" s="1"/>
  <c r="BB16" i="27" s="1"/>
  <c r="AS26" i="16"/>
  <c r="AS21" i="16"/>
  <c r="AS19" i="16"/>
  <c r="AS18" i="16"/>
  <c r="AS17" i="16"/>
  <c r="J9" i="16"/>
  <c r="J8" i="16" s="1"/>
  <c r="N7" i="16"/>
  <c r="AS15" i="16" s="1"/>
  <c r="J7" i="16"/>
  <c r="H7" i="16" s="1"/>
  <c r="AY16" i="16" s="1"/>
  <c r="AS25" i="25"/>
  <c r="AB30" i="24"/>
  <c r="AA30" i="24"/>
  <c r="Z30" i="24"/>
  <c r="AS23" i="24"/>
  <c r="J9" i="24"/>
  <c r="J8" i="24" s="1"/>
  <c r="Y30" i="24" s="1"/>
  <c r="N7" i="24"/>
  <c r="AS14" i="24" s="1"/>
  <c r="J7" i="24"/>
  <c r="H7" i="24" s="1"/>
  <c r="J9" i="23"/>
  <c r="N7" i="23"/>
  <c r="AS26" i="23" s="1"/>
  <c r="J7" i="23"/>
  <c r="H7" i="23" s="1"/>
  <c r="AY16" i="23" s="1"/>
  <c r="J9" i="22"/>
  <c r="J8" i="22" s="1"/>
  <c r="N7" i="22"/>
  <c r="AS21" i="22" s="1"/>
  <c r="J7" i="22"/>
  <c r="H7" i="22" s="1"/>
  <c r="J9" i="18"/>
  <c r="J8" i="18" s="1"/>
  <c r="M31" i="18" s="1"/>
  <c r="N7" i="18"/>
  <c r="AS29" i="18" s="1"/>
  <c r="J7" i="18"/>
  <c r="N7" i="2"/>
  <c r="AS10" i="2" s="1"/>
  <c r="J7" i="2"/>
  <c r="H7" i="2" s="1"/>
  <c r="J9" i="2"/>
  <c r="J8" i="2" s="1"/>
  <c r="C4" i="1" a="1"/>
  <c r="C4" i="1" s="1"/>
  <c r="H19" i="1"/>
  <c r="AY29" i="31" l="1"/>
  <c r="BB29" i="31" s="1"/>
  <c r="AY26" i="31"/>
  <c r="AY25" i="31"/>
  <c r="K9" i="31"/>
  <c r="AS10" i="31"/>
  <c r="AS15" i="31"/>
  <c r="AS16" i="31"/>
  <c r="AS21" i="31"/>
  <c r="AS24" i="31"/>
  <c r="AS25" i="31"/>
  <c r="AS20" i="31"/>
  <c r="AS22" i="31"/>
  <c r="AS23" i="31"/>
  <c r="BB25" i="31"/>
  <c r="AY27" i="31"/>
  <c r="AY16" i="31"/>
  <c r="AY17" i="31"/>
  <c r="AY18" i="31"/>
  <c r="AY19" i="31"/>
  <c r="AY20" i="31"/>
  <c r="AY22" i="31"/>
  <c r="AY23" i="31"/>
  <c r="AY24" i="31"/>
  <c r="AY21" i="31"/>
  <c r="AY28" i="31"/>
  <c r="AY12" i="31"/>
  <c r="AY14" i="31"/>
  <c r="BB26" i="31"/>
  <c r="L9" i="31"/>
  <c r="K8" i="31"/>
  <c r="AY11" i="31"/>
  <c r="AY13" i="31"/>
  <c r="AY15" i="31"/>
  <c r="AY10" i="31"/>
  <c r="AS19" i="31"/>
  <c r="AS18" i="31"/>
  <c r="AS17" i="31"/>
  <c r="AS14" i="31"/>
  <c r="AS29" i="31"/>
  <c r="AS13" i="31"/>
  <c r="J8" i="31"/>
  <c r="AS12" i="31"/>
  <c r="AS28" i="31"/>
  <c r="AS11" i="31"/>
  <c r="AS27" i="31"/>
  <c r="AS27" i="16"/>
  <c r="AS10" i="16"/>
  <c r="AS11" i="16"/>
  <c r="AS13" i="16"/>
  <c r="AS14" i="16"/>
  <c r="AY20" i="16"/>
  <c r="BB20" i="16" s="1"/>
  <c r="AY20" i="27"/>
  <c r="BB20" i="27" s="1"/>
  <c r="AS21" i="27"/>
  <c r="AY24" i="27"/>
  <c r="AS26" i="27"/>
  <c r="AS27" i="27"/>
  <c r="K9" i="27"/>
  <c r="AS17" i="27"/>
  <c r="AS18" i="27"/>
  <c r="AS19" i="27"/>
  <c r="AS28" i="27"/>
  <c r="AS10" i="27"/>
  <c r="AS11" i="27"/>
  <c r="AS13" i="27"/>
  <c r="AS14" i="27"/>
  <c r="AS20" i="28"/>
  <c r="AS21" i="28"/>
  <c r="AS15" i="28"/>
  <c r="AS16" i="28"/>
  <c r="AS17" i="28"/>
  <c r="AS18" i="28"/>
  <c r="AS19" i="28"/>
  <c r="AY20" i="29"/>
  <c r="AY23" i="29"/>
  <c r="BB23" i="29" s="1"/>
  <c r="AY20" i="22"/>
  <c r="AY18" i="22"/>
  <c r="AY14" i="22"/>
  <c r="BB14" i="22" s="1"/>
  <c r="AY13" i="22"/>
  <c r="BB13" i="22" s="1"/>
  <c r="AY19" i="22"/>
  <c r="BB19" i="22" s="1"/>
  <c r="AY12" i="22"/>
  <c r="BB12" i="22" s="1"/>
  <c r="AY28" i="22"/>
  <c r="AY27" i="22"/>
  <c r="BB27" i="22" s="1"/>
  <c r="AY10" i="22"/>
  <c r="BB10" i="22" s="1"/>
  <c r="AY25" i="22"/>
  <c r="BB25" i="22" s="1"/>
  <c r="AY24" i="22"/>
  <c r="BB24" i="22" s="1"/>
  <c r="AY22" i="22"/>
  <c r="BB22" i="22" s="1"/>
  <c r="AS22" i="22"/>
  <c r="AS27" i="22"/>
  <c r="AS11" i="22"/>
  <c r="AS29" i="22"/>
  <c r="AS13" i="22"/>
  <c r="AS26" i="22"/>
  <c r="AS14" i="22"/>
  <c r="K9" i="23"/>
  <c r="K8" i="23" s="1"/>
  <c r="J8" i="23"/>
  <c r="N31" i="23" s="1"/>
  <c r="AS16" i="23"/>
  <c r="AS25" i="23"/>
  <c r="AY10" i="24"/>
  <c r="BB10" i="24" s="1"/>
  <c r="AY22" i="24"/>
  <c r="AS16" i="24"/>
  <c r="AS18" i="24"/>
  <c r="AS22" i="24"/>
  <c r="AS17" i="24"/>
  <c r="AS21" i="24"/>
  <c r="AS24" i="24"/>
  <c r="AY23" i="24"/>
  <c r="BB23" i="24" s="1"/>
  <c r="AS26" i="24"/>
  <c r="AS27" i="24"/>
  <c r="AS10" i="24"/>
  <c r="AS29" i="24"/>
  <c r="T30" i="24"/>
  <c r="AS11" i="24"/>
  <c r="U30" i="24"/>
  <c r="AS13" i="24"/>
  <c r="X30" i="24"/>
  <c r="K30" i="25"/>
  <c r="AA30" i="25"/>
  <c r="L31" i="25"/>
  <c r="AB31" i="25"/>
  <c r="AC30" i="25"/>
  <c r="N31" i="25"/>
  <c r="AD31" i="25"/>
  <c r="Q31" i="25"/>
  <c r="AG30" i="25"/>
  <c r="AH31" i="25"/>
  <c r="AH30" i="25"/>
  <c r="S30" i="25"/>
  <c r="AI30" i="25"/>
  <c r="AJ31" i="25"/>
  <c r="AJ30" i="25"/>
  <c r="AK31" i="25"/>
  <c r="V31" i="25"/>
  <c r="W31" i="25"/>
  <c r="W30" i="25"/>
  <c r="AN31" i="25"/>
  <c r="Y31" i="25"/>
  <c r="Z30" i="25"/>
  <c r="L30" i="25"/>
  <c r="AB30" i="25"/>
  <c r="M31" i="25"/>
  <c r="AC31" i="25"/>
  <c r="M30" i="25"/>
  <c r="P30" i="25"/>
  <c r="S31" i="25"/>
  <c r="T30" i="25"/>
  <c r="U30" i="25"/>
  <c r="AL31" i="25"/>
  <c r="AL30" i="25"/>
  <c r="AM30" i="25"/>
  <c r="X30" i="25"/>
  <c r="J31" i="25"/>
  <c r="AA31" i="25"/>
  <c r="K31" i="25"/>
  <c r="N30" i="25"/>
  <c r="AD30" i="25"/>
  <c r="O31" i="25"/>
  <c r="AE31" i="25"/>
  <c r="O30" i="25"/>
  <c r="AE30" i="25"/>
  <c r="P31" i="25"/>
  <c r="AF31" i="25"/>
  <c r="AF30" i="25"/>
  <c r="AG31" i="25"/>
  <c r="Q30" i="25"/>
  <c r="R31" i="25"/>
  <c r="R30" i="25"/>
  <c r="AI31" i="25"/>
  <c r="T31" i="25"/>
  <c r="U31" i="25"/>
  <c r="AK30" i="25"/>
  <c r="V30" i="25"/>
  <c r="AM31" i="25"/>
  <c r="X31" i="25"/>
  <c r="AN30" i="25"/>
  <c r="Y30" i="25"/>
  <c r="Z31" i="25"/>
  <c r="J30" i="25"/>
  <c r="K9" i="25"/>
  <c r="AS23" i="25"/>
  <c r="AS17" i="25"/>
  <c r="AS19" i="25"/>
  <c r="AS22" i="25"/>
  <c r="AS10" i="25"/>
  <c r="AS11" i="25"/>
  <c r="AS26" i="25"/>
  <c r="AS16" i="25"/>
  <c r="AS18" i="25"/>
  <c r="AS21" i="30"/>
  <c r="AE31" i="30"/>
  <c r="AY27" i="30"/>
  <c r="AY11" i="30"/>
  <c r="AY28" i="30"/>
  <c r="AY12" i="30"/>
  <c r="AY29" i="30"/>
  <c r="AY13" i="30"/>
  <c r="AY14" i="30"/>
  <c r="AY15" i="30"/>
  <c r="AY16" i="30"/>
  <c r="AY20" i="30"/>
  <c r="AY10" i="30"/>
  <c r="AY18" i="30"/>
  <c r="AY25" i="30"/>
  <c r="AY23" i="30"/>
  <c r="AY21" i="30"/>
  <c r="AY19" i="30"/>
  <c r="AY24" i="30"/>
  <c r="AY17" i="30"/>
  <c r="AY22" i="30"/>
  <c r="AY26" i="30"/>
  <c r="AN31" i="30"/>
  <c r="X31" i="30"/>
  <c r="AM30" i="30"/>
  <c r="W30" i="30"/>
  <c r="AM31" i="30"/>
  <c r="W31" i="30"/>
  <c r="AL30" i="30"/>
  <c r="V30" i="30"/>
  <c r="AL31" i="30"/>
  <c r="V31" i="30"/>
  <c r="AK30" i="30"/>
  <c r="U30" i="30"/>
  <c r="R31" i="30"/>
  <c r="AG30" i="30"/>
  <c r="AK31" i="30"/>
  <c r="U31" i="30"/>
  <c r="AJ30" i="30"/>
  <c r="T30" i="30"/>
  <c r="AJ31" i="30"/>
  <c r="T31" i="30"/>
  <c r="AI30" i="30"/>
  <c r="S30" i="30"/>
  <c r="AI31" i="30"/>
  <c r="S31" i="30"/>
  <c r="AH30" i="30"/>
  <c r="R30" i="30"/>
  <c r="AH31" i="30"/>
  <c r="Q30" i="30"/>
  <c r="AD31" i="30"/>
  <c r="AE30" i="30"/>
  <c r="AC30" i="30"/>
  <c r="AA31" i="30"/>
  <c r="Z31" i="30"/>
  <c r="Y31" i="30"/>
  <c r="Y30" i="30"/>
  <c r="P31" i="30"/>
  <c r="O31" i="30"/>
  <c r="P30" i="30"/>
  <c r="O30" i="30"/>
  <c r="N30" i="30"/>
  <c r="AC31" i="30"/>
  <c r="AD30" i="30"/>
  <c r="AB31" i="30"/>
  <c r="AB30" i="30"/>
  <c r="AA30" i="30"/>
  <c r="Z30" i="30"/>
  <c r="Q31" i="30"/>
  <c r="X30" i="30"/>
  <c r="N31" i="30"/>
  <c r="M31" i="30"/>
  <c r="K9" i="30"/>
  <c r="L30" i="30"/>
  <c r="M30" i="30"/>
  <c r="AN30" i="30"/>
  <c r="AS22" i="30"/>
  <c r="AS23" i="30"/>
  <c r="AS24" i="30"/>
  <c r="AS25" i="30"/>
  <c r="AS26" i="30"/>
  <c r="AS10" i="30"/>
  <c r="AS27" i="30"/>
  <c r="AS11" i="30"/>
  <c r="AS28" i="30"/>
  <c r="AS17" i="30"/>
  <c r="AS15" i="30"/>
  <c r="AS18" i="30"/>
  <c r="AS29" i="30"/>
  <c r="AS13" i="30"/>
  <c r="AS20" i="30"/>
  <c r="AS16" i="30"/>
  <c r="AG31" i="30"/>
  <c r="AS12" i="30"/>
  <c r="J30" i="30"/>
  <c r="K30" i="30"/>
  <c r="AF30" i="30"/>
  <c r="AS14" i="30"/>
  <c r="J31" i="30"/>
  <c r="K31" i="30"/>
  <c r="L31" i="30"/>
  <c r="BB20" i="29"/>
  <c r="AS22" i="29"/>
  <c r="AS25" i="29"/>
  <c r="AS23" i="29"/>
  <c r="AS24" i="29"/>
  <c r="AS13" i="29"/>
  <c r="AS26" i="29"/>
  <c r="AS10" i="29"/>
  <c r="AS27" i="29"/>
  <c r="AS11" i="29"/>
  <c r="AS28" i="29"/>
  <c r="AS12" i="29"/>
  <c r="AS29" i="29"/>
  <c r="AS14" i="29"/>
  <c r="AS19" i="29"/>
  <c r="AY10" i="29"/>
  <c r="AS17" i="29"/>
  <c r="AS21" i="29"/>
  <c r="AS16" i="29"/>
  <c r="J8" i="29"/>
  <c r="K9" i="29"/>
  <c r="AY21" i="29"/>
  <c r="AY24" i="29"/>
  <c r="AS20" i="29"/>
  <c r="AS15" i="29"/>
  <c r="AY22" i="29"/>
  <c r="AY25" i="29"/>
  <c r="AS18" i="29"/>
  <c r="AY27" i="29"/>
  <c r="AY11" i="29"/>
  <c r="AY29" i="29"/>
  <c r="AY28" i="29"/>
  <c r="AY12" i="29"/>
  <c r="AY13" i="29"/>
  <c r="AY14" i="29"/>
  <c r="AY18" i="29"/>
  <c r="AY15" i="29"/>
  <c r="AY16" i="29"/>
  <c r="AY17" i="29"/>
  <c r="AY19" i="29"/>
  <c r="AY26" i="29"/>
  <c r="AY27" i="28"/>
  <c r="AY11" i="28"/>
  <c r="AY18" i="28"/>
  <c r="AY28" i="28"/>
  <c r="AY12" i="28"/>
  <c r="AY15" i="28"/>
  <c r="AY16" i="28"/>
  <c r="AY17" i="28"/>
  <c r="AY29" i="28"/>
  <c r="AY13" i="28"/>
  <c r="AY14" i="28"/>
  <c r="AY19" i="28"/>
  <c r="AY26" i="28"/>
  <c r="AY21" i="28"/>
  <c r="AY23" i="28"/>
  <c r="AY22" i="28"/>
  <c r="AY10" i="28"/>
  <c r="AY24" i="28"/>
  <c r="AY20" i="28"/>
  <c r="AY25" i="28"/>
  <c r="K9" i="28"/>
  <c r="J8" i="28"/>
  <c r="AS13" i="28"/>
  <c r="AS24" i="28"/>
  <c r="AS12" i="28"/>
  <c r="AS28" i="28"/>
  <c r="AS11" i="28"/>
  <c r="AS27" i="28"/>
  <c r="AS10" i="28"/>
  <c r="AS26" i="28"/>
  <c r="AS23" i="28"/>
  <c r="AS14" i="28"/>
  <c r="AS29" i="28"/>
  <c r="AS25" i="28"/>
  <c r="K8" i="27"/>
  <c r="L9" i="27"/>
  <c r="BB24" i="27"/>
  <c r="AY27" i="27"/>
  <c r="AY11" i="27"/>
  <c r="AY28" i="27"/>
  <c r="AY12" i="27"/>
  <c r="AY29" i="27"/>
  <c r="AY13" i="27"/>
  <c r="AY10" i="27"/>
  <c r="AY25" i="27"/>
  <c r="AY21" i="27"/>
  <c r="AY17" i="27"/>
  <c r="AY22" i="27"/>
  <c r="AY14" i="27"/>
  <c r="AY23" i="27"/>
  <c r="AY19" i="27"/>
  <c r="AY26" i="27"/>
  <c r="AY18" i="27"/>
  <c r="AY15" i="27"/>
  <c r="AS22" i="27"/>
  <c r="AS23" i="27"/>
  <c r="AS24" i="27"/>
  <c r="AS12" i="27"/>
  <c r="AS16" i="27"/>
  <c r="AS20" i="27"/>
  <c r="AS25" i="27"/>
  <c r="J8" i="27"/>
  <c r="AS29" i="27"/>
  <c r="BB16" i="16"/>
  <c r="AN31" i="16"/>
  <c r="X31" i="16"/>
  <c r="AM30" i="16"/>
  <c r="W30" i="16"/>
  <c r="AM31" i="16"/>
  <c r="W31" i="16"/>
  <c r="AL30" i="16"/>
  <c r="V30" i="16"/>
  <c r="AL31" i="16"/>
  <c r="V31" i="16"/>
  <c r="AK30" i="16"/>
  <c r="U30" i="16"/>
  <c r="AK31" i="16"/>
  <c r="U31" i="16"/>
  <c r="AJ30" i="16"/>
  <c r="T30" i="16"/>
  <c r="AJ31" i="16"/>
  <c r="P31" i="16"/>
  <c r="X30" i="16"/>
  <c r="AF31" i="16"/>
  <c r="S30" i="16"/>
  <c r="AE31" i="16"/>
  <c r="K31" i="16"/>
  <c r="R30" i="16"/>
  <c r="AD31" i="16"/>
  <c r="P30" i="16"/>
  <c r="O30" i="16"/>
  <c r="N30" i="16"/>
  <c r="M30" i="16"/>
  <c r="Y31" i="16"/>
  <c r="K30" i="16"/>
  <c r="S31" i="16"/>
  <c r="AI31" i="16"/>
  <c r="O31" i="16"/>
  <c r="AG31" i="16"/>
  <c r="L31" i="16"/>
  <c r="J31" i="16"/>
  <c r="AC31" i="16"/>
  <c r="AH30" i="16"/>
  <c r="AG30" i="16"/>
  <c r="AF30" i="16"/>
  <c r="AE30" i="16"/>
  <c r="J30" i="16"/>
  <c r="AH31" i="16"/>
  <c r="N31" i="16"/>
  <c r="Y30" i="16"/>
  <c r="M31" i="16"/>
  <c r="Q30" i="16"/>
  <c r="AN30" i="16"/>
  <c r="AI30" i="16"/>
  <c r="L30" i="16"/>
  <c r="T31" i="16"/>
  <c r="AD30" i="16"/>
  <c r="Q31" i="16"/>
  <c r="AY27" i="16"/>
  <c r="AY11" i="16"/>
  <c r="AY28" i="16"/>
  <c r="AY12" i="16"/>
  <c r="AY29" i="16"/>
  <c r="AY13" i="16"/>
  <c r="AY21" i="16"/>
  <c r="AY22" i="16"/>
  <c r="AY10" i="16"/>
  <c r="AY23" i="16"/>
  <c r="AY19" i="16"/>
  <c r="AY25" i="16"/>
  <c r="AY17" i="16"/>
  <c r="AY26" i="16"/>
  <c r="AY18" i="16"/>
  <c r="AY14" i="16"/>
  <c r="AY15" i="16"/>
  <c r="AC30" i="16"/>
  <c r="AY24" i="16"/>
  <c r="R31" i="16"/>
  <c r="AS22" i="16"/>
  <c r="AS23" i="16"/>
  <c r="AS24" i="16"/>
  <c r="AS16" i="16"/>
  <c r="AS20" i="16"/>
  <c r="AS29" i="16"/>
  <c r="AS12" i="16"/>
  <c r="K9" i="16"/>
  <c r="AS25" i="16"/>
  <c r="AS28" i="16"/>
  <c r="AY26" i="25"/>
  <c r="AY20" i="25"/>
  <c r="AY15" i="25"/>
  <c r="AY28" i="25"/>
  <c r="AY12" i="25"/>
  <c r="AY19" i="25"/>
  <c r="AY22" i="25"/>
  <c r="AY17" i="25"/>
  <c r="AY13" i="25"/>
  <c r="AY23" i="25"/>
  <c r="AY27" i="25"/>
  <c r="AY14" i="25"/>
  <c r="AY29" i="25"/>
  <c r="AY16" i="25"/>
  <c r="AY25" i="25"/>
  <c r="AY24" i="25"/>
  <c r="AY18" i="25"/>
  <c r="AY11" i="25"/>
  <c r="AY10" i="25"/>
  <c r="AY21" i="25"/>
  <c r="AS14" i="25"/>
  <c r="AS20" i="25"/>
  <c r="AS15" i="25"/>
  <c r="AS28" i="25"/>
  <c r="AS27" i="25"/>
  <c r="AS12" i="25"/>
  <c r="AS21" i="25"/>
  <c r="AS13" i="25"/>
  <c r="AS29" i="25"/>
  <c r="AS24" i="25"/>
  <c r="BB22" i="24"/>
  <c r="AN31" i="24"/>
  <c r="X31" i="24"/>
  <c r="AM30" i="24"/>
  <c r="W30" i="24"/>
  <c r="AM31" i="24"/>
  <c r="W31" i="24"/>
  <c r="AL30" i="24"/>
  <c r="V30" i="24"/>
  <c r="AL31" i="24"/>
  <c r="T31" i="24"/>
  <c r="AG30" i="24"/>
  <c r="O30" i="24"/>
  <c r="AK31" i="24"/>
  <c r="S31" i="24"/>
  <c r="AF30" i="24"/>
  <c r="N30" i="24"/>
  <c r="AJ31" i="24"/>
  <c r="R31" i="24"/>
  <c r="AE30" i="24"/>
  <c r="M30" i="24"/>
  <c r="AI31" i="24"/>
  <c r="Q31" i="24"/>
  <c r="AD30" i="24"/>
  <c r="L30" i="24"/>
  <c r="AH31" i="24"/>
  <c r="L31" i="24"/>
  <c r="S30" i="24"/>
  <c r="AG31" i="24"/>
  <c r="K31" i="24"/>
  <c r="R30" i="24"/>
  <c r="AF31" i="24"/>
  <c r="J31" i="24"/>
  <c r="Q30" i="24"/>
  <c r="AE31" i="24"/>
  <c r="AN30" i="24"/>
  <c r="P30" i="24"/>
  <c r="AD31" i="24"/>
  <c r="AK30" i="24"/>
  <c r="K30" i="24"/>
  <c r="AC31" i="24"/>
  <c r="AJ30" i="24"/>
  <c r="J30" i="24"/>
  <c r="AB31" i="24"/>
  <c r="AI30" i="24"/>
  <c r="AA31" i="24"/>
  <c r="AH30" i="24"/>
  <c r="AC30" i="24"/>
  <c r="K9" i="24"/>
  <c r="M31" i="24"/>
  <c r="N31" i="24"/>
  <c r="AY26" i="24"/>
  <c r="AY24" i="24"/>
  <c r="AY16" i="24"/>
  <c r="AY27" i="24"/>
  <c r="AY11" i="24"/>
  <c r="AY13" i="24"/>
  <c r="AY12" i="24"/>
  <c r="AY18" i="24"/>
  <c r="AY14" i="24"/>
  <c r="AY17" i="24"/>
  <c r="AY15" i="24"/>
  <c r="AY20" i="24"/>
  <c r="AY28" i="24"/>
  <c r="AY19" i="24"/>
  <c r="AY21" i="24"/>
  <c r="O31" i="24"/>
  <c r="P31" i="24"/>
  <c r="U31" i="24"/>
  <c r="V31" i="24"/>
  <c r="AY25" i="24"/>
  <c r="Y31" i="24"/>
  <c r="AY29" i="24"/>
  <c r="Z31" i="24"/>
  <c r="AS20" i="24"/>
  <c r="AS15" i="24"/>
  <c r="AS28" i="24"/>
  <c r="AS19" i="24"/>
  <c r="AS12" i="24"/>
  <c r="AS25" i="24"/>
  <c r="L9" i="23"/>
  <c r="BB16" i="23"/>
  <c r="AS27" i="23"/>
  <c r="AS12" i="23"/>
  <c r="AS21" i="23"/>
  <c r="AS23" i="23"/>
  <c r="AS11" i="23"/>
  <c r="AS18" i="23"/>
  <c r="AS28" i="23"/>
  <c r="AS22" i="23"/>
  <c r="AS29" i="23"/>
  <c r="AS15" i="23"/>
  <c r="AS10" i="23"/>
  <c r="AS14" i="23"/>
  <c r="AS20" i="23"/>
  <c r="AS19" i="23"/>
  <c r="AS13" i="23"/>
  <c r="AS17" i="23"/>
  <c r="AS24" i="23"/>
  <c r="AC31" i="23"/>
  <c r="M31" i="23"/>
  <c r="AB30" i="23"/>
  <c r="L30" i="23"/>
  <c r="AB31" i="23"/>
  <c r="L31" i="23"/>
  <c r="AA30" i="23"/>
  <c r="K30" i="23"/>
  <c r="AN31" i="23"/>
  <c r="U31" i="23"/>
  <c r="AH30" i="23"/>
  <c r="P30" i="23"/>
  <c r="AI31" i="23"/>
  <c r="Q31" i="23"/>
  <c r="AD30" i="23"/>
  <c r="J30" i="23"/>
  <c r="AH31" i="23"/>
  <c r="P31" i="23"/>
  <c r="AC30" i="23"/>
  <c r="AA31" i="23"/>
  <c r="AN30" i="23"/>
  <c r="AL31" i="23"/>
  <c r="J31" i="23"/>
  <c r="M30" i="23"/>
  <c r="AK31" i="23"/>
  <c r="AL30" i="23"/>
  <c r="AJ31" i="23"/>
  <c r="AK30" i="23"/>
  <c r="AE31" i="23"/>
  <c r="AF30" i="23"/>
  <c r="AD31" i="23"/>
  <c r="AE30" i="23"/>
  <c r="S31" i="23"/>
  <c r="R30" i="23"/>
  <c r="AG31" i="23"/>
  <c r="AF31" i="23"/>
  <c r="Y30" i="23"/>
  <c r="X30" i="23"/>
  <c r="W30" i="23"/>
  <c r="O30" i="23"/>
  <c r="N30" i="23"/>
  <c r="Y31" i="23"/>
  <c r="X31" i="23"/>
  <c r="W31" i="23"/>
  <c r="AY20" i="23"/>
  <c r="AY15" i="23"/>
  <c r="AY28" i="23"/>
  <c r="AY21" i="23"/>
  <c r="AY13" i="23"/>
  <c r="AY23" i="23"/>
  <c r="AY22" i="23"/>
  <c r="AY10" i="23"/>
  <c r="AY11" i="23"/>
  <c r="AY25" i="23"/>
  <c r="AY17" i="23"/>
  <c r="AY26" i="23"/>
  <c r="AY19" i="23"/>
  <c r="AY18" i="23"/>
  <c r="AY29" i="23"/>
  <c r="AY24" i="23"/>
  <c r="AY14" i="23"/>
  <c r="AY12" i="23"/>
  <c r="AY27" i="23"/>
  <c r="AN31" i="22"/>
  <c r="X31" i="22"/>
  <c r="AM30" i="22"/>
  <c r="W30" i="22"/>
  <c r="V31" i="22"/>
  <c r="AK30" i="22"/>
  <c r="AM31" i="22"/>
  <c r="W31" i="22"/>
  <c r="AL30" i="22"/>
  <c r="V30" i="22"/>
  <c r="AL31" i="22"/>
  <c r="U30" i="22"/>
  <c r="AK31" i="22"/>
  <c r="R31" i="22"/>
  <c r="AD30" i="22"/>
  <c r="K30" i="22"/>
  <c r="AI31" i="22"/>
  <c r="AB30" i="22"/>
  <c r="O31" i="22"/>
  <c r="AJ31" i="22"/>
  <c r="Q31" i="22"/>
  <c r="AC30" i="22"/>
  <c r="J30" i="22"/>
  <c r="P31" i="22"/>
  <c r="AA30" i="22"/>
  <c r="AG31" i="22"/>
  <c r="J31" i="22"/>
  <c r="O30" i="22"/>
  <c r="AE31" i="22"/>
  <c r="AJ30" i="22"/>
  <c r="M30" i="22"/>
  <c r="AI30" i="22"/>
  <c r="AB31" i="22"/>
  <c r="AF30" i="22"/>
  <c r="Z31" i="22"/>
  <c r="Z30" i="22"/>
  <c r="AF31" i="22"/>
  <c r="AN30" i="22"/>
  <c r="N30" i="22"/>
  <c r="AD31" i="22"/>
  <c r="L30" i="22"/>
  <c r="AC31" i="22"/>
  <c r="AG30" i="22"/>
  <c r="AA31" i="22"/>
  <c r="AE30" i="22"/>
  <c r="Y31" i="22"/>
  <c r="P30" i="22"/>
  <c r="R30" i="22"/>
  <c r="BB20" i="22"/>
  <c r="BB28" i="22"/>
  <c r="T30" i="22"/>
  <c r="X30" i="22"/>
  <c r="N31" i="22"/>
  <c r="S31" i="22"/>
  <c r="T31" i="22"/>
  <c r="K9" i="22"/>
  <c r="Q30" i="22"/>
  <c r="S30" i="22"/>
  <c r="Y30" i="22"/>
  <c r="K31" i="22"/>
  <c r="L31" i="22"/>
  <c r="M31" i="22"/>
  <c r="U31" i="22"/>
  <c r="BB18" i="22"/>
  <c r="AS20" i="22"/>
  <c r="AS15" i="22"/>
  <c r="AS18" i="22"/>
  <c r="AS28" i="22"/>
  <c r="AS17" i="22"/>
  <c r="AS25" i="22"/>
  <c r="AS16" i="22"/>
  <c r="AS12" i="22"/>
  <c r="AS24" i="22"/>
  <c r="AS10" i="22"/>
  <c r="AS19" i="22"/>
  <c r="AY26" i="22"/>
  <c r="AY29" i="22"/>
  <c r="AY16" i="22"/>
  <c r="AY21" i="22"/>
  <c r="AY23" i="22"/>
  <c r="AY15" i="22"/>
  <c r="AY11" i="22"/>
  <c r="AY17" i="22"/>
  <c r="AS23" i="22"/>
  <c r="H7" i="18"/>
  <c r="K9" i="18"/>
  <c r="AS11" i="18"/>
  <c r="AS26" i="18"/>
  <c r="AS25" i="18"/>
  <c r="AS21" i="18"/>
  <c r="AS24" i="18"/>
  <c r="AS16" i="18"/>
  <c r="AS23" i="18"/>
  <c r="AS17" i="18"/>
  <c r="AS18" i="18"/>
  <c r="AS12" i="18"/>
  <c r="AS28" i="18"/>
  <c r="AS13" i="18"/>
  <c r="AS15" i="18"/>
  <c r="AS22" i="18"/>
  <c r="Q30" i="18"/>
  <c r="K31" i="18"/>
  <c r="L31" i="18"/>
  <c r="AS27" i="18"/>
  <c r="T31" i="18"/>
  <c r="AI30" i="18"/>
  <c r="S30" i="18"/>
  <c r="AI31" i="18"/>
  <c r="S31" i="18"/>
  <c r="AH30" i="18"/>
  <c r="R30" i="18"/>
  <c r="V31" i="18"/>
  <c r="AG30" i="18"/>
  <c r="O30" i="18"/>
  <c r="U31" i="18"/>
  <c r="AF30" i="18"/>
  <c r="N30" i="18"/>
  <c r="AH31" i="18"/>
  <c r="P31" i="18"/>
  <c r="AC30" i="18"/>
  <c r="K30" i="18"/>
  <c r="AG31" i="18"/>
  <c r="O31" i="18"/>
  <c r="AB30" i="18"/>
  <c r="J30" i="18"/>
  <c r="AF31" i="18"/>
  <c r="N31" i="18"/>
  <c r="AA30" i="18"/>
  <c r="J31" i="18"/>
  <c r="P30" i="18"/>
  <c r="M30" i="18"/>
  <c r="AE31" i="18"/>
  <c r="L30" i="18"/>
  <c r="AD31" i="18"/>
  <c r="AC31" i="18"/>
  <c r="AB31" i="18"/>
  <c r="AA31" i="18"/>
  <c r="AE30" i="18"/>
  <c r="Z31" i="18"/>
  <c r="AD30" i="18"/>
  <c r="Y31" i="18"/>
  <c r="Z30" i="18"/>
  <c r="T30" i="18"/>
  <c r="U30" i="18"/>
  <c r="V30" i="18"/>
  <c r="AS14" i="18"/>
  <c r="W30" i="18"/>
  <c r="X30" i="18"/>
  <c r="AS10" i="18"/>
  <c r="AS20" i="18"/>
  <c r="Y30" i="18"/>
  <c r="Q31" i="18"/>
  <c r="AS19" i="18"/>
  <c r="R31" i="18"/>
  <c r="W31" i="18"/>
  <c r="X31" i="18"/>
  <c r="AS25" i="2"/>
  <c r="AS24" i="2"/>
  <c r="AS23" i="2"/>
  <c r="AS22" i="2"/>
  <c r="AS21" i="2"/>
  <c r="AS20" i="2"/>
  <c r="AS19" i="2"/>
  <c r="AS18" i="2"/>
  <c r="AS17" i="2"/>
  <c r="AS16" i="2"/>
  <c r="AS15" i="2"/>
  <c r="AS14" i="2"/>
  <c r="AS29" i="2"/>
  <c r="AS13" i="2"/>
  <c r="AS28" i="2"/>
  <c r="AS12" i="2"/>
  <c r="AS27" i="2"/>
  <c r="AS11" i="2"/>
  <c r="AS26" i="2"/>
  <c r="AY10" i="2"/>
  <c r="AY26" i="2"/>
  <c r="AY11" i="2"/>
  <c r="AY27" i="2"/>
  <c r="AY12" i="2"/>
  <c r="AY28" i="2"/>
  <c r="AY15" i="2"/>
  <c r="AY13" i="2"/>
  <c r="AY29" i="2"/>
  <c r="AY14" i="2"/>
  <c r="AY16" i="2"/>
  <c r="AY19" i="2"/>
  <c r="AY21" i="2"/>
  <c r="AY22" i="2"/>
  <c r="AY23" i="2"/>
  <c r="AY24" i="2"/>
  <c r="AY25" i="2"/>
  <c r="AY17" i="2"/>
  <c r="AY18" i="2"/>
  <c r="AY20" i="2"/>
  <c r="AH30" i="2"/>
  <c r="AE30" i="2"/>
  <c r="AI30" i="2"/>
  <c r="AG30" i="2"/>
  <c r="AF30" i="2"/>
  <c r="M30" i="2"/>
  <c r="AC30" i="2"/>
  <c r="P31" i="2"/>
  <c r="AF31" i="2"/>
  <c r="N30" i="2"/>
  <c r="Y30" i="2"/>
  <c r="T31" i="2"/>
  <c r="AK31" i="2"/>
  <c r="Z30" i="2"/>
  <c r="U31" i="2"/>
  <c r="AL31" i="2"/>
  <c r="AA30" i="2"/>
  <c r="V31" i="2"/>
  <c r="AM31" i="2"/>
  <c r="J30" i="2"/>
  <c r="AB30" i="2"/>
  <c r="W31" i="2"/>
  <c r="AN31" i="2"/>
  <c r="O30" i="2"/>
  <c r="AJ30" i="2"/>
  <c r="Z31" i="2"/>
  <c r="P30" i="2"/>
  <c r="AK30" i="2"/>
  <c r="AA31" i="2"/>
  <c r="Q30" i="2"/>
  <c r="AL30" i="2"/>
  <c r="AB31" i="2"/>
  <c r="R30" i="2"/>
  <c r="AM30" i="2"/>
  <c r="AC31" i="2"/>
  <c r="S30" i="2"/>
  <c r="AN30" i="2"/>
  <c r="AD31" i="2"/>
  <c r="T30" i="2"/>
  <c r="J31" i="2"/>
  <c r="AE31" i="2"/>
  <c r="U30" i="2"/>
  <c r="K31" i="2"/>
  <c r="AG31" i="2"/>
  <c r="V30" i="2"/>
  <c r="L31" i="2"/>
  <c r="AH31" i="2"/>
  <c r="W30" i="2"/>
  <c r="M31" i="2"/>
  <c r="AI31" i="2"/>
  <c r="X30" i="2"/>
  <c r="N31" i="2"/>
  <c r="AJ31" i="2"/>
  <c r="AD30" i="2"/>
  <c r="O31" i="2"/>
  <c r="L30" i="2"/>
  <c r="K30" i="2"/>
  <c r="Y31" i="2"/>
  <c r="X31" i="2"/>
  <c r="S31" i="2"/>
  <c r="R31" i="2"/>
  <c r="Q31" i="2"/>
  <c r="K9" i="2"/>
  <c r="AN31" i="31" l="1"/>
  <c r="X31" i="31"/>
  <c r="AM30" i="31"/>
  <c r="W30" i="31"/>
  <c r="AM31" i="31"/>
  <c r="AL31" i="31"/>
  <c r="AK31" i="31"/>
  <c r="U31" i="31"/>
  <c r="AJ30" i="31"/>
  <c r="T30" i="31"/>
  <c r="AJ31" i="31"/>
  <c r="T31" i="31"/>
  <c r="AI30" i="31"/>
  <c r="S30" i="31"/>
  <c r="AI31" i="31"/>
  <c r="S31" i="31"/>
  <c r="AH30" i="31"/>
  <c r="R30" i="31"/>
  <c r="AH31" i="31"/>
  <c r="R31" i="31"/>
  <c r="AG30" i="31"/>
  <c r="Q30" i="31"/>
  <c r="AG31" i="31"/>
  <c r="Q31" i="31"/>
  <c r="AF30" i="31"/>
  <c r="P30" i="31"/>
  <c r="AF31" i="31"/>
  <c r="P31" i="31"/>
  <c r="AE30" i="31"/>
  <c r="O30" i="31"/>
  <c r="O31" i="31"/>
  <c r="AD30" i="31"/>
  <c r="N30" i="31"/>
  <c r="AE31" i="31"/>
  <c r="AC31" i="31"/>
  <c r="M31" i="31"/>
  <c r="AB30" i="31"/>
  <c r="L30" i="31"/>
  <c r="AB31" i="31"/>
  <c r="L31" i="31"/>
  <c r="AA30" i="31"/>
  <c r="K30" i="31"/>
  <c r="AA31" i="31"/>
  <c r="K31" i="31"/>
  <c r="Z30" i="31"/>
  <c r="J30" i="31"/>
  <c r="Z31" i="31"/>
  <c r="J31" i="31"/>
  <c r="Y30" i="31"/>
  <c r="AD31" i="31"/>
  <c r="W31" i="31"/>
  <c r="N31" i="31"/>
  <c r="AL30" i="31"/>
  <c r="AC30" i="31"/>
  <c r="Y31" i="31"/>
  <c r="V31" i="31"/>
  <c r="AN30" i="31"/>
  <c r="AK30" i="31"/>
  <c r="X30" i="31"/>
  <c r="V30" i="31"/>
  <c r="U30" i="31"/>
  <c r="M30" i="31"/>
  <c r="BB21" i="31"/>
  <c r="BB20" i="31"/>
  <c r="BB15" i="31"/>
  <c r="BB19" i="31"/>
  <c r="BB13" i="31"/>
  <c r="BB18" i="31"/>
  <c r="BB11" i="31"/>
  <c r="BB17" i="31"/>
  <c r="BB16" i="31"/>
  <c r="BB27" i="31"/>
  <c r="BB12" i="31"/>
  <c r="BB28" i="31"/>
  <c r="BB24" i="31"/>
  <c r="BB23" i="31"/>
  <c r="BB22" i="31"/>
  <c r="BB10" i="31"/>
  <c r="M9" i="31"/>
  <c r="L8" i="31"/>
  <c r="BB14" i="31"/>
  <c r="O31" i="23"/>
  <c r="U30" i="23"/>
  <c r="AM31" i="23"/>
  <c r="K31" i="23"/>
  <c r="T31" i="23"/>
  <c r="S30" i="23"/>
  <c r="AM30" i="23"/>
  <c r="Q30" i="23"/>
  <c r="AJ30" i="23"/>
  <c r="R31" i="23"/>
  <c r="Z31" i="23"/>
  <c r="AI30" i="23"/>
  <c r="AG30" i="23"/>
  <c r="T30" i="23"/>
  <c r="V30" i="23"/>
  <c r="V31" i="23"/>
  <c r="Z30" i="23"/>
  <c r="K8" i="25"/>
  <c r="L9" i="25"/>
  <c r="BB22" i="30"/>
  <c r="BB11" i="30"/>
  <c r="BB24" i="30"/>
  <c r="BB21" i="30"/>
  <c r="BB23" i="30"/>
  <c r="BB25" i="30"/>
  <c r="BB10" i="30"/>
  <c r="BB20" i="30"/>
  <c r="BB16" i="30"/>
  <c r="BB15" i="30"/>
  <c r="BB13" i="30"/>
  <c r="BB29" i="30"/>
  <c r="BB28" i="30"/>
  <c r="BB17" i="30"/>
  <c r="BB27" i="30"/>
  <c r="BB19" i="30"/>
  <c r="BB18" i="30"/>
  <c r="L9" i="30"/>
  <c r="K8" i="30"/>
  <c r="BB14" i="30"/>
  <c r="BB26" i="30"/>
  <c r="BB12" i="30"/>
  <c r="BB24" i="29"/>
  <c r="BB21" i="29"/>
  <c r="BB11" i="29"/>
  <c r="BB27" i="29"/>
  <c r="BB25" i="29"/>
  <c r="BB26" i="29"/>
  <c r="BB22" i="29"/>
  <c r="BB15" i="29"/>
  <c r="K8" i="29"/>
  <c r="L9" i="29"/>
  <c r="BB18" i="29"/>
  <c r="AN31" i="29"/>
  <c r="X31" i="29"/>
  <c r="AM30" i="29"/>
  <c r="W30" i="29"/>
  <c r="AL31" i="29"/>
  <c r="AK30" i="29"/>
  <c r="U30" i="29"/>
  <c r="U31" i="29"/>
  <c r="AF30" i="29"/>
  <c r="AE30" i="29"/>
  <c r="AM31" i="29"/>
  <c r="W31" i="29"/>
  <c r="AL30" i="29"/>
  <c r="V30" i="29"/>
  <c r="V31" i="29"/>
  <c r="AK31" i="29"/>
  <c r="AJ30" i="29"/>
  <c r="T30" i="29"/>
  <c r="AG31" i="29"/>
  <c r="P30" i="29"/>
  <c r="AF31" i="29"/>
  <c r="O30" i="29"/>
  <c r="AJ31" i="29"/>
  <c r="T31" i="29"/>
  <c r="AI30" i="29"/>
  <c r="S30" i="29"/>
  <c r="AI31" i="29"/>
  <c r="S31" i="29"/>
  <c r="AH30" i="29"/>
  <c r="R30" i="29"/>
  <c r="AH31" i="29"/>
  <c r="R31" i="29"/>
  <c r="AG30" i="29"/>
  <c r="Q30" i="29"/>
  <c r="Q31" i="29"/>
  <c r="P31" i="29"/>
  <c r="AE31" i="29"/>
  <c r="AB30" i="29"/>
  <c r="AD31" i="29"/>
  <c r="AA30" i="29"/>
  <c r="AB31" i="29"/>
  <c r="AA31" i="29"/>
  <c r="X30" i="29"/>
  <c r="Z31" i="29"/>
  <c r="N30" i="29"/>
  <c r="Y31" i="29"/>
  <c r="M30" i="29"/>
  <c r="O31" i="29"/>
  <c r="L30" i="29"/>
  <c r="N31" i="29"/>
  <c r="K30" i="29"/>
  <c r="M31" i="29"/>
  <c r="J30" i="29"/>
  <c r="AC31" i="29"/>
  <c r="Z30" i="29"/>
  <c r="Y30" i="29"/>
  <c r="L31" i="29"/>
  <c r="K31" i="29"/>
  <c r="J31" i="29"/>
  <c r="AN30" i="29"/>
  <c r="AD30" i="29"/>
  <c r="AC30" i="29"/>
  <c r="BB14" i="29"/>
  <c r="BB19" i="29"/>
  <c r="BB17" i="29"/>
  <c r="BB16" i="29"/>
  <c r="BB13" i="29"/>
  <c r="BB12" i="29"/>
  <c r="BB28" i="29"/>
  <c r="BB10" i="29"/>
  <c r="BB29" i="29"/>
  <c r="BB23" i="28"/>
  <c r="BB15" i="28"/>
  <c r="L9" i="28"/>
  <c r="K8" i="28"/>
  <c r="BB12" i="28"/>
  <c r="BB22" i="28"/>
  <c r="BB21" i="28"/>
  <c r="BB16" i="28"/>
  <c r="BB25" i="28"/>
  <c r="BB18" i="28"/>
  <c r="BB24" i="28"/>
  <c r="BB11" i="28"/>
  <c r="BB26" i="28"/>
  <c r="BB19" i="28"/>
  <c r="BB14" i="28"/>
  <c r="BB13" i="28"/>
  <c r="BB29" i="28"/>
  <c r="BB17" i="28"/>
  <c r="BB28" i="28"/>
  <c r="BB20" i="28"/>
  <c r="BB10" i="28"/>
  <c r="BB27" i="28"/>
  <c r="BB13" i="27"/>
  <c r="BB11" i="27"/>
  <c r="BB18" i="27"/>
  <c r="BB22" i="27"/>
  <c r="BB15" i="27"/>
  <c r="BB26" i="27"/>
  <c r="BB19" i="27"/>
  <c r="BB23" i="27"/>
  <c r="M9" i="27"/>
  <c r="L8" i="27"/>
  <c r="BB14" i="27"/>
  <c r="BB17" i="27"/>
  <c r="BB25" i="27"/>
  <c r="BB10" i="27"/>
  <c r="BB29" i="27"/>
  <c r="BB12" i="27"/>
  <c r="BB28" i="27"/>
  <c r="BB27" i="27"/>
  <c r="AN31" i="27"/>
  <c r="X31" i="27"/>
  <c r="AM30" i="27"/>
  <c r="W30" i="27"/>
  <c r="AM31" i="27"/>
  <c r="W31" i="27"/>
  <c r="AL30" i="27"/>
  <c r="V30" i="27"/>
  <c r="AL31" i="27"/>
  <c r="V31" i="27"/>
  <c r="AK30" i="27"/>
  <c r="U30" i="27"/>
  <c r="AK31" i="27"/>
  <c r="U31" i="27"/>
  <c r="AJ30" i="27"/>
  <c r="T30" i="27"/>
  <c r="AJ31" i="27"/>
  <c r="P31" i="27"/>
  <c r="AA30" i="27"/>
  <c r="M31" i="27"/>
  <c r="X30" i="27"/>
  <c r="AD31" i="27"/>
  <c r="P30" i="27"/>
  <c r="AB31" i="27"/>
  <c r="N30" i="27"/>
  <c r="AI31" i="27"/>
  <c r="O31" i="27"/>
  <c r="Z30" i="27"/>
  <c r="AG31" i="27"/>
  <c r="AF31" i="27"/>
  <c r="K31" i="27"/>
  <c r="R30" i="27"/>
  <c r="Q30" i="27"/>
  <c r="AC31" i="27"/>
  <c r="AI30" i="27"/>
  <c r="AH30" i="27"/>
  <c r="AH31" i="27"/>
  <c r="N31" i="27"/>
  <c r="Y30" i="27"/>
  <c r="L31" i="27"/>
  <c r="S30" i="27"/>
  <c r="AE31" i="27"/>
  <c r="J31" i="27"/>
  <c r="AN30" i="27"/>
  <c r="O30" i="27"/>
  <c r="AA31" i="27"/>
  <c r="Z31" i="27"/>
  <c r="AG30" i="27"/>
  <c r="AD30" i="27"/>
  <c r="M30" i="27"/>
  <c r="Y31" i="27"/>
  <c r="T31" i="27"/>
  <c r="S31" i="27"/>
  <c r="Q31" i="27"/>
  <c r="AF30" i="27"/>
  <c r="AE30" i="27"/>
  <c r="L30" i="27"/>
  <c r="K30" i="27"/>
  <c r="J30" i="27"/>
  <c r="R31" i="27"/>
  <c r="AC30" i="27"/>
  <c r="AB30" i="27"/>
  <c r="BB21" i="27"/>
  <c r="K8" i="16"/>
  <c r="L9" i="16"/>
  <c r="BB24" i="16"/>
  <c r="BB15" i="16"/>
  <c r="BB14" i="16"/>
  <c r="BB18" i="16"/>
  <c r="BB19" i="16"/>
  <c r="BB22" i="16"/>
  <c r="BB13" i="16"/>
  <c r="BB28" i="16"/>
  <c r="BB11" i="16"/>
  <c r="BB26" i="16"/>
  <c r="BB25" i="16"/>
  <c r="BB23" i="16"/>
  <c r="BB10" i="16"/>
  <c r="BB21" i="16"/>
  <c r="BB29" i="16"/>
  <c r="BB12" i="16"/>
  <c r="BB27" i="16"/>
  <c r="BB17" i="16"/>
  <c r="BB13" i="25"/>
  <c r="BB17" i="25"/>
  <c r="BB22" i="25"/>
  <c r="BB19" i="25"/>
  <c r="BB12" i="25"/>
  <c r="BB28" i="25"/>
  <c r="BB25" i="25"/>
  <c r="BB16" i="25"/>
  <c r="BB29" i="25"/>
  <c r="BB14" i="25"/>
  <c r="BB27" i="25"/>
  <c r="BB23" i="25"/>
  <c r="BB21" i="25"/>
  <c r="BB10" i="25"/>
  <c r="BB15" i="25"/>
  <c r="BB11" i="25"/>
  <c r="BB20" i="25"/>
  <c r="BB18" i="25"/>
  <c r="BB26" i="25"/>
  <c r="BB24" i="25"/>
  <c r="BB21" i="24"/>
  <c r="BB19" i="24"/>
  <c r="K8" i="24"/>
  <c r="L9" i="24"/>
  <c r="BB28" i="24"/>
  <c r="BB20" i="24"/>
  <c r="BB15" i="24"/>
  <c r="BB17" i="24"/>
  <c r="BB14" i="24"/>
  <c r="BB18" i="24"/>
  <c r="BB12" i="24"/>
  <c r="BB29" i="24"/>
  <c r="BB13" i="24"/>
  <c r="BB11" i="24"/>
  <c r="BB25" i="24"/>
  <c r="BB27" i="24"/>
  <c r="BB16" i="24"/>
  <c r="BB24" i="24"/>
  <c r="BB26" i="24"/>
  <c r="BB29" i="23"/>
  <c r="BB18" i="23"/>
  <c r="BB22" i="23"/>
  <c r="BB23" i="23"/>
  <c r="BB13" i="23"/>
  <c r="BB21" i="23"/>
  <c r="L8" i="23"/>
  <c r="M9" i="23"/>
  <c r="BB27" i="23"/>
  <c r="BB28" i="23"/>
  <c r="BB12" i="23"/>
  <c r="BB15" i="23"/>
  <c r="BB14" i="23"/>
  <c r="BB20" i="23"/>
  <c r="BB24" i="23"/>
  <c r="BB19" i="23"/>
  <c r="BB26" i="23"/>
  <c r="BB17" i="23"/>
  <c r="BB25" i="23"/>
  <c r="BB11" i="23"/>
  <c r="BB10" i="23"/>
  <c r="BB23" i="22"/>
  <c r="BB21" i="22"/>
  <c r="BB26" i="22"/>
  <c r="K8" i="22"/>
  <c r="L9" i="22"/>
  <c r="BB11" i="22"/>
  <c r="BB15" i="22"/>
  <c r="BB16" i="22"/>
  <c r="BB29" i="22"/>
  <c r="BB17" i="22"/>
  <c r="K8" i="18"/>
  <c r="L9" i="18"/>
  <c r="AY24" i="18"/>
  <c r="AY21" i="18"/>
  <c r="AY23" i="18"/>
  <c r="AY20" i="18"/>
  <c r="AY13" i="18"/>
  <c r="AY28" i="18"/>
  <c r="AY18" i="18"/>
  <c r="AY26" i="18"/>
  <c r="AY14" i="18"/>
  <c r="AY29" i="18"/>
  <c r="AY22" i="18"/>
  <c r="AY19" i="18"/>
  <c r="AY10" i="18"/>
  <c r="AY15" i="18"/>
  <c r="AY27" i="18"/>
  <c r="AY25" i="18"/>
  <c r="AY16" i="18"/>
  <c r="AY11" i="18"/>
  <c r="AY12" i="18"/>
  <c r="AY17" i="18"/>
  <c r="BB23" i="2"/>
  <c r="BB16" i="2"/>
  <c r="BB29" i="2"/>
  <c r="BB11" i="2"/>
  <c r="BB17" i="2"/>
  <c r="BB26" i="2"/>
  <c r="BB24" i="2"/>
  <c r="BB22" i="2"/>
  <c r="BB21" i="2"/>
  <c r="BB19" i="2"/>
  <c r="BB14" i="2"/>
  <c r="BB13" i="2"/>
  <c r="BB15" i="2"/>
  <c r="BB28" i="2"/>
  <c r="BB12" i="2"/>
  <c r="BB20" i="2"/>
  <c r="BB27" i="2"/>
  <c r="BB18" i="2"/>
  <c r="BB25" i="2"/>
  <c r="BB10" i="2"/>
  <c r="L9" i="2"/>
  <c r="K8" i="2"/>
  <c r="N9" i="31" l="1"/>
  <c r="M8" i="31"/>
  <c r="L8" i="25"/>
  <c r="M9" i="25"/>
  <c r="M9" i="30"/>
  <c r="L8" i="30"/>
  <c r="M9" i="29"/>
  <c r="L8" i="29"/>
  <c r="M9" i="28"/>
  <c r="L8" i="28"/>
  <c r="N9" i="27"/>
  <c r="M8" i="27"/>
  <c r="L8" i="16"/>
  <c r="M9" i="16"/>
  <c r="M9" i="24"/>
  <c r="L8" i="24"/>
  <c r="N9" i="23"/>
  <c r="M8" i="23"/>
  <c r="L8" i="22"/>
  <c r="M9" i="22"/>
  <c r="BB23" i="18"/>
  <c r="BB26" i="18"/>
  <c r="BB18" i="18"/>
  <c r="BB28" i="18"/>
  <c r="BB13" i="18"/>
  <c r="BB17" i="18"/>
  <c r="BB20" i="18"/>
  <c r="BB12" i="18"/>
  <c r="BB11" i="18"/>
  <c r="BB21" i="18"/>
  <c r="BB16" i="18"/>
  <c r="BB24" i="18"/>
  <c r="BB25" i="18"/>
  <c r="M9" i="18"/>
  <c r="L8" i="18"/>
  <c r="BB27" i="18"/>
  <c r="BB15" i="18"/>
  <c r="BB10" i="18"/>
  <c r="BB19" i="18"/>
  <c r="BB22" i="18"/>
  <c r="BB29" i="18"/>
  <c r="BB14" i="18"/>
  <c r="M9" i="2"/>
  <c r="L8" i="2"/>
  <c r="O9" i="31" l="1"/>
  <c r="N8" i="31"/>
  <c r="M8" i="25"/>
  <c r="N9" i="25"/>
  <c r="N9" i="30"/>
  <c r="M8" i="30"/>
  <c r="N9" i="29"/>
  <c r="M8" i="29"/>
  <c r="N9" i="28"/>
  <c r="M8" i="28"/>
  <c r="O9" i="27"/>
  <c r="N8" i="27"/>
  <c r="N9" i="16"/>
  <c r="M8" i="16"/>
  <c r="N9" i="24"/>
  <c r="M8" i="24"/>
  <c r="N8" i="23"/>
  <c r="O9" i="23"/>
  <c r="N9" i="22"/>
  <c r="M8" i="22"/>
  <c r="N9" i="18"/>
  <c r="M8" i="18"/>
  <c r="N9" i="2"/>
  <c r="M8" i="2"/>
  <c r="P9" i="31" l="1"/>
  <c r="O8" i="31"/>
  <c r="N8" i="25"/>
  <c r="O9" i="25"/>
  <c r="O9" i="30"/>
  <c r="N8" i="30"/>
  <c r="N8" i="29"/>
  <c r="O9" i="29"/>
  <c r="O9" i="28"/>
  <c r="N8" i="28"/>
  <c r="P9" i="27"/>
  <c r="O8" i="27"/>
  <c r="O9" i="16"/>
  <c r="N8" i="16"/>
  <c r="N8" i="24"/>
  <c r="O9" i="24"/>
  <c r="P9" i="23"/>
  <c r="O8" i="23"/>
  <c r="O9" i="22"/>
  <c r="N8" i="22"/>
  <c r="O9" i="18"/>
  <c r="N8" i="18"/>
  <c r="O9" i="2"/>
  <c r="N8" i="2"/>
  <c r="N10" i="2" s="1"/>
  <c r="Q9" i="31" l="1"/>
  <c r="P8" i="31"/>
  <c r="P9" i="25"/>
  <c r="O8" i="25"/>
  <c r="P9" i="30"/>
  <c r="O8" i="30"/>
  <c r="P9" i="29"/>
  <c r="O8" i="29"/>
  <c r="P9" i="28"/>
  <c r="O8" i="28"/>
  <c r="Q9" i="27"/>
  <c r="P8" i="27"/>
  <c r="P9" i="16"/>
  <c r="O8" i="16"/>
  <c r="O8" i="24"/>
  <c r="P9" i="24"/>
  <c r="N26" i="24"/>
  <c r="N11" i="24"/>
  <c r="N18" i="24"/>
  <c r="N23" i="24"/>
  <c r="N24" i="24"/>
  <c r="N10" i="24"/>
  <c r="N25" i="24"/>
  <c r="N19" i="24"/>
  <c r="N15" i="24"/>
  <c r="N20" i="24"/>
  <c r="N17" i="24"/>
  <c r="N13" i="24"/>
  <c r="N12" i="24"/>
  <c r="N22" i="24"/>
  <c r="N21" i="24"/>
  <c r="N14" i="24"/>
  <c r="N16" i="24"/>
  <c r="N27" i="24"/>
  <c r="N29" i="24"/>
  <c r="N28" i="24"/>
  <c r="P8" i="23"/>
  <c r="Q9" i="23"/>
  <c r="P9" i="22"/>
  <c r="O8" i="22"/>
  <c r="P9" i="18"/>
  <c r="O8" i="18"/>
  <c r="N17" i="2"/>
  <c r="N16" i="2"/>
  <c r="N20" i="2"/>
  <c r="N13" i="2"/>
  <c r="N23" i="2"/>
  <c r="N26" i="2"/>
  <c r="N21" i="2"/>
  <c r="N25" i="2"/>
  <c r="N29" i="2"/>
  <c r="N14" i="2"/>
  <c r="N18" i="2"/>
  <c r="N22" i="2"/>
  <c r="N15" i="2"/>
  <c r="N19" i="2"/>
  <c r="N12" i="2"/>
  <c r="N24" i="2"/>
  <c r="N27" i="2"/>
  <c r="N28" i="2"/>
  <c r="P9" i="2"/>
  <c r="O8" i="2"/>
  <c r="Q8" i="31" l="1"/>
  <c r="R9" i="31"/>
  <c r="P8" i="25"/>
  <c r="Q9" i="25"/>
  <c r="Q9" i="30"/>
  <c r="P8" i="30"/>
  <c r="Q9" i="29"/>
  <c r="P8" i="29"/>
  <c r="Q9" i="28"/>
  <c r="P8" i="28"/>
  <c r="R9" i="27"/>
  <c r="Q8" i="27"/>
  <c r="Q9" i="16"/>
  <c r="P8" i="16"/>
  <c r="Q9" i="24"/>
  <c r="P8" i="24"/>
  <c r="Q8" i="23"/>
  <c r="R9" i="23"/>
  <c r="Q9" i="22"/>
  <c r="P8" i="22"/>
  <c r="Q9" i="18"/>
  <c r="P8" i="18"/>
  <c r="Q9" i="2"/>
  <c r="P8" i="2"/>
  <c r="R8" i="31" l="1"/>
  <c r="S9" i="31"/>
  <c r="Q8" i="25"/>
  <c r="R9" i="25"/>
  <c r="R9" i="30"/>
  <c r="Q8" i="30"/>
  <c r="R9" i="29"/>
  <c r="Q8" i="29"/>
  <c r="R9" i="28"/>
  <c r="Q8" i="28"/>
  <c r="S9" i="27"/>
  <c r="R8" i="27"/>
  <c r="R9" i="16"/>
  <c r="Q8" i="16"/>
  <c r="Q8" i="24"/>
  <c r="R9" i="24"/>
  <c r="S9" i="23"/>
  <c r="R8" i="23"/>
  <c r="Q8" i="22"/>
  <c r="R9" i="22"/>
  <c r="Q8" i="18"/>
  <c r="R9" i="18"/>
  <c r="R9" i="2"/>
  <c r="Q8" i="2"/>
  <c r="T9" i="31" l="1"/>
  <c r="S8" i="31"/>
  <c r="R8" i="25"/>
  <c r="S9" i="25"/>
  <c r="S9" i="30"/>
  <c r="R8" i="30"/>
  <c r="S9" i="29"/>
  <c r="R8" i="29"/>
  <c r="R8" i="28"/>
  <c r="S9" i="28"/>
  <c r="T9" i="27"/>
  <c r="S8" i="27"/>
  <c r="S9" i="16"/>
  <c r="R8" i="16"/>
  <c r="R8" i="24"/>
  <c r="S9" i="24"/>
  <c r="S8" i="23"/>
  <c r="T9" i="23"/>
  <c r="R8" i="22"/>
  <c r="S9" i="22"/>
  <c r="R8" i="18"/>
  <c r="S9" i="18"/>
  <c r="S9" i="2"/>
  <c r="R8" i="2"/>
  <c r="U9" i="31" l="1"/>
  <c r="T8" i="31"/>
  <c r="T9" i="25"/>
  <c r="S8" i="25"/>
  <c r="S8" i="30"/>
  <c r="T9" i="30"/>
  <c r="T9" i="29"/>
  <c r="S8" i="29"/>
  <c r="S8" i="28"/>
  <c r="T9" i="28"/>
  <c r="U9" i="27"/>
  <c r="T8" i="27"/>
  <c r="T9" i="16"/>
  <c r="S8" i="16"/>
  <c r="S8" i="24"/>
  <c r="T9" i="24"/>
  <c r="T8" i="23"/>
  <c r="U9" i="23"/>
  <c r="S8" i="22"/>
  <c r="T9" i="22"/>
  <c r="S8" i="18"/>
  <c r="T9" i="18"/>
  <c r="T9" i="2"/>
  <c r="S8" i="2"/>
  <c r="V9" i="31" l="1"/>
  <c r="U8" i="31"/>
  <c r="T8" i="25"/>
  <c r="U9" i="25"/>
  <c r="T8" i="30"/>
  <c r="U9" i="30"/>
  <c r="T8" i="29"/>
  <c r="U9" i="29"/>
  <c r="U9" i="28"/>
  <c r="T8" i="28"/>
  <c r="U8" i="27"/>
  <c r="V9" i="27"/>
  <c r="T8" i="16"/>
  <c r="U9" i="16"/>
  <c r="T8" i="24"/>
  <c r="U9" i="24"/>
  <c r="V9" i="23"/>
  <c r="U8" i="23"/>
  <c r="U9" i="22"/>
  <c r="T8" i="22"/>
  <c r="U9" i="18"/>
  <c r="T8" i="18"/>
  <c r="U9" i="2"/>
  <c r="T8" i="2"/>
  <c r="V8" i="31" l="1"/>
  <c r="W9" i="31"/>
  <c r="U8" i="25"/>
  <c r="V9" i="25"/>
  <c r="V9" i="30"/>
  <c r="U8" i="30"/>
  <c r="V9" i="29"/>
  <c r="U8" i="29"/>
  <c r="U8" i="28"/>
  <c r="V9" i="28"/>
  <c r="V8" i="27"/>
  <c r="W9" i="27"/>
  <c r="V9" i="16"/>
  <c r="U8" i="16"/>
  <c r="V9" i="24"/>
  <c r="U8" i="24"/>
  <c r="W9" i="23"/>
  <c r="V8" i="23"/>
  <c r="V9" i="22"/>
  <c r="U8" i="22"/>
  <c r="U8" i="18"/>
  <c r="V9" i="18"/>
  <c r="V9" i="2"/>
  <c r="U8" i="2"/>
  <c r="X9" i="31" l="1"/>
  <c r="W8" i="31"/>
  <c r="W9" i="25"/>
  <c r="V8" i="25"/>
  <c r="W9" i="30"/>
  <c r="V8" i="30"/>
  <c r="W9" i="29"/>
  <c r="V8" i="29"/>
  <c r="V8" i="28"/>
  <c r="W9" i="28"/>
  <c r="W8" i="27"/>
  <c r="X9" i="27"/>
  <c r="V8" i="16"/>
  <c r="W9" i="16"/>
  <c r="U17" i="24"/>
  <c r="U22" i="24"/>
  <c r="U25" i="24"/>
  <c r="U10" i="24"/>
  <c r="U26" i="24"/>
  <c r="U12" i="24"/>
  <c r="U11" i="24"/>
  <c r="U28" i="24"/>
  <c r="U27" i="24"/>
  <c r="U14" i="24"/>
  <c r="U13" i="24"/>
  <c r="U19" i="24"/>
  <c r="U18" i="24"/>
  <c r="U16" i="24"/>
  <c r="U15" i="24"/>
  <c r="U21" i="24"/>
  <c r="U20" i="24"/>
  <c r="U23" i="24"/>
  <c r="U24" i="24"/>
  <c r="U29" i="24"/>
  <c r="W9" i="24"/>
  <c r="V8" i="24"/>
  <c r="W8" i="23"/>
  <c r="X9" i="23"/>
  <c r="W9" i="22"/>
  <c r="V8" i="22"/>
  <c r="V8" i="18"/>
  <c r="W9" i="18"/>
  <c r="U24" i="2"/>
  <c r="U23" i="2"/>
  <c r="U18" i="2"/>
  <c r="U28" i="2"/>
  <c r="U11" i="2"/>
  <c r="U21" i="2"/>
  <c r="U16" i="2"/>
  <c r="U20" i="2"/>
  <c r="U10" i="2"/>
  <c r="U17" i="2"/>
  <c r="U13" i="2"/>
  <c r="U14" i="2"/>
  <c r="U25" i="2"/>
  <c r="U29" i="2"/>
  <c r="U22" i="2"/>
  <c r="U26" i="2"/>
  <c r="U19" i="2"/>
  <c r="U27" i="2"/>
  <c r="U12" i="2"/>
  <c r="U15" i="2"/>
  <c r="W9" i="2"/>
  <c r="V8" i="2"/>
  <c r="Y9" i="31" l="1"/>
  <c r="X8" i="31"/>
  <c r="W8" i="25"/>
  <c r="X9" i="25"/>
  <c r="W8" i="30"/>
  <c r="X9" i="30"/>
  <c r="X9" i="29"/>
  <c r="W8" i="29"/>
  <c r="X9" i="28"/>
  <c r="W8" i="28"/>
  <c r="X8" i="27"/>
  <c r="Y9" i="27"/>
  <c r="W8" i="16"/>
  <c r="X9" i="16"/>
  <c r="X9" i="24"/>
  <c r="W8" i="24"/>
  <c r="Y9" i="23"/>
  <c r="X8" i="23"/>
  <c r="X9" i="22"/>
  <c r="W8" i="22"/>
  <c r="W8" i="18"/>
  <c r="X9" i="18"/>
  <c r="X9" i="2"/>
  <c r="W8" i="2"/>
  <c r="Z9" i="31" l="1"/>
  <c r="Y8" i="31"/>
  <c r="X8" i="25"/>
  <c r="Y9" i="25"/>
  <c r="X8" i="30"/>
  <c r="Y9" i="30"/>
  <c r="Y9" i="29"/>
  <c r="X8" i="29"/>
  <c r="X8" i="28"/>
  <c r="Y9" i="28"/>
  <c r="Y8" i="27"/>
  <c r="Z9" i="27"/>
  <c r="X8" i="16"/>
  <c r="Y9" i="16"/>
  <c r="Y9" i="24"/>
  <c r="X8" i="24"/>
  <c r="Z9" i="23"/>
  <c r="Y8" i="23"/>
  <c r="X8" i="22"/>
  <c r="Y9" i="22"/>
  <c r="X8" i="18"/>
  <c r="Y9" i="18"/>
  <c r="Y9" i="2"/>
  <c r="X8" i="2"/>
  <c r="AA9" i="31" l="1"/>
  <c r="Z8" i="31"/>
  <c r="Y8" i="25"/>
  <c r="Z9" i="25"/>
  <c r="Y8" i="30"/>
  <c r="Z9" i="30"/>
  <c r="Z9" i="29"/>
  <c r="Y8" i="29"/>
  <c r="Z9" i="28"/>
  <c r="Y8" i="28"/>
  <c r="Z8" i="27"/>
  <c r="AA9" i="27"/>
  <c r="Y8" i="16"/>
  <c r="Z9" i="16"/>
  <c r="Z9" i="24"/>
  <c r="Y8" i="24"/>
  <c r="Z8" i="23"/>
  <c r="AA9" i="23"/>
  <c r="Z9" i="22"/>
  <c r="Y8" i="22"/>
  <c r="Z9" i="18"/>
  <c r="Y8" i="18"/>
  <c r="Z9" i="2"/>
  <c r="Y8" i="2"/>
  <c r="AB9" i="31" l="1"/>
  <c r="AA8" i="31"/>
  <c r="Z8" i="25"/>
  <c r="AA9" i="25"/>
  <c r="Z8" i="30"/>
  <c r="AA9" i="30"/>
  <c r="AA9" i="29"/>
  <c r="Z8" i="29"/>
  <c r="Z8" i="28"/>
  <c r="AA9" i="28"/>
  <c r="AB9" i="27"/>
  <c r="AA8" i="27"/>
  <c r="Z8" i="16"/>
  <c r="AA9" i="16"/>
  <c r="Z8" i="24"/>
  <c r="AA9" i="24"/>
  <c r="AA8" i="23"/>
  <c r="AB9" i="23"/>
  <c r="Z8" i="22"/>
  <c r="AA9" i="22"/>
  <c r="AA9" i="18"/>
  <c r="Z8" i="18"/>
  <c r="AA9" i="2"/>
  <c r="Z8" i="2"/>
  <c r="AB8" i="31" l="1"/>
  <c r="AC9" i="31"/>
  <c r="AA8" i="25"/>
  <c r="AB9" i="25"/>
  <c r="AB9" i="30"/>
  <c r="AA8" i="30"/>
  <c r="AB9" i="29"/>
  <c r="AA8" i="29"/>
  <c r="AA8" i="28"/>
  <c r="AB9" i="28"/>
  <c r="AC9" i="27"/>
  <c r="AB8" i="27"/>
  <c r="AA8" i="16"/>
  <c r="AB9" i="16"/>
  <c r="AA8" i="24"/>
  <c r="AB9" i="24"/>
  <c r="AB8" i="23"/>
  <c r="AC9" i="23"/>
  <c r="AA8" i="22"/>
  <c r="AB9" i="22"/>
  <c r="AB9" i="18"/>
  <c r="AA8" i="18"/>
  <c r="AB9" i="2"/>
  <c r="AA8" i="2"/>
  <c r="AC8" i="31" l="1"/>
  <c r="AD9" i="31"/>
  <c r="AB8" i="25"/>
  <c r="AC9" i="25"/>
  <c r="AC9" i="30"/>
  <c r="AB8" i="30"/>
  <c r="AC9" i="29"/>
  <c r="AB8" i="29"/>
  <c r="AC9" i="28"/>
  <c r="AB8" i="28"/>
  <c r="AC8" i="27"/>
  <c r="AD9" i="27"/>
  <c r="AB8" i="16"/>
  <c r="AC9" i="16"/>
  <c r="AB8" i="24"/>
  <c r="AC9" i="24"/>
  <c r="AD9" i="23"/>
  <c r="AC8" i="23"/>
  <c r="AB8" i="22"/>
  <c r="AC9" i="22"/>
  <c r="AC9" i="18"/>
  <c r="AB8" i="18"/>
  <c r="AC9" i="2"/>
  <c r="AB8" i="2"/>
  <c r="AD8" i="31" l="1"/>
  <c r="AE9" i="31"/>
  <c r="AC8" i="25"/>
  <c r="AD9" i="25"/>
  <c r="AD9" i="30"/>
  <c r="AC8" i="30"/>
  <c r="AD9" i="29"/>
  <c r="AC8" i="29"/>
  <c r="AD9" i="28"/>
  <c r="AC8" i="28"/>
  <c r="AD8" i="27"/>
  <c r="AE9" i="27"/>
  <c r="AC8" i="16"/>
  <c r="AD9" i="16"/>
  <c r="AD9" i="24"/>
  <c r="AC8" i="24"/>
  <c r="AB23" i="24"/>
  <c r="AB11" i="24"/>
  <c r="AB24" i="24"/>
  <c r="AB21" i="24"/>
  <c r="AB27" i="24"/>
  <c r="AB16" i="24"/>
  <c r="AB18" i="24"/>
  <c r="AB15" i="24"/>
  <c r="AB14" i="24"/>
  <c r="AB17" i="24"/>
  <c r="AB28" i="24"/>
  <c r="AB20" i="24"/>
  <c r="AB19" i="24"/>
  <c r="AB29" i="24"/>
  <c r="AB22" i="24"/>
  <c r="AB13" i="24"/>
  <c r="AB12" i="24"/>
  <c r="AB10" i="24"/>
  <c r="AB26" i="24"/>
  <c r="AB25" i="24"/>
  <c r="AE9" i="23"/>
  <c r="AD8" i="23"/>
  <c r="AC8" i="22"/>
  <c r="AD9" i="22"/>
  <c r="AC8" i="18"/>
  <c r="AD9" i="18"/>
  <c r="AB15" i="2"/>
  <c r="AB12" i="2"/>
  <c r="AB14" i="2"/>
  <c r="AB29" i="2"/>
  <c r="AB10" i="2"/>
  <c r="AB16" i="2"/>
  <c r="AB19" i="2"/>
  <c r="AB22" i="2"/>
  <c r="AB26" i="2"/>
  <c r="AB23" i="2"/>
  <c r="AB27" i="2"/>
  <c r="AB11" i="2"/>
  <c r="AB20" i="2"/>
  <c r="AB24" i="2"/>
  <c r="AB28" i="2"/>
  <c r="AB13" i="2"/>
  <c r="AB17" i="2"/>
  <c r="AB21" i="2"/>
  <c r="AB25" i="2"/>
  <c r="AB18" i="2"/>
  <c r="AD9" i="2"/>
  <c r="AC8" i="2"/>
  <c r="AF9" i="31" l="1"/>
  <c r="AE8" i="31"/>
  <c r="AD8" i="25"/>
  <c r="AE9" i="25"/>
  <c r="AE9" i="30"/>
  <c r="AD8" i="30"/>
  <c r="AE9" i="29"/>
  <c r="AD8" i="29"/>
  <c r="AE9" i="28"/>
  <c r="AD8" i="28"/>
  <c r="AE8" i="27"/>
  <c r="AF9" i="27"/>
  <c r="AE9" i="16"/>
  <c r="AD8" i="16"/>
  <c r="AE9" i="24"/>
  <c r="AD8" i="24"/>
  <c r="AF9" i="23"/>
  <c r="AE8" i="23"/>
  <c r="AD8" i="22"/>
  <c r="AE9" i="22"/>
  <c r="AE9" i="18"/>
  <c r="AD8" i="18"/>
  <c r="AE9" i="2"/>
  <c r="AD8" i="2"/>
  <c r="AG9" i="31" l="1"/>
  <c r="AF8" i="31"/>
  <c r="AE8" i="25"/>
  <c r="AF9" i="25"/>
  <c r="AF9" i="30"/>
  <c r="AE8" i="30"/>
  <c r="AF9" i="29"/>
  <c r="AE8" i="29"/>
  <c r="AF9" i="28"/>
  <c r="AE8" i="28"/>
  <c r="AG9" i="27"/>
  <c r="AF8" i="27"/>
  <c r="AF9" i="16"/>
  <c r="AE8" i="16"/>
  <c r="AF9" i="24"/>
  <c r="AE8" i="24"/>
  <c r="AF8" i="23"/>
  <c r="AG9" i="23"/>
  <c r="AF9" i="22"/>
  <c r="AE8" i="22"/>
  <c r="AF9" i="18"/>
  <c r="AE8" i="18"/>
  <c r="AF9" i="2"/>
  <c r="AE8" i="2"/>
  <c r="AH9" i="31" l="1"/>
  <c r="AG8" i="31"/>
  <c r="AG9" i="25"/>
  <c r="AF8" i="25"/>
  <c r="AG9" i="30"/>
  <c r="AF8" i="30"/>
  <c r="AG9" i="29"/>
  <c r="AF8" i="29"/>
  <c r="AG9" i="28"/>
  <c r="AF8" i="28"/>
  <c r="AH9" i="27"/>
  <c r="AG8" i="27"/>
  <c r="AG9" i="16"/>
  <c r="AF8" i="16"/>
  <c r="AG9" i="24"/>
  <c r="AF8" i="24"/>
  <c r="AG8" i="23"/>
  <c r="AH9" i="23"/>
  <c r="AG9" i="22"/>
  <c r="AF8" i="22"/>
  <c r="AG9" i="18"/>
  <c r="AF8" i="18"/>
  <c r="AG9" i="2"/>
  <c r="AF8" i="2"/>
  <c r="AI9" i="31" l="1"/>
  <c r="AH8" i="31"/>
  <c r="AG8" i="25"/>
  <c r="AH9" i="25"/>
  <c r="AH9" i="30"/>
  <c r="AG8" i="30"/>
  <c r="AH9" i="29"/>
  <c r="AG8" i="29"/>
  <c r="AH9" i="28"/>
  <c r="AG8" i="28"/>
  <c r="AI9" i="27"/>
  <c r="AH8" i="27"/>
  <c r="AH9" i="16"/>
  <c r="AG8" i="16"/>
  <c r="AG8" i="24"/>
  <c r="AH9" i="24"/>
  <c r="AH8" i="23"/>
  <c r="AI9" i="23"/>
  <c r="AG8" i="22"/>
  <c r="AH9" i="22"/>
  <c r="AH9" i="18"/>
  <c r="AG8" i="18"/>
  <c r="AH9" i="2"/>
  <c r="AG8" i="2"/>
  <c r="AJ9" i="31" l="1"/>
  <c r="AI8" i="31"/>
  <c r="AH8" i="25"/>
  <c r="AI9" i="25"/>
  <c r="AI9" i="30"/>
  <c r="AH8" i="30"/>
  <c r="AI9" i="29"/>
  <c r="AH8" i="29"/>
  <c r="AI9" i="28"/>
  <c r="AH8" i="28"/>
  <c r="AJ9" i="27"/>
  <c r="AI8" i="27"/>
  <c r="AH8" i="16"/>
  <c r="AI9" i="16"/>
  <c r="AH8" i="24"/>
  <c r="AI9" i="24"/>
  <c r="AJ9" i="23"/>
  <c r="AI8" i="23"/>
  <c r="AI9" i="22"/>
  <c r="AH8" i="22"/>
  <c r="AH8" i="18"/>
  <c r="AI9" i="18"/>
  <c r="AI9" i="2"/>
  <c r="AH8" i="2"/>
  <c r="AK9" i="31" l="1"/>
  <c r="AJ8" i="31"/>
  <c r="AI8" i="25"/>
  <c r="AJ9" i="25"/>
  <c r="AJ9" i="30"/>
  <c r="AI8" i="30"/>
  <c r="AJ9" i="29"/>
  <c r="AI8" i="29"/>
  <c r="AI8" i="28"/>
  <c r="AJ9" i="28"/>
  <c r="AK9" i="27"/>
  <c r="AJ8" i="27"/>
  <c r="AJ9" i="16"/>
  <c r="AI8" i="16"/>
  <c r="AI8" i="24"/>
  <c r="AJ9" i="24"/>
  <c r="AK9" i="23"/>
  <c r="AJ8" i="23"/>
  <c r="AI8" i="22"/>
  <c r="AJ9" i="22"/>
  <c r="AJ9" i="18"/>
  <c r="AI8" i="18"/>
  <c r="AJ9" i="2"/>
  <c r="AI8" i="2"/>
  <c r="AW28" i="31" l="1"/>
  <c r="AV28" i="31"/>
  <c r="AU28" i="31"/>
  <c r="AV15" i="31"/>
  <c r="AU15" i="31"/>
  <c r="AW15" i="31"/>
  <c r="AW10" i="31"/>
  <c r="AV10" i="31"/>
  <c r="AU10" i="31"/>
  <c r="AW14" i="31"/>
  <c r="AV14" i="31"/>
  <c r="AU14" i="31"/>
  <c r="AW22" i="31"/>
  <c r="AV22" i="31"/>
  <c r="AU22" i="31"/>
  <c r="AU20" i="31"/>
  <c r="AW20" i="31"/>
  <c r="AV20" i="31"/>
  <c r="AW23" i="31"/>
  <c r="AV23" i="31"/>
  <c r="AU23" i="31"/>
  <c r="AV18" i="31"/>
  <c r="AU18" i="31"/>
  <c r="AW18" i="31"/>
  <c r="AW17" i="31"/>
  <c r="AV17" i="31"/>
  <c r="AU17" i="31"/>
  <c r="AV16" i="31"/>
  <c r="AW16" i="31"/>
  <c r="AU16" i="31"/>
  <c r="AW13" i="31"/>
  <c r="AV13" i="31"/>
  <c r="AU13" i="31"/>
  <c r="AU29" i="31"/>
  <c r="AW29" i="31"/>
  <c r="AV29" i="31"/>
  <c r="AL9" i="31"/>
  <c r="AK8" i="31"/>
  <c r="AU12" i="31"/>
  <c r="AW12" i="31"/>
  <c r="AV12" i="31"/>
  <c r="AU21" i="31"/>
  <c r="AW21" i="31"/>
  <c r="AV21" i="31"/>
  <c r="AW11" i="31"/>
  <c r="AV11" i="31"/>
  <c r="AU11" i="31"/>
  <c r="AU27" i="31"/>
  <c r="AV27" i="31"/>
  <c r="AW27" i="31"/>
  <c r="AV24" i="31"/>
  <c r="AU24" i="31"/>
  <c r="AW24" i="31"/>
  <c r="AU26" i="31"/>
  <c r="AW26" i="31"/>
  <c r="AV26" i="31"/>
  <c r="AU19" i="31"/>
  <c r="AW19" i="31"/>
  <c r="AV19" i="31"/>
  <c r="AU25" i="31"/>
  <c r="AV25" i="31"/>
  <c r="AW25" i="31"/>
  <c r="AJ8" i="25"/>
  <c r="AK9" i="25"/>
  <c r="AK9" i="30"/>
  <c r="AJ8" i="30"/>
  <c r="AK9" i="29"/>
  <c r="AJ8" i="29"/>
  <c r="AJ8" i="28"/>
  <c r="AK9" i="28"/>
  <c r="AW11" i="27"/>
  <c r="AV11" i="27"/>
  <c r="AU11" i="27"/>
  <c r="AV27" i="27"/>
  <c r="AU27" i="27"/>
  <c r="AW27" i="27"/>
  <c r="AW14" i="27"/>
  <c r="AV14" i="27"/>
  <c r="AU14" i="27"/>
  <c r="AW17" i="27"/>
  <c r="AV17" i="27"/>
  <c r="AU17" i="27"/>
  <c r="AV13" i="27"/>
  <c r="AU13" i="27"/>
  <c r="AW13" i="27"/>
  <c r="AV25" i="27"/>
  <c r="AU25" i="27"/>
  <c r="AW25" i="27"/>
  <c r="AW29" i="27"/>
  <c r="AV29" i="27"/>
  <c r="AU29" i="27"/>
  <c r="AU12" i="27"/>
  <c r="AV12" i="27"/>
  <c r="AW12" i="27"/>
  <c r="AW16" i="27"/>
  <c r="AV16" i="27"/>
  <c r="AU16" i="27"/>
  <c r="AW20" i="27"/>
  <c r="AU20" i="27"/>
  <c r="AV20" i="27"/>
  <c r="AW26" i="27"/>
  <c r="AV26" i="27"/>
  <c r="AU26" i="27"/>
  <c r="AV24" i="27"/>
  <c r="AU24" i="27"/>
  <c r="AW24" i="27"/>
  <c r="AV15" i="27"/>
  <c r="AW15" i="27"/>
  <c r="AU15" i="27"/>
  <c r="AW23" i="27"/>
  <c r="AV23" i="27"/>
  <c r="AU23" i="27"/>
  <c r="AV19" i="27"/>
  <c r="AW19" i="27"/>
  <c r="AU19" i="27"/>
  <c r="AV22" i="27"/>
  <c r="AU22" i="27"/>
  <c r="AW22" i="27"/>
  <c r="AL9" i="27"/>
  <c r="AK8" i="27"/>
  <c r="AV28" i="27"/>
  <c r="AU28" i="27"/>
  <c r="AW28" i="27"/>
  <c r="AV18" i="27"/>
  <c r="AW18" i="27"/>
  <c r="AU18" i="27"/>
  <c r="AU10" i="27"/>
  <c r="AW10" i="27"/>
  <c r="AV10" i="27"/>
  <c r="AW21" i="27"/>
  <c r="AU21" i="27"/>
  <c r="AV21" i="27"/>
  <c r="AK9" i="16"/>
  <c r="AJ8" i="16"/>
  <c r="AJ8" i="24"/>
  <c r="AK9" i="24"/>
  <c r="AI19" i="24"/>
  <c r="AI27" i="24"/>
  <c r="AI20" i="24"/>
  <c r="AI13" i="24"/>
  <c r="AI26" i="24"/>
  <c r="AI10" i="24"/>
  <c r="AI29" i="24"/>
  <c r="AI23" i="24"/>
  <c r="AI25" i="24"/>
  <c r="AI24" i="24"/>
  <c r="AI22" i="24"/>
  <c r="AI18" i="24"/>
  <c r="AI14" i="24"/>
  <c r="AI11" i="24"/>
  <c r="AI21" i="24"/>
  <c r="AI16" i="24"/>
  <c r="AI28" i="24"/>
  <c r="AI17" i="24"/>
  <c r="AI15" i="24"/>
  <c r="AI12" i="24"/>
  <c r="AL9" i="23"/>
  <c r="AK8" i="23"/>
  <c r="AJ8" i="22"/>
  <c r="AK9" i="22"/>
  <c r="AK9" i="18"/>
  <c r="AJ8" i="18"/>
  <c r="AI22" i="2"/>
  <c r="AI21" i="2"/>
  <c r="AI14" i="2"/>
  <c r="AI24" i="2"/>
  <c r="AI17" i="2"/>
  <c r="AI27" i="2"/>
  <c r="AI12" i="2"/>
  <c r="AI20" i="2"/>
  <c r="AI25" i="2"/>
  <c r="AI29" i="2"/>
  <c r="AI18" i="2"/>
  <c r="AI26" i="2"/>
  <c r="AI15" i="2"/>
  <c r="AI19" i="2"/>
  <c r="AI23" i="2"/>
  <c r="AI16" i="2"/>
  <c r="AI10" i="2"/>
  <c r="AI11" i="2"/>
  <c r="AI13" i="2"/>
  <c r="AI28" i="2"/>
  <c r="AK9" i="2"/>
  <c r="AJ8" i="2"/>
  <c r="AZ22" i="31" l="1"/>
  <c r="BC22" i="31"/>
  <c r="BD22" i="31" s="1"/>
  <c r="AZ21" i="31"/>
  <c r="BC21" i="31"/>
  <c r="BD21" i="31" s="1"/>
  <c r="AZ19" i="31"/>
  <c r="BC19" i="31"/>
  <c r="BD19" i="31" s="1"/>
  <c r="AZ14" i="31"/>
  <c r="BC14" i="31"/>
  <c r="BD14" i="31" s="1"/>
  <c r="AZ12" i="31"/>
  <c r="BC12" i="31"/>
  <c r="BD12" i="31" s="1"/>
  <c r="AZ10" i="31"/>
  <c r="BC10" i="31"/>
  <c r="BD10" i="31" s="1"/>
  <c r="AZ18" i="31"/>
  <c r="BC18" i="31"/>
  <c r="BD18" i="31" s="1"/>
  <c r="BC29" i="31"/>
  <c r="BD29" i="31" s="1"/>
  <c r="AZ29" i="31"/>
  <c r="AZ23" i="31"/>
  <c r="BC23" i="31"/>
  <c r="BD23" i="31" s="1"/>
  <c r="AZ15" i="31"/>
  <c r="BC15" i="31"/>
  <c r="BD15" i="31" s="1"/>
  <c r="AZ24" i="31"/>
  <c r="BC24" i="31"/>
  <c r="BD24" i="31" s="1"/>
  <c r="AZ28" i="31"/>
  <c r="BC28" i="31"/>
  <c r="BD28" i="31" s="1"/>
  <c r="AZ13" i="31"/>
  <c r="BC13" i="31"/>
  <c r="BD13" i="31" s="1"/>
  <c r="AZ11" i="31"/>
  <c r="BC11" i="31"/>
  <c r="BD11" i="31" s="1"/>
  <c r="AZ25" i="31"/>
  <c r="BC25" i="31"/>
  <c r="BD25" i="31" s="1"/>
  <c r="AZ16" i="31"/>
  <c r="BC16" i="31"/>
  <c r="BD16" i="31" s="1"/>
  <c r="AZ17" i="31"/>
  <c r="BC17" i="31"/>
  <c r="BD17" i="31" s="1"/>
  <c r="AZ26" i="31"/>
  <c r="BC26" i="31"/>
  <c r="BD26" i="31" s="1"/>
  <c r="AM9" i="31"/>
  <c r="AL8" i="31"/>
  <c r="AZ20" i="31"/>
  <c r="BC20" i="31"/>
  <c r="BD20" i="31" s="1"/>
  <c r="AZ27" i="31"/>
  <c r="BC27" i="31"/>
  <c r="BD27" i="31" s="1"/>
  <c r="AL9" i="25"/>
  <c r="AK8" i="25"/>
  <c r="AV17" i="30"/>
  <c r="AU17" i="30"/>
  <c r="AW17" i="30"/>
  <c r="AU13" i="30"/>
  <c r="AV13" i="30"/>
  <c r="AW13" i="30"/>
  <c r="AW29" i="30"/>
  <c r="AV29" i="30"/>
  <c r="AU29" i="30"/>
  <c r="AV27" i="30"/>
  <c r="AU27" i="30"/>
  <c r="AW27" i="30"/>
  <c r="AU10" i="30"/>
  <c r="AW10" i="30"/>
  <c r="AV10" i="30"/>
  <c r="AW26" i="30"/>
  <c r="AV26" i="30"/>
  <c r="AU26" i="30"/>
  <c r="AW25" i="30"/>
  <c r="AU25" i="30"/>
  <c r="AV25" i="30"/>
  <c r="AU12" i="30"/>
  <c r="AW12" i="30"/>
  <c r="AV12" i="30"/>
  <c r="AW24" i="30"/>
  <c r="AU24" i="30"/>
  <c r="AV24" i="30"/>
  <c r="AV19" i="30"/>
  <c r="AU19" i="30"/>
  <c r="AW19" i="30"/>
  <c r="AW23" i="30"/>
  <c r="AV23" i="30"/>
  <c r="AU23" i="30"/>
  <c r="AV15" i="30"/>
  <c r="AU15" i="30"/>
  <c r="AW15" i="30"/>
  <c r="AV18" i="30"/>
  <c r="AU18" i="30"/>
  <c r="AW18" i="30"/>
  <c r="AV14" i="30"/>
  <c r="AW14" i="30"/>
  <c r="AU14" i="30"/>
  <c r="AU22" i="30"/>
  <c r="AV22" i="30"/>
  <c r="AW22" i="30"/>
  <c r="AW16" i="30"/>
  <c r="AU16" i="30"/>
  <c r="AV16" i="30"/>
  <c r="AV21" i="30"/>
  <c r="AW21" i="30"/>
  <c r="AU21" i="30"/>
  <c r="AU11" i="30"/>
  <c r="AW11" i="30"/>
  <c r="AV11" i="30"/>
  <c r="AV28" i="30"/>
  <c r="AU28" i="30"/>
  <c r="AW28" i="30"/>
  <c r="AW20" i="30"/>
  <c r="AU20" i="30"/>
  <c r="AV20" i="30"/>
  <c r="AL9" i="30"/>
  <c r="AK8" i="30"/>
  <c r="AL9" i="29"/>
  <c r="AK8" i="29"/>
  <c r="AV19" i="28"/>
  <c r="AW19" i="28"/>
  <c r="AU19" i="28"/>
  <c r="AW28" i="28"/>
  <c r="AU28" i="28"/>
  <c r="AV28" i="28"/>
  <c r="AU26" i="28"/>
  <c r="AW26" i="28"/>
  <c r="AV26" i="28"/>
  <c r="AW17" i="28"/>
  <c r="AV17" i="28"/>
  <c r="AU17" i="28"/>
  <c r="AU11" i="28"/>
  <c r="AV11" i="28"/>
  <c r="AW11" i="28"/>
  <c r="AW29" i="28"/>
  <c r="AV29" i="28"/>
  <c r="AU29" i="28"/>
  <c r="AW10" i="28"/>
  <c r="AV10" i="28"/>
  <c r="AU10" i="28"/>
  <c r="AU23" i="28"/>
  <c r="AW23" i="28"/>
  <c r="AV23" i="28"/>
  <c r="AV24" i="28"/>
  <c r="AW24" i="28"/>
  <c r="AU24" i="28"/>
  <c r="AU13" i="28"/>
  <c r="AV13" i="28"/>
  <c r="AW13" i="28"/>
  <c r="AW27" i="28"/>
  <c r="AV27" i="28"/>
  <c r="AU27" i="28"/>
  <c r="AU21" i="28"/>
  <c r="AV21" i="28"/>
  <c r="AW21" i="28"/>
  <c r="AW18" i="28"/>
  <c r="AU18" i="28"/>
  <c r="AV18" i="28"/>
  <c r="AK8" i="28"/>
  <c r="AL9" i="28"/>
  <c r="AU12" i="28"/>
  <c r="AW12" i="28"/>
  <c r="AV12" i="28"/>
  <c r="AV25" i="28"/>
  <c r="AU25" i="28"/>
  <c r="AW25" i="28"/>
  <c r="AU22" i="28"/>
  <c r="AV22" i="28"/>
  <c r="AW22" i="28"/>
  <c r="AU14" i="28"/>
  <c r="AW14" i="28"/>
  <c r="AV14" i="28"/>
  <c r="AU20" i="28"/>
  <c r="AW20" i="28"/>
  <c r="AV20" i="28"/>
  <c r="AU15" i="28"/>
  <c r="AW15" i="28"/>
  <c r="AV15" i="28"/>
  <c r="AV16" i="28"/>
  <c r="AU16" i="28"/>
  <c r="AW16" i="28"/>
  <c r="BC20" i="27"/>
  <c r="BD20" i="27" s="1"/>
  <c r="AZ20" i="27"/>
  <c r="AZ10" i="27"/>
  <c r="BC10" i="27"/>
  <c r="BD10" i="27" s="1"/>
  <c r="AZ17" i="27"/>
  <c r="BC17" i="27"/>
  <c r="BD17" i="27" s="1"/>
  <c r="AZ29" i="27"/>
  <c r="BC29" i="27"/>
  <c r="BD29" i="27" s="1"/>
  <c r="AZ28" i="27"/>
  <c r="BC28" i="27"/>
  <c r="BD28" i="27" s="1"/>
  <c r="AZ26" i="27"/>
  <c r="BC26" i="27"/>
  <c r="BD26" i="27" s="1"/>
  <c r="AZ22" i="27"/>
  <c r="BC22" i="27"/>
  <c r="BD22" i="27" s="1"/>
  <c r="BC16" i="27"/>
  <c r="BD16" i="27" s="1"/>
  <c r="AZ16" i="27"/>
  <c r="AZ18" i="27"/>
  <c r="BC18" i="27"/>
  <c r="BD18" i="27" s="1"/>
  <c r="AZ15" i="27"/>
  <c r="BC15" i="27"/>
  <c r="BD15" i="27" s="1"/>
  <c r="AZ24" i="27"/>
  <c r="BC24" i="27"/>
  <c r="BD24" i="27" s="1"/>
  <c r="AZ11" i="27"/>
  <c r="BC11" i="27"/>
  <c r="BD11" i="27" s="1"/>
  <c r="AZ25" i="27"/>
  <c r="BC25" i="27"/>
  <c r="BD25" i="27" s="1"/>
  <c r="AZ21" i="27"/>
  <c r="BC21" i="27"/>
  <c r="BD21" i="27" s="1"/>
  <c r="AZ13" i="27"/>
  <c r="BC13" i="27"/>
  <c r="BD13" i="27" s="1"/>
  <c r="AZ19" i="27"/>
  <c r="BC19" i="27"/>
  <c r="BD19" i="27" s="1"/>
  <c r="AZ23" i="27"/>
  <c r="BC23" i="27"/>
  <c r="BD23" i="27" s="1"/>
  <c r="AZ14" i="27"/>
  <c r="BC14" i="27"/>
  <c r="BD14" i="27" s="1"/>
  <c r="AZ12" i="27"/>
  <c r="BC12" i="27"/>
  <c r="BD12" i="27" s="1"/>
  <c r="AZ27" i="27"/>
  <c r="BC27" i="27"/>
  <c r="BD27" i="27" s="1"/>
  <c r="AM9" i="27"/>
  <c r="AL8" i="27"/>
  <c r="AV24" i="16"/>
  <c r="AW24" i="16"/>
  <c r="AU24" i="16"/>
  <c r="AW14" i="16"/>
  <c r="AU14" i="16"/>
  <c r="AV14" i="16"/>
  <c r="AV13" i="16"/>
  <c r="AU13" i="16"/>
  <c r="AW13" i="16"/>
  <c r="AV29" i="16"/>
  <c r="AW29" i="16"/>
  <c r="AU29" i="16"/>
  <c r="AV11" i="16"/>
  <c r="AU11" i="16"/>
  <c r="AW11" i="16"/>
  <c r="AV10" i="16"/>
  <c r="AU10" i="16"/>
  <c r="AW10" i="16"/>
  <c r="AU18" i="16"/>
  <c r="AV18" i="16"/>
  <c r="AW18" i="16"/>
  <c r="AL9" i="16"/>
  <c r="AK8" i="16"/>
  <c r="AV15" i="16"/>
  <c r="AU15" i="16"/>
  <c r="AW15" i="16"/>
  <c r="AU27" i="16"/>
  <c r="AW27" i="16"/>
  <c r="AV27" i="16"/>
  <c r="AU19" i="16"/>
  <c r="AV19" i="16"/>
  <c r="AW19" i="16"/>
  <c r="AW17" i="16"/>
  <c r="AU17" i="16"/>
  <c r="AV17" i="16"/>
  <c r="AV23" i="16"/>
  <c r="AU23" i="16"/>
  <c r="AW23" i="16"/>
  <c r="AU12" i="16"/>
  <c r="AV12" i="16"/>
  <c r="AW12" i="16"/>
  <c r="AW22" i="16"/>
  <c r="AU22" i="16"/>
  <c r="AV22" i="16"/>
  <c r="AW28" i="16"/>
  <c r="AV28" i="16"/>
  <c r="AU28" i="16"/>
  <c r="AW26" i="16"/>
  <c r="AV26" i="16"/>
  <c r="AU26" i="16"/>
  <c r="AU25" i="16"/>
  <c r="AW25" i="16"/>
  <c r="AV25" i="16"/>
  <c r="AU20" i="16"/>
  <c r="AW20" i="16"/>
  <c r="AV20" i="16"/>
  <c r="AW16" i="16"/>
  <c r="AU16" i="16"/>
  <c r="AV16" i="16"/>
  <c r="AW21" i="16"/>
  <c r="AV21" i="16"/>
  <c r="AU21" i="16"/>
  <c r="AK8" i="24"/>
  <c r="AL9" i="24"/>
  <c r="AM9" i="23"/>
  <c r="AL8" i="23"/>
  <c r="AK8" i="22"/>
  <c r="AL9" i="22"/>
  <c r="AL9" i="18"/>
  <c r="AK8" i="18"/>
  <c r="AL9" i="2"/>
  <c r="AK8" i="2"/>
  <c r="AN9" i="31" l="1"/>
  <c r="AN8" i="31" s="1"/>
  <c r="AM8" i="31"/>
  <c r="AL8" i="25"/>
  <c r="AM9" i="25"/>
  <c r="AZ19" i="30"/>
  <c r="BC19" i="30"/>
  <c r="BD19" i="30" s="1"/>
  <c r="AZ27" i="30"/>
  <c r="BC27" i="30"/>
  <c r="BD27" i="30" s="1"/>
  <c r="AZ14" i="30"/>
  <c r="BC14" i="30"/>
  <c r="BD14" i="30" s="1"/>
  <c r="AZ28" i="30"/>
  <c r="BC28" i="30"/>
  <c r="BD28" i="30" s="1"/>
  <c r="AZ11" i="30"/>
  <c r="BC11" i="30"/>
  <c r="BD11" i="30" s="1"/>
  <c r="AZ18" i="30"/>
  <c r="BC18" i="30"/>
  <c r="BD18" i="30" s="1"/>
  <c r="AZ25" i="30"/>
  <c r="BC25" i="30"/>
  <c r="BD25" i="30" s="1"/>
  <c r="AZ13" i="30"/>
  <c r="BC13" i="30"/>
  <c r="BD13" i="30" s="1"/>
  <c r="AZ16" i="30"/>
  <c r="BC16" i="30"/>
  <c r="BD16" i="30" s="1"/>
  <c r="AZ10" i="30"/>
  <c r="BC10" i="30"/>
  <c r="BD10" i="30" s="1"/>
  <c r="AZ22" i="30"/>
  <c r="BC22" i="30"/>
  <c r="BD22" i="30" s="1"/>
  <c r="AZ24" i="30"/>
  <c r="BC24" i="30"/>
  <c r="BD24" i="30" s="1"/>
  <c r="AZ29" i="30"/>
  <c r="BC29" i="30"/>
  <c r="BD29" i="30" s="1"/>
  <c r="AZ15" i="30"/>
  <c r="BC15" i="30"/>
  <c r="BD15" i="30" s="1"/>
  <c r="AZ23" i="30"/>
  <c r="BC23" i="30"/>
  <c r="BD23" i="30" s="1"/>
  <c r="AL8" i="30"/>
  <c r="AM9" i="30"/>
  <c r="AZ20" i="30"/>
  <c r="BC20" i="30"/>
  <c r="BD20" i="30" s="1"/>
  <c r="AZ12" i="30"/>
  <c r="BC12" i="30"/>
  <c r="BD12" i="30" s="1"/>
  <c r="AZ21" i="30"/>
  <c r="BC21" i="30"/>
  <c r="BD21" i="30" s="1"/>
  <c r="AZ26" i="30"/>
  <c r="BC26" i="30"/>
  <c r="BD26" i="30" s="1"/>
  <c r="AZ17" i="30"/>
  <c r="BC17" i="30"/>
  <c r="BD17" i="30" s="1"/>
  <c r="AM9" i="29"/>
  <c r="AL8" i="29"/>
  <c r="AZ27" i="28"/>
  <c r="BC27" i="28"/>
  <c r="BD27" i="28" s="1"/>
  <c r="AL8" i="28"/>
  <c r="AM9" i="28"/>
  <c r="AZ26" i="28"/>
  <c r="BC26" i="28"/>
  <c r="BD26" i="28" s="1"/>
  <c r="AZ23" i="28"/>
  <c r="BC23" i="28"/>
  <c r="BD23" i="28" s="1"/>
  <c r="AZ18" i="28"/>
  <c r="BC18" i="28"/>
  <c r="BD18" i="28" s="1"/>
  <c r="AZ28" i="28"/>
  <c r="BC28" i="28"/>
  <c r="BD28" i="28" s="1"/>
  <c r="AZ14" i="28"/>
  <c r="BC14" i="28"/>
  <c r="BD14" i="28" s="1"/>
  <c r="AZ25" i="28"/>
  <c r="BC25" i="28"/>
  <c r="BD25" i="28" s="1"/>
  <c r="AZ16" i="28"/>
  <c r="BC16" i="28"/>
  <c r="BD16" i="28" s="1"/>
  <c r="AZ17" i="28"/>
  <c r="BC17" i="28"/>
  <c r="BD17" i="28" s="1"/>
  <c r="AZ24" i="28"/>
  <c r="BC24" i="28"/>
  <c r="BD24" i="28" s="1"/>
  <c r="AZ20" i="28"/>
  <c r="BC20" i="28"/>
  <c r="BD20" i="28" s="1"/>
  <c r="AZ11" i="28"/>
  <c r="BC11" i="28"/>
  <c r="BD11" i="28" s="1"/>
  <c r="AZ13" i="28"/>
  <c r="BC13" i="28"/>
  <c r="BD13" i="28" s="1"/>
  <c r="AZ12" i="28"/>
  <c r="BC12" i="28"/>
  <c r="BD12" i="28" s="1"/>
  <c r="AZ15" i="28"/>
  <c r="BC15" i="28"/>
  <c r="BD15" i="28" s="1"/>
  <c r="AZ10" i="28"/>
  <c r="BC10" i="28"/>
  <c r="BD10" i="28" s="1"/>
  <c r="AZ21" i="28"/>
  <c r="BC21" i="28"/>
  <c r="BD21" i="28" s="1"/>
  <c r="AZ22" i="28"/>
  <c r="BC22" i="28"/>
  <c r="BD22" i="28" s="1"/>
  <c r="AZ29" i="28"/>
  <c r="BC29" i="28"/>
  <c r="BD29" i="28" s="1"/>
  <c r="AZ19" i="28"/>
  <c r="BC19" i="28"/>
  <c r="BD19" i="28" s="1"/>
  <c r="AN9" i="27"/>
  <c r="AN8" i="27" s="1"/>
  <c r="AM8" i="27"/>
  <c r="AZ10" i="16"/>
  <c r="BC10" i="16"/>
  <c r="BD10" i="16" s="1"/>
  <c r="AZ28" i="16"/>
  <c r="BC28" i="16"/>
  <c r="BD28" i="16" s="1"/>
  <c r="AZ21" i="16"/>
  <c r="BC21" i="16"/>
  <c r="BD21" i="16" s="1"/>
  <c r="AZ11" i="16"/>
  <c r="BC11" i="16"/>
  <c r="BD11" i="16" s="1"/>
  <c r="AZ29" i="16"/>
  <c r="BC29" i="16"/>
  <c r="BD29" i="16" s="1"/>
  <c r="AZ15" i="16"/>
  <c r="BC15" i="16"/>
  <c r="BD15" i="16" s="1"/>
  <c r="AZ13" i="16"/>
  <c r="BC13" i="16"/>
  <c r="BD13" i="16" s="1"/>
  <c r="AZ25" i="16"/>
  <c r="BC25" i="16"/>
  <c r="BD25" i="16" s="1"/>
  <c r="AZ27" i="16"/>
  <c r="BC27" i="16"/>
  <c r="BD27" i="16" s="1"/>
  <c r="AZ22" i="16"/>
  <c r="BC22" i="16"/>
  <c r="BD22" i="16" s="1"/>
  <c r="AZ16" i="16"/>
  <c r="BC16" i="16"/>
  <c r="BD16" i="16" s="1"/>
  <c r="AZ12" i="16"/>
  <c r="BC12" i="16"/>
  <c r="BD12" i="16" s="1"/>
  <c r="AZ14" i="16"/>
  <c r="BC14" i="16"/>
  <c r="BD14" i="16" s="1"/>
  <c r="AZ23" i="16"/>
  <c r="BC23" i="16"/>
  <c r="BD23" i="16" s="1"/>
  <c r="AZ18" i="16"/>
  <c r="BC18" i="16"/>
  <c r="BD18" i="16" s="1"/>
  <c r="AZ19" i="16"/>
  <c r="BC19" i="16"/>
  <c r="BD19" i="16" s="1"/>
  <c r="BC20" i="16"/>
  <c r="BD20" i="16" s="1"/>
  <c r="AZ20" i="16"/>
  <c r="AM9" i="16"/>
  <c r="AL8" i="16"/>
  <c r="AZ17" i="16"/>
  <c r="BC17" i="16"/>
  <c r="BD17" i="16" s="1"/>
  <c r="AZ26" i="16"/>
  <c r="BC26" i="16"/>
  <c r="BD26" i="16" s="1"/>
  <c r="AZ24" i="16"/>
  <c r="BC24" i="16"/>
  <c r="BD24" i="16" s="1"/>
  <c r="AL8" i="24"/>
  <c r="AM9" i="24"/>
  <c r="AN9" i="23"/>
  <c r="AN8" i="23" s="1"/>
  <c r="AM8" i="23"/>
  <c r="AM9" i="22"/>
  <c r="AL8" i="22"/>
  <c r="AL8" i="18"/>
  <c r="AM9" i="18"/>
  <c r="AM9" i="2"/>
  <c r="AL8" i="2"/>
  <c r="I27" i="31" l="1"/>
  <c r="I19" i="31"/>
  <c r="I23" i="31"/>
  <c r="I16" i="31"/>
  <c r="I13" i="31"/>
  <c r="I22" i="31"/>
  <c r="I20" i="31"/>
  <c r="I18" i="31"/>
  <c r="I25" i="31"/>
  <c r="I26" i="31"/>
  <c r="I11" i="31"/>
  <c r="I10" i="31"/>
  <c r="I15" i="31"/>
  <c r="I12" i="31"/>
  <c r="I29" i="31"/>
  <c r="I28" i="31"/>
  <c r="I21" i="31"/>
  <c r="I24" i="31"/>
  <c r="I17" i="31"/>
  <c r="I14" i="31"/>
  <c r="AM8" i="25"/>
  <c r="AN9" i="25"/>
  <c r="AN8" i="25" s="1"/>
  <c r="AM8" i="30"/>
  <c r="AN9" i="30"/>
  <c r="AN8" i="30" s="1"/>
  <c r="AN9" i="29"/>
  <c r="AN8" i="29" s="1"/>
  <c r="AM8" i="29"/>
  <c r="AN9" i="28"/>
  <c r="AN8" i="28" s="1"/>
  <c r="AM8" i="28"/>
  <c r="I10" i="27"/>
  <c r="I18" i="27"/>
  <c r="I23" i="27"/>
  <c r="I19" i="27"/>
  <c r="I22" i="27"/>
  <c r="I21" i="27"/>
  <c r="I20" i="27"/>
  <c r="I15" i="27"/>
  <c r="I24" i="27"/>
  <c r="I16" i="27"/>
  <c r="I29" i="27"/>
  <c r="I26" i="27"/>
  <c r="I17" i="27"/>
  <c r="I11" i="27"/>
  <c r="I14" i="27"/>
  <c r="I27" i="27"/>
  <c r="I13" i="27"/>
  <c r="I28" i="27"/>
  <c r="I12" i="27"/>
  <c r="I25" i="27"/>
  <c r="AN9" i="16"/>
  <c r="AN8" i="16" s="1"/>
  <c r="AM8" i="16"/>
  <c r="AM8" i="24"/>
  <c r="AN9" i="24"/>
  <c r="AN8" i="24" s="1"/>
  <c r="I12" i="23"/>
  <c r="I29" i="23"/>
  <c r="I10" i="23"/>
  <c r="I14" i="23"/>
  <c r="I20" i="23"/>
  <c r="I11" i="23"/>
  <c r="I27" i="23"/>
  <c r="I13" i="23"/>
  <c r="I18" i="23"/>
  <c r="I26" i="23"/>
  <c r="I19" i="23"/>
  <c r="I22" i="23"/>
  <c r="I25" i="23"/>
  <c r="I17" i="23"/>
  <c r="I16" i="23"/>
  <c r="I15" i="23"/>
  <c r="I28" i="23"/>
  <c r="I21" i="23"/>
  <c r="I24" i="23"/>
  <c r="I23" i="23"/>
  <c r="AN9" i="22"/>
  <c r="AN8" i="22" s="1"/>
  <c r="AM8" i="22"/>
  <c r="AM8" i="18"/>
  <c r="AN9" i="18"/>
  <c r="AN8" i="18" s="1"/>
  <c r="AN9" i="2"/>
  <c r="AN8" i="2" s="1"/>
  <c r="AM8" i="2"/>
  <c r="AX26" i="31" l="1"/>
  <c r="AX29" i="31"/>
  <c r="AX15" i="31"/>
  <c r="AX16" i="31"/>
  <c r="AX17" i="31"/>
  <c r="AX18" i="31"/>
  <c r="AX19" i="31"/>
  <c r="AX21" i="31"/>
  <c r="AX22" i="31"/>
  <c r="AX23" i="31"/>
  <c r="AX25" i="31"/>
  <c r="AX20" i="31"/>
  <c r="AX14" i="31"/>
  <c r="AX12" i="31"/>
  <c r="AX28" i="31"/>
  <c r="AX13" i="31"/>
  <c r="AX11" i="31"/>
  <c r="AX10" i="31"/>
  <c r="AX24" i="31"/>
  <c r="AX27" i="31"/>
  <c r="I26" i="30"/>
  <c r="I11" i="30"/>
  <c r="I22" i="30"/>
  <c r="I17" i="30"/>
  <c r="I21" i="30"/>
  <c r="I10" i="30"/>
  <c r="I16" i="30"/>
  <c r="I20" i="30"/>
  <c r="I19" i="30"/>
  <c r="I12" i="30"/>
  <c r="I24" i="30"/>
  <c r="I15" i="30"/>
  <c r="I23" i="30"/>
  <c r="I14" i="30"/>
  <c r="I13" i="30"/>
  <c r="I29" i="30"/>
  <c r="I18" i="30"/>
  <c r="I27" i="30"/>
  <c r="I25" i="30"/>
  <c r="I28" i="30"/>
  <c r="I14" i="29"/>
  <c r="I25" i="29"/>
  <c r="I11" i="29"/>
  <c r="I22" i="29"/>
  <c r="I27" i="29"/>
  <c r="I18" i="29"/>
  <c r="I20" i="29"/>
  <c r="I17" i="29"/>
  <c r="I10" i="29"/>
  <c r="I28" i="29"/>
  <c r="I29" i="29"/>
  <c r="I21" i="29"/>
  <c r="I16" i="29"/>
  <c r="I15" i="29"/>
  <c r="I19" i="29"/>
  <c r="I23" i="29"/>
  <c r="I24" i="29"/>
  <c r="I26" i="29"/>
  <c r="I13" i="29"/>
  <c r="I12" i="29"/>
  <c r="I14" i="28"/>
  <c r="I11" i="28"/>
  <c r="I16" i="28"/>
  <c r="I19" i="28"/>
  <c r="I12" i="28"/>
  <c r="I20" i="28"/>
  <c r="I22" i="28"/>
  <c r="I18" i="28"/>
  <c r="I17" i="28"/>
  <c r="I13" i="28"/>
  <c r="I28" i="28"/>
  <c r="I15" i="28"/>
  <c r="I23" i="28"/>
  <c r="I24" i="28"/>
  <c r="I26" i="28"/>
  <c r="I21" i="28"/>
  <c r="I10" i="28"/>
  <c r="I27" i="28"/>
  <c r="I25" i="28"/>
  <c r="I29" i="28"/>
  <c r="AX26" i="27"/>
  <c r="AX10" i="27"/>
  <c r="AX27" i="27"/>
  <c r="AX11" i="27"/>
  <c r="AX28" i="27"/>
  <c r="AX12" i="27"/>
  <c r="AX29" i="27"/>
  <c r="AX22" i="27"/>
  <c r="AX25" i="27"/>
  <c r="AX21" i="27"/>
  <c r="AX17" i="27"/>
  <c r="AX13" i="27"/>
  <c r="AX18" i="27"/>
  <c r="AX14" i="27"/>
  <c r="AX23" i="27"/>
  <c r="AX19" i="27"/>
  <c r="AX15" i="27"/>
  <c r="AX20" i="27"/>
  <c r="AX16" i="27"/>
  <c r="AX24" i="27"/>
  <c r="I10" i="16"/>
  <c r="I13" i="16"/>
  <c r="I27" i="16"/>
  <c r="I26" i="16"/>
  <c r="I28" i="16"/>
  <c r="I17" i="16"/>
  <c r="I25" i="16"/>
  <c r="I21" i="16"/>
  <c r="I11" i="16"/>
  <c r="I24" i="16"/>
  <c r="I12" i="16"/>
  <c r="I20" i="16"/>
  <c r="I14" i="16"/>
  <c r="I18" i="16"/>
  <c r="I23" i="16"/>
  <c r="I22" i="16"/>
  <c r="I16" i="16"/>
  <c r="I19" i="16"/>
  <c r="I15" i="16"/>
  <c r="I29" i="16"/>
  <c r="I21" i="25"/>
  <c r="I14" i="25"/>
  <c r="I20" i="25"/>
  <c r="I15" i="25"/>
  <c r="I23" i="25"/>
  <c r="I12" i="25"/>
  <c r="I10" i="25"/>
  <c r="I22" i="25"/>
  <c r="I24" i="25"/>
  <c r="I13" i="25"/>
  <c r="I25" i="25"/>
  <c r="I17" i="25"/>
  <c r="I27" i="25"/>
  <c r="I26" i="25"/>
  <c r="I16" i="25"/>
  <c r="I18" i="25"/>
  <c r="I29" i="25"/>
  <c r="I28" i="25"/>
  <c r="I11" i="25"/>
  <c r="I19" i="25"/>
  <c r="I14" i="24"/>
  <c r="I23" i="24"/>
  <c r="I24" i="24"/>
  <c r="I25" i="24"/>
  <c r="I21" i="24"/>
  <c r="I22" i="24"/>
  <c r="I27" i="24"/>
  <c r="I28" i="24"/>
  <c r="I29" i="24"/>
  <c r="I19" i="24"/>
  <c r="I17" i="24"/>
  <c r="I20" i="24"/>
  <c r="I12" i="24"/>
  <c r="I10" i="24"/>
  <c r="I11" i="24"/>
  <c r="I18" i="24"/>
  <c r="I26" i="24"/>
  <c r="I13" i="24"/>
  <c r="I16" i="24"/>
  <c r="I15" i="24"/>
  <c r="AU15" i="23"/>
  <c r="AV15" i="23"/>
  <c r="AW15" i="23"/>
  <c r="AV11" i="23"/>
  <c r="AU11" i="23"/>
  <c r="AW11" i="23"/>
  <c r="AU12" i="23"/>
  <c r="AW12" i="23"/>
  <c r="AV12" i="23"/>
  <c r="AW26" i="23"/>
  <c r="AU26" i="23"/>
  <c r="AV26" i="23"/>
  <c r="AV23" i="23"/>
  <c r="AW23" i="23"/>
  <c r="AU23" i="23"/>
  <c r="AX25" i="23"/>
  <c r="AX27" i="23"/>
  <c r="AX20" i="23"/>
  <c r="AX29" i="23"/>
  <c r="AX17" i="23"/>
  <c r="AX24" i="23"/>
  <c r="AX19" i="23"/>
  <c r="AX10" i="23"/>
  <c r="AX16" i="23"/>
  <c r="AX15" i="23"/>
  <c r="AX28" i="23"/>
  <c r="AX21" i="23"/>
  <c r="AX26" i="23"/>
  <c r="AX13" i="23"/>
  <c r="AX23" i="23"/>
  <c r="AX14" i="23"/>
  <c r="AX22" i="23"/>
  <c r="AX18" i="23"/>
  <c r="AX11" i="23"/>
  <c r="AX12" i="23"/>
  <c r="AU13" i="23"/>
  <c r="AV13" i="23"/>
  <c r="AW13" i="23"/>
  <c r="AV20" i="23"/>
  <c r="AW20" i="23"/>
  <c r="AU20" i="23"/>
  <c r="AW21" i="23"/>
  <c r="AU21" i="23"/>
  <c r="AV21" i="23"/>
  <c r="AV25" i="23"/>
  <c r="AU25" i="23"/>
  <c r="AW25" i="23"/>
  <c r="AU22" i="23"/>
  <c r="AW22" i="23"/>
  <c r="AV22" i="23"/>
  <c r="AW16" i="23"/>
  <c r="AU16" i="23"/>
  <c r="AV16" i="23"/>
  <c r="AU29" i="23"/>
  <c r="AW29" i="23"/>
  <c r="AV29" i="23"/>
  <c r="AU24" i="23"/>
  <c r="AV24" i="23"/>
  <c r="AW24" i="23"/>
  <c r="AV27" i="23"/>
  <c r="AW27" i="23"/>
  <c r="AU27" i="23"/>
  <c r="AV17" i="23"/>
  <c r="AW17" i="23"/>
  <c r="AU17" i="23"/>
  <c r="AU19" i="23"/>
  <c r="AV19" i="23"/>
  <c r="AW19" i="23"/>
  <c r="AV18" i="23"/>
  <c r="AW18" i="23"/>
  <c r="AU18" i="23"/>
  <c r="AU14" i="23"/>
  <c r="AV14" i="23"/>
  <c r="AW14" i="23"/>
  <c r="AV28" i="23"/>
  <c r="AU28" i="23"/>
  <c r="AW28" i="23"/>
  <c r="AW10" i="23"/>
  <c r="AV10" i="23"/>
  <c r="AU10" i="23"/>
  <c r="I17" i="22"/>
  <c r="I15" i="22"/>
  <c r="I23" i="22"/>
  <c r="I11" i="22"/>
  <c r="I21" i="22"/>
  <c r="I26" i="22"/>
  <c r="I22" i="22"/>
  <c r="I29" i="22"/>
  <c r="I20" i="22"/>
  <c r="I24" i="22"/>
  <c r="I14" i="22"/>
  <c r="I18" i="22"/>
  <c r="I25" i="22"/>
  <c r="I16" i="22"/>
  <c r="I13" i="22"/>
  <c r="I10" i="22"/>
  <c r="I27" i="22"/>
  <c r="I28" i="22"/>
  <c r="I19" i="22"/>
  <c r="I12" i="22"/>
  <c r="I21" i="18"/>
  <c r="I16" i="18"/>
  <c r="I10" i="18"/>
  <c r="I27" i="18"/>
  <c r="I12" i="18"/>
  <c r="I25" i="18"/>
  <c r="I14" i="18"/>
  <c r="I24" i="18"/>
  <c r="I17" i="18"/>
  <c r="I26" i="18"/>
  <c r="I18" i="18"/>
  <c r="I15" i="18"/>
  <c r="I11" i="18"/>
  <c r="I29" i="18"/>
  <c r="I23" i="18"/>
  <c r="I22" i="18"/>
  <c r="I13" i="18"/>
  <c r="I28" i="18"/>
  <c r="I20" i="18"/>
  <c r="I19" i="18"/>
  <c r="I29" i="2"/>
  <c r="I11" i="2"/>
  <c r="I26" i="2"/>
  <c r="I19" i="2"/>
  <c r="I21" i="2"/>
  <c r="I27" i="2"/>
  <c r="I17" i="2"/>
  <c r="I13" i="2"/>
  <c r="I20" i="2"/>
  <c r="I24" i="2"/>
  <c r="I23" i="2"/>
  <c r="I10" i="2"/>
  <c r="I15" i="2"/>
  <c r="I18" i="2"/>
  <c r="I25" i="2"/>
  <c r="I22" i="2"/>
  <c r="I12" i="2"/>
  <c r="I16" i="2"/>
  <c r="I14" i="2"/>
  <c r="I28" i="2"/>
  <c r="AU16" i="29" l="1"/>
  <c r="AV16" i="29"/>
  <c r="AW16" i="29"/>
  <c r="AU19" i="29"/>
  <c r="AW19" i="29"/>
  <c r="AV19" i="29"/>
  <c r="AV21" i="29"/>
  <c r="AW21" i="29"/>
  <c r="AU21" i="29"/>
  <c r="AV22" i="29"/>
  <c r="AU22" i="29"/>
  <c r="AW22" i="29"/>
  <c r="AU25" i="29"/>
  <c r="AW25" i="29"/>
  <c r="AV25" i="29"/>
  <c r="AU28" i="29"/>
  <c r="AV28" i="29"/>
  <c r="AW28" i="29"/>
  <c r="AV12" i="29"/>
  <c r="AU12" i="29"/>
  <c r="AW12" i="29"/>
  <c r="AU15" i="29"/>
  <c r="AV15" i="29"/>
  <c r="AW15" i="29"/>
  <c r="AV18" i="29"/>
  <c r="AU18" i="29"/>
  <c r="AW18" i="29"/>
  <c r="AW27" i="29"/>
  <c r="AV27" i="29"/>
  <c r="AU27" i="29"/>
  <c r="AW11" i="29"/>
  <c r="AV11" i="29"/>
  <c r="AU11" i="29"/>
  <c r="AU10" i="29"/>
  <c r="AW10" i="29"/>
  <c r="AV10" i="29"/>
  <c r="AV24" i="29"/>
  <c r="AU24" i="29"/>
  <c r="AW24" i="29"/>
  <c r="AV14" i="29"/>
  <c r="AW14" i="29"/>
  <c r="AU14" i="29"/>
  <c r="AV26" i="29"/>
  <c r="AW26" i="29"/>
  <c r="AU26" i="29"/>
  <c r="AU17" i="29"/>
  <c r="AV17" i="29"/>
  <c r="AW17" i="29"/>
  <c r="AU29" i="29"/>
  <c r="AV29" i="29"/>
  <c r="AW29" i="29"/>
  <c r="AU20" i="29"/>
  <c r="AW20" i="29"/>
  <c r="AV20" i="29"/>
  <c r="AW13" i="29"/>
  <c r="AV13" i="29"/>
  <c r="AU13" i="29"/>
  <c r="AW23" i="29"/>
  <c r="AU23" i="29"/>
  <c r="AV23" i="29"/>
  <c r="AX26" i="30"/>
  <c r="AX10" i="30"/>
  <c r="AX27" i="30"/>
  <c r="AX11" i="30"/>
  <c r="AX28" i="30"/>
  <c r="AX12" i="30"/>
  <c r="AX29" i="30"/>
  <c r="AX13" i="30"/>
  <c r="AX14" i="30"/>
  <c r="AX15" i="30"/>
  <c r="AX25" i="30"/>
  <c r="AX16" i="30"/>
  <c r="AX21" i="30"/>
  <c r="AX20" i="30"/>
  <c r="AX18" i="30"/>
  <c r="AX23" i="30"/>
  <c r="AX19" i="30"/>
  <c r="AX24" i="30"/>
  <c r="AX17" i="30"/>
  <c r="AX22" i="30"/>
  <c r="AX26" i="29"/>
  <c r="AX10" i="29"/>
  <c r="AX28" i="29"/>
  <c r="AX12" i="29"/>
  <c r="AX27" i="29"/>
  <c r="AX11" i="29"/>
  <c r="AX29" i="29"/>
  <c r="AX13" i="29"/>
  <c r="AX18" i="29"/>
  <c r="AX14" i="29"/>
  <c r="AX15" i="29"/>
  <c r="AX16" i="29"/>
  <c r="AX17" i="29"/>
  <c r="AX23" i="29"/>
  <c r="AX20" i="29"/>
  <c r="AX25" i="29"/>
  <c r="AX22" i="29"/>
  <c r="AX21" i="29"/>
  <c r="AX19" i="29"/>
  <c r="AX24" i="29"/>
  <c r="AX26" i="28"/>
  <c r="AX10" i="28"/>
  <c r="AX13" i="28"/>
  <c r="AX15" i="28"/>
  <c r="AX18" i="28"/>
  <c r="AX27" i="28"/>
  <c r="AX11" i="28"/>
  <c r="AX29" i="28"/>
  <c r="AX28" i="28"/>
  <c r="AX12" i="28"/>
  <c r="AX14" i="28"/>
  <c r="AX16" i="28"/>
  <c r="AX17" i="28"/>
  <c r="AX20" i="28"/>
  <c r="AX25" i="28"/>
  <c r="AX19" i="28"/>
  <c r="AX24" i="28"/>
  <c r="AX21" i="28"/>
  <c r="AX23" i="28"/>
  <c r="AX22" i="28"/>
  <c r="AX26" i="16"/>
  <c r="AX10" i="16"/>
  <c r="AX27" i="16"/>
  <c r="AX11" i="16"/>
  <c r="AX28" i="16"/>
  <c r="AX12" i="16"/>
  <c r="AX29" i="16"/>
  <c r="AX25" i="16"/>
  <c r="AX21" i="16"/>
  <c r="AX22" i="16"/>
  <c r="AX23" i="16"/>
  <c r="AX17" i="16"/>
  <c r="AX18" i="16"/>
  <c r="AX14" i="16"/>
  <c r="AX13" i="16"/>
  <c r="AX19" i="16"/>
  <c r="AX15" i="16"/>
  <c r="AX24" i="16"/>
  <c r="AX16" i="16"/>
  <c r="AX20" i="16"/>
  <c r="AU12" i="25"/>
  <c r="AV12" i="25"/>
  <c r="AW12" i="25"/>
  <c r="AU10" i="25"/>
  <c r="AW10" i="25"/>
  <c r="AV10" i="25"/>
  <c r="AW11" i="25"/>
  <c r="AV11" i="25"/>
  <c r="AU11" i="25"/>
  <c r="AV15" i="25"/>
  <c r="AU15" i="25"/>
  <c r="AW15" i="25"/>
  <c r="AW29" i="25"/>
  <c r="AV29" i="25"/>
  <c r="AU29" i="25"/>
  <c r="AV20" i="25"/>
  <c r="AW20" i="25"/>
  <c r="AU20" i="25"/>
  <c r="AU26" i="25"/>
  <c r="AW26" i="25"/>
  <c r="AV26" i="25"/>
  <c r="AU25" i="25"/>
  <c r="AW25" i="25"/>
  <c r="AV25" i="25"/>
  <c r="AU13" i="25"/>
  <c r="AW13" i="25"/>
  <c r="AV13" i="25"/>
  <c r="AV14" i="25"/>
  <c r="AW14" i="25"/>
  <c r="AU14" i="25"/>
  <c r="AV18" i="25"/>
  <c r="AW18" i="25"/>
  <c r="AU18" i="25"/>
  <c r="AV28" i="25"/>
  <c r="AW28" i="25"/>
  <c r="AU28" i="25"/>
  <c r="AW23" i="25"/>
  <c r="AU23" i="25"/>
  <c r="AV23" i="25"/>
  <c r="AW21" i="25"/>
  <c r="AV21" i="25"/>
  <c r="AU21" i="25"/>
  <c r="AU24" i="25"/>
  <c r="AW24" i="25"/>
  <c r="AV24" i="25"/>
  <c r="AW17" i="25"/>
  <c r="AV17" i="25"/>
  <c r="AU17" i="25"/>
  <c r="AU22" i="25"/>
  <c r="AV22" i="25"/>
  <c r="AW22" i="25"/>
  <c r="AV27" i="25"/>
  <c r="AU27" i="25"/>
  <c r="AW27" i="25"/>
  <c r="AW16" i="25"/>
  <c r="AU16" i="25"/>
  <c r="AV16" i="25"/>
  <c r="AW19" i="25"/>
  <c r="AV19" i="25"/>
  <c r="AU19" i="25"/>
  <c r="AX11" i="25"/>
  <c r="AX25" i="25"/>
  <c r="AX27" i="25"/>
  <c r="AX16" i="25"/>
  <c r="AX26" i="25"/>
  <c r="AX20" i="25"/>
  <c r="AX17" i="25"/>
  <c r="AX13" i="25"/>
  <c r="AX23" i="25"/>
  <c r="AX28" i="25"/>
  <c r="AX18" i="25"/>
  <c r="AX22" i="25"/>
  <c r="AX14" i="25"/>
  <c r="AX29" i="25"/>
  <c r="AX24" i="25"/>
  <c r="AX19" i="25"/>
  <c r="AX12" i="25"/>
  <c r="AX15" i="25"/>
  <c r="AX10" i="25"/>
  <c r="AX21" i="25"/>
  <c r="AV18" i="24"/>
  <c r="AW18" i="24"/>
  <c r="AU18" i="24"/>
  <c r="AV19" i="24"/>
  <c r="AU19" i="24"/>
  <c r="AW19" i="24"/>
  <c r="AV29" i="24"/>
  <c r="AU29" i="24"/>
  <c r="AW29" i="24"/>
  <c r="AW23" i="24"/>
  <c r="AV23" i="24"/>
  <c r="AU23" i="24"/>
  <c r="AU13" i="24"/>
  <c r="AW13" i="24"/>
  <c r="AV13" i="24"/>
  <c r="AV27" i="24"/>
  <c r="AU27" i="24"/>
  <c r="AW27" i="24"/>
  <c r="AW11" i="24"/>
  <c r="AV11" i="24"/>
  <c r="AU11" i="24"/>
  <c r="AU12" i="24"/>
  <c r="AV12" i="24"/>
  <c r="AW12" i="24"/>
  <c r="AU28" i="24"/>
  <c r="AW28" i="24"/>
  <c r="AV28" i="24"/>
  <c r="AU17" i="24"/>
  <c r="AW17" i="24"/>
  <c r="AV17" i="24"/>
  <c r="AX11" i="24"/>
  <c r="AX26" i="24"/>
  <c r="AX21" i="24"/>
  <c r="AX24" i="24"/>
  <c r="AX16" i="24"/>
  <c r="AX25" i="24"/>
  <c r="AX10" i="24"/>
  <c r="AX27" i="24"/>
  <c r="AX13" i="24"/>
  <c r="AX12" i="24"/>
  <c r="AX18" i="24"/>
  <c r="AX14" i="24"/>
  <c r="AX17" i="24"/>
  <c r="AX15" i="24"/>
  <c r="AX20" i="24"/>
  <c r="AX28" i="24"/>
  <c r="AX19" i="24"/>
  <c r="AX29" i="24"/>
  <c r="AX22" i="24"/>
  <c r="AX23" i="24"/>
  <c r="AW20" i="24"/>
  <c r="AU20" i="24"/>
  <c r="AV20" i="24"/>
  <c r="AU22" i="24"/>
  <c r="AW22" i="24"/>
  <c r="AV22" i="24"/>
  <c r="AV14" i="24"/>
  <c r="AW14" i="24"/>
  <c r="AU14" i="24"/>
  <c r="AW10" i="24"/>
  <c r="AU10" i="24"/>
  <c r="AV10" i="24"/>
  <c r="AU26" i="24"/>
  <c r="AW26" i="24"/>
  <c r="AV26" i="24"/>
  <c r="AW24" i="24"/>
  <c r="AV24" i="24"/>
  <c r="AU24" i="24"/>
  <c r="AU15" i="24"/>
  <c r="AW15" i="24"/>
  <c r="AV15" i="24"/>
  <c r="AV16" i="24"/>
  <c r="AU16" i="24"/>
  <c r="AW16" i="24"/>
  <c r="AU21" i="24"/>
  <c r="AW21" i="24"/>
  <c r="AV21" i="24"/>
  <c r="AV25" i="24"/>
  <c r="AU25" i="24"/>
  <c r="AW25" i="24"/>
  <c r="AZ10" i="23"/>
  <c r="BC10" i="23"/>
  <c r="BD10" i="23" s="1"/>
  <c r="AZ17" i="23"/>
  <c r="BC17" i="23"/>
  <c r="BD17" i="23" s="1"/>
  <c r="AZ25" i="23"/>
  <c r="BC25" i="23"/>
  <c r="BD25" i="23" s="1"/>
  <c r="AZ23" i="23"/>
  <c r="BC23" i="23"/>
  <c r="BD23" i="23" s="1"/>
  <c r="AZ27" i="23"/>
  <c r="BC27" i="23"/>
  <c r="BD27" i="23" s="1"/>
  <c r="AZ21" i="23"/>
  <c r="BC21" i="23"/>
  <c r="BD21" i="23" s="1"/>
  <c r="AZ26" i="23"/>
  <c r="BC26" i="23"/>
  <c r="BD26" i="23" s="1"/>
  <c r="AZ28" i="23"/>
  <c r="BC28" i="23"/>
  <c r="BD28" i="23" s="1"/>
  <c r="AZ24" i="23"/>
  <c r="BC24" i="23"/>
  <c r="BD24" i="23" s="1"/>
  <c r="AZ14" i="23"/>
  <c r="BC14" i="23"/>
  <c r="BD14" i="23" s="1"/>
  <c r="AZ12" i="23"/>
  <c r="BC12" i="23"/>
  <c r="BD12" i="23" s="1"/>
  <c r="AZ29" i="23"/>
  <c r="BC29" i="23"/>
  <c r="BD29" i="23" s="1"/>
  <c r="AZ20" i="23"/>
  <c r="BC20" i="23"/>
  <c r="BD20" i="23" s="1"/>
  <c r="AZ18" i="23"/>
  <c r="BC18" i="23"/>
  <c r="BD18" i="23" s="1"/>
  <c r="AZ16" i="23"/>
  <c r="BC16" i="23"/>
  <c r="BD16" i="23" s="1"/>
  <c r="AZ13" i="23"/>
  <c r="BC13" i="23"/>
  <c r="BD13" i="23" s="1"/>
  <c r="AZ11" i="23"/>
  <c r="BC11" i="23"/>
  <c r="BD11" i="23" s="1"/>
  <c r="AZ19" i="23"/>
  <c r="BC19" i="23"/>
  <c r="BD19" i="23" s="1"/>
  <c r="AZ22" i="23"/>
  <c r="BC22" i="23"/>
  <c r="BD22" i="23" s="1"/>
  <c r="AZ15" i="23"/>
  <c r="BC15" i="23"/>
  <c r="BD15" i="23" s="1"/>
  <c r="AV26" i="22"/>
  <c r="AW26" i="22"/>
  <c r="AU26" i="22"/>
  <c r="AW23" i="22"/>
  <c r="AV23" i="22"/>
  <c r="AU23" i="22"/>
  <c r="AW11" i="22"/>
  <c r="AU11" i="22"/>
  <c r="AV11" i="22"/>
  <c r="AU10" i="22"/>
  <c r="AW10" i="22"/>
  <c r="AV10" i="22"/>
  <c r="AV29" i="22"/>
  <c r="AW29" i="22"/>
  <c r="AU29" i="22"/>
  <c r="AV14" i="22"/>
  <c r="AW14" i="22"/>
  <c r="AU14" i="22"/>
  <c r="AW27" i="22"/>
  <c r="AV27" i="22"/>
  <c r="AU27" i="22"/>
  <c r="AU24" i="22"/>
  <c r="AV24" i="22"/>
  <c r="AW24" i="22"/>
  <c r="AW12" i="22"/>
  <c r="AV12" i="22"/>
  <c r="AU12" i="22"/>
  <c r="AX11" i="22"/>
  <c r="AX26" i="22"/>
  <c r="AX16" i="22"/>
  <c r="AX23" i="22"/>
  <c r="AX28" i="22"/>
  <c r="AX20" i="22"/>
  <c r="AX17" i="22"/>
  <c r="AX21" i="22"/>
  <c r="AX12" i="22"/>
  <c r="AX29" i="22"/>
  <c r="AX24" i="22"/>
  <c r="AX25" i="22"/>
  <c r="AX22" i="22"/>
  <c r="AX19" i="22"/>
  <c r="AX14" i="22"/>
  <c r="AX10" i="22"/>
  <c r="AX13" i="22"/>
  <c r="AX18" i="22"/>
  <c r="AX27" i="22"/>
  <c r="AX15" i="22"/>
  <c r="AV21" i="22"/>
  <c r="AU21" i="22"/>
  <c r="AW21" i="22"/>
  <c r="AV28" i="22"/>
  <c r="AU28" i="22"/>
  <c r="AW28" i="22"/>
  <c r="AU15" i="22"/>
  <c r="AW15" i="22"/>
  <c r="AV15" i="22"/>
  <c r="AV22" i="22"/>
  <c r="AU22" i="22"/>
  <c r="AW22" i="22"/>
  <c r="AU20" i="22"/>
  <c r="AV20" i="22"/>
  <c r="AW20" i="22"/>
  <c r="AU19" i="22"/>
  <c r="AV19" i="22"/>
  <c r="AW19" i="22"/>
  <c r="AU17" i="22"/>
  <c r="AW17" i="22"/>
  <c r="AV17" i="22"/>
  <c r="AW16" i="22"/>
  <c r="AU16" i="22"/>
  <c r="AV16" i="22"/>
  <c r="AU13" i="22"/>
  <c r="AV13" i="22"/>
  <c r="AW13" i="22"/>
  <c r="AW18" i="22"/>
  <c r="AV18" i="22"/>
  <c r="AU18" i="22"/>
  <c r="AW25" i="22"/>
  <c r="AU25" i="22"/>
  <c r="AV25" i="22"/>
  <c r="AW11" i="18"/>
  <c r="AV11" i="18"/>
  <c r="AU11" i="18"/>
  <c r="AU20" i="18"/>
  <c r="AW20" i="18"/>
  <c r="AV20" i="18"/>
  <c r="AW24" i="18"/>
  <c r="AU24" i="18"/>
  <c r="AV24" i="18"/>
  <c r="AW14" i="18"/>
  <c r="AV14" i="18"/>
  <c r="AU14" i="18"/>
  <c r="AU17" i="18"/>
  <c r="AV17" i="18"/>
  <c r="AW17" i="18"/>
  <c r="AV16" i="18"/>
  <c r="AW16" i="18"/>
  <c r="AU16" i="18"/>
  <c r="AU22" i="18"/>
  <c r="AW22" i="18"/>
  <c r="AV22" i="18"/>
  <c r="AU27" i="18"/>
  <c r="AW27" i="18"/>
  <c r="AV27" i="18"/>
  <c r="AU19" i="18"/>
  <c r="AW19" i="18"/>
  <c r="AV19" i="18"/>
  <c r="AV13" i="18"/>
  <c r="AU13" i="18"/>
  <c r="AW13" i="18"/>
  <c r="AW26" i="18"/>
  <c r="AU26" i="18"/>
  <c r="AV26" i="18"/>
  <c r="AU12" i="18"/>
  <c r="AW12" i="18"/>
  <c r="AV12" i="18"/>
  <c r="AV18" i="18"/>
  <c r="AW18" i="18"/>
  <c r="AU18" i="18"/>
  <c r="AX14" i="18"/>
  <c r="AX24" i="18"/>
  <c r="AX21" i="18"/>
  <c r="AX18" i="18"/>
  <c r="AX11" i="18"/>
  <c r="AX28" i="18"/>
  <c r="AX13" i="18"/>
  <c r="AX26" i="18"/>
  <c r="AX29" i="18"/>
  <c r="AX22" i="18"/>
  <c r="AX19" i="18"/>
  <c r="AX10" i="18"/>
  <c r="AX23" i="18"/>
  <c r="AX27" i="18"/>
  <c r="AX20" i="18"/>
  <c r="AX25" i="18"/>
  <c r="AX17" i="18"/>
  <c r="AX12" i="18"/>
  <c r="AX15" i="18"/>
  <c r="AX16" i="18"/>
  <c r="AW21" i="18"/>
  <c r="AU21" i="18"/>
  <c r="AV21" i="18"/>
  <c r="AV29" i="18"/>
  <c r="AW29" i="18"/>
  <c r="AU29" i="18"/>
  <c r="AW28" i="18"/>
  <c r="AU28" i="18"/>
  <c r="AV28" i="18"/>
  <c r="AV15" i="18"/>
  <c r="AW15" i="18"/>
  <c r="AU15" i="18"/>
  <c r="AU25" i="18"/>
  <c r="AW25" i="18"/>
  <c r="AV25" i="18"/>
  <c r="AV23" i="18"/>
  <c r="AW23" i="18"/>
  <c r="AU23" i="18"/>
  <c r="AW25" i="2"/>
  <c r="AV25" i="2"/>
  <c r="AU25" i="2"/>
  <c r="AU14" i="2"/>
  <c r="AV14" i="2"/>
  <c r="AW14" i="2"/>
  <c r="AW17" i="2"/>
  <c r="AU17" i="2"/>
  <c r="AV17" i="2"/>
  <c r="AV13" i="2"/>
  <c r="AU13" i="2"/>
  <c r="AW13" i="2"/>
  <c r="AW24" i="2"/>
  <c r="AV24" i="2"/>
  <c r="AU24" i="2"/>
  <c r="AW21" i="2"/>
  <c r="AU21" i="2"/>
  <c r="AV21" i="2"/>
  <c r="AV11" i="2"/>
  <c r="AU11" i="2"/>
  <c r="AW11" i="2"/>
  <c r="AV28" i="2"/>
  <c r="AU28" i="2"/>
  <c r="AW28" i="2"/>
  <c r="AV10" i="2"/>
  <c r="AU10" i="2"/>
  <c r="AW10" i="2"/>
  <c r="AV18" i="2"/>
  <c r="AW18" i="2"/>
  <c r="AU18" i="2"/>
  <c r="AW20" i="2"/>
  <c r="AV20" i="2"/>
  <c r="AU20" i="2"/>
  <c r="AV15" i="2"/>
  <c r="AW15" i="2"/>
  <c r="AU15" i="2"/>
  <c r="AV16" i="2"/>
  <c r="AU16" i="2"/>
  <c r="AW16" i="2"/>
  <c r="AU26" i="2"/>
  <c r="AW26" i="2"/>
  <c r="AV26" i="2"/>
  <c r="AW23" i="2"/>
  <c r="AU23" i="2"/>
  <c r="AV23" i="2"/>
  <c r="AW27" i="2"/>
  <c r="AU27" i="2"/>
  <c r="AV27" i="2"/>
  <c r="AX21" i="2"/>
  <c r="AX22" i="2"/>
  <c r="AX23" i="2"/>
  <c r="AX24" i="2"/>
  <c r="AX25" i="2"/>
  <c r="AX10" i="2"/>
  <c r="AX26" i="2"/>
  <c r="AX11" i="2"/>
  <c r="AX27" i="2"/>
  <c r="AX14" i="2"/>
  <c r="AX16" i="2"/>
  <c r="AX17" i="2"/>
  <c r="AX18" i="2"/>
  <c r="AX19" i="2"/>
  <c r="AX20" i="2"/>
  <c r="AX28" i="2"/>
  <c r="AX13" i="2"/>
  <c r="AX29" i="2"/>
  <c r="AX15" i="2"/>
  <c r="AX12" i="2"/>
  <c r="AW19" i="2"/>
  <c r="AV19" i="2"/>
  <c r="AU19" i="2"/>
  <c r="AU12" i="2"/>
  <c r="AV12" i="2"/>
  <c r="AW12" i="2"/>
  <c r="AW22" i="2"/>
  <c r="AU22" i="2"/>
  <c r="AV22" i="2"/>
  <c r="AU29" i="2"/>
  <c r="AV29" i="2"/>
  <c r="AW29" i="2"/>
  <c r="AZ11" i="29" l="1"/>
  <c r="BC11" i="29"/>
  <c r="BD11" i="29" s="1"/>
  <c r="AZ17" i="29"/>
  <c r="BC17" i="29"/>
  <c r="BD17" i="29" s="1"/>
  <c r="AZ25" i="29"/>
  <c r="BC25" i="29"/>
  <c r="BD25" i="29" s="1"/>
  <c r="AZ27" i="29"/>
  <c r="BC27" i="29"/>
  <c r="BD27" i="29" s="1"/>
  <c r="BC23" i="29"/>
  <c r="BD23" i="29" s="1"/>
  <c r="AZ23" i="29"/>
  <c r="AZ26" i="29"/>
  <c r="BC26" i="29"/>
  <c r="BD26" i="29" s="1"/>
  <c r="AZ22" i="29"/>
  <c r="BC22" i="29"/>
  <c r="BD22" i="29" s="1"/>
  <c r="AZ18" i="29"/>
  <c r="BC18" i="29"/>
  <c r="BD18" i="29" s="1"/>
  <c r="AZ13" i="29"/>
  <c r="BC13" i="29"/>
  <c r="BD13" i="29" s="1"/>
  <c r="AZ14" i="29"/>
  <c r="BC14" i="29"/>
  <c r="BD14" i="29" s="1"/>
  <c r="AZ15" i="29"/>
  <c r="BC15" i="29"/>
  <c r="BD15" i="29" s="1"/>
  <c r="AZ21" i="29"/>
  <c r="BC21" i="29"/>
  <c r="BD21" i="29" s="1"/>
  <c r="AZ20" i="29"/>
  <c r="BC20" i="29"/>
  <c r="BD20" i="29" s="1"/>
  <c r="AZ19" i="29"/>
  <c r="BC19" i="29"/>
  <c r="BD19" i="29" s="1"/>
  <c r="AZ24" i="29"/>
  <c r="BC24" i="29"/>
  <c r="BD24" i="29" s="1"/>
  <c r="AZ10" i="29"/>
  <c r="BC10" i="29"/>
  <c r="BD10" i="29" s="1"/>
  <c r="AZ12" i="29"/>
  <c r="BC12" i="29"/>
  <c r="BD12" i="29" s="1"/>
  <c r="AZ29" i="29"/>
  <c r="BC29" i="29"/>
  <c r="BD29" i="29" s="1"/>
  <c r="AZ16" i="29"/>
  <c r="BC16" i="29"/>
  <c r="BD16" i="29" s="1"/>
  <c r="AZ28" i="29"/>
  <c r="BC28" i="29"/>
  <c r="BD28" i="29" s="1"/>
  <c r="AZ19" i="25"/>
  <c r="BC19" i="25"/>
  <c r="BD19" i="25" s="1"/>
  <c r="AZ16" i="25"/>
  <c r="BC16" i="25"/>
  <c r="BD16" i="25" s="1"/>
  <c r="AZ21" i="25"/>
  <c r="BC21" i="25"/>
  <c r="BD21" i="25" s="1"/>
  <c r="AZ11" i="25"/>
  <c r="BC11" i="25"/>
  <c r="BD11" i="25" s="1"/>
  <c r="AZ23" i="25"/>
  <c r="BC23" i="25"/>
  <c r="BD23" i="25" s="1"/>
  <c r="AZ10" i="25"/>
  <c r="BC10" i="25"/>
  <c r="BD10" i="25" s="1"/>
  <c r="AZ26" i="25"/>
  <c r="BC26" i="25"/>
  <c r="BD26" i="25" s="1"/>
  <c r="AZ20" i="25"/>
  <c r="BC20" i="25"/>
  <c r="BD20" i="25" s="1"/>
  <c r="AZ17" i="25"/>
  <c r="BC17" i="25"/>
  <c r="BD17" i="25" s="1"/>
  <c r="AZ18" i="25"/>
  <c r="BC18" i="25"/>
  <c r="BD18" i="25" s="1"/>
  <c r="AZ29" i="25"/>
  <c r="BC29" i="25"/>
  <c r="BD29" i="25" s="1"/>
  <c r="AZ24" i="25"/>
  <c r="BC24" i="25"/>
  <c r="BD24" i="25" s="1"/>
  <c r="AZ14" i="25"/>
  <c r="BC14" i="25"/>
  <c r="BD14" i="25" s="1"/>
  <c r="AZ13" i="25"/>
  <c r="BC13" i="25"/>
  <c r="BD13" i="25" s="1"/>
  <c r="AZ15" i="25"/>
  <c r="BC15" i="25"/>
  <c r="BD15" i="25" s="1"/>
  <c r="AZ25" i="25"/>
  <c r="BC25" i="25"/>
  <c r="BD25" i="25" s="1"/>
  <c r="AZ27" i="25"/>
  <c r="BC27" i="25"/>
  <c r="BD27" i="25" s="1"/>
  <c r="AZ22" i="25"/>
  <c r="BC22" i="25"/>
  <c r="BD22" i="25" s="1"/>
  <c r="AZ28" i="25"/>
  <c r="BC28" i="25"/>
  <c r="BD28" i="25" s="1"/>
  <c r="AZ12" i="25"/>
  <c r="BC12" i="25"/>
  <c r="BD12" i="25" s="1"/>
  <c r="AZ27" i="24"/>
  <c r="BC27" i="24"/>
  <c r="BD27" i="24" s="1"/>
  <c r="BC10" i="24"/>
  <c r="BD10" i="24" s="1"/>
  <c r="AZ10" i="24"/>
  <c r="AZ21" i="24"/>
  <c r="BC21" i="24"/>
  <c r="BD21" i="24" s="1"/>
  <c r="AZ28" i="24"/>
  <c r="BC28" i="24"/>
  <c r="BD28" i="24" s="1"/>
  <c r="AZ22" i="24"/>
  <c r="BC22" i="24"/>
  <c r="BD22" i="24" s="1"/>
  <c r="AZ12" i="24"/>
  <c r="BC12" i="24"/>
  <c r="BD12" i="24" s="1"/>
  <c r="AZ20" i="24"/>
  <c r="BC20" i="24"/>
  <c r="BD20" i="24" s="1"/>
  <c r="AZ19" i="24"/>
  <c r="BC19" i="24"/>
  <c r="BD19" i="24" s="1"/>
  <c r="AZ24" i="24"/>
  <c r="BC24" i="24"/>
  <c r="BD24" i="24" s="1"/>
  <c r="AZ13" i="24"/>
  <c r="BC13" i="24"/>
  <c r="BD13" i="24" s="1"/>
  <c r="AZ25" i="24"/>
  <c r="BC25" i="24"/>
  <c r="BD25" i="24" s="1"/>
  <c r="AZ17" i="24"/>
  <c r="BC17" i="24"/>
  <c r="BD17" i="24" s="1"/>
  <c r="BC23" i="24"/>
  <c r="BD23" i="24" s="1"/>
  <c r="AZ23" i="24"/>
  <c r="AZ14" i="24"/>
  <c r="BC14" i="24"/>
  <c r="BD14" i="24" s="1"/>
  <c r="AZ16" i="24"/>
  <c r="BC16" i="24"/>
  <c r="BD16" i="24" s="1"/>
  <c r="AZ15" i="24"/>
  <c r="BC15" i="24"/>
  <c r="BD15" i="24" s="1"/>
  <c r="AZ29" i="24"/>
  <c r="BC29" i="24"/>
  <c r="BD29" i="24" s="1"/>
  <c r="AZ11" i="24"/>
  <c r="BC11" i="24"/>
  <c r="BD11" i="24" s="1"/>
  <c r="AZ26" i="24"/>
  <c r="BC26" i="24"/>
  <c r="BD26" i="24" s="1"/>
  <c r="AZ18" i="24"/>
  <c r="BC18" i="24"/>
  <c r="BD18" i="24" s="1"/>
  <c r="BC14" i="22"/>
  <c r="BD14" i="22" s="1"/>
  <c r="AZ14" i="22"/>
  <c r="AZ18" i="22"/>
  <c r="BC18" i="22"/>
  <c r="BD18" i="22" s="1"/>
  <c r="AZ10" i="22"/>
  <c r="BC10" i="22"/>
  <c r="BD10" i="22" s="1"/>
  <c r="AZ22" i="22"/>
  <c r="BC22" i="22"/>
  <c r="BD22" i="22" s="1"/>
  <c r="AZ11" i="22"/>
  <c r="BC11" i="22"/>
  <c r="BD11" i="22" s="1"/>
  <c r="AZ15" i="22"/>
  <c r="BC15" i="22"/>
  <c r="BD15" i="22" s="1"/>
  <c r="AZ24" i="22"/>
  <c r="BC24" i="22"/>
  <c r="BD24" i="22" s="1"/>
  <c r="AZ23" i="22"/>
  <c r="BC23" i="22"/>
  <c r="BD23" i="22" s="1"/>
  <c r="AZ28" i="22"/>
  <c r="BC28" i="22"/>
  <c r="BD28" i="22" s="1"/>
  <c r="AZ21" i="22"/>
  <c r="BC21" i="22"/>
  <c r="BD21" i="22" s="1"/>
  <c r="AZ29" i="22"/>
  <c r="BC29" i="22"/>
  <c r="BD29" i="22" s="1"/>
  <c r="AZ12" i="22"/>
  <c r="BC12" i="22"/>
  <c r="BD12" i="22" s="1"/>
  <c r="BC13" i="22"/>
  <c r="BD13" i="22" s="1"/>
  <c r="AZ13" i="22"/>
  <c r="AZ16" i="22"/>
  <c r="BC16" i="22"/>
  <c r="BD16" i="22" s="1"/>
  <c r="AZ17" i="22"/>
  <c r="BC17" i="22"/>
  <c r="BD17" i="22" s="1"/>
  <c r="AZ27" i="22"/>
  <c r="BC27" i="22"/>
  <c r="BD27" i="22" s="1"/>
  <c r="BC25" i="22"/>
  <c r="BD25" i="22" s="1"/>
  <c r="AZ25" i="22"/>
  <c r="AZ19" i="22"/>
  <c r="BC19" i="22"/>
  <c r="BD19" i="22" s="1"/>
  <c r="AZ20" i="22"/>
  <c r="BC20" i="22"/>
  <c r="BD20" i="22" s="1"/>
  <c r="AZ26" i="22"/>
  <c r="BC26" i="22"/>
  <c r="BD26" i="22" s="1"/>
  <c r="AZ16" i="18"/>
  <c r="BC16" i="18"/>
  <c r="BD16" i="18" s="1"/>
  <c r="AZ17" i="18"/>
  <c r="BC17" i="18"/>
  <c r="BD17" i="18" s="1"/>
  <c r="AZ24" i="18"/>
  <c r="BC24" i="18"/>
  <c r="BD24" i="18" s="1"/>
  <c r="AZ15" i="18"/>
  <c r="BC15" i="18"/>
  <c r="BD15" i="18" s="1"/>
  <c r="AZ18" i="18"/>
  <c r="BC18" i="18"/>
  <c r="BD18" i="18" s="1"/>
  <c r="AZ28" i="18"/>
  <c r="BC28" i="18"/>
  <c r="BD28" i="18" s="1"/>
  <c r="AZ12" i="18"/>
  <c r="BC12" i="18"/>
  <c r="BD12" i="18" s="1"/>
  <c r="AZ20" i="18"/>
  <c r="BC20" i="18"/>
  <c r="BD20" i="18" s="1"/>
  <c r="AZ13" i="18"/>
  <c r="BC13" i="18"/>
  <c r="BD13" i="18" s="1"/>
  <c r="AZ19" i="18"/>
  <c r="BC19" i="18"/>
  <c r="BD19" i="18" s="1"/>
  <c r="AZ25" i="18"/>
  <c r="BC25" i="18"/>
  <c r="BD25" i="18" s="1"/>
  <c r="AZ27" i="18"/>
  <c r="BC27" i="18"/>
  <c r="BD27" i="18" s="1"/>
  <c r="AZ22" i="18"/>
  <c r="BC22" i="18"/>
  <c r="BD22" i="18" s="1"/>
  <c r="AZ23" i="18"/>
  <c r="BC23" i="18"/>
  <c r="BD23" i="18" s="1"/>
  <c r="AZ14" i="18"/>
  <c r="BC14" i="18"/>
  <c r="BD14" i="18" s="1"/>
  <c r="AZ26" i="18"/>
  <c r="BC26" i="18"/>
  <c r="BD26" i="18" s="1"/>
  <c r="AZ29" i="18"/>
  <c r="BC29" i="18"/>
  <c r="BD29" i="18" s="1"/>
  <c r="AZ11" i="18"/>
  <c r="BC11" i="18"/>
  <c r="BD11" i="18" s="1"/>
  <c r="AZ21" i="18"/>
  <c r="BC21" i="18"/>
  <c r="BD21" i="18" s="1"/>
  <c r="AZ27" i="2"/>
  <c r="BC27" i="2"/>
  <c r="BD27" i="2" s="1"/>
  <c r="AZ20" i="2"/>
  <c r="BC20" i="2"/>
  <c r="BD20" i="2" s="1"/>
  <c r="AZ29" i="2"/>
  <c r="BC29" i="2"/>
  <c r="BD29" i="2" s="1"/>
  <c r="AZ24" i="2"/>
  <c r="BC24" i="2"/>
  <c r="BD24" i="2" s="1"/>
  <c r="AZ22" i="2"/>
  <c r="BC22" i="2"/>
  <c r="BD22" i="2" s="1"/>
  <c r="AZ23" i="2"/>
  <c r="BC23" i="2"/>
  <c r="BD23" i="2" s="1"/>
  <c r="AZ18" i="2"/>
  <c r="BC18" i="2"/>
  <c r="BD18" i="2" s="1"/>
  <c r="AZ26" i="2"/>
  <c r="BC26" i="2"/>
  <c r="BD26" i="2" s="1"/>
  <c r="AZ13" i="2"/>
  <c r="BC13" i="2"/>
  <c r="BD13" i="2" s="1"/>
  <c r="AZ12" i="2"/>
  <c r="BC12" i="2"/>
  <c r="BD12" i="2" s="1"/>
  <c r="AZ10" i="2"/>
  <c r="BC10" i="2"/>
  <c r="BD10" i="2" s="1"/>
  <c r="AZ17" i="2"/>
  <c r="BC17" i="2"/>
  <c r="BD17" i="2" s="1"/>
  <c r="AZ19" i="2"/>
  <c r="BC19" i="2"/>
  <c r="BD19" i="2" s="1"/>
  <c r="AZ28" i="2"/>
  <c r="BC28" i="2"/>
  <c r="BD28" i="2" s="1"/>
  <c r="AZ16" i="2"/>
  <c r="BC16" i="2"/>
  <c r="BD16" i="2" s="1"/>
  <c r="AZ14" i="2"/>
  <c r="BC14" i="2"/>
  <c r="BD14" i="2" s="1"/>
  <c r="AZ11" i="2"/>
  <c r="BC11" i="2"/>
  <c r="BD11" i="2" s="1"/>
  <c r="AZ15" i="2"/>
  <c r="BC15" i="2"/>
  <c r="BD15" i="2" s="1"/>
  <c r="AZ21" i="2"/>
  <c r="BC21" i="2"/>
  <c r="BD21" i="2" s="1"/>
  <c r="AZ25" i="2"/>
  <c r="BC25" i="2"/>
  <c r="BD25" i="2" s="1"/>
  <c r="AV10" i="18"/>
  <c r="AZ10" i="18" s="1"/>
  <c r="AU10" i="18"/>
  <c r="AW10" i="18"/>
  <c r="BC10" i="18" l="1"/>
  <c r="BD10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<sst xmlns="http://schemas.openxmlformats.org/spreadsheetml/2006/main" count="7108" uniqueCount="63">
  <si>
    <t>S.No</t>
  </si>
  <si>
    <t>Name</t>
  </si>
  <si>
    <t>Employee ID</t>
  </si>
  <si>
    <t>Aarav Sharma</t>
  </si>
  <si>
    <t>sanvi  mehta</t>
  </si>
  <si>
    <t>vedant iyer</t>
  </si>
  <si>
    <t>anaya kapoor</t>
  </si>
  <si>
    <t>karan malhotra</t>
  </si>
  <si>
    <t>ishita joshi</t>
  </si>
  <si>
    <t>rohan verma</t>
  </si>
  <si>
    <t>nisha gupta</t>
  </si>
  <si>
    <t>Arjun Patel</t>
  </si>
  <si>
    <t>priya desia</t>
  </si>
  <si>
    <t>kabir rathi</t>
  </si>
  <si>
    <t>meera nair</t>
  </si>
  <si>
    <t>siddharth bansal</t>
  </si>
  <si>
    <t>aanya khanna</t>
  </si>
  <si>
    <t>laksh singhania</t>
  </si>
  <si>
    <t>tanvi goyal</t>
  </si>
  <si>
    <t>aditya shekhawat</t>
  </si>
  <si>
    <t>isha chauhan</t>
  </si>
  <si>
    <t>vihaan reddy</t>
  </si>
  <si>
    <t>riya kaur</t>
  </si>
  <si>
    <t>aarav sharma</t>
  </si>
  <si>
    <t>TO</t>
  </si>
  <si>
    <t>Week off</t>
  </si>
  <si>
    <t>From</t>
  </si>
  <si>
    <t>Sanvi Mehta</t>
  </si>
  <si>
    <t>Vedant Iyer</t>
  </si>
  <si>
    <t>Anaya Kapoor</t>
  </si>
  <si>
    <t>Karan Malhotra</t>
  </si>
  <si>
    <t>Rohan Verma</t>
  </si>
  <si>
    <t>Nisha Gupta</t>
  </si>
  <si>
    <t>Kabir Rathi</t>
  </si>
  <si>
    <t>Meerra Nair</t>
  </si>
  <si>
    <t>Oshin verma</t>
  </si>
  <si>
    <t>Ojash Verma</t>
  </si>
  <si>
    <t>Priyanka Sharma</t>
  </si>
  <si>
    <t>Aastha Gupta</t>
  </si>
  <si>
    <t>Riddhi Agarwal</t>
  </si>
  <si>
    <t>Siddhi Agarwal</t>
  </si>
  <si>
    <t>Poonam Verma</t>
  </si>
  <si>
    <t>Days</t>
  </si>
  <si>
    <t>Additional Information</t>
  </si>
  <si>
    <t xml:space="preserve">Present </t>
  </si>
  <si>
    <t>Absent</t>
  </si>
  <si>
    <t>Leave</t>
  </si>
  <si>
    <t>Salary</t>
  </si>
  <si>
    <t>PerDaySalary</t>
  </si>
  <si>
    <t>Deduction</t>
  </si>
  <si>
    <t>Paid Days</t>
  </si>
  <si>
    <t>Total</t>
  </si>
  <si>
    <t>P</t>
  </si>
  <si>
    <t>A</t>
  </si>
  <si>
    <t>L</t>
  </si>
  <si>
    <t>Satyendra Verma</t>
  </si>
  <si>
    <t>Priya Sharma</t>
  </si>
  <si>
    <t>Month</t>
  </si>
  <si>
    <t>p</t>
  </si>
  <si>
    <t>WO</t>
  </si>
  <si>
    <t>a</t>
  </si>
  <si>
    <t>AA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</si>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</sst>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dd"/>
    <numFmt numFmtId="165" formatCode="&quot;$&quot;#,##0.00"/>
    <numFmt numFmtId="166" formatCode="_ [$₹-439]* #,##0.0_ ;_ [$₹-439]* \-#,##0.0_ ;_ [$₹-439]* &quot;-&quot;??_ ;_ @_ "/>
    <numFmt numFmtId="167" formatCode="_ [$₹-4009]\ * #,##0.00_ ;_ [$₹-4009]\ * \-#,##0.00_ ;_ [$₹-4009]\ * &quot;-&quot;??_ ;_ @_ "/>
    <numFmt numFmtId="168" formatCode="[$-409]d\-mmm\-yyyy;@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3" borderId="0" xfId="0" applyFont="1" applyFill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164" fontId="4" fillId="5" borderId="11" xfId="0" applyNumberFormat="1" applyFont="1" applyFill="1" applyBorder="1" applyAlignment="1">
      <alignment horizontal="center"/>
    </xf>
    <xf numFmtId="164" fontId="4" fillId="5" borderId="12" xfId="0" applyNumberFormat="1" applyFont="1" applyFill="1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64" fontId="0" fillId="6" borderId="8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44" fontId="0" fillId="6" borderId="8" xfId="0" applyNumberFormat="1" applyFill="1" applyBorder="1" applyAlignment="1">
      <alignment horizontal="center"/>
    </xf>
    <xf numFmtId="165" fontId="0" fillId="6" borderId="8" xfId="0" applyNumberFormat="1" applyFill="1" applyBorder="1" applyAlignment="1">
      <alignment horizontal="center"/>
    </xf>
    <xf numFmtId="166" fontId="0" fillId="0" borderId="0" xfId="1" applyNumberFormat="1" applyFont="1"/>
    <xf numFmtId="167" fontId="0" fillId="0" borderId="0" xfId="0" applyNumberFormat="1"/>
    <xf numFmtId="166" fontId="0" fillId="0" borderId="0" xfId="0" applyNumberFormat="1"/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0" xfId="0" applyFill="1"/>
    <xf numFmtId="0" fontId="5" fillId="7" borderId="0" xfId="0" applyFont="1" applyFill="1"/>
    <xf numFmtId="0" fontId="0" fillId="8" borderId="0" xfId="0" applyFill="1"/>
    <xf numFmtId="164" fontId="0" fillId="8" borderId="0" xfId="0" applyNumberFormat="1" applyFill="1"/>
    <xf numFmtId="0" fontId="0" fillId="9" borderId="0" xfId="0" applyFill="1"/>
    <xf numFmtId="15" fontId="0" fillId="9" borderId="0" xfId="0" applyNumberFormat="1" applyFill="1" applyAlignment="1">
      <alignment horizontal="center"/>
    </xf>
    <xf numFmtId="164" fontId="0" fillId="9" borderId="0" xfId="0" applyNumberFormat="1" applyFill="1"/>
    <xf numFmtId="15" fontId="0" fillId="9" borderId="0" xfId="0" applyNumberFormat="1" applyFill="1"/>
    <xf numFmtId="168" fontId="0" fillId="0" borderId="0" xfId="0" applyNumberFormat="1"/>
    <xf numFmtId="0" fontId="0" fillId="9" borderId="14" xfId="0" applyFill="1" applyBorder="1"/>
  </cellXfs>
  <cellStyles count="2">
    <cellStyle name="Normal" xfId="0" builtinId="0"/>
    <cellStyle name="Percent" xfId="1" builtinId="5"/>
  </cellStyles>
  <dxfs count="36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numFmt numFmtId="166" formatCode="_ [$₹-439]* #,##0.0_ ;_ [$₹-439]* \-#,##0.0_ ;_ [$₹-439]* &quot;-&quot;??_ ;_ @_ 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39]* #,##0.0_ ;_ [$₹-439]* \-#,##0.0_ ;_ [$₹-439]* &quot;-&quot;??_ ;_ @_ "/>
    </dxf>
    <dxf>
      <numFmt numFmtId="164" formatCode="dd"/>
    </dxf>
    <dxf>
      <numFmt numFmtId="164" formatCode="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64" formatCode="dd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166" formatCode="_ [$₹-439]* #,##0.0_ ;_ [$₹-439]* \-#,##0.0_ ;_ [$₹-439]* &quot;-&quot;??_ ;_ @_ 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39]* #,##0.0_ ;_ [$₹-439]* \-#,##0.0_ ;_ [$₹-439]* &quot;-&quot;??_ ;_ @_ "/>
    </dxf>
    <dxf>
      <numFmt numFmtId="164" formatCode="dd"/>
    </dxf>
    <dxf>
      <numFmt numFmtId="164" formatCode="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64" formatCode="dd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166" formatCode="_ [$₹-439]* #,##0.0_ ;_ [$₹-439]* \-#,##0.0_ ;_ [$₹-439]* &quot;-&quot;??_ ;_ @_ 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39]* #,##0.0_ ;_ [$₹-439]* \-#,##0.0_ ;_ [$₹-439]* &quot;-&quot;??_ ;_ @_ "/>
    </dxf>
    <dxf>
      <numFmt numFmtId="164" formatCode="dd"/>
    </dxf>
    <dxf>
      <numFmt numFmtId="164" formatCode="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64" formatCode="dd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166" formatCode="_ [$₹-439]* #,##0.0_ ;_ [$₹-439]* \-#,##0.0_ ;_ [$₹-439]* &quot;-&quot;??_ ;_ @_ 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39]* #,##0.0_ ;_ [$₹-439]* \-#,##0.0_ ;_ [$₹-439]* &quot;-&quot;??_ ;_ @_ "/>
    </dxf>
    <dxf>
      <numFmt numFmtId="164" formatCode="dd"/>
    </dxf>
    <dxf>
      <numFmt numFmtId="164" formatCode="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64" formatCode="dd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166" formatCode="_ [$₹-439]* #,##0.0_ ;_ [$₹-439]* \-#,##0.0_ ;_ [$₹-439]* &quot;-&quot;??_ ;_ @_ 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39]* #,##0.0_ ;_ [$₹-439]* \-#,##0.0_ ;_ [$₹-439]* &quot;-&quot;??_ ;_ @_ "/>
    </dxf>
    <dxf>
      <numFmt numFmtId="164" formatCode="dd"/>
    </dxf>
    <dxf>
      <numFmt numFmtId="164" formatCode="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64" formatCode="dd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166" formatCode="_ [$₹-439]* #,##0.0_ ;_ [$₹-439]* \-#,##0.0_ ;_ [$₹-439]* &quot;-&quot;??_ ;_ @_ 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39]* #,##0.0_ ;_ [$₹-439]* \-#,##0.0_ ;_ [$₹-439]* &quot;-&quot;??_ ;_ @_ "/>
    </dxf>
    <dxf>
      <numFmt numFmtId="164" formatCode="dd"/>
    </dxf>
    <dxf>
      <numFmt numFmtId="164" formatCode="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64" formatCode="dd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166" formatCode="_ [$₹-439]* #,##0.0_ ;_ [$₹-439]* \-#,##0.0_ ;_ [$₹-439]* &quot;-&quot;??_ ;_ @_ 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39]* #,##0.0_ ;_ [$₹-439]* \-#,##0.0_ ;_ [$₹-439]* &quot;-&quot;??_ ;_ @_ "/>
    </dxf>
    <dxf>
      <numFmt numFmtId="164" formatCode="dd"/>
    </dxf>
    <dxf>
      <numFmt numFmtId="164" formatCode="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64" formatCode="dd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166" formatCode="_ [$₹-439]* #,##0.0_ ;_ [$₹-439]* \-#,##0.0_ ;_ [$₹-439]* &quot;-&quot;??_ ;_ @_ 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39]* #,##0.0_ ;_ [$₹-439]* \-#,##0.0_ ;_ [$₹-439]* &quot;-&quot;??_ ;_ @_ "/>
    </dxf>
    <dxf>
      <numFmt numFmtId="164" formatCode="dd"/>
    </dxf>
    <dxf>
      <numFmt numFmtId="164" formatCode="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64" formatCode="dd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166" formatCode="_ [$₹-439]* #,##0.0_ ;_ [$₹-439]* \-#,##0.0_ ;_ [$₹-439]* &quot;-&quot;??_ ;_ @_ 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39]* #,##0.0_ ;_ [$₹-439]* \-#,##0.0_ ;_ [$₹-439]* &quot;-&quot;??_ ;_ @_ "/>
    </dxf>
    <dxf>
      <numFmt numFmtId="164" formatCode="dd"/>
    </dxf>
    <dxf>
      <numFmt numFmtId="164" formatCode="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64" formatCode="dd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166" formatCode="_ [$₹-439]* #,##0.0_ ;_ [$₹-439]* \-#,##0.0_ ;_ [$₹-439]* &quot;-&quot;??_ ;_ @_ 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39]* #,##0.0_ ;_ [$₹-439]* \-#,##0.0_ ;_ [$₹-439]* &quot;-&quot;??_ ;_ @_ "/>
    </dxf>
    <dxf>
      <numFmt numFmtId="164" formatCode="dd"/>
    </dxf>
    <dxf>
      <numFmt numFmtId="164" formatCode="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64" formatCode="dd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166" formatCode="_ [$₹-439]* #,##0.0_ ;_ [$₹-439]* \-#,##0.0_ ;_ [$₹-439]* &quot;-&quot;??_ ;_ @_ 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39]* #,##0.0_ ;_ [$₹-439]* \-#,##0.0_ ;_ [$₹-439]* &quot;-&quot;??_ ;_ @_ "/>
    </dxf>
    <dxf>
      <numFmt numFmtId="164" formatCode="dd"/>
    </dxf>
    <dxf>
      <numFmt numFmtId="164" formatCode="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64" formatCode="dd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numFmt numFmtId="166" formatCode="_ [$₹-439]* #,##0.0_ ;_ [$₹-439]* \-#,##0.0_ ;_ [$₹-439]* &quot;-&quot;??_ ;_ @_ "/>
    </dxf>
    <dxf>
      <numFmt numFmtId="167" formatCode="_ [$₹-4009]\ * #,##0.00_ ;_ [$₹-4009]\ * \-#,##0.00_ ;_ [$₹-4009]\ * &quot;-&quot;??_ ;_ @_ "/>
    </dxf>
    <dxf>
      <numFmt numFmtId="167" formatCode="_ [$₹-4009]\ * #,##0.00_ ;_ [$₹-4009]\ * \-#,##0.00_ ;_ [$₹-4009]\ * &quot;-&quot;??_ ;_ @_ "/>
    </dxf>
    <dxf>
      <numFmt numFmtId="166" formatCode="_ [$₹-439]* #,##0.0_ ;_ [$₹-439]* \-#,##0.0_ ;_ [$₹-439]* &quot;-&quot;??_ ;_ @_ "/>
    </dxf>
    <dxf>
      <numFmt numFmtId="164" formatCode="dd"/>
    </dxf>
    <dxf>
      <numFmt numFmtId="164" formatCode="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64" formatCode="dd"/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ch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ch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ch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ch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ch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ch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ch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ch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ch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ch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ch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Aug!A1"/><Relationship Id="rId3" Type="http://schemas.openxmlformats.org/officeDocument/2006/relationships/hyperlink" Target="#March!A1"/><Relationship Id="rId7" Type="http://schemas.openxmlformats.org/officeDocument/2006/relationships/hyperlink" Target="#July!A1"/><Relationship Id="rId12" Type="http://schemas.openxmlformats.org/officeDocument/2006/relationships/hyperlink" Target="#Dec!A1"/><Relationship Id="rId2" Type="http://schemas.openxmlformats.org/officeDocument/2006/relationships/hyperlink" Target="#Feb!A1"/><Relationship Id="rId1" Type="http://schemas.openxmlformats.org/officeDocument/2006/relationships/hyperlink" Target="#jan!A1"/><Relationship Id="rId6" Type="http://schemas.openxmlformats.org/officeDocument/2006/relationships/hyperlink" Target="#Jun!A1"/><Relationship Id="rId11" Type="http://schemas.openxmlformats.org/officeDocument/2006/relationships/hyperlink" Target="#Nov!A1"/><Relationship Id="rId5" Type="http://schemas.openxmlformats.org/officeDocument/2006/relationships/hyperlink" Target="#May!A1"/><Relationship Id="rId10" Type="http://schemas.openxmlformats.org/officeDocument/2006/relationships/hyperlink" Target="#Oct!A1"/><Relationship Id="rId4" Type="http://schemas.openxmlformats.org/officeDocument/2006/relationships/hyperlink" Target="#Apr!A1"/><Relationship Id="rId9" Type="http://schemas.openxmlformats.org/officeDocument/2006/relationships/hyperlink" Target="#Sep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72166</xdr:colOff>
      <xdr:row>2</xdr:row>
      <xdr:rowOff>141194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1A42A25-8E9B-51AF-7356-CCF810B2CEA9}"/>
            </a:ext>
          </a:extLst>
        </xdr:cNvPr>
        <xdr:cNvSpPr/>
      </xdr:nvSpPr>
      <xdr:spPr>
        <a:xfrm>
          <a:off x="0" y="0"/>
          <a:ext cx="15020813" cy="49978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156883</xdr:rowOff>
    </xdr:from>
    <xdr:to>
      <xdr:col>2</xdr:col>
      <xdr:colOff>582258</xdr:colOff>
      <xdr:row>37</xdr:row>
      <xdr:rowOff>149263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96E8E3F-6B91-E7E5-35F4-9CBC54543F27}"/>
            </a:ext>
          </a:extLst>
        </xdr:cNvPr>
        <xdr:cNvSpPr/>
      </xdr:nvSpPr>
      <xdr:spPr>
        <a:xfrm>
          <a:off x="0" y="336177"/>
          <a:ext cx="1792493" cy="6480586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449581</xdr:colOff>
      <xdr:row>3</xdr:row>
      <xdr:rowOff>30480</xdr:rowOff>
    </xdr:from>
    <xdr:to>
      <xdr:col>3</xdr:col>
      <xdr:colOff>270911</xdr:colOff>
      <xdr:row>4</xdr:row>
      <xdr:rowOff>166404</xdr:rowOff>
    </xdr:to>
    <xdr:sp macro="" textlink="">
      <xdr:nvSpPr>
        <xdr:cNvPr id="5" name="Rectangle: Rounded Corners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C5722-F735-771A-EAAD-0B91B825D2FD}"/>
            </a:ext>
          </a:extLst>
        </xdr:cNvPr>
        <xdr:cNvSpPr/>
      </xdr:nvSpPr>
      <xdr:spPr>
        <a:xfrm>
          <a:off x="449581" y="579120"/>
          <a:ext cx="1650130" cy="31880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38100</xdr:colOff>
      <xdr:row>5</xdr:row>
      <xdr:rowOff>45720</xdr:rowOff>
    </xdr:from>
    <xdr:to>
      <xdr:col>2</xdr:col>
      <xdr:colOff>601979</xdr:colOff>
      <xdr:row>6</xdr:row>
      <xdr:rowOff>137160</xdr:rowOff>
    </xdr:to>
    <xdr:sp macro="" textlink="">
      <xdr:nvSpPr>
        <xdr:cNvPr id="6" name="Rectangle: Rounded Corner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4264C36-2B0D-404C-A9FF-49185702653A}"/>
            </a:ext>
          </a:extLst>
        </xdr:cNvPr>
        <xdr:cNvSpPr/>
      </xdr:nvSpPr>
      <xdr:spPr>
        <a:xfrm>
          <a:off x="38100" y="960120"/>
          <a:ext cx="1783079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7</xdr:row>
      <xdr:rowOff>45720</xdr:rowOff>
    </xdr:from>
    <xdr:to>
      <xdr:col>3</xdr:col>
      <xdr:colOff>22101</xdr:colOff>
      <xdr:row>8</xdr:row>
      <xdr:rowOff>137160</xdr:rowOff>
    </xdr:to>
    <xdr:sp macro="" textlink="">
      <xdr:nvSpPr>
        <xdr:cNvPr id="7" name="Rectangle: Rounded Corner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7BC65FC-600F-4C0D-86B2-DA5C25A074E3}"/>
            </a:ext>
          </a:extLst>
        </xdr:cNvPr>
        <xdr:cNvSpPr/>
      </xdr:nvSpPr>
      <xdr:spPr>
        <a:xfrm>
          <a:off x="30480" y="13258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45720</xdr:colOff>
      <xdr:row>9</xdr:row>
      <xdr:rowOff>38100</xdr:rowOff>
    </xdr:from>
    <xdr:to>
      <xdr:col>3</xdr:col>
      <xdr:colOff>37341</xdr:colOff>
      <xdr:row>10</xdr:row>
      <xdr:rowOff>129540</xdr:rowOff>
    </xdr:to>
    <xdr:sp macro="" textlink="">
      <xdr:nvSpPr>
        <xdr:cNvPr id="8" name="Rectangle: Rounded Corner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59FC6C-0869-47EB-B372-27B893AFC52F}"/>
            </a:ext>
          </a:extLst>
        </xdr:cNvPr>
        <xdr:cNvSpPr/>
      </xdr:nvSpPr>
      <xdr:spPr>
        <a:xfrm>
          <a:off x="45720" y="168402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11</xdr:row>
      <xdr:rowOff>30480</xdr:rowOff>
    </xdr:from>
    <xdr:to>
      <xdr:col>3</xdr:col>
      <xdr:colOff>37341</xdr:colOff>
      <xdr:row>12</xdr:row>
      <xdr:rowOff>121920</xdr:rowOff>
    </xdr:to>
    <xdr:sp macro="" textlink="">
      <xdr:nvSpPr>
        <xdr:cNvPr id="9" name="Rectangle: Rounded Corner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4BD67F8-F006-4A54-B548-C2E79DA45346}"/>
            </a:ext>
          </a:extLst>
        </xdr:cNvPr>
        <xdr:cNvSpPr/>
      </xdr:nvSpPr>
      <xdr:spPr>
        <a:xfrm>
          <a:off x="45720" y="204216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13</xdr:row>
      <xdr:rowOff>38100</xdr:rowOff>
    </xdr:from>
    <xdr:to>
      <xdr:col>3</xdr:col>
      <xdr:colOff>52581</xdr:colOff>
      <xdr:row>14</xdr:row>
      <xdr:rowOff>129540</xdr:rowOff>
    </xdr:to>
    <xdr:sp macro="" textlink="">
      <xdr:nvSpPr>
        <xdr:cNvPr id="10" name="Rectangle: Rounded Corner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A7B3B5-BE41-443C-A931-09D86BF7176B}"/>
            </a:ext>
          </a:extLst>
        </xdr:cNvPr>
        <xdr:cNvSpPr/>
      </xdr:nvSpPr>
      <xdr:spPr>
        <a:xfrm>
          <a:off x="60960" y="241554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15</xdr:row>
      <xdr:rowOff>53340</xdr:rowOff>
    </xdr:from>
    <xdr:to>
      <xdr:col>3</xdr:col>
      <xdr:colOff>60201</xdr:colOff>
      <xdr:row>16</xdr:row>
      <xdr:rowOff>144780</xdr:rowOff>
    </xdr:to>
    <xdr:sp macro="" textlink="">
      <xdr:nvSpPr>
        <xdr:cNvPr id="11" name="Rectangle: Rounded Corner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98D1FBA-149F-4139-8DE7-545BFFFC73EF}"/>
            </a:ext>
          </a:extLst>
        </xdr:cNvPr>
        <xdr:cNvSpPr/>
      </xdr:nvSpPr>
      <xdr:spPr>
        <a:xfrm>
          <a:off x="68580" y="279654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17</xdr:row>
      <xdr:rowOff>68580</xdr:rowOff>
    </xdr:from>
    <xdr:to>
      <xdr:col>3</xdr:col>
      <xdr:colOff>52581</xdr:colOff>
      <xdr:row>18</xdr:row>
      <xdr:rowOff>160020</xdr:rowOff>
    </xdr:to>
    <xdr:sp macro="" textlink="">
      <xdr:nvSpPr>
        <xdr:cNvPr id="12" name="Rectangle: Rounded Corners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3F17ADA-9D26-49D1-98FD-9BDB814DFB1C}"/>
            </a:ext>
          </a:extLst>
        </xdr:cNvPr>
        <xdr:cNvSpPr/>
      </xdr:nvSpPr>
      <xdr:spPr>
        <a:xfrm>
          <a:off x="60960" y="317754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19</xdr:row>
      <xdr:rowOff>91440</xdr:rowOff>
    </xdr:from>
    <xdr:to>
      <xdr:col>3</xdr:col>
      <xdr:colOff>52581</xdr:colOff>
      <xdr:row>21</xdr:row>
      <xdr:rowOff>0</xdr:rowOff>
    </xdr:to>
    <xdr:sp macro="" textlink="">
      <xdr:nvSpPr>
        <xdr:cNvPr id="13" name="Rectangle: Rounded Corners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9B6F110-F5A9-49CB-B09F-B0D0B87C20C4}"/>
            </a:ext>
          </a:extLst>
        </xdr:cNvPr>
        <xdr:cNvSpPr/>
      </xdr:nvSpPr>
      <xdr:spPr>
        <a:xfrm>
          <a:off x="60960" y="356616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21</xdr:row>
      <xdr:rowOff>83820</xdr:rowOff>
    </xdr:from>
    <xdr:to>
      <xdr:col>3</xdr:col>
      <xdr:colOff>60201</xdr:colOff>
      <xdr:row>22</xdr:row>
      <xdr:rowOff>175260</xdr:rowOff>
    </xdr:to>
    <xdr:sp macro="" textlink="">
      <xdr:nvSpPr>
        <xdr:cNvPr id="14" name="Rectangle: Rounded Corners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A646291-6E5B-48AA-8EBE-B9423B10D251}"/>
            </a:ext>
          </a:extLst>
        </xdr:cNvPr>
        <xdr:cNvSpPr/>
      </xdr:nvSpPr>
      <xdr:spPr>
        <a:xfrm>
          <a:off x="68580" y="39243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23</xdr:row>
      <xdr:rowOff>91440</xdr:rowOff>
    </xdr:from>
    <xdr:to>
      <xdr:col>3</xdr:col>
      <xdr:colOff>60201</xdr:colOff>
      <xdr:row>25</xdr:row>
      <xdr:rowOff>0</xdr:rowOff>
    </xdr:to>
    <xdr:sp macro="" textlink="">
      <xdr:nvSpPr>
        <xdr:cNvPr id="15" name="Rectangle: Rounded Corners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9BDCEC6-AF34-426B-A782-BC92032AE3C2}"/>
            </a:ext>
          </a:extLst>
        </xdr:cNvPr>
        <xdr:cNvSpPr/>
      </xdr:nvSpPr>
      <xdr:spPr>
        <a:xfrm>
          <a:off x="68580" y="42976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76200</xdr:colOff>
      <xdr:row>25</xdr:row>
      <xdr:rowOff>99060</xdr:rowOff>
    </xdr:from>
    <xdr:to>
      <xdr:col>3</xdr:col>
      <xdr:colOff>67821</xdr:colOff>
      <xdr:row>27</xdr:row>
      <xdr:rowOff>7620</xdr:rowOff>
    </xdr:to>
    <xdr:sp macro="" textlink="">
      <xdr:nvSpPr>
        <xdr:cNvPr id="16" name="Rectangle: Rounded Corners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D5F1DF5-C55F-44C9-AF31-644C293CE1EB}"/>
            </a:ext>
          </a:extLst>
        </xdr:cNvPr>
        <xdr:cNvSpPr/>
      </xdr:nvSpPr>
      <xdr:spPr>
        <a:xfrm>
          <a:off x="76200" y="467106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twoCellAnchor>
    <xdr:from>
      <xdr:col>42</xdr:col>
      <xdr:colOff>7620</xdr:colOff>
      <xdr:row>0</xdr:row>
      <xdr:rowOff>95432</xdr:rowOff>
    </xdr:from>
    <xdr:to>
      <xdr:col>55</xdr:col>
      <xdr:colOff>731520</xdr:colOff>
      <xdr:row>3</xdr:row>
      <xdr:rowOff>58783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5861524-8FFA-00FF-92B3-0D57B0FBDF48}"/>
            </a:ext>
          </a:extLst>
        </xdr:cNvPr>
        <xdr:cNvSpPr/>
      </xdr:nvSpPr>
      <xdr:spPr>
        <a:xfrm>
          <a:off x="16312001" y="95432"/>
          <a:ext cx="9517138" cy="507637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Algerian" panose="04020705040A02060702" pitchFamily="82" charset="0"/>
            </a:rPr>
            <a:t>Monthly REPORT</a:t>
          </a:r>
        </a:p>
      </xdr:txBody>
    </xdr:sp>
    <xdr:clientData/>
  </xdr:twoCellAnchor>
  <xdr:oneCellAnchor>
    <xdr:from>
      <xdr:col>4</xdr:col>
      <xdr:colOff>500302</xdr:colOff>
      <xdr:row>0</xdr:row>
      <xdr:rowOff>152400</xdr:rowOff>
    </xdr:from>
    <xdr:ext cx="1046557" cy="2802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EC0C2F-45E4-0168-AE0D-AF346A5A5650}"/>
            </a:ext>
          </a:extLst>
        </xdr:cNvPr>
        <xdr:cNvSpPr txBox="1"/>
      </xdr:nvSpPr>
      <xdr:spPr>
        <a:xfrm>
          <a:off x="2932544" y="152400"/>
          <a:ext cx="1046557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FROM</a:t>
          </a:r>
        </a:p>
      </xdr:txBody>
    </xdr:sp>
    <xdr:clientData/>
  </xdr:oneCellAnchor>
  <xdr:oneCellAnchor>
    <xdr:from>
      <xdr:col>6</xdr:col>
      <xdr:colOff>594360</xdr:colOff>
      <xdr:row>0</xdr:row>
      <xdr:rowOff>152400</xdr:rowOff>
    </xdr:from>
    <xdr:ext cx="1048174" cy="281940"/>
    <xdr:sp macro="" textlink="$G$7">
      <xdr:nvSpPr>
        <xdr:cNvPr id="18" name="TextBox 17">
          <a:extLst>
            <a:ext uri="{FF2B5EF4-FFF2-40B4-BE49-F238E27FC236}">
              <a16:creationId xmlns:a16="http://schemas.microsoft.com/office/drawing/2014/main" id="{C2C0EAB5-8316-9387-E999-AB925F275BC7}"/>
            </a:ext>
          </a:extLst>
        </xdr:cNvPr>
        <xdr:cNvSpPr txBox="1"/>
      </xdr:nvSpPr>
      <xdr:spPr>
        <a:xfrm>
          <a:off x="3989493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1-Jan-25</a:t>
          </a:fld>
          <a:endParaRPr lang="en-US" sz="1200" b="1"/>
        </a:p>
      </xdr:txBody>
    </xdr:sp>
    <xdr:clientData/>
  </xdr:oneCellAnchor>
  <xdr:oneCellAnchor>
    <xdr:from>
      <xdr:col>8</xdr:col>
      <xdr:colOff>113761</xdr:colOff>
      <xdr:row>0</xdr:row>
      <xdr:rowOff>160790</xdr:rowOff>
    </xdr:from>
    <xdr:ext cx="1046557" cy="30682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59EEC71-0F85-4183-9E4F-FC9A0C548C42}"/>
            </a:ext>
          </a:extLst>
        </xdr:cNvPr>
        <xdr:cNvSpPr txBox="1"/>
      </xdr:nvSpPr>
      <xdr:spPr>
        <a:xfrm>
          <a:off x="5586306" y="160790"/>
          <a:ext cx="1046557" cy="306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TO</a:t>
          </a:r>
        </a:p>
      </xdr:txBody>
    </xdr:sp>
    <xdr:clientData/>
  </xdr:oneCellAnchor>
  <xdr:oneCellAnchor>
    <xdr:from>
      <xdr:col>9</xdr:col>
      <xdr:colOff>569577</xdr:colOff>
      <xdr:row>0</xdr:row>
      <xdr:rowOff>160789</xdr:rowOff>
    </xdr:from>
    <xdr:ext cx="869756" cy="308725"/>
    <xdr:sp macro="" textlink="$J$7">
      <xdr:nvSpPr>
        <xdr:cNvPr id="21" name="TextBox 20">
          <a:extLst>
            <a:ext uri="{FF2B5EF4-FFF2-40B4-BE49-F238E27FC236}">
              <a16:creationId xmlns:a16="http://schemas.microsoft.com/office/drawing/2014/main" id="{00B0C394-1CB0-4657-9B3C-65AA8E59DDA4}"/>
            </a:ext>
          </a:extLst>
        </xdr:cNvPr>
        <xdr:cNvSpPr txBox="1"/>
      </xdr:nvSpPr>
      <xdr:spPr>
        <a:xfrm>
          <a:off x="6634789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31-Jan-25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2</xdr:row>
      <xdr:rowOff>60476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61B1B55-103D-CCBB-C62D-CC6CA97588D8}"/>
            </a:ext>
          </a:extLst>
        </xdr:cNvPr>
        <xdr:cNvSpPr txBox="1"/>
      </xdr:nvSpPr>
      <xdr:spPr>
        <a:xfrm>
          <a:off x="8515048" y="4233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179293</xdr:rowOff>
    </xdr:from>
    <xdr:ext cx="3600290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1FBED1C-43D6-81F4-3EB9-2EE3AB313791}"/>
            </a:ext>
          </a:extLst>
        </xdr:cNvPr>
        <xdr:cNvSpPr txBox="1"/>
      </xdr:nvSpPr>
      <xdr:spPr>
        <a:xfrm>
          <a:off x="7796092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Aptos ExtraBold" panose="020B0004020202020204" pitchFamily="34" charset="0"/>
            </a:rPr>
            <a:t>Dasboard</a:t>
          </a:r>
          <a:r>
            <a:rPr lang="en-US" sz="1400" b="1" baseline="0">
              <a:latin typeface="Aptos ExtraBold" panose="020B0004020202020204" pitchFamily="34" charset="0"/>
            </a:rPr>
            <a:t> For Month of </a:t>
          </a:r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111826</xdr:rowOff>
    </xdr:from>
    <xdr:ext cx="1838475" cy="377155"/>
    <xdr:sp macro="" textlink="$N$7">
      <xdr:nvSpPr>
        <xdr:cNvPr id="24" name="TextBox 23">
          <a:extLst>
            <a:ext uri="{FF2B5EF4-FFF2-40B4-BE49-F238E27FC236}">
              <a16:creationId xmlns:a16="http://schemas.microsoft.com/office/drawing/2014/main" id="{E013667F-C988-5B7C-1256-B614B4D56A5B}"/>
            </a:ext>
          </a:extLst>
        </xdr:cNvPr>
        <xdr:cNvSpPr txBox="1"/>
      </xdr:nvSpPr>
      <xdr:spPr>
        <a:xfrm rot="10800000" flipV="1">
          <a:off x="9711268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January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72166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D6C57F9-B4E0-4E15-86A4-53964CA76CD7}"/>
            </a:ext>
          </a:extLst>
        </xdr:cNvPr>
        <xdr:cNvSpPr/>
      </xdr:nvSpPr>
      <xdr:spPr>
        <a:xfrm>
          <a:off x="0" y="0"/>
          <a:ext cx="15053086" cy="50695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582258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CCA2460-AFA1-47DF-AB14-9F40BD96FEE6}"/>
            </a:ext>
          </a:extLst>
        </xdr:cNvPr>
        <xdr:cNvSpPr/>
      </xdr:nvSpPr>
      <xdr:spPr>
        <a:xfrm>
          <a:off x="0" y="339763"/>
          <a:ext cx="1801458" cy="659892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55881</xdr:colOff>
      <xdr:row>0</xdr:row>
      <xdr:rowOff>0</xdr:rowOff>
    </xdr:from>
    <xdr:to>
      <xdr:col>2</xdr:col>
      <xdr:colOff>486811</xdr:colOff>
      <xdr:row>0</xdr:row>
      <xdr:rowOff>0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C45312-5BC4-48B9-885B-BCFFB7C284E1}"/>
            </a:ext>
          </a:extLst>
        </xdr:cNvPr>
        <xdr:cNvSpPr/>
      </xdr:nvSpPr>
      <xdr:spPr>
        <a:xfrm>
          <a:off x="55881" y="589280"/>
          <a:ext cx="1650130" cy="31372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393700</xdr:colOff>
      <xdr:row>0</xdr:row>
      <xdr:rowOff>0</xdr:rowOff>
    </xdr:from>
    <xdr:to>
      <xdr:col>3</xdr:col>
      <xdr:colOff>347979</xdr:colOff>
      <xdr:row>0</xdr:row>
      <xdr:rowOff>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ADE980-E1AD-4D12-AAFC-D8AE74AE2341}"/>
            </a:ext>
          </a:extLst>
        </xdr:cNvPr>
        <xdr:cNvSpPr/>
      </xdr:nvSpPr>
      <xdr:spPr>
        <a:xfrm>
          <a:off x="393700" y="947420"/>
          <a:ext cx="1783079" cy="25908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0</xdr:row>
      <xdr:rowOff>0</xdr:rowOff>
    </xdr:from>
    <xdr:to>
      <xdr:col>3</xdr:col>
      <xdr:colOff>22101</xdr:colOff>
      <xdr:row>0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3D7D35-1DD9-4CC4-801C-D81CEA558173}"/>
            </a:ext>
          </a:extLst>
        </xdr:cNvPr>
        <xdr:cNvSpPr/>
      </xdr:nvSpPr>
      <xdr:spPr>
        <a:xfrm>
          <a:off x="30480" y="13258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45720</xdr:colOff>
      <xdr:row>0</xdr:row>
      <xdr:rowOff>0</xdr:rowOff>
    </xdr:from>
    <xdr:to>
      <xdr:col>3</xdr:col>
      <xdr:colOff>37341</xdr:colOff>
      <xdr:row>0</xdr:row>
      <xdr:rowOff>0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B671ED7-1E4A-40B2-AE51-36BF323A51BB}"/>
            </a:ext>
          </a:extLst>
        </xdr:cNvPr>
        <xdr:cNvSpPr/>
      </xdr:nvSpPr>
      <xdr:spPr>
        <a:xfrm>
          <a:off x="45720" y="169926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0</xdr:row>
      <xdr:rowOff>0</xdr:rowOff>
    </xdr:from>
    <xdr:to>
      <xdr:col>3</xdr:col>
      <xdr:colOff>37341</xdr:colOff>
      <xdr:row>0</xdr:row>
      <xdr:rowOff>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6D4B7E-A7C2-4A9F-8E97-BE439457F0F3}"/>
            </a:ext>
          </a:extLst>
        </xdr:cNvPr>
        <xdr:cNvSpPr/>
      </xdr:nvSpPr>
      <xdr:spPr>
        <a:xfrm>
          <a:off x="45720" y="20574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0</xdr:row>
      <xdr:rowOff>0</xdr:rowOff>
    </xdr:from>
    <xdr:to>
      <xdr:col>3</xdr:col>
      <xdr:colOff>52581</xdr:colOff>
      <xdr:row>0</xdr:row>
      <xdr:rowOff>0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5C41F7B-F5FE-4032-99D7-D216C91D13EA}"/>
            </a:ext>
          </a:extLst>
        </xdr:cNvPr>
        <xdr:cNvSpPr/>
      </xdr:nvSpPr>
      <xdr:spPr>
        <a:xfrm>
          <a:off x="60960" y="2430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0</xdr:row>
      <xdr:rowOff>0</xdr:rowOff>
    </xdr:from>
    <xdr:to>
      <xdr:col>3</xdr:col>
      <xdr:colOff>60201</xdr:colOff>
      <xdr:row>0</xdr:row>
      <xdr:rowOff>0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71E7B74-58B1-4FB8-8001-1B8F1C71DE6A}"/>
            </a:ext>
          </a:extLst>
        </xdr:cNvPr>
        <xdr:cNvSpPr/>
      </xdr:nvSpPr>
      <xdr:spPr>
        <a:xfrm>
          <a:off x="68580" y="2811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0</xdr:row>
      <xdr:rowOff>0</xdr:rowOff>
    </xdr:from>
    <xdr:to>
      <xdr:col>3</xdr:col>
      <xdr:colOff>52581</xdr:colOff>
      <xdr:row>0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DD92934-3DFA-46E4-8641-03643C8AD141}"/>
            </a:ext>
          </a:extLst>
        </xdr:cNvPr>
        <xdr:cNvSpPr/>
      </xdr:nvSpPr>
      <xdr:spPr>
        <a:xfrm>
          <a:off x="60960" y="3192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0</xdr:row>
      <xdr:rowOff>0</xdr:rowOff>
    </xdr:from>
    <xdr:to>
      <xdr:col>3</xdr:col>
      <xdr:colOff>52581</xdr:colOff>
      <xdr:row>0</xdr:row>
      <xdr:rowOff>0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A25F6F5-0BAC-433E-81A0-90E74F0D2630}"/>
            </a:ext>
          </a:extLst>
        </xdr:cNvPr>
        <xdr:cNvSpPr/>
      </xdr:nvSpPr>
      <xdr:spPr>
        <a:xfrm>
          <a:off x="60960" y="35814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0</xdr:row>
      <xdr:rowOff>0</xdr:rowOff>
    </xdr:from>
    <xdr:to>
      <xdr:col>3</xdr:col>
      <xdr:colOff>60201</xdr:colOff>
      <xdr:row>0</xdr:row>
      <xdr:rowOff>0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E09C644-A649-40D5-A881-421B79E24944}"/>
            </a:ext>
          </a:extLst>
        </xdr:cNvPr>
        <xdr:cNvSpPr/>
      </xdr:nvSpPr>
      <xdr:spPr>
        <a:xfrm>
          <a:off x="68580" y="393954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0</xdr:row>
      <xdr:rowOff>0</xdr:rowOff>
    </xdr:from>
    <xdr:to>
      <xdr:col>3</xdr:col>
      <xdr:colOff>60201</xdr:colOff>
      <xdr:row>0</xdr:row>
      <xdr:rowOff>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0FE6034-B932-447D-87E4-24EF1178294A}"/>
            </a:ext>
          </a:extLst>
        </xdr:cNvPr>
        <xdr:cNvSpPr/>
      </xdr:nvSpPr>
      <xdr:spPr>
        <a:xfrm>
          <a:off x="68580" y="431292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76200</xdr:colOff>
      <xdr:row>0</xdr:row>
      <xdr:rowOff>0</xdr:rowOff>
    </xdr:from>
    <xdr:to>
      <xdr:col>3</xdr:col>
      <xdr:colOff>67821</xdr:colOff>
      <xdr:row>0</xdr:row>
      <xdr:rowOff>0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5A1006A-E027-4641-A852-FB198431F8B2}"/>
            </a:ext>
          </a:extLst>
        </xdr:cNvPr>
        <xdr:cNvSpPr/>
      </xdr:nvSpPr>
      <xdr:spPr>
        <a:xfrm>
          <a:off x="76200" y="46863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oneCellAnchor>
    <xdr:from>
      <xdr:col>6</xdr:col>
      <xdr:colOff>594360</xdr:colOff>
      <xdr:row>0</xdr:row>
      <xdr:rowOff>0</xdr:rowOff>
    </xdr:from>
    <xdr:ext cx="1048174" cy="281940"/>
    <xdr:sp macro="" textlink="#REF!">
      <xdr:nvSpPr>
        <xdr:cNvPr id="18" name="TextBox 17">
          <a:extLst>
            <a:ext uri="{FF2B5EF4-FFF2-40B4-BE49-F238E27FC236}">
              <a16:creationId xmlns:a16="http://schemas.microsoft.com/office/drawing/2014/main" id="{337132B7-6A4F-4E9B-BFE1-88D2963F03E3}"/>
            </a:ext>
          </a:extLst>
        </xdr:cNvPr>
        <xdr:cNvSpPr txBox="1"/>
      </xdr:nvSpPr>
      <xdr:spPr>
        <a:xfrm>
          <a:off x="3985260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 </a:t>
          </a:fld>
          <a:endParaRPr lang="en-US" sz="1200" b="1"/>
        </a:p>
      </xdr:txBody>
    </xdr:sp>
    <xdr:clientData/>
  </xdr:oneCellAnchor>
  <xdr:oneCellAnchor>
    <xdr:from>
      <xdr:col>9</xdr:col>
      <xdr:colOff>569577</xdr:colOff>
      <xdr:row>0</xdr:row>
      <xdr:rowOff>0</xdr:rowOff>
    </xdr:from>
    <xdr:ext cx="869756" cy="308725"/>
    <xdr:sp macro="" textlink="#REF!">
      <xdr:nvSpPr>
        <xdr:cNvPr id="20" name="TextBox 19">
          <a:extLst>
            <a:ext uri="{FF2B5EF4-FFF2-40B4-BE49-F238E27FC236}">
              <a16:creationId xmlns:a16="http://schemas.microsoft.com/office/drawing/2014/main" id="{D6C38ADB-A0B6-4472-B90E-29071B5E1C94}"/>
            </a:ext>
          </a:extLst>
        </xdr:cNvPr>
        <xdr:cNvSpPr txBox="1"/>
      </xdr:nvSpPr>
      <xdr:spPr>
        <a:xfrm>
          <a:off x="6642717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 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DB0BA68-39D5-4CBC-AE23-1C659317534A}"/>
            </a:ext>
          </a:extLst>
        </xdr:cNvPr>
        <xdr:cNvSpPr txBox="1"/>
      </xdr:nvSpPr>
      <xdr:spPr>
        <a:xfrm>
          <a:off x="8620760" y="4262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0</xdr:rowOff>
    </xdr:from>
    <xdr:ext cx="3600290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6199E26-7697-455E-8809-1D5188FF5310}"/>
            </a:ext>
          </a:extLst>
        </xdr:cNvPr>
        <xdr:cNvSpPr txBox="1"/>
      </xdr:nvSpPr>
      <xdr:spPr>
        <a:xfrm>
          <a:off x="7805057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0</xdr:rowOff>
    </xdr:from>
    <xdr:ext cx="1838475" cy="377155"/>
    <xdr:sp macro="" textlink="#REF!">
      <xdr:nvSpPr>
        <xdr:cNvPr id="23" name="TextBox 22">
          <a:extLst>
            <a:ext uri="{FF2B5EF4-FFF2-40B4-BE49-F238E27FC236}">
              <a16:creationId xmlns:a16="http://schemas.microsoft.com/office/drawing/2014/main" id="{6C3DC928-E1FB-440C-B4ED-456D234C41B5}"/>
            </a:ext>
          </a:extLst>
        </xdr:cNvPr>
        <xdr:cNvSpPr txBox="1"/>
      </xdr:nvSpPr>
      <xdr:spPr>
        <a:xfrm rot="10800000" flipV="1">
          <a:off x="9798475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 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39</xdr:col>
      <xdr:colOff>72166</xdr:colOff>
      <xdr:row>2</xdr:row>
      <xdr:rowOff>141194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15FBF27-1394-40CC-AC9B-E93F51F27012}"/>
            </a:ext>
          </a:extLst>
        </xdr:cNvPr>
        <xdr:cNvSpPr/>
      </xdr:nvSpPr>
      <xdr:spPr>
        <a:xfrm>
          <a:off x="0" y="0"/>
          <a:ext cx="15053086" cy="50695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156883</xdr:rowOff>
    </xdr:from>
    <xdr:to>
      <xdr:col>2</xdr:col>
      <xdr:colOff>582258</xdr:colOff>
      <xdr:row>37</xdr:row>
      <xdr:rowOff>149263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35D33D0-92D4-4077-8E75-E85F99AFA511}"/>
            </a:ext>
          </a:extLst>
        </xdr:cNvPr>
        <xdr:cNvSpPr/>
      </xdr:nvSpPr>
      <xdr:spPr>
        <a:xfrm>
          <a:off x="0" y="339763"/>
          <a:ext cx="1801458" cy="67437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449581</xdr:colOff>
      <xdr:row>3</xdr:row>
      <xdr:rowOff>30480</xdr:rowOff>
    </xdr:from>
    <xdr:to>
      <xdr:col>3</xdr:col>
      <xdr:colOff>270911</xdr:colOff>
      <xdr:row>4</xdr:row>
      <xdr:rowOff>166404</xdr:rowOff>
    </xdr:to>
    <xdr:sp macro="" textlink="">
      <xdr:nvSpPr>
        <xdr:cNvPr id="26" name="Rectangle: Rounded Corners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B9847-43A2-4AE7-A9A2-E39D8F121F70}"/>
            </a:ext>
          </a:extLst>
        </xdr:cNvPr>
        <xdr:cNvSpPr/>
      </xdr:nvSpPr>
      <xdr:spPr>
        <a:xfrm>
          <a:off x="449581" y="579120"/>
          <a:ext cx="1650130" cy="31880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38100</xdr:colOff>
      <xdr:row>5</xdr:row>
      <xdr:rowOff>45720</xdr:rowOff>
    </xdr:from>
    <xdr:to>
      <xdr:col>2</xdr:col>
      <xdr:colOff>601979</xdr:colOff>
      <xdr:row>6</xdr:row>
      <xdr:rowOff>137160</xdr:rowOff>
    </xdr:to>
    <xdr:sp macro="" textlink="">
      <xdr:nvSpPr>
        <xdr:cNvPr id="27" name="Rectangle: Rounded Corners 2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35F0FB-41A9-4B8F-91DB-0F53FAD5BECB}"/>
            </a:ext>
          </a:extLst>
        </xdr:cNvPr>
        <xdr:cNvSpPr/>
      </xdr:nvSpPr>
      <xdr:spPr>
        <a:xfrm>
          <a:off x="38100" y="960120"/>
          <a:ext cx="1783079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7</xdr:row>
      <xdr:rowOff>45720</xdr:rowOff>
    </xdr:from>
    <xdr:to>
      <xdr:col>3</xdr:col>
      <xdr:colOff>22101</xdr:colOff>
      <xdr:row>8</xdr:row>
      <xdr:rowOff>137160</xdr:rowOff>
    </xdr:to>
    <xdr:sp macro="" textlink="">
      <xdr:nvSpPr>
        <xdr:cNvPr id="28" name="Rectangle: Rounded Corners 2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55D056-D800-4E0C-B9CE-FA36D7C0C8CD}"/>
            </a:ext>
          </a:extLst>
        </xdr:cNvPr>
        <xdr:cNvSpPr/>
      </xdr:nvSpPr>
      <xdr:spPr>
        <a:xfrm>
          <a:off x="30480" y="13258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45720</xdr:colOff>
      <xdr:row>9</xdr:row>
      <xdr:rowOff>38100</xdr:rowOff>
    </xdr:from>
    <xdr:to>
      <xdr:col>3</xdr:col>
      <xdr:colOff>37341</xdr:colOff>
      <xdr:row>10</xdr:row>
      <xdr:rowOff>129540</xdr:rowOff>
    </xdr:to>
    <xdr:sp macro="" textlink="">
      <xdr:nvSpPr>
        <xdr:cNvPr id="29" name="Rectangle: Rounded Corners 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C5DBC7-11C5-4C8D-896C-64D728C9D8A7}"/>
            </a:ext>
          </a:extLst>
        </xdr:cNvPr>
        <xdr:cNvSpPr/>
      </xdr:nvSpPr>
      <xdr:spPr>
        <a:xfrm>
          <a:off x="45720" y="169926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11</xdr:row>
      <xdr:rowOff>30480</xdr:rowOff>
    </xdr:from>
    <xdr:to>
      <xdr:col>3</xdr:col>
      <xdr:colOff>37341</xdr:colOff>
      <xdr:row>12</xdr:row>
      <xdr:rowOff>121920</xdr:rowOff>
    </xdr:to>
    <xdr:sp macro="" textlink="">
      <xdr:nvSpPr>
        <xdr:cNvPr id="30" name="Rectangle: Rounded Corners 2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15012B6-F3B8-4493-BFA1-27EC1AF2548F}"/>
            </a:ext>
          </a:extLst>
        </xdr:cNvPr>
        <xdr:cNvSpPr/>
      </xdr:nvSpPr>
      <xdr:spPr>
        <a:xfrm>
          <a:off x="45720" y="207264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13</xdr:row>
      <xdr:rowOff>38100</xdr:rowOff>
    </xdr:from>
    <xdr:to>
      <xdr:col>3</xdr:col>
      <xdr:colOff>52581</xdr:colOff>
      <xdr:row>14</xdr:row>
      <xdr:rowOff>129540</xdr:rowOff>
    </xdr:to>
    <xdr:sp macro="" textlink="">
      <xdr:nvSpPr>
        <xdr:cNvPr id="31" name="Rectangle: Rounded Corners 3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506C9DD-CAB0-43FC-9B5B-7DECEE3F70CF}"/>
            </a:ext>
          </a:extLst>
        </xdr:cNvPr>
        <xdr:cNvSpPr/>
      </xdr:nvSpPr>
      <xdr:spPr>
        <a:xfrm>
          <a:off x="60960" y="246126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15</xdr:row>
      <xdr:rowOff>53340</xdr:rowOff>
    </xdr:from>
    <xdr:to>
      <xdr:col>3</xdr:col>
      <xdr:colOff>60201</xdr:colOff>
      <xdr:row>16</xdr:row>
      <xdr:rowOff>144780</xdr:rowOff>
    </xdr:to>
    <xdr:sp macro="" textlink="">
      <xdr:nvSpPr>
        <xdr:cNvPr id="32" name="Rectangle: Rounded Corners 3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58A7F6D-4775-435C-BD60-E009AD986BE7}"/>
            </a:ext>
          </a:extLst>
        </xdr:cNvPr>
        <xdr:cNvSpPr/>
      </xdr:nvSpPr>
      <xdr:spPr>
        <a:xfrm>
          <a:off x="68580" y="285750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17</xdr:row>
      <xdr:rowOff>68580</xdr:rowOff>
    </xdr:from>
    <xdr:to>
      <xdr:col>3</xdr:col>
      <xdr:colOff>52581</xdr:colOff>
      <xdr:row>18</xdr:row>
      <xdr:rowOff>160020</xdr:rowOff>
    </xdr:to>
    <xdr:sp macro="" textlink="">
      <xdr:nvSpPr>
        <xdr:cNvPr id="33" name="Rectangle: Rounded Corners 3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A80BFDE-60FE-400B-8C16-CD08DDAF19A0}"/>
            </a:ext>
          </a:extLst>
        </xdr:cNvPr>
        <xdr:cNvSpPr/>
      </xdr:nvSpPr>
      <xdr:spPr>
        <a:xfrm>
          <a:off x="60960" y="325374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19</xdr:row>
      <xdr:rowOff>91440</xdr:rowOff>
    </xdr:from>
    <xdr:to>
      <xdr:col>3</xdr:col>
      <xdr:colOff>52581</xdr:colOff>
      <xdr:row>21</xdr:row>
      <xdr:rowOff>0</xdr:rowOff>
    </xdr:to>
    <xdr:sp macro="" textlink="">
      <xdr:nvSpPr>
        <xdr:cNvPr id="34" name="Rectangle: Rounded Corners 3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6CA6D6D-EC7B-4437-BC2F-B899772151F9}"/>
            </a:ext>
          </a:extLst>
        </xdr:cNvPr>
        <xdr:cNvSpPr/>
      </xdr:nvSpPr>
      <xdr:spPr>
        <a:xfrm>
          <a:off x="60960" y="365760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21</xdr:row>
      <xdr:rowOff>83820</xdr:rowOff>
    </xdr:from>
    <xdr:to>
      <xdr:col>3</xdr:col>
      <xdr:colOff>60201</xdr:colOff>
      <xdr:row>22</xdr:row>
      <xdr:rowOff>175260</xdr:rowOff>
    </xdr:to>
    <xdr:sp macro="" textlink="">
      <xdr:nvSpPr>
        <xdr:cNvPr id="35" name="Rectangle: Rounded Corners 3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1124116-99AA-4985-A62B-D645FEAFB89B}"/>
            </a:ext>
          </a:extLst>
        </xdr:cNvPr>
        <xdr:cNvSpPr/>
      </xdr:nvSpPr>
      <xdr:spPr>
        <a:xfrm>
          <a:off x="68580" y="40309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23</xdr:row>
      <xdr:rowOff>91440</xdr:rowOff>
    </xdr:from>
    <xdr:to>
      <xdr:col>3</xdr:col>
      <xdr:colOff>60201</xdr:colOff>
      <xdr:row>25</xdr:row>
      <xdr:rowOff>0</xdr:rowOff>
    </xdr:to>
    <xdr:sp macro="" textlink="">
      <xdr:nvSpPr>
        <xdr:cNvPr id="36" name="Rectangle: Rounded Corners 3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475B1D0-04AE-43D1-BB78-49992304FC01}"/>
            </a:ext>
          </a:extLst>
        </xdr:cNvPr>
        <xdr:cNvSpPr/>
      </xdr:nvSpPr>
      <xdr:spPr>
        <a:xfrm>
          <a:off x="68580" y="441960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76200</xdr:colOff>
      <xdr:row>25</xdr:row>
      <xdr:rowOff>99060</xdr:rowOff>
    </xdr:from>
    <xdr:to>
      <xdr:col>3</xdr:col>
      <xdr:colOff>67821</xdr:colOff>
      <xdr:row>27</xdr:row>
      <xdr:rowOff>7620</xdr:rowOff>
    </xdr:to>
    <xdr:sp macro="" textlink="">
      <xdr:nvSpPr>
        <xdr:cNvPr id="37" name="Rectangle: Rounded Corners 36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5DF71E2-448E-4D2D-833D-619E9F3ABADE}"/>
            </a:ext>
          </a:extLst>
        </xdr:cNvPr>
        <xdr:cNvSpPr/>
      </xdr:nvSpPr>
      <xdr:spPr>
        <a:xfrm>
          <a:off x="76200" y="480822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twoCellAnchor>
    <xdr:from>
      <xdr:col>42</xdr:col>
      <xdr:colOff>7620</xdr:colOff>
      <xdr:row>0</xdr:row>
      <xdr:rowOff>95432</xdr:rowOff>
    </xdr:from>
    <xdr:to>
      <xdr:col>55</xdr:col>
      <xdr:colOff>731520</xdr:colOff>
      <xdr:row>3</xdr:row>
      <xdr:rowOff>58783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CD7E59D9-16AB-4C37-8898-A93361971D3C}"/>
            </a:ext>
          </a:extLst>
        </xdr:cNvPr>
        <xdr:cNvSpPr/>
      </xdr:nvSpPr>
      <xdr:spPr>
        <a:xfrm>
          <a:off x="16413480" y="95432"/>
          <a:ext cx="10523220" cy="51199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Algerian" panose="04020705040A02060702" pitchFamily="82" charset="0"/>
            </a:rPr>
            <a:t>Monthly REPORT</a:t>
          </a:r>
        </a:p>
      </xdr:txBody>
    </xdr:sp>
    <xdr:clientData/>
  </xdr:twoCellAnchor>
  <xdr:oneCellAnchor>
    <xdr:from>
      <xdr:col>4</xdr:col>
      <xdr:colOff>500302</xdr:colOff>
      <xdr:row>0</xdr:row>
      <xdr:rowOff>152400</xdr:rowOff>
    </xdr:from>
    <xdr:ext cx="1046557" cy="280205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069804E-6BCD-4137-A3F4-D3A9896D80EA}"/>
            </a:ext>
          </a:extLst>
        </xdr:cNvPr>
        <xdr:cNvSpPr txBox="1"/>
      </xdr:nvSpPr>
      <xdr:spPr>
        <a:xfrm>
          <a:off x="2938702" y="152400"/>
          <a:ext cx="1046557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FROM</a:t>
          </a:r>
        </a:p>
      </xdr:txBody>
    </xdr:sp>
    <xdr:clientData/>
  </xdr:oneCellAnchor>
  <xdr:oneCellAnchor>
    <xdr:from>
      <xdr:col>6</xdr:col>
      <xdr:colOff>594360</xdr:colOff>
      <xdr:row>0</xdr:row>
      <xdr:rowOff>152400</xdr:rowOff>
    </xdr:from>
    <xdr:ext cx="1048174" cy="281940"/>
    <xdr:sp macro="" textlink="$G$7">
      <xdr:nvSpPr>
        <xdr:cNvPr id="40" name="TextBox 39">
          <a:extLst>
            <a:ext uri="{FF2B5EF4-FFF2-40B4-BE49-F238E27FC236}">
              <a16:creationId xmlns:a16="http://schemas.microsoft.com/office/drawing/2014/main" id="{3701BB45-74E4-4DFA-8053-496BC2D83404}"/>
            </a:ext>
          </a:extLst>
        </xdr:cNvPr>
        <xdr:cNvSpPr txBox="1"/>
      </xdr:nvSpPr>
      <xdr:spPr>
        <a:xfrm>
          <a:off x="3985260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1-Feb-25</a:t>
          </a:fld>
          <a:endParaRPr lang="en-US" sz="1200" b="1"/>
        </a:p>
      </xdr:txBody>
    </xdr:sp>
    <xdr:clientData/>
  </xdr:oneCellAnchor>
  <xdr:oneCellAnchor>
    <xdr:from>
      <xdr:col>8</xdr:col>
      <xdr:colOff>113761</xdr:colOff>
      <xdr:row>0</xdr:row>
      <xdr:rowOff>160790</xdr:rowOff>
    </xdr:from>
    <xdr:ext cx="1046557" cy="306825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7112FC5-B4C9-4334-9A35-4188AA0C0B48}"/>
            </a:ext>
          </a:extLst>
        </xdr:cNvPr>
        <xdr:cNvSpPr txBox="1"/>
      </xdr:nvSpPr>
      <xdr:spPr>
        <a:xfrm>
          <a:off x="5592541" y="160790"/>
          <a:ext cx="1046557" cy="306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TO</a:t>
          </a:r>
        </a:p>
      </xdr:txBody>
    </xdr:sp>
    <xdr:clientData/>
  </xdr:oneCellAnchor>
  <xdr:oneCellAnchor>
    <xdr:from>
      <xdr:col>9</xdr:col>
      <xdr:colOff>569577</xdr:colOff>
      <xdr:row>0</xdr:row>
      <xdr:rowOff>160789</xdr:rowOff>
    </xdr:from>
    <xdr:ext cx="869756" cy="308725"/>
    <xdr:sp macro="" textlink="$J$7">
      <xdr:nvSpPr>
        <xdr:cNvPr id="42" name="TextBox 41">
          <a:extLst>
            <a:ext uri="{FF2B5EF4-FFF2-40B4-BE49-F238E27FC236}">
              <a16:creationId xmlns:a16="http://schemas.microsoft.com/office/drawing/2014/main" id="{C5FE5986-EA54-4A6B-882A-D4F22537544D}"/>
            </a:ext>
          </a:extLst>
        </xdr:cNvPr>
        <xdr:cNvSpPr txBox="1"/>
      </xdr:nvSpPr>
      <xdr:spPr>
        <a:xfrm>
          <a:off x="6642717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28-Feb-25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2</xdr:row>
      <xdr:rowOff>60476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22406979-8C71-4E1B-8226-31B607652755}"/>
            </a:ext>
          </a:extLst>
        </xdr:cNvPr>
        <xdr:cNvSpPr txBox="1"/>
      </xdr:nvSpPr>
      <xdr:spPr>
        <a:xfrm>
          <a:off x="8620760" y="4262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179293</xdr:rowOff>
    </xdr:from>
    <xdr:ext cx="3600290" cy="311496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4ACB4B6-DE7B-4B1D-9225-810F6F158DC7}"/>
            </a:ext>
          </a:extLst>
        </xdr:cNvPr>
        <xdr:cNvSpPr txBox="1"/>
      </xdr:nvSpPr>
      <xdr:spPr>
        <a:xfrm>
          <a:off x="7805057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Aptos ExtraBold" panose="020B0004020202020204" pitchFamily="34" charset="0"/>
            </a:rPr>
            <a:t>Dasboard</a:t>
          </a:r>
          <a:r>
            <a:rPr lang="en-US" sz="1400" b="1" baseline="0">
              <a:latin typeface="Aptos ExtraBold" panose="020B0004020202020204" pitchFamily="34" charset="0"/>
            </a:rPr>
            <a:t> For Month of </a:t>
          </a:r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111826</xdr:rowOff>
    </xdr:from>
    <xdr:ext cx="1838475" cy="377155"/>
    <xdr:sp macro="" textlink="$N$7">
      <xdr:nvSpPr>
        <xdr:cNvPr id="45" name="TextBox 44">
          <a:extLst>
            <a:ext uri="{FF2B5EF4-FFF2-40B4-BE49-F238E27FC236}">
              <a16:creationId xmlns:a16="http://schemas.microsoft.com/office/drawing/2014/main" id="{66543666-923D-4A0F-AAE6-0A557460A4CA}"/>
            </a:ext>
          </a:extLst>
        </xdr:cNvPr>
        <xdr:cNvSpPr txBox="1"/>
      </xdr:nvSpPr>
      <xdr:spPr>
        <a:xfrm rot="10800000" flipV="1">
          <a:off x="9798475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February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72166</xdr:colOff>
      <xdr:row>2</xdr:row>
      <xdr:rowOff>141194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A88083-F79D-481B-814A-FC69FDEF450F}"/>
            </a:ext>
          </a:extLst>
        </xdr:cNvPr>
        <xdr:cNvSpPr/>
      </xdr:nvSpPr>
      <xdr:spPr>
        <a:xfrm>
          <a:off x="0" y="0"/>
          <a:ext cx="15053086" cy="50695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156883</xdr:rowOff>
    </xdr:from>
    <xdr:to>
      <xdr:col>2</xdr:col>
      <xdr:colOff>582258</xdr:colOff>
      <xdr:row>37</xdr:row>
      <xdr:rowOff>149263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340F2F-F219-4B16-88EC-31C83FAA0F92}"/>
            </a:ext>
          </a:extLst>
        </xdr:cNvPr>
        <xdr:cNvSpPr/>
      </xdr:nvSpPr>
      <xdr:spPr>
        <a:xfrm>
          <a:off x="0" y="339763"/>
          <a:ext cx="1801458" cy="67437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449581</xdr:colOff>
      <xdr:row>3</xdr:row>
      <xdr:rowOff>30480</xdr:rowOff>
    </xdr:from>
    <xdr:to>
      <xdr:col>3</xdr:col>
      <xdr:colOff>270911</xdr:colOff>
      <xdr:row>4</xdr:row>
      <xdr:rowOff>166404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E1E76-4273-4E6E-A6C5-D964F76CF365}"/>
            </a:ext>
          </a:extLst>
        </xdr:cNvPr>
        <xdr:cNvSpPr/>
      </xdr:nvSpPr>
      <xdr:spPr>
        <a:xfrm>
          <a:off x="449581" y="579120"/>
          <a:ext cx="1650130" cy="31880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38100</xdr:colOff>
      <xdr:row>5</xdr:row>
      <xdr:rowOff>45720</xdr:rowOff>
    </xdr:from>
    <xdr:to>
      <xdr:col>2</xdr:col>
      <xdr:colOff>601979</xdr:colOff>
      <xdr:row>6</xdr:row>
      <xdr:rowOff>137160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D31205E-6BEB-4ABF-B911-8645D2F36A96}"/>
            </a:ext>
          </a:extLst>
        </xdr:cNvPr>
        <xdr:cNvSpPr/>
      </xdr:nvSpPr>
      <xdr:spPr>
        <a:xfrm>
          <a:off x="38100" y="960120"/>
          <a:ext cx="1783079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7</xdr:row>
      <xdr:rowOff>45720</xdr:rowOff>
    </xdr:from>
    <xdr:to>
      <xdr:col>3</xdr:col>
      <xdr:colOff>22101</xdr:colOff>
      <xdr:row>8</xdr:row>
      <xdr:rowOff>137160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059634-58F1-4972-BEE2-4F352EF26002}"/>
            </a:ext>
          </a:extLst>
        </xdr:cNvPr>
        <xdr:cNvSpPr/>
      </xdr:nvSpPr>
      <xdr:spPr>
        <a:xfrm>
          <a:off x="30480" y="13258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45720</xdr:colOff>
      <xdr:row>9</xdr:row>
      <xdr:rowOff>38100</xdr:rowOff>
    </xdr:from>
    <xdr:to>
      <xdr:col>3</xdr:col>
      <xdr:colOff>37341</xdr:colOff>
      <xdr:row>10</xdr:row>
      <xdr:rowOff>129540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0698630-0BFD-4F11-B23C-670082956DDF}"/>
            </a:ext>
          </a:extLst>
        </xdr:cNvPr>
        <xdr:cNvSpPr/>
      </xdr:nvSpPr>
      <xdr:spPr>
        <a:xfrm>
          <a:off x="45720" y="169926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11</xdr:row>
      <xdr:rowOff>30480</xdr:rowOff>
    </xdr:from>
    <xdr:to>
      <xdr:col>3</xdr:col>
      <xdr:colOff>37341</xdr:colOff>
      <xdr:row>12</xdr:row>
      <xdr:rowOff>121920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A18919B-01A2-4998-99CB-1BAE961415F8}"/>
            </a:ext>
          </a:extLst>
        </xdr:cNvPr>
        <xdr:cNvSpPr/>
      </xdr:nvSpPr>
      <xdr:spPr>
        <a:xfrm>
          <a:off x="45720" y="207264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13</xdr:row>
      <xdr:rowOff>38100</xdr:rowOff>
    </xdr:from>
    <xdr:to>
      <xdr:col>3</xdr:col>
      <xdr:colOff>52581</xdr:colOff>
      <xdr:row>14</xdr:row>
      <xdr:rowOff>129540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97DB593-7DED-4AAD-8281-0479EA3D3428}"/>
            </a:ext>
          </a:extLst>
        </xdr:cNvPr>
        <xdr:cNvSpPr/>
      </xdr:nvSpPr>
      <xdr:spPr>
        <a:xfrm>
          <a:off x="60960" y="246126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15</xdr:row>
      <xdr:rowOff>53340</xdr:rowOff>
    </xdr:from>
    <xdr:to>
      <xdr:col>3</xdr:col>
      <xdr:colOff>60201</xdr:colOff>
      <xdr:row>16</xdr:row>
      <xdr:rowOff>144780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73F62CB-8569-4D31-819E-ADF6327D3E2D}"/>
            </a:ext>
          </a:extLst>
        </xdr:cNvPr>
        <xdr:cNvSpPr/>
      </xdr:nvSpPr>
      <xdr:spPr>
        <a:xfrm>
          <a:off x="68580" y="285750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17</xdr:row>
      <xdr:rowOff>68580</xdr:rowOff>
    </xdr:from>
    <xdr:to>
      <xdr:col>3</xdr:col>
      <xdr:colOff>52581</xdr:colOff>
      <xdr:row>18</xdr:row>
      <xdr:rowOff>160020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4A63850-049D-41CA-B603-488A2C71EC0D}"/>
            </a:ext>
          </a:extLst>
        </xdr:cNvPr>
        <xdr:cNvSpPr/>
      </xdr:nvSpPr>
      <xdr:spPr>
        <a:xfrm>
          <a:off x="60960" y="325374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19</xdr:row>
      <xdr:rowOff>91440</xdr:rowOff>
    </xdr:from>
    <xdr:to>
      <xdr:col>3</xdr:col>
      <xdr:colOff>52581</xdr:colOff>
      <xdr:row>21</xdr:row>
      <xdr:rowOff>0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FAAA034-977C-4D10-8CEB-A020246A5463}"/>
            </a:ext>
          </a:extLst>
        </xdr:cNvPr>
        <xdr:cNvSpPr/>
      </xdr:nvSpPr>
      <xdr:spPr>
        <a:xfrm>
          <a:off x="60960" y="365760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21</xdr:row>
      <xdr:rowOff>83820</xdr:rowOff>
    </xdr:from>
    <xdr:to>
      <xdr:col>3</xdr:col>
      <xdr:colOff>60201</xdr:colOff>
      <xdr:row>22</xdr:row>
      <xdr:rowOff>175260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C0EE93C-CDF5-4F3E-AC88-70EC10F1DB6C}"/>
            </a:ext>
          </a:extLst>
        </xdr:cNvPr>
        <xdr:cNvSpPr/>
      </xdr:nvSpPr>
      <xdr:spPr>
        <a:xfrm>
          <a:off x="68580" y="40309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23</xdr:row>
      <xdr:rowOff>91440</xdr:rowOff>
    </xdr:from>
    <xdr:to>
      <xdr:col>3</xdr:col>
      <xdr:colOff>60201</xdr:colOff>
      <xdr:row>25</xdr:row>
      <xdr:rowOff>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14278B5-7A39-498F-A083-94875D8B93E2}"/>
            </a:ext>
          </a:extLst>
        </xdr:cNvPr>
        <xdr:cNvSpPr/>
      </xdr:nvSpPr>
      <xdr:spPr>
        <a:xfrm>
          <a:off x="68580" y="441960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76200</xdr:colOff>
      <xdr:row>25</xdr:row>
      <xdr:rowOff>99060</xdr:rowOff>
    </xdr:from>
    <xdr:to>
      <xdr:col>3</xdr:col>
      <xdr:colOff>67821</xdr:colOff>
      <xdr:row>27</xdr:row>
      <xdr:rowOff>7620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EBC5A43-729F-4680-8D4D-6CE49DABD54D}"/>
            </a:ext>
          </a:extLst>
        </xdr:cNvPr>
        <xdr:cNvSpPr/>
      </xdr:nvSpPr>
      <xdr:spPr>
        <a:xfrm>
          <a:off x="76200" y="480822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twoCellAnchor>
    <xdr:from>
      <xdr:col>42</xdr:col>
      <xdr:colOff>7620</xdr:colOff>
      <xdr:row>0</xdr:row>
      <xdr:rowOff>95432</xdr:rowOff>
    </xdr:from>
    <xdr:to>
      <xdr:col>55</xdr:col>
      <xdr:colOff>731520</xdr:colOff>
      <xdr:row>3</xdr:row>
      <xdr:rowOff>58783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189F1AB-6838-4528-BE7F-C7D725428888}"/>
            </a:ext>
          </a:extLst>
        </xdr:cNvPr>
        <xdr:cNvSpPr/>
      </xdr:nvSpPr>
      <xdr:spPr>
        <a:xfrm>
          <a:off x="16413480" y="95432"/>
          <a:ext cx="10523220" cy="51199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Algerian" panose="04020705040A02060702" pitchFamily="82" charset="0"/>
            </a:rPr>
            <a:t>Monthly REPORT</a:t>
          </a:r>
        </a:p>
      </xdr:txBody>
    </xdr:sp>
    <xdr:clientData/>
  </xdr:twoCellAnchor>
  <xdr:oneCellAnchor>
    <xdr:from>
      <xdr:col>4</xdr:col>
      <xdr:colOff>500302</xdr:colOff>
      <xdr:row>0</xdr:row>
      <xdr:rowOff>152400</xdr:rowOff>
    </xdr:from>
    <xdr:ext cx="1046557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1C5732E-A1EC-4FD9-87E3-EACDDCD5E543}"/>
            </a:ext>
          </a:extLst>
        </xdr:cNvPr>
        <xdr:cNvSpPr txBox="1"/>
      </xdr:nvSpPr>
      <xdr:spPr>
        <a:xfrm>
          <a:off x="2938702" y="152400"/>
          <a:ext cx="1046557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FROM</a:t>
          </a:r>
        </a:p>
      </xdr:txBody>
    </xdr:sp>
    <xdr:clientData/>
  </xdr:oneCellAnchor>
  <xdr:oneCellAnchor>
    <xdr:from>
      <xdr:col>6</xdr:col>
      <xdr:colOff>594360</xdr:colOff>
      <xdr:row>0</xdr:row>
      <xdr:rowOff>152400</xdr:rowOff>
    </xdr:from>
    <xdr:ext cx="1048174" cy="281940"/>
    <xdr:sp macro="" textlink="$G$7">
      <xdr:nvSpPr>
        <xdr:cNvPr id="18" name="TextBox 17">
          <a:extLst>
            <a:ext uri="{FF2B5EF4-FFF2-40B4-BE49-F238E27FC236}">
              <a16:creationId xmlns:a16="http://schemas.microsoft.com/office/drawing/2014/main" id="{6832879E-A42D-429D-AC69-30473D818E04}"/>
            </a:ext>
          </a:extLst>
        </xdr:cNvPr>
        <xdr:cNvSpPr txBox="1"/>
      </xdr:nvSpPr>
      <xdr:spPr>
        <a:xfrm>
          <a:off x="3985260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1-Mar-25</a:t>
          </a:fld>
          <a:endParaRPr lang="en-US" sz="1200" b="1"/>
        </a:p>
      </xdr:txBody>
    </xdr:sp>
    <xdr:clientData/>
  </xdr:oneCellAnchor>
  <xdr:oneCellAnchor>
    <xdr:from>
      <xdr:col>8</xdr:col>
      <xdr:colOff>113761</xdr:colOff>
      <xdr:row>0</xdr:row>
      <xdr:rowOff>160790</xdr:rowOff>
    </xdr:from>
    <xdr:ext cx="1046557" cy="3068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1C4A9B8-7C54-461C-96FD-D2E76A75CB08}"/>
            </a:ext>
          </a:extLst>
        </xdr:cNvPr>
        <xdr:cNvSpPr txBox="1"/>
      </xdr:nvSpPr>
      <xdr:spPr>
        <a:xfrm>
          <a:off x="5592541" y="160790"/>
          <a:ext cx="1046557" cy="306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TO</a:t>
          </a:r>
        </a:p>
      </xdr:txBody>
    </xdr:sp>
    <xdr:clientData/>
  </xdr:oneCellAnchor>
  <xdr:oneCellAnchor>
    <xdr:from>
      <xdr:col>9</xdr:col>
      <xdr:colOff>569577</xdr:colOff>
      <xdr:row>0</xdr:row>
      <xdr:rowOff>160789</xdr:rowOff>
    </xdr:from>
    <xdr:ext cx="869756" cy="308725"/>
    <xdr:sp macro="" textlink="$J$7">
      <xdr:nvSpPr>
        <xdr:cNvPr id="20" name="TextBox 19">
          <a:extLst>
            <a:ext uri="{FF2B5EF4-FFF2-40B4-BE49-F238E27FC236}">
              <a16:creationId xmlns:a16="http://schemas.microsoft.com/office/drawing/2014/main" id="{5AD36695-A60E-4BB8-810B-FD852A91B09E}"/>
            </a:ext>
          </a:extLst>
        </xdr:cNvPr>
        <xdr:cNvSpPr txBox="1"/>
      </xdr:nvSpPr>
      <xdr:spPr>
        <a:xfrm>
          <a:off x="6642717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31-Mar-25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2</xdr:row>
      <xdr:rowOff>60476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11D2859-57BC-4CB5-8946-F53909A19C3D}"/>
            </a:ext>
          </a:extLst>
        </xdr:cNvPr>
        <xdr:cNvSpPr txBox="1"/>
      </xdr:nvSpPr>
      <xdr:spPr>
        <a:xfrm>
          <a:off x="8620760" y="4262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179293</xdr:rowOff>
    </xdr:from>
    <xdr:ext cx="3600290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DD1904E-13F2-46ED-A364-4D448B5D860F}"/>
            </a:ext>
          </a:extLst>
        </xdr:cNvPr>
        <xdr:cNvSpPr txBox="1"/>
      </xdr:nvSpPr>
      <xdr:spPr>
        <a:xfrm>
          <a:off x="7805057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Aptos ExtraBold" panose="020B0004020202020204" pitchFamily="34" charset="0"/>
            </a:rPr>
            <a:t>Dasboard</a:t>
          </a:r>
          <a:r>
            <a:rPr lang="en-US" sz="1400" b="1" baseline="0">
              <a:latin typeface="Aptos ExtraBold" panose="020B0004020202020204" pitchFamily="34" charset="0"/>
            </a:rPr>
            <a:t> For Month of </a:t>
          </a:r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111826</xdr:rowOff>
    </xdr:from>
    <xdr:ext cx="1838475" cy="377155"/>
    <xdr:sp macro="" textlink="$N$7">
      <xdr:nvSpPr>
        <xdr:cNvPr id="23" name="TextBox 22">
          <a:extLst>
            <a:ext uri="{FF2B5EF4-FFF2-40B4-BE49-F238E27FC236}">
              <a16:creationId xmlns:a16="http://schemas.microsoft.com/office/drawing/2014/main" id="{0165A18F-B178-478D-A5EC-2E243F46AD7F}"/>
            </a:ext>
          </a:extLst>
        </xdr:cNvPr>
        <xdr:cNvSpPr txBox="1"/>
      </xdr:nvSpPr>
      <xdr:spPr>
        <a:xfrm rot="10800000" flipV="1">
          <a:off x="9798475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March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72166</xdr:colOff>
      <xdr:row>2</xdr:row>
      <xdr:rowOff>141194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8B4DB8-67B3-46E9-A56D-774D6DC70BE9}"/>
            </a:ext>
          </a:extLst>
        </xdr:cNvPr>
        <xdr:cNvSpPr/>
      </xdr:nvSpPr>
      <xdr:spPr>
        <a:xfrm>
          <a:off x="0" y="0"/>
          <a:ext cx="15053086" cy="50695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89150</xdr:rowOff>
    </xdr:from>
    <xdr:to>
      <xdr:col>2</xdr:col>
      <xdr:colOff>582258</xdr:colOff>
      <xdr:row>37</xdr:row>
      <xdr:rowOff>81530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FEED4F2-8F91-4775-9B2B-E8A258B2C669}"/>
            </a:ext>
          </a:extLst>
        </xdr:cNvPr>
        <xdr:cNvSpPr/>
      </xdr:nvSpPr>
      <xdr:spPr>
        <a:xfrm>
          <a:off x="0" y="275417"/>
          <a:ext cx="1801458" cy="669798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449581</xdr:colOff>
      <xdr:row>3</xdr:row>
      <xdr:rowOff>30480</xdr:rowOff>
    </xdr:from>
    <xdr:to>
      <xdr:col>3</xdr:col>
      <xdr:colOff>270911</xdr:colOff>
      <xdr:row>4</xdr:row>
      <xdr:rowOff>166404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D11BA-9668-40C5-BA3D-A226AE862FB2}"/>
            </a:ext>
          </a:extLst>
        </xdr:cNvPr>
        <xdr:cNvSpPr/>
      </xdr:nvSpPr>
      <xdr:spPr>
        <a:xfrm>
          <a:off x="449581" y="579120"/>
          <a:ext cx="1650130" cy="31880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38100</xdr:colOff>
      <xdr:row>5</xdr:row>
      <xdr:rowOff>45720</xdr:rowOff>
    </xdr:from>
    <xdr:to>
      <xdr:col>2</xdr:col>
      <xdr:colOff>601979</xdr:colOff>
      <xdr:row>6</xdr:row>
      <xdr:rowOff>137160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52AF26-D7C2-4E8C-AC46-D6D572CD2811}"/>
            </a:ext>
          </a:extLst>
        </xdr:cNvPr>
        <xdr:cNvSpPr/>
      </xdr:nvSpPr>
      <xdr:spPr>
        <a:xfrm>
          <a:off x="38100" y="960120"/>
          <a:ext cx="1783079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7</xdr:row>
      <xdr:rowOff>45720</xdr:rowOff>
    </xdr:from>
    <xdr:to>
      <xdr:col>3</xdr:col>
      <xdr:colOff>22101</xdr:colOff>
      <xdr:row>8</xdr:row>
      <xdr:rowOff>137160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A38E22-0434-4ABE-A581-4514011EA15B}"/>
            </a:ext>
          </a:extLst>
        </xdr:cNvPr>
        <xdr:cNvSpPr/>
      </xdr:nvSpPr>
      <xdr:spPr>
        <a:xfrm>
          <a:off x="30480" y="13258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401320</xdr:colOff>
      <xdr:row>9</xdr:row>
      <xdr:rowOff>55033</xdr:rowOff>
    </xdr:from>
    <xdr:to>
      <xdr:col>3</xdr:col>
      <xdr:colOff>392941</xdr:colOff>
      <xdr:row>10</xdr:row>
      <xdr:rowOff>146473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8D32EBC-5158-4A75-A1BA-05A09BC2A7DC}"/>
            </a:ext>
          </a:extLst>
        </xdr:cNvPr>
        <xdr:cNvSpPr/>
      </xdr:nvSpPr>
      <xdr:spPr>
        <a:xfrm>
          <a:off x="401320" y="1731433"/>
          <a:ext cx="1820421" cy="27770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11</xdr:row>
      <xdr:rowOff>30480</xdr:rowOff>
    </xdr:from>
    <xdr:to>
      <xdr:col>3</xdr:col>
      <xdr:colOff>37341</xdr:colOff>
      <xdr:row>12</xdr:row>
      <xdr:rowOff>121920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9E489C4-B806-4FEB-927A-C6C50BC04611}"/>
            </a:ext>
          </a:extLst>
        </xdr:cNvPr>
        <xdr:cNvSpPr/>
      </xdr:nvSpPr>
      <xdr:spPr>
        <a:xfrm>
          <a:off x="45720" y="20574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13</xdr:row>
      <xdr:rowOff>38100</xdr:rowOff>
    </xdr:from>
    <xdr:to>
      <xdr:col>3</xdr:col>
      <xdr:colOff>52581</xdr:colOff>
      <xdr:row>14</xdr:row>
      <xdr:rowOff>129540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F6A1EF-89EA-4643-BB9A-81712927D0C0}"/>
            </a:ext>
          </a:extLst>
        </xdr:cNvPr>
        <xdr:cNvSpPr/>
      </xdr:nvSpPr>
      <xdr:spPr>
        <a:xfrm>
          <a:off x="60960" y="2430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15</xdr:row>
      <xdr:rowOff>53340</xdr:rowOff>
    </xdr:from>
    <xdr:to>
      <xdr:col>3</xdr:col>
      <xdr:colOff>60201</xdr:colOff>
      <xdr:row>16</xdr:row>
      <xdr:rowOff>144780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9496B5B-F0CC-4FEA-948B-E4DDFC872F6A}"/>
            </a:ext>
          </a:extLst>
        </xdr:cNvPr>
        <xdr:cNvSpPr/>
      </xdr:nvSpPr>
      <xdr:spPr>
        <a:xfrm>
          <a:off x="68580" y="2811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17</xdr:row>
      <xdr:rowOff>68580</xdr:rowOff>
    </xdr:from>
    <xdr:to>
      <xdr:col>3</xdr:col>
      <xdr:colOff>52581</xdr:colOff>
      <xdr:row>18</xdr:row>
      <xdr:rowOff>160020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944FCC8-AEAD-4BC0-859B-00EFCDACF144}"/>
            </a:ext>
          </a:extLst>
        </xdr:cNvPr>
        <xdr:cNvSpPr/>
      </xdr:nvSpPr>
      <xdr:spPr>
        <a:xfrm>
          <a:off x="60960" y="3192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19</xdr:row>
      <xdr:rowOff>91440</xdr:rowOff>
    </xdr:from>
    <xdr:to>
      <xdr:col>3</xdr:col>
      <xdr:colOff>52581</xdr:colOff>
      <xdr:row>21</xdr:row>
      <xdr:rowOff>0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67BA3C3-C8B0-46FC-B2F2-64C7C49CD9F7}"/>
            </a:ext>
          </a:extLst>
        </xdr:cNvPr>
        <xdr:cNvSpPr/>
      </xdr:nvSpPr>
      <xdr:spPr>
        <a:xfrm>
          <a:off x="60960" y="35814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21</xdr:row>
      <xdr:rowOff>83820</xdr:rowOff>
    </xdr:from>
    <xdr:to>
      <xdr:col>3</xdr:col>
      <xdr:colOff>60201</xdr:colOff>
      <xdr:row>22</xdr:row>
      <xdr:rowOff>175260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947D58-5A9E-4C15-B36E-5D0B7226C041}"/>
            </a:ext>
          </a:extLst>
        </xdr:cNvPr>
        <xdr:cNvSpPr/>
      </xdr:nvSpPr>
      <xdr:spPr>
        <a:xfrm>
          <a:off x="68580" y="393954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23</xdr:row>
      <xdr:rowOff>91440</xdr:rowOff>
    </xdr:from>
    <xdr:to>
      <xdr:col>3</xdr:col>
      <xdr:colOff>60201</xdr:colOff>
      <xdr:row>25</xdr:row>
      <xdr:rowOff>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439691A-501E-4D14-9C9D-AB09E1F5D315}"/>
            </a:ext>
          </a:extLst>
        </xdr:cNvPr>
        <xdr:cNvSpPr/>
      </xdr:nvSpPr>
      <xdr:spPr>
        <a:xfrm>
          <a:off x="68580" y="431292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76200</xdr:colOff>
      <xdr:row>25</xdr:row>
      <xdr:rowOff>99060</xdr:rowOff>
    </xdr:from>
    <xdr:to>
      <xdr:col>3</xdr:col>
      <xdr:colOff>67821</xdr:colOff>
      <xdr:row>27</xdr:row>
      <xdr:rowOff>7620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10D8841-B173-486C-B703-60630675CEB0}"/>
            </a:ext>
          </a:extLst>
        </xdr:cNvPr>
        <xdr:cNvSpPr/>
      </xdr:nvSpPr>
      <xdr:spPr>
        <a:xfrm>
          <a:off x="76200" y="46863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twoCellAnchor>
    <xdr:from>
      <xdr:col>42</xdr:col>
      <xdr:colOff>7620</xdr:colOff>
      <xdr:row>0</xdr:row>
      <xdr:rowOff>95432</xdr:rowOff>
    </xdr:from>
    <xdr:to>
      <xdr:col>55</xdr:col>
      <xdr:colOff>731520</xdr:colOff>
      <xdr:row>3</xdr:row>
      <xdr:rowOff>58783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5292FE3E-F275-4B52-88BD-5AD40BFC1121}"/>
            </a:ext>
          </a:extLst>
        </xdr:cNvPr>
        <xdr:cNvSpPr/>
      </xdr:nvSpPr>
      <xdr:spPr>
        <a:xfrm>
          <a:off x="16413480" y="95432"/>
          <a:ext cx="10523220" cy="51199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Algerian" panose="04020705040A02060702" pitchFamily="82" charset="0"/>
            </a:rPr>
            <a:t>Monthly REPORT</a:t>
          </a:r>
        </a:p>
      </xdr:txBody>
    </xdr:sp>
    <xdr:clientData/>
  </xdr:twoCellAnchor>
  <xdr:oneCellAnchor>
    <xdr:from>
      <xdr:col>4</xdr:col>
      <xdr:colOff>500302</xdr:colOff>
      <xdr:row>0</xdr:row>
      <xdr:rowOff>152400</xdr:rowOff>
    </xdr:from>
    <xdr:ext cx="1046557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7C558FB-F83B-4B36-8E7D-F563438F8656}"/>
            </a:ext>
          </a:extLst>
        </xdr:cNvPr>
        <xdr:cNvSpPr txBox="1"/>
      </xdr:nvSpPr>
      <xdr:spPr>
        <a:xfrm>
          <a:off x="2938702" y="152400"/>
          <a:ext cx="1046557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FROM</a:t>
          </a:r>
        </a:p>
      </xdr:txBody>
    </xdr:sp>
    <xdr:clientData/>
  </xdr:oneCellAnchor>
  <xdr:oneCellAnchor>
    <xdr:from>
      <xdr:col>6</xdr:col>
      <xdr:colOff>594360</xdr:colOff>
      <xdr:row>0</xdr:row>
      <xdr:rowOff>152400</xdr:rowOff>
    </xdr:from>
    <xdr:ext cx="1048174" cy="281940"/>
    <xdr:sp macro="" textlink="$G$7">
      <xdr:nvSpPr>
        <xdr:cNvPr id="18" name="TextBox 17">
          <a:extLst>
            <a:ext uri="{FF2B5EF4-FFF2-40B4-BE49-F238E27FC236}">
              <a16:creationId xmlns:a16="http://schemas.microsoft.com/office/drawing/2014/main" id="{9C957848-D1AB-42C4-95F2-7C272ADB287C}"/>
            </a:ext>
          </a:extLst>
        </xdr:cNvPr>
        <xdr:cNvSpPr txBox="1"/>
      </xdr:nvSpPr>
      <xdr:spPr>
        <a:xfrm>
          <a:off x="3985260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1-Apr-25</a:t>
          </a:fld>
          <a:endParaRPr lang="en-US" sz="1200" b="1"/>
        </a:p>
      </xdr:txBody>
    </xdr:sp>
    <xdr:clientData/>
  </xdr:oneCellAnchor>
  <xdr:oneCellAnchor>
    <xdr:from>
      <xdr:col>8</xdr:col>
      <xdr:colOff>113761</xdr:colOff>
      <xdr:row>0</xdr:row>
      <xdr:rowOff>160790</xdr:rowOff>
    </xdr:from>
    <xdr:ext cx="1046557" cy="3068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B5FDB33-794E-4DCA-8BDF-2B4D4BCBB784}"/>
            </a:ext>
          </a:extLst>
        </xdr:cNvPr>
        <xdr:cNvSpPr txBox="1"/>
      </xdr:nvSpPr>
      <xdr:spPr>
        <a:xfrm>
          <a:off x="5592541" y="160790"/>
          <a:ext cx="1046557" cy="306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TO</a:t>
          </a:r>
        </a:p>
      </xdr:txBody>
    </xdr:sp>
    <xdr:clientData/>
  </xdr:oneCellAnchor>
  <xdr:oneCellAnchor>
    <xdr:from>
      <xdr:col>9</xdr:col>
      <xdr:colOff>569577</xdr:colOff>
      <xdr:row>0</xdr:row>
      <xdr:rowOff>160789</xdr:rowOff>
    </xdr:from>
    <xdr:ext cx="869756" cy="308725"/>
    <xdr:sp macro="" textlink="$J$7">
      <xdr:nvSpPr>
        <xdr:cNvPr id="20" name="TextBox 19">
          <a:extLst>
            <a:ext uri="{FF2B5EF4-FFF2-40B4-BE49-F238E27FC236}">
              <a16:creationId xmlns:a16="http://schemas.microsoft.com/office/drawing/2014/main" id="{1270BF67-F19A-4A0F-BFF3-1F2758569620}"/>
            </a:ext>
          </a:extLst>
        </xdr:cNvPr>
        <xdr:cNvSpPr txBox="1"/>
      </xdr:nvSpPr>
      <xdr:spPr>
        <a:xfrm>
          <a:off x="6642717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30-Apr-25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2</xdr:row>
      <xdr:rowOff>60476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2F7477-FC9B-4725-BFFF-0A473C285CA5}"/>
            </a:ext>
          </a:extLst>
        </xdr:cNvPr>
        <xdr:cNvSpPr txBox="1"/>
      </xdr:nvSpPr>
      <xdr:spPr>
        <a:xfrm>
          <a:off x="8620760" y="4262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179293</xdr:rowOff>
    </xdr:from>
    <xdr:ext cx="3600290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EFFB40B-E4D3-4666-9409-EBE642607E74}"/>
            </a:ext>
          </a:extLst>
        </xdr:cNvPr>
        <xdr:cNvSpPr txBox="1"/>
      </xdr:nvSpPr>
      <xdr:spPr>
        <a:xfrm>
          <a:off x="7805057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Aptos ExtraBold" panose="020B0004020202020204" pitchFamily="34" charset="0"/>
            </a:rPr>
            <a:t>Dasboard</a:t>
          </a:r>
          <a:r>
            <a:rPr lang="en-US" sz="1400" b="1" baseline="0">
              <a:latin typeface="Aptos ExtraBold" panose="020B0004020202020204" pitchFamily="34" charset="0"/>
            </a:rPr>
            <a:t> For Month of </a:t>
          </a:r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111826</xdr:rowOff>
    </xdr:from>
    <xdr:ext cx="1838475" cy="377155"/>
    <xdr:sp macro="" textlink="$N$7">
      <xdr:nvSpPr>
        <xdr:cNvPr id="23" name="TextBox 22">
          <a:extLst>
            <a:ext uri="{FF2B5EF4-FFF2-40B4-BE49-F238E27FC236}">
              <a16:creationId xmlns:a16="http://schemas.microsoft.com/office/drawing/2014/main" id="{489F73B9-7C4A-4807-99C9-1DC6CBE8B2EE}"/>
            </a:ext>
          </a:extLst>
        </xdr:cNvPr>
        <xdr:cNvSpPr txBox="1"/>
      </xdr:nvSpPr>
      <xdr:spPr>
        <a:xfrm rot="10800000" flipV="1">
          <a:off x="9798475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April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72166</xdr:colOff>
      <xdr:row>2</xdr:row>
      <xdr:rowOff>141194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803A59F-AE96-42E9-8998-080447D35ED1}"/>
            </a:ext>
          </a:extLst>
        </xdr:cNvPr>
        <xdr:cNvSpPr/>
      </xdr:nvSpPr>
      <xdr:spPr>
        <a:xfrm>
          <a:off x="0" y="0"/>
          <a:ext cx="14969266" cy="50695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89150</xdr:rowOff>
    </xdr:from>
    <xdr:to>
      <xdr:col>2</xdr:col>
      <xdr:colOff>582258</xdr:colOff>
      <xdr:row>37</xdr:row>
      <xdr:rowOff>81530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25A79DA-5962-4967-8BFE-5DA15CB2A555}"/>
            </a:ext>
          </a:extLst>
        </xdr:cNvPr>
        <xdr:cNvSpPr/>
      </xdr:nvSpPr>
      <xdr:spPr>
        <a:xfrm>
          <a:off x="0" y="272030"/>
          <a:ext cx="1801458" cy="67437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449581</xdr:colOff>
      <xdr:row>3</xdr:row>
      <xdr:rowOff>30480</xdr:rowOff>
    </xdr:from>
    <xdr:to>
      <xdr:col>3</xdr:col>
      <xdr:colOff>270911</xdr:colOff>
      <xdr:row>4</xdr:row>
      <xdr:rowOff>166404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761890-A0A0-4A0E-B5E9-E53449C200A8}"/>
            </a:ext>
          </a:extLst>
        </xdr:cNvPr>
        <xdr:cNvSpPr/>
      </xdr:nvSpPr>
      <xdr:spPr>
        <a:xfrm>
          <a:off x="449581" y="579120"/>
          <a:ext cx="1650130" cy="31880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38100</xdr:colOff>
      <xdr:row>5</xdr:row>
      <xdr:rowOff>45720</xdr:rowOff>
    </xdr:from>
    <xdr:to>
      <xdr:col>2</xdr:col>
      <xdr:colOff>601979</xdr:colOff>
      <xdr:row>6</xdr:row>
      <xdr:rowOff>137160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8421C4-EBD5-4372-9251-5A73F0DE6C78}"/>
            </a:ext>
          </a:extLst>
        </xdr:cNvPr>
        <xdr:cNvSpPr/>
      </xdr:nvSpPr>
      <xdr:spPr>
        <a:xfrm>
          <a:off x="38100" y="960120"/>
          <a:ext cx="1783079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7</xdr:row>
      <xdr:rowOff>45720</xdr:rowOff>
    </xdr:from>
    <xdr:to>
      <xdr:col>3</xdr:col>
      <xdr:colOff>22101</xdr:colOff>
      <xdr:row>8</xdr:row>
      <xdr:rowOff>137160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4EBE91-A789-4A17-96A6-F6B334467B02}"/>
            </a:ext>
          </a:extLst>
        </xdr:cNvPr>
        <xdr:cNvSpPr/>
      </xdr:nvSpPr>
      <xdr:spPr>
        <a:xfrm>
          <a:off x="30480" y="13258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401320</xdr:colOff>
      <xdr:row>9</xdr:row>
      <xdr:rowOff>55033</xdr:rowOff>
    </xdr:from>
    <xdr:to>
      <xdr:col>3</xdr:col>
      <xdr:colOff>392941</xdr:colOff>
      <xdr:row>10</xdr:row>
      <xdr:rowOff>146473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972355-DA4C-461F-BDF2-2E23BE006737}"/>
            </a:ext>
          </a:extLst>
        </xdr:cNvPr>
        <xdr:cNvSpPr/>
      </xdr:nvSpPr>
      <xdr:spPr>
        <a:xfrm>
          <a:off x="401320" y="1716193"/>
          <a:ext cx="1820421" cy="28194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11</xdr:row>
      <xdr:rowOff>30480</xdr:rowOff>
    </xdr:from>
    <xdr:to>
      <xdr:col>3</xdr:col>
      <xdr:colOff>37341</xdr:colOff>
      <xdr:row>12</xdr:row>
      <xdr:rowOff>121920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092928C-9D9A-424F-802F-987F318AB6F5}"/>
            </a:ext>
          </a:extLst>
        </xdr:cNvPr>
        <xdr:cNvSpPr/>
      </xdr:nvSpPr>
      <xdr:spPr>
        <a:xfrm>
          <a:off x="45720" y="207264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13</xdr:row>
      <xdr:rowOff>38100</xdr:rowOff>
    </xdr:from>
    <xdr:to>
      <xdr:col>3</xdr:col>
      <xdr:colOff>52581</xdr:colOff>
      <xdr:row>14</xdr:row>
      <xdr:rowOff>129540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DA86842-D348-43F8-9C04-B8BBDBB9FA25}"/>
            </a:ext>
          </a:extLst>
        </xdr:cNvPr>
        <xdr:cNvSpPr/>
      </xdr:nvSpPr>
      <xdr:spPr>
        <a:xfrm>
          <a:off x="60960" y="246126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15</xdr:row>
      <xdr:rowOff>53340</xdr:rowOff>
    </xdr:from>
    <xdr:to>
      <xdr:col>3</xdr:col>
      <xdr:colOff>60201</xdr:colOff>
      <xdr:row>16</xdr:row>
      <xdr:rowOff>144780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E00E63A-2E8E-4563-A3B7-2F41FD523049}"/>
            </a:ext>
          </a:extLst>
        </xdr:cNvPr>
        <xdr:cNvSpPr/>
      </xdr:nvSpPr>
      <xdr:spPr>
        <a:xfrm>
          <a:off x="68580" y="285750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17</xdr:row>
      <xdr:rowOff>68580</xdr:rowOff>
    </xdr:from>
    <xdr:to>
      <xdr:col>3</xdr:col>
      <xdr:colOff>52581</xdr:colOff>
      <xdr:row>18</xdr:row>
      <xdr:rowOff>160020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E36AEDB-136D-4534-843B-087695E9E7E7}"/>
            </a:ext>
          </a:extLst>
        </xdr:cNvPr>
        <xdr:cNvSpPr/>
      </xdr:nvSpPr>
      <xdr:spPr>
        <a:xfrm>
          <a:off x="60960" y="325374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19</xdr:row>
      <xdr:rowOff>91440</xdr:rowOff>
    </xdr:from>
    <xdr:to>
      <xdr:col>3</xdr:col>
      <xdr:colOff>52581</xdr:colOff>
      <xdr:row>21</xdr:row>
      <xdr:rowOff>0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17EF04-D449-498C-A51C-D6C3BFE4AD08}"/>
            </a:ext>
          </a:extLst>
        </xdr:cNvPr>
        <xdr:cNvSpPr/>
      </xdr:nvSpPr>
      <xdr:spPr>
        <a:xfrm>
          <a:off x="60960" y="365760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21</xdr:row>
      <xdr:rowOff>83820</xdr:rowOff>
    </xdr:from>
    <xdr:to>
      <xdr:col>3</xdr:col>
      <xdr:colOff>60201</xdr:colOff>
      <xdr:row>22</xdr:row>
      <xdr:rowOff>175260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7DA6167-FCA2-4278-AD13-C8E4AF140227}"/>
            </a:ext>
          </a:extLst>
        </xdr:cNvPr>
        <xdr:cNvSpPr/>
      </xdr:nvSpPr>
      <xdr:spPr>
        <a:xfrm>
          <a:off x="68580" y="40309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23</xdr:row>
      <xdr:rowOff>91440</xdr:rowOff>
    </xdr:from>
    <xdr:to>
      <xdr:col>3</xdr:col>
      <xdr:colOff>60201</xdr:colOff>
      <xdr:row>25</xdr:row>
      <xdr:rowOff>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BC69CD0-C77B-42C4-A8DD-1636774CDCA8}"/>
            </a:ext>
          </a:extLst>
        </xdr:cNvPr>
        <xdr:cNvSpPr/>
      </xdr:nvSpPr>
      <xdr:spPr>
        <a:xfrm>
          <a:off x="68580" y="441960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76200</xdr:colOff>
      <xdr:row>25</xdr:row>
      <xdr:rowOff>99060</xdr:rowOff>
    </xdr:from>
    <xdr:to>
      <xdr:col>3</xdr:col>
      <xdr:colOff>67821</xdr:colOff>
      <xdr:row>27</xdr:row>
      <xdr:rowOff>7620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F66EEA6-B10B-4C40-9D27-49735DAF33F0}"/>
            </a:ext>
          </a:extLst>
        </xdr:cNvPr>
        <xdr:cNvSpPr/>
      </xdr:nvSpPr>
      <xdr:spPr>
        <a:xfrm>
          <a:off x="76200" y="480822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twoCellAnchor>
    <xdr:from>
      <xdr:col>42</xdr:col>
      <xdr:colOff>7620</xdr:colOff>
      <xdr:row>0</xdr:row>
      <xdr:rowOff>95432</xdr:rowOff>
    </xdr:from>
    <xdr:to>
      <xdr:col>55</xdr:col>
      <xdr:colOff>731520</xdr:colOff>
      <xdr:row>3</xdr:row>
      <xdr:rowOff>58783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26A8CA52-08EA-4E96-B875-8DCD7EA4000A}"/>
            </a:ext>
          </a:extLst>
        </xdr:cNvPr>
        <xdr:cNvSpPr/>
      </xdr:nvSpPr>
      <xdr:spPr>
        <a:xfrm>
          <a:off x="16329660" y="95432"/>
          <a:ext cx="10523220" cy="51199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Algerian" panose="04020705040A02060702" pitchFamily="82" charset="0"/>
            </a:rPr>
            <a:t>Monthly REPORT</a:t>
          </a:r>
        </a:p>
      </xdr:txBody>
    </xdr:sp>
    <xdr:clientData/>
  </xdr:twoCellAnchor>
  <xdr:oneCellAnchor>
    <xdr:from>
      <xdr:col>4</xdr:col>
      <xdr:colOff>500302</xdr:colOff>
      <xdr:row>0</xdr:row>
      <xdr:rowOff>152400</xdr:rowOff>
    </xdr:from>
    <xdr:ext cx="1046557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DD0D3E1-9ED9-4C28-B9E4-BFEC0FB252CB}"/>
            </a:ext>
          </a:extLst>
        </xdr:cNvPr>
        <xdr:cNvSpPr txBox="1"/>
      </xdr:nvSpPr>
      <xdr:spPr>
        <a:xfrm>
          <a:off x="2938702" y="152400"/>
          <a:ext cx="1046557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FROM</a:t>
          </a:r>
        </a:p>
      </xdr:txBody>
    </xdr:sp>
    <xdr:clientData/>
  </xdr:oneCellAnchor>
  <xdr:oneCellAnchor>
    <xdr:from>
      <xdr:col>6</xdr:col>
      <xdr:colOff>594360</xdr:colOff>
      <xdr:row>0</xdr:row>
      <xdr:rowOff>152400</xdr:rowOff>
    </xdr:from>
    <xdr:ext cx="1048174" cy="281940"/>
    <xdr:sp macro="" textlink="$G$7">
      <xdr:nvSpPr>
        <xdr:cNvPr id="18" name="TextBox 17">
          <a:extLst>
            <a:ext uri="{FF2B5EF4-FFF2-40B4-BE49-F238E27FC236}">
              <a16:creationId xmlns:a16="http://schemas.microsoft.com/office/drawing/2014/main" id="{3A5EAE0C-BE91-490E-BF7F-1237FB035C8C}"/>
            </a:ext>
          </a:extLst>
        </xdr:cNvPr>
        <xdr:cNvSpPr txBox="1"/>
      </xdr:nvSpPr>
      <xdr:spPr>
        <a:xfrm>
          <a:off x="3985260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1-May-25</a:t>
          </a:fld>
          <a:endParaRPr lang="en-US" sz="1200" b="1"/>
        </a:p>
      </xdr:txBody>
    </xdr:sp>
    <xdr:clientData/>
  </xdr:oneCellAnchor>
  <xdr:oneCellAnchor>
    <xdr:from>
      <xdr:col>8</xdr:col>
      <xdr:colOff>113761</xdr:colOff>
      <xdr:row>0</xdr:row>
      <xdr:rowOff>160790</xdr:rowOff>
    </xdr:from>
    <xdr:ext cx="1046557" cy="3068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6C4D61D-C4E6-4F18-9FC9-13D12C33AAE5}"/>
            </a:ext>
          </a:extLst>
        </xdr:cNvPr>
        <xdr:cNvSpPr txBox="1"/>
      </xdr:nvSpPr>
      <xdr:spPr>
        <a:xfrm>
          <a:off x="5592541" y="160790"/>
          <a:ext cx="1046557" cy="306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TO</a:t>
          </a:r>
        </a:p>
      </xdr:txBody>
    </xdr:sp>
    <xdr:clientData/>
  </xdr:oneCellAnchor>
  <xdr:oneCellAnchor>
    <xdr:from>
      <xdr:col>9</xdr:col>
      <xdr:colOff>569577</xdr:colOff>
      <xdr:row>0</xdr:row>
      <xdr:rowOff>160789</xdr:rowOff>
    </xdr:from>
    <xdr:ext cx="869756" cy="308725"/>
    <xdr:sp macro="" textlink="$J$7">
      <xdr:nvSpPr>
        <xdr:cNvPr id="20" name="TextBox 19">
          <a:extLst>
            <a:ext uri="{FF2B5EF4-FFF2-40B4-BE49-F238E27FC236}">
              <a16:creationId xmlns:a16="http://schemas.microsoft.com/office/drawing/2014/main" id="{40F71F6C-FC10-42A3-BD43-5FFB3840C8B2}"/>
            </a:ext>
          </a:extLst>
        </xdr:cNvPr>
        <xdr:cNvSpPr txBox="1"/>
      </xdr:nvSpPr>
      <xdr:spPr>
        <a:xfrm>
          <a:off x="6642717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31-May-25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2</xdr:row>
      <xdr:rowOff>60476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059839D-D5BC-4425-A600-A9DC17B08072}"/>
            </a:ext>
          </a:extLst>
        </xdr:cNvPr>
        <xdr:cNvSpPr txBox="1"/>
      </xdr:nvSpPr>
      <xdr:spPr>
        <a:xfrm>
          <a:off x="8536940" y="4262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179293</xdr:rowOff>
    </xdr:from>
    <xdr:ext cx="3600290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208423F-C479-4F5B-9842-916EE43126B5}"/>
            </a:ext>
          </a:extLst>
        </xdr:cNvPr>
        <xdr:cNvSpPr txBox="1"/>
      </xdr:nvSpPr>
      <xdr:spPr>
        <a:xfrm>
          <a:off x="7721237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Aptos ExtraBold" panose="020B0004020202020204" pitchFamily="34" charset="0"/>
            </a:rPr>
            <a:t>Dasboard</a:t>
          </a:r>
          <a:r>
            <a:rPr lang="en-US" sz="1400" b="1" baseline="0">
              <a:latin typeface="Aptos ExtraBold" panose="020B0004020202020204" pitchFamily="34" charset="0"/>
            </a:rPr>
            <a:t> For Month of </a:t>
          </a:r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111826</xdr:rowOff>
    </xdr:from>
    <xdr:ext cx="1838475" cy="377155"/>
    <xdr:sp macro="" textlink="$N$7">
      <xdr:nvSpPr>
        <xdr:cNvPr id="23" name="TextBox 22">
          <a:extLst>
            <a:ext uri="{FF2B5EF4-FFF2-40B4-BE49-F238E27FC236}">
              <a16:creationId xmlns:a16="http://schemas.microsoft.com/office/drawing/2014/main" id="{BEEC7E90-E31B-4711-9EAD-280A14272530}"/>
            </a:ext>
          </a:extLst>
        </xdr:cNvPr>
        <xdr:cNvSpPr txBox="1"/>
      </xdr:nvSpPr>
      <xdr:spPr>
        <a:xfrm rot="10800000" flipV="1">
          <a:off x="9714655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May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72166</xdr:colOff>
      <xdr:row>2</xdr:row>
      <xdr:rowOff>141194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9617B5F-BBDC-4004-A90B-732691427555}"/>
            </a:ext>
          </a:extLst>
        </xdr:cNvPr>
        <xdr:cNvSpPr/>
      </xdr:nvSpPr>
      <xdr:spPr>
        <a:xfrm>
          <a:off x="0" y="0"/>
          <a:ext cx="14969266" cy="50695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89150</xdr:rowOff>
    </xdr:from>
    <xdr:to>
      <xdr:col>2</xdr:col>
      <xdr:colOff>582258</xdr:colOff>
      <xdr:row>37</xdr:row>
      <xdr:rowOff>81530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030483-60EE-4740-891D-F44439B5636C}"/>
            </a:ext>
          </a:extLst>
        </xdr:cNvPr>
        <xdr:cNvSpPr/>
      </xdr:nvSpPr>
      <xdr:spPr>
        <a:xfrm>
          <a:off x="0" y="272030"/>
          <a:ext cx="1801458" cy="67437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449581</xdr:colOff>
      <xdr:row>3</xdr:row>
      <xdr:rowOff>30480</xdr:rowOff>
    </xdr:from>
    <xdr:to>
      <xdr:col>3</xdr:col>
      <xdr:colOff>270911</xdr:colOff>
      <xdr:row>4</xdr:row>
      <xdr:rowOff>166404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3DCEF0-D93E-4467-8710-926A20095952}"/>
            </a:ext>
          </a:extLst>
        </xdr:cNvPr>
        <xdr:cNvSpPr/>
      </xdr:nvSpPr>
      <xdr:spPr>
        <a:xfrm>
          <a:off x="449581" y="579120"/>
          <a:ext cx="1650130" cy="31880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38100</xdr:colOff>
      <xdr:row>5</xdr:row>
      <xdr:rowOff>45720</xdr:rowOff>
    </xdr:from>
    <xdr:to>
      <xdr:col>2</xdr:col>
      <xdr:colOff>601979</xdr:colOff>
      <xdr:row>6</xdr:row>
      <xdr:rowOff>137160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D5C3B38-0FB2-4F41-A9A3-63B23D07C593}"/>
            </a:ext>
          </a:extLst>
        </xdr:cNvPr>
        <xdr:cNvSpPr/>
      </xdr:nvSpPr>
      <xdr:spPr>
        <a:xfrm>
          <a:off x="38100" y="960120"/>
          <a:ext cx="1783079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7</xdr:row>
      <xdr:rowOff>45720</xdr:rowOff>
    </xdr:from>
    <xdr:to>
      <xdr:col>3</xdr:col>
      <xdr:colOff>22101</xdr:colOff>
      <xdr:row>8</xdr:row>
      <xdr:rowOff>137160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7AE53C-AC32-4FC0-93BA-A986DF3BEF66}"/>
            </a:ext>
          </a:extLst>
        </xdr:cNvPr>
        <xdr:cNvSpPr/>
      </xdr:nvSpPr>
      <xdr:spPr>
        <a:xfrm>
          <a:off x="30480" y="13258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401320</xdr:colOff>
      <xdr:row>9</xdr:row>
      <xdr:rowOff>55033</xdr:rowOff>
    </xdr:from>
    <xdr:to>
      <xdr:col>3</xdr:col>
      <xdr:colOff>392941</xdr:colOff>
      <xdr:row>10</xdr:row>
      <xdr:rowOff>146473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8E04F62-8871-450E-8437-C49F6DC5AD9C}"/>
            </a:ext>
          </a:extLst>
        </xdr:cNvPr>
        <xdr:cNvSpPr/>
      </xdr:nvSpPr>
      <xdr:spPr>
        <a:xfrm>
          <a:off x="401320" y="1716193"/>
          <a:ext cx="1820421" cy="28194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11</xdr:row>
      <xdr:rowOff>30480</xdr:rowOff>
    </xdr:from>
    <xdr:to>
      <xdr:col>3</xdr:col>
      <xdr:colOff>37341</xdr:colOff>
      <xdr:row>12</xdr:row>
      <xdr:rowOff>121920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E64179-AC65-4D04-9DE1-95939FD2EDC8}"/>
            </a:ext>
          </a:extLst>
        </xdr:cNvPr>
        <xdr:cNvSpPr/>
      </xdr:nvSpPr>
      <xdr:spPr>
        <a:xfrm>
          <a:off x="45720" y="207264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13</xdr:row>
      <xdr:rowOff>38100</xdr:rowOff>
    </xdr:from>
    <xdr:to>
      <xdr:col>3</xdr:col>
      <xdr:colOff>52581</xdr:colOff>
      <xdr:row>14</xdr:row>
      <xdr:rowOff>129540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8CD668A-F310-40DC-808F-AE4905ED5811}"/>
            </a:ext>
          </a:extLst>
        </xdr:cNvPr>
        <xdr:cNvSpPr/>
      </xdr:nvSpPr>
      <xdr:spPr>
        <a:xfrm>
          <a:off x="60960" y="246126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15</xdr:row>
      <xdr:rowOff>53340</xdr:rowOff>
    </xdr:from>
    <xdr:to>
      <xdr:col>3</xdr:col>
      <xdr:colOff>60201</xdr:colOff>
      <xdr:row>16</xdr:row>
      <xdr:rowOff>144780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33AE18C-D3A1-472F-BBEF-64F06D914B5B}"/>
            </a:ext>
          </a:extLst>
        </xdr:cNvPr>
        <xdr:cNvSpPr/>
      </xdr:nvSpPr>
      <xdr:spPr>
        <a:xfrm>
          <a:off x="68580" y="285750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17</xdr:row>
      <xdr:rowOff>68580</xdr:rowOff>
    </xdr:from>
    <xdr:to>
      <xdr:col>3</xdr:col>
      <xdr:colOff>52581</xdr:colOff>
      <xdr:row>18</xdr:row>
      <xdr:rowOff>160020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CA83CF2-D8DA-4885-885B-672E15B85D2B}"/>
            </a:ext>
          </a:extLst>
        </xdr:cNvPr>
        <xdr:cNvSpPr/>
      </xdr:nvSpPr>
      <xdr:spPr>
        <a:xfrm>
          <a:off x="60960" y="325374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19</xdr:row>
      <xdr:rowOff>91440</xdr:rowOff>
    </xdr:from>
    <xdr:to>
      <xdr:col>3</xdr:col>
      <xdr:colOff>52581</xdr:colOff>
      <xdr:row>21</xdr:row>
      <xdr:rowOff>0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B4C0420-124F-4A15-A9DE-3B7E0FD1221A}"/>
            </a:ext>
          </a:extLst>
        </xdr:cNvPr>
        <xdr:cNvSpPr/>
      </xdr:nvSpPr>
      <xdr:spPr>
        <a:xfrm>
          <a:off x="60960" y="365760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21</xdr:row>
      <xdr:rowOff>83820</xdr:rowOff>
    </xdr:from>
    <xdr:to>
      <xdr:col>3</xdr:col>
      <xdr:colOff>60201</xdr:colOff>
      <xdr:row>22</xdr:row>
      <xdr:rowOff>175260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82AF94D-2BF0-487C-9392-BA559B9CAEBC}"/>
            </a:ext>
          </a:extLst>
        </xdr:cNvPr>
        <xdr:cNvSpPr/>
      </xdr:nvSpPr>
      <xdr:spPr>
        <a:xfrm>
          <a:off x="68580" y="40309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23</xdr:row>
      <xdr:rowOff>91440</xdr:rowOff>
    </xdr:from>
    <xdr:to>
      <xdr:col>3</xdr:col>
      <xdr:colOff>60201</xdr:colOff>
      <xdr:row>25</xdr:row>
      <xdr:rowOff>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9927DB-C2E6-4B2C-8C94-DE753E0CCD60}"/>
            </a:ext>
          </a:extLst>
        </xdr:cNvPr>
        <xdr:cNvSpPr/>
      </xdr:nvSpPr>
      <xdr:spPr>
        <a:xfrm>
          <a:off x="68580" y="441960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76200</xdr:colOff>
      <xdr:row>25</xdr:row>
      <xdr:rowOff>99060</xdr:rowOff>
    </xdr:from>
    <xdr:to>
      <xdr:col>3</xdr:col>
      <xdr:colOff>67821</xdr:colOff>
      <xdr:row>27</xdr:row>
      <xdr:rowOff>7620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9AF7726-CA02-423F-A117-C49E8801FDC9}"/>
            </a:ext>
          </a:extLst>
        </xdr:cNvPr>
        <xdr:cNvSpPr/>
      </xdr:nvSpPr>
      <xdr:spPr>
        <a:xfrm>
          <a:off x="76200" y="480822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twoCellAnchor>
    <xdr:from>
      <xdr:col>42</xdr:col>
      <xdr:colOff>7620</xdr:colOff>
      <xdr:row>0</xdr:row>
      <xdr:rowOff>95432</xdr:rowOff>
    </xdr:from>
    <xdr:to>
      <xdr:col>55</xdr:col>
      <xdr:colOff>731520</xdr:colOff>
      <xdr:row>3</xdr:row>
      <xdr:rowOff>58783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4C4D64DF-F8E0-4006-80EB-9905A9A9397C}"/>
            </a:ext>
          </a:extLst>
        </xdr:cNvPr>
        <xdr:cNvSpPr/>
      </xdr:nvSpPr>
      <xdr:spPr>
        <a:xfrm>
          <a:off x="16329660" y="95432"/>
          <a:ext cx="10523220" cy="51199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Algerian" panose="04020705040A02060702" pitchFamily="82" charset="0"/>
            </a:rPr>
            <a:t>Monthly REPORT</a:t>
          </a:r>
        </a:p>
      </xdr:txBody>
    </xdr:sp>
    <xdr:clientData/>
  </xdr:twoCellAnchor>
  <xdr:oneCellAnchor>
    <xdr:from>
      <xdr:col>4</xdr:col>
      <xdr:colOff>500302</xdr:colOff>
      <xdr:row>0</xdr:row>
      <xdr:rowOff>152400</xdr:rowOff>
    </xdr:from>
    <xdr:ext cx="1046557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47D1FF3-F167-48A5-9C0F-B0B024551C5D}"/>
            </a:ext>
          </a:extLst>
        </xdr:cNvPr>
        <xdr:cNvSpPr txBox="1"/>
      </xdr:nvSpPr>
      <xdr:spPr>
        <a:xfrm>
          <a:off x="2938702" y="152400"/>
          <a:ext cx="1046557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FROM</a:t>
          </a:r>
        </a:p>
      </xdr:txBody>
    </xdr:sp>
    <xdr:clientData/>
  </xdr:oneCellAnchor>
  <xdr:oneCellAnchor>
    <xdr:from>
      <xdr:col>6</xdr:col>
      <xdr:colOff>594360</xdr:colOff>
      <xdr:row>0</xdr:row>
      <xdr:rowOff>152400</xdr:rowOff>
    </xdr:from>
    <xdr:ext cx="1048174" cy="281940"/>
    <xdr:sp macro="" textlink="$G$7">
      <xdr:nvSpPr>
        <xdr:cNvPr id="18" name="TextBox 17">
          <a:extLst>
            <a:ext uri="{FF2B5EF4-FFF2-40B4-BE49-F238E27FC236}">
              <a16:creationId xmlns:a16="http://schemas.microsoft.com/office/drawing/2014/main" id="{7B19D838-61C9-41AE-9B75-AB01ED9F5E2D}"/>
            </a:ext>
          </a:extLst>
        </xdr:cNvPr>
        <xdr:cNvSpPr txBox="1"/>
      </xdr:nvSpPr>
      <xdr:spPr>
        <a:xfrm>
          <a:off x="3985260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1-Jun-25</a:t>
          </a:fld>
          <a:endParaRPr lang="en-US" sz="1200" b="1"/>
        </a:p>
      </xdr:txBody>
    </xdr:sp>
    <xdr:clientData/>
  </xdr:oneCellAnchor>
  <xdr:oneCellAnchor>
    <xdr:from>
      <xdr:col>8</xdr:col>
      <xdr:colOff>113761</xdr:colOff>
      <xdr:row>0</xdr:row>
      <xdr:rowOff>160790</xdr:rowOff>
    </xdr:from>
    <xdr:ext cx="1046557" cy="3068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B6510EF-11D0-4D96-9A9A-E850FD565EFB}"/>
            </a:ext>
          </a:extLst>
        </xdr:cNvPr>
        <xdr:cNvSpPr txBox="1"/>
      </xdr:nvSpPr>
      <xdr:spPr>
        <a:xfrm>
          <a:off x="5592541" y="160790"/>
          <a:ext cx="1046557" cy="306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TO</a:t>
          </a:r>
        </a:p>
      </xdr:txBody>
    </xdr:sp>
    <xdr:clientData/>
  </xdr:oneCellAnchor>
  <xdr:oneCellAnchor>
    <xdr:from>
      <xdr:col>9</xdr:col>
      <xdr:colOff>569577</xdr:colOff>
      <xdr:row>0</xdr:row>
      <xdr:rowOff>160789</xdr:rowOff>
    </xdr:from>
    <xdr:ext cx="869756" cy="308725"/>
    <xdr:sp macro="" textlink="$J$7">
      <xdr:nvSpPr>
        <xdr:cNvPr id="20" name="TextBox 19">
          <a:extLst>
            <a:ext uri="{FF2B5EF4-FFF2-40B4-BE49-F238E27FC236}">
              <a16:creationId xmlns:a16="http://schemas.microsoft.com/office/drawing/2014/main" id="{56B04122-256C-4020-9C19-E7BACCFCB4B4}"/>
            </a:ext>
          </a:extLst>
        </xdr:cNvPr>
        <xdr:cNvSpPr txBox="1"/>
      </xdr:nvSpPr>
      <xdr:spPr>
        <a:xfrm>
          <a:off x="6642717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30-Jun-25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2</xdr:row>
      <xdr:rowOff>60476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A0973FB-A568-40A1-A146-B41B75C54CAC}"/>
            </a:ext>
          </a:extLst>
        </xdr:cNvPr>
        <xdr:cNvSpPr txBox="1"/>
      </xdr:nvSpPr>
      <xdr:spPr>
        <a:xfrm>
          <a:off x="8536940" y="4262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179293</xdr:rowOff>
    </xdr:from>
    <xdr:ext cx="3600290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F54E579-E0CB-437F-9736-8EA61710FB4E}"/>
            </a:ext>
          </a:extLst>
        </xdr:cNvPr>
        <xdr:cNvSpPr txBox="1"/>
      </xdr:nvSpPr>
      <xdr:spPr>
        <a:xfrm>
          <a:off x="7721237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Aptos ExtraBold" panose="020B0004020202020204" pitchFamily="34" charset="0"/>
            </a:rPr>
            <a:t>Dasboard</a:t>
          </a:r>
          <a:r>
            <a:rPr lang="en-US" sz="1400" b="1" baseline="0">
              <a:latin typeface="Aptos ExtraBold" panose="020B0004020202020204" pitchFamily="34" charset="0"/>
            </a:rPr>
            <a:t> For Month of </a:t>
          </a:r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111826</xdr:rowOff>
    </xdr:from>
    <xdr:ext cx="1838475" cy="377155"/>
    <xdr:sp macro="" textlink="$N$7">
      <xdr:nvSpPr>
        <xdr:cNvPr id="23" name="TextBox 22">
          <a:extLst>
            <a:ext uri="{FF2B5EF4-FFF2-40B4-BE49-F238E27FC236}">
              <a16:creationId xmlns:a16="http://schemas.microsoft.com/office/drawing/2014/main" id="{E2C0134B-A7C8-4B04-A965-BFF7EDD70A67}"/>
            </a:ext>
          </a:extLst>
        </xdr:cNvPr>
        <xdr:cNvSpPr txBox="1"/>
      </xdr:nvSpPr>
      <xdr:spPr>
        <a:xfrm rot="10800000" flipV="1">
          <a:off x="9714655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June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72166</xdr:colOff>
      <xdr:row>2</xdr:row>
      <xdr:rowOff>141194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539B1A7-DC7C-4B2D-A88E-96314564A3F7}"/>
            </a:ext>
          </a:extLst>
        </xdr:cNvPr>
        <xdr:cNvSpPr/>
      </xdr:nvSpPr>
      <xdr:spPr>
        <a:xfrm>
          <a:off x="0" y="0"/>
          <a:ext cx="14969266" cy="50695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89150</xdr:rowOff>
    </xdr:from>
    <xdr:to>
      <xdr:col>2</xdr:col>
      <xdr:colOff>582258</xdr:colOff>
      <xdr:row>37</xdr:row>
      <xdr:rowOff>81530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F9C9667-9E41-4D52-BFAA-1744A8FB281E}"/>
            </a:ext>
          </a:extLst>
        </xdr:cNvPr>
        <xdr:cNvSpPr/>
      </xdr:nvSpPr>
      <xdr:spPr>
        <a:xfrm>
          <a:off x="0" y="272030"/>
          <a:ext cx="1801458" cy="67437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449581</xdr:colOff>
      <xdr:row>3</xdr:row>
      <xdr:rowOff>30480</xdr:rowOff>
    </xdr:from>
    <xdr:to>
      <xdr:col>3</xdr:col>
      <xdr:colOff>270911</xdr:colOff>
      <xdr:row>4</xdr:row>
      <xdr:rowOff>166404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C0EEC1-9025-450D-BEB0-819AEC4EC0B0}"/>
            </a:ext>
          </a:extLst>
        </xdr:cNvPr>
        <xdr:cNvSpPr/>
      </xdr:nvSpPr>
      <xdr:spPr>
        <a:xfrm>
          <a:off x="449581" y="579120"/>
          <a:ext cx="1650130" cy="31880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38100</xdr:colOff>
      <xdr:row>5</xdr:row>
      <xdr:rowOff>45720</xdr:rowOff>
    </xdr:from>
    <xdr:to>
      <xdr:col>2</xdr:col>
      <xdr:colOff>601979</xdr:colOff>
      <xdr:row>6</xdr:row>
      <xdr:rowOff>137160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5ABA7B-23E5-49EE-B6EE-6895D83AA413}"/>
            </a:ext>
          </a:extLst>
        </xdr:cNvPr>
        <xdr:cNvSpPr/>
      </xdr:nvSpPr>
      <xdr:spPr>
        <a:xfrm>
          <a:off x="38100" y="960120"/>
          <a:ext cx="1783079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7</xdr:row>
      <xdr:rowOff>45720</xdr:rowOff>
    </xdr:from>
    <xdr:to>
      <xdr:col>3</xdr:col>
      <xdr:colOff>22101</xdr:colOff>
      <xdr:row>8</xdr:row>
      <xdr:rowOff>137160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E8591E-A4F9-48EB-835C-DA9F8FCE82F9}"/>
            </a:ext>
          </a:extLst>
        </xdr:cNvPr>
        <xdr:cNvSpPr/>
      </xdr:nvSpPr>
      <xdr:spPr>
        <a:xfrm>
          <a:off x="30480" y="13258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401320</xdr:colOff>
      <xdr:row>9</xdr:row>
      <xdr:rowOff>55033</xdr:rowOff>
    </xdr:from>
    <xdr:to>
      <xdr:col>3</xdr:col>
      <xdr:colOff>392941</xdr:colOff>
      <xdr:row>10</xdr:row>
      <xdr:rowOff>146473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EE7743E-976A-4572-88D3-342A40E3DAE0}"/>
            </a:ext>
          </a:extLst>
        </xdr:cNvPr>
        <xdr:cNvSpPr/>
      </xdr:nvSpPr>
      <xdr:spPr>
        <a:xfrm>
          <a:off x="401320" y="1716193"/>
          <a:ext cx="1820421" cy="28194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11</xdr:row>
      <xdr:rowOff>30480</xdr:rowOff>
    </xdr:from>
    <xdr:to>
      <xdr:col>3</xdr:col>
      <xdr:colOff>37341</xdr:colOff>
      <xdr:row>12</xdr:row>
      <xdr:rowOff>121920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6E56FBC-F2C7-4E08-B3DC-583C3C93B4B8}"/>
            </a:ext>
          </a:extLst>
        </xdr:cNvPr>
        <xdr:cNvSpPr/>
      </xdr:nvSpPr>
      <xdr:spPr>
        <a:xfrm>
          <a:off x="45720" y="207264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13</xdr:row>
      <xdr:rowOff>38100</xdr:rowOff>
    </xdr:from>
    <xdr:to>
      <xdr:col>3</xdr:col>
      <xdr:colOff>52581</xdr:colOff>
      <xdr:row>14</xdr:row>
      <xdr:rowOff>129540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211F292-B062-4496-98F4-68FB5D144615}"/>
            </a:ext>
          </a:extLst>
        </xdr:cNvPr>
        <xdr:cNvSpPr/>
      </xdr:nvSpPr>
      <xdr:spPr>
        <a:xfrm>
          <a:off x="60960" y="246126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15</xdr:row>
      <xdr:rowOff>53340</xdr:rowOff>
    </xdr:from>
    <xdr:to>
      <xdr:col>3</xdr:col>
      <xdr:colOff>60201</xdr:colOff>
      <xdr:row>16</xdr:row>
      <xdr:rowOff>144780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A523E1-08AA-4718-877D-93B6C5537DAD}"/>
            </a:ext>
          </a:extLst>
        </xdr:cNvPr>
        <xdr:cNvSpPr/>
      </xdr:nvSpPr>
      <xdr:spPr>
        <a:xfrm>
          <a:off x="68580" y="285750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17</xdr:row>
      <xdr:rowOff>68580</xdr:rowOff>
    </xdr:from>
    <xdr:to>
      <xdr:col>3</xdr:col>
      <xdr:colOff>52581</xdr:colOff>
      <xdr:row>18</xdr:row>
      <xdr:rowOff>160020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152A524-9B69-45EE-8A9E-3B51DFC91E70}"/>
            </a:ext>
          </a:extLst>
        </xdr:cNvPr>
        <xdr:cNvSpPr/>
      </xdr:nvSpPr>
      <xdr:spPr>
        <a:xfrm>
          <a:off x="60960" y="325374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19</xdr:row>
      <xdr:rowOff>91440</xdr:rowOff>
    </xdr:from>
    <xdr:to>
      <xdr:col>3</xdr:col>
      <xdr:colOff>52581</xdr:colOff>
      <xdr:row>21</xdr:row>
      <xdr:rowOff>0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A33AC25-D25A-484C-935B-509239EE76A8}"/>
            </a:ext>
          </a:extLst>
        </xdr:cNvPr>
        <xdr:cNvSpPr/>
      </xdr:nvSpPr>
      <xdr:spPr>
        <a:xfrm>
          <a:off x="60960" y="365760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21</xdr:row>
      <xdr:rowOff>83820</xdr:rowOff>
    </xdr:from>
    <xdr:to>
      <xdr:col>3</xdr:col>
      <xdr:colOff>60201</xdr:colOff>
      <xdr:row>22</xdr:row>
      <xdr:rowOff>175260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B3CE3F1-4B76-4D24-BE96-E097E73F494C}"/>
            </a:ext>
          </a:extLst>
        </xdr:cNvPr>
        <xdr:cNvSpPr/>
      </xdr:nvSpPr>
      <xdr:spPr>
        <a:xfrm>
          <a:off x="68580" y="40309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23</xdr:row>
      <xdr:rowOff>91440</xdr:rowOff>
    </xdr:from>
    <xdr:to>
      <xdr:col>3</xdr:col>
      <xdr:colOff>60201</xdr:colOff>
      <xdr:row>25</xdr:row>
      <xdr:rowOff>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4086582-2EB7-4744-BF38-4212ABA68214}"/>
            </a:ext>
          </a:extLst>
        </xdr:cNvPr>
        <xdr:cNvSpPr/>
      </xdr:nvSpPr>
      <xdr:spPr>
        <a:xfrm>
          <a:off x="68580" y="441960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76200</xdr:colOff>
      <xdr:row>25</xdr:row>
      <xdr:rowOff>99060</xdr:rowOff>
    </xdr:from>
    <xdr:to>
      <xdr:col>3</xdr:col>
      <xdr:colOff>67821</xdr:colOff>
      <xdr:row>27</xdr:row>
      <xdr:rowOff>7620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FCEB5A9-E3E2-4D55-B9BA-7816D4A76429}"/>
            </a:ext>
          </a:extLst>
        </xdr:cNvPr>
        <xdr:cNvSpPr/>
      </xdr:nvSpPr>
      <xdr:spPr>
        <a:xfrm>
          <a:off x="76200" y="480822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twoCellAnchor>
    <xdr:from>
      <xdr:col>42</xdr:col>
      <xdr:colOff>7620</xdr:colOff>
      <xdr:row>0</xdr:row>
      <xdr:rowOff>95432</xdr:rowOff>
    </xdr:from>
    <xdr:to>
      <xdr:col>55</xdr:col>
      <xdr:colOff>731520</xdr:colOff>
      <xdr:row>3</xdr:row>
      <xdr:rowOff>58783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A282804C-EE0C-40A1-AF1A-5A8482BE7BB4}"/>
            </a:ext>
          </a:extLst>
        </xdr:cNvPr>
        <xdr:cNvSpPr/>
      </xdr:nvSpPr>
      <xdr:spPr>
        <a:xfrm>
          <a:off x="16329660" y="95432"/>
          <a:ext cx="10523220" cy="51199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Algerian" panose="04020705040A02060702" pitchFamily="82" charset="0"/>
            </a:rPr>
            <a:t>Monthly REPORT</a:t>
          </a:r>
        </a:p>
      </xdr:txBody>
    </xdr:sp>
    <xdr:clientData/>
  </xdr:twoCellAnchor>
  <xdr:oneCellAnchor>
    <xdr:from>
      <xdr:col>4</xdr:col>
      <xdr:colOff>500302</xdr:colOff>
      <xdr:row>0</xdr:row>
      <xdr:rowOff>152400</xdr:rowOff>
    </xdr:from>
    <xdr:ext cx="1046557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D14E72D-32E8-45D7-AB4F-1D0C167989AF}"/>
            </a:ext>
          </a:extLst>
        </xdr:cNvPr>
        <xdr:cNvSpPr txBox="1"/>
      </xdr:nvSpPr>
      <xdr:spPr>
        <a:xfrm>
          <a:off x="2938702" y="152400"/>
          <a:ext cx="1046557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FROM</a:t>
          </a:r>
        </a:p>
      </xdr:txBody>
    </xdr:sp>
    <xdr:clientData/>
  </xdr:oneCellAnchor>
  <xdr:oneCellAnchor>
    <xdr:from>
      <xdr:col>6</xdr:col>
      <xdr:colOff>594360</xdr:colOff>
      <xdr:row>0</xdr:row>
      <xdr:rowOff>152400</xdr:rowOff>
    </xdr:from>
    <xdr:ext cx="1048174" cy="281940"/>
    <xdr:sp macro="" textlink="$G$7">
      <xdr:nvSpPr>
        <xdr:cNvPr id="18" name="TextBox 17">
          <a:extLst>
            <a:ext uri="{FF2B5EF4-FFF2-40B4-BE49-F238E27FC236}">
              <a16:creationId xmlns:a16="http://schemas.microsoft.com/office/drawing/2014/main" id="{CF387788-4920-4C17-A675-7CED92B720DC}"/>
            </a:ext>
          </a:extLst>
        </xdr:cNvPr>
        <xdr:cNvSpPr txBox="1"/>
      </xdr:nvSpPr>
      <xdr:spPr>
        <a:xfrm>
          <a:off x="3985260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1-Jul-25</a:t>
          </a:fld>
          <a:endParaRPr lang="en-US" sz="1200" b="1"/>
        </a:p>
      </xdr:txBody>
    </xdr:sp>
    <xdr:clientData/>
  </xdr:oneCellAnchor>
  <xdr:oneCellAnchor>
    <xdr:from>
      <xdr:col>8</xdr:col>
      <xdr:colOff>113761</xdr:colOff>
      <xdr:row>0</xdr:row>
      <xdr:rowOff>160790</xdr:rowOff>
    </xdr:from>
    <xdr:ext cx="1046557" cy="3068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926D6A5-C592-425B-BB70-CD333312B5DD}"/>
            </a:ext>
          </a:extLst>
        </xdr:cNvPr>
        <xdr:cNvSpPr txBox="1"/>
      </xdr:nvSpPr>
      <xdr:spPr>
        <a:xfrm>
          <a:off x="5592541" y="160790"/>
          <a:ext cx="1046557" cy="306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TO</a:t>
          </a:r>
        </a:p>
      </xdr:txBody>
    </xdr:sp>
    <xdr:clientData/>
  </xdr:oneCellAnchor>
  <xdr:oneCellAnchor>
    <xdr:from>
      <xdr:col>9</xdr:col>
      <xdr:colOff>569577</xdr:colOff>
      <xdr:row>0</xdr:row>
      <xdr:rowOff>160789</xdr:rowOff>
    </xdr:from>
    <xdr:ext cx="869756" cy="308725"/>
    <xdr:sp macro="" textlink="$J$7">
      <xdr:nvSpPr>
        <xdr:cNvPr id="20" name="TextBox 19">
          <a:extLst>
            <a:ext uri="{FF2B5EF4-FFF2-40B4-BE49-F238E27FC236}">
              <a16:creationId xmlns:a16="http://schemas.microsoft.com/office/drawing/2014/main" id="{5277FC0A-6246-42A7-BBCF-E35B3FC950E0}"/>
            </a:ext>
          </a:extLst>
        </xdr:cNvPr>
        <xdr:cNvSpPr txBox="1"/>
      </xdr:nvSpPr>
      <xdr:spPr>
        <a:xfrm>
          <a:off x="6642717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31-Jul-25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2</xdr:row>
      <xdr:rowOff>60476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85B7D85-C123-45BC-A355-3184104C26C9}"/>
            </a:ext>
          </a:extLst>
        </xdr:cNvPr>
        <xdr:cNvSpPr txBox="1"/>
      </xdr:nvSpPr>
      <xdr:spPr>
        <a:xfrm>
          <a:off x="8536940" y="4262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179293</xdr:rowOff>
    </xdr:from>
    <xdr:ext cx="3600290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2B00CD4-EC66-47D3-ADCE-BB72C0DDAF7C}"/>
            </a:ext>
          </a:extLst>
        </xdr:cNvPr>
        <xdr:cNvSpPr txBox="1"/>
      </xdr:nvSpPr>
      <xdr:spPr>
        <a:xfrm>
          <a:off x="7721237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Aptos ExtraBold" panose="020B0004020202020204" pitchFamily="34" charset="0"/>
            </a:rPr>
            <a:t>Dasboard</a:t>
          </a:r>
          <a:r>
            <a:rPr lang="en-US" sz="1400" b="1" baseline="0">
              <a:latin typeface="Aptos ExtraBold" panose="020B0004020202020204" pitchFamily="34" charset="0"/>
            </a:rPr>
            <a:t> For Month of </a:t>
          </a:r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111826</xdr:rowOff>
    </xdr:from>
    <xdr:ext cx="1838475" cy="377155"/>
    <xdr:sp macro="" textlink="$N$7">
      <xdr:nvSpPr>
        <xdr:cNvPr id="23" name="TextBox 22">
          <a:extLst>
            <a:ext uri="{FF2B5EF4-FFF2-40B4-BE49-F238E27FC236}">
              <a16:creationId xmlns:a16="http://schemas.microsoft.com/office/drawing/2014/main" id="{D698754A-9082-417C-ACAC-DC9DAABE96DA}"/>
            </a:ext>
          </a:extLst>
        </xdr:cNvPr>
        <xdr:cNvSpPr txBox="1"/>
      </xdr:nvSpPr>
      <xdr:spPr>
        <a:xfrm rot="10800000" flipV="1">
          <a:off x="9714655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July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72166</xdr:colOff>
      <xdr:row>2</xdr:row>
      <xdr:rowOff>141194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E42D323-FA9D-4987-9AFB-5675CD3027E1}"/>
            </a:ext>
          </a:extLst>
        </xdr:cNvPr>
        <xdr:cNvSpPr/>
      </xdr:nvSpPr>
      <xdr:spPr>
        <a:xfrm>
          <a:off x="0" y="0"/>
          <a:ext cx="15053086" cy="50695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156883</xdr:rowOff>
    </xdr:from>
    <xdr:to>
      <xdr:col>2</xdr:col>
      <xdr:colOff>582258</xdr:colOff>
      <xdr:row>37</xdr:row>
      <xdr:rowOff>149263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0E4A70C-076C-4D64-8CDF-DB3FD0EBC0D6}"/>
            </a:ext>
          </a:extLst>
        </xdr:cNvPr>
        <xdr:cNvSpPr/>
      </xdr:nvSpPr>
      <xdr:spPr>
        <a:xfrm>
          <a:off x="0" y="339763"/>
          <a:ext cx="1801458" cy="659892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449581</xdr:colOff>
      <xdr:row>3</xdr:row>
      <xdr:rowOff>30480</xdr:rowOff>
    </xdr:from>
    <xdr:to>
      <xdr:col>3</xdr:col>
      <xdr:colOff>270911</xdr:colOff>
      <xdr:row>4</xdr:row>
      <xdr:rowOff>166404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AC894-178A-43E7-AD45-D1548D11B287}"/>
            </a:ext>
          </a:extLst>
        </xdr:cNvPr>
        <xdr:cNvSpPr/>
      </xdr:nvSpPr>
      <xdr:spPr>
        <a:xfrm>
          <a:off x="449581" y="579120"/>
          <a:ext cx="1650130" cy="31880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38100</xdr:colOff>
      <xdr:row>5</xdr:row>
      <xdr:rowOff>45720</xdr:rowOff>
    </xdr:from>
    <xdr:to>
      <xdr:col>2</xdr:col>
      <xdr:colOff>601979</xdr:colOff>
      <xdr:row>6</xdr:row>
      <xdr:rowOff>137160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F5B626-8D22-4A9C-8929-22AF22E5C3D8}"/>
            </a:ext>
          </a:extLst>
        </xdr:cNvPr>
        <xdr:cNvSpPr/>
      </xdr:nvSpPr>
      <xdr:spPr>
        <a:xfrm>
          <a:off x="38100" y="960120"/>
          <a:ext cx="1783079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7</xdr:row>
      <xdr:rowOff>45720</xdr:rowOff>
    </xdr:from>
    <xdr:to>
      <xdr:col>3</xdr:col>
      <xdr:colOff>22101</xdr:colOff>
      <xdr:row>8</xdr:row>
      <xdr:rowOff>137160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7FA50B-351F-4230-8E6F-BF91017B0533}"/>
            </a:ext>
          </a:extLst>
        </xdr:cNvPr>
        <xdr:cNvSpPr/>
      </xdr:nvSpPr>
      <xdr:spPr>
        <a:xfrm>
          <a:off x="30480" y="13258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45720</xdr:colOff>
      <xdr:row>9</xdr:row>
      <xdr:rowOff>38100</xdr:rowOff>
    </xdr:from>
    <xdr:to>
      <xdr:col>3</xdr:col>
      <xdr:colOff>37341</xdr:colOff>
      <xdr:row>10</xdr:row>
      <xdr:rowOff>129540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E3B2C6-F087-4817-8A71-9D6559D7C3FB}"/>
            </a:ext>
          </a:extLst>
        </xdr:cNvPr>
        <xdr:cNvSpPr/>
      </xdr:nvSpPr>
      <xdr:spPr>
        <a:xfrm>
          <a:off x="45720" y="169926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11</xdr:row>
      <xdr:rowOff>30480</xdr:rowOff>
    </xdr:from>
    <xdr:to>
      <xdr:col>3</xdr:col>
      <xdr:colOff>37341</xdr:colOff>
      <xdr:row>12</xdr:row>
      <xdr:rowOff>121920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EF1C4C-9B39-48A1-886B-B77CB587E234}"/>
            </a:ext>
          </a:extLst>
        </xdr:cNvPr>
        <xdr:cNvSpPr/>
      </xdr:nvSpPr>
      <xdr:spPr>
        <a:xfrm>
          <a:off x="45720" y="20574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13</xdr:row>
      <xdr:rowOff>38100</xdr:rowOff>
    </xdr:from>
    <xdr:to>
      <xdr:col>3</xdr:col>
      <xdr:colOff>52581</xdr:colOff>
      <xdr:row>14</xdr:row>
      <xdr:rowOff>129540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9D46AEC-7738-4288-8E6C-F489AB2EAA93}"/>
            </a:ext>
          </a:extLst>
        </xdr:cNvPr>
        <xdr:cNvSpPr/>
      </xdr:nvSpPr>
      <xdr:spPr>
        <a:xfrm>
          <a:off x="60960" y="2430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15</xdr:row>
      <xdr:rowOff>53340</xdr:rowOff>
    </xdr:from>
    <xdr:to>
      <xdr:col>3</xdr:col>
      <xdr:colOff>60201</xdr:colOff>
      <xdr:row>16</xdr:row>
      <xdr:rowOff>144780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69D9DD-5A9B-42B3-86F3-6B1C32397ABC}"/>
            </a:ext>
          </a:extLst>
        </xdr:cNvPr>
        <xdr:cNvSpPr/>
      </xdr:nvSpPr>
      <xdr:spPr>
        <a:xfrm>
          <a:off x="68580" y="2811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17</xdr:row>
      <xdr:rowOff>68580</xdr:rowOff>
    </xdr:from>
    <xdr:to>
      <xdr:col>3</xdr:col>
      <xdr:colOff>52581</xdr:colOff>
      <xdr:row>18</xdr:row>
      <xdr:rowOff>160020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793DF9B-2403-4A08-B3E5-97807BF64860}"/>
            </a:ext>
          </a:extLst>
        </xdr:cNvPr>
        <xdr:cNvSpPr/>
      </xdr:nvSpPr>
      <xdr:spPr>
        <a:xfrm>
          <a:off x="60960" y="3192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19</xdr:row>
      <xdr:rowOff>91440</xdr:rowOff>
    </xdr:from>
    <xdr:to>
      <xdr:col>3</xdr:col>
      <xdr:colOff>52581</xdr:colOff>
      <xdr:row>21</xdr:row>
      <xdr:rowOff>0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5FA39B5-4B62-4F5E-8F4B-11231265D39C}"/>
            </a:ext>
          </a:extLst>
        </xdr:cNvPr>
        <xdr:cNvSpPr/>
      </xdr:nvSpPr>
      <xdr:spPr>
        <a:xfrm>
          <a:off x="60960" y="35814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21</xdr:row>
      <xdr:rowOff>83820</xdr:rowOff>
    </xdr:from>
    <xdr:to>
      <xdr:col>3</xdr:col>
      <xdr:colOff>60201</xdr:colOff>
      <xdr:row>22</xdr:row>
      <xdr:rowOff>175260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532BBAA-19E3-404A-B7F5-0F30FC2810DB}"/>
            </a:ext>
          </a:extLst>
        </xdr:cNvPr>
        <xdr:cNvSpPr/>
      </xdr:nvSpPr>
      <xdr:spPr>
        <a:xfrm>
          <a:off x="68580" y="393954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23</xdr:row>
      <xdr:rowOff>91440</xdr:rowOff>
    </xdr:from>
    <xdr:to>
      <xdr:col>3</xdr:col>
      <xdr:colOff>60201</xdr:colOff>
      <xdr:row>25</xdr:row>
      <xdr:rowOff>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0D037E2-CFE0-4369-8216-630324A4D053}"/>
            </a:ext>
          </a:extLst>
        </xdr:cNvPr>
        <xdr:cNvSpPr/>
      </xdr:nvSpPr>
      <xdr:spPr>
        <a:xfrm>
          <a:off x="68580" y="431292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76200</xdr:colOff>
      <xdr:row>25</xdr:row>
      <xdr:rowOff>99060</xdr:rowOff>
    </xdr:from>
    <xdr:to>
      <xdr:col>3</xdr:col>
      <xdr:colOff>67821</xdr:colOff>
      <xdr:row>27</xdr:row>
      <xdr:rowOff>7620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B6DEF1B-282A-4A8F-A444-2478170E178C}"/>
            </a:ext>
          </a:extLst>
        </xdr:cNvPr>
        <xdr:cNvSpPr/>
      </xdr:nvSpPr>
      <xdr:spPr>
        <a:xfrm>
          <a:off x="76200" y="46863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twoCellAnchor>
    <xdr:from>
      <xdr:col>42</xdr:col>
      <xdr:colOff>7620</xdr:colOff>
      <xdr:row>0</xdr:row>
      <xdr:rowOff>95432</xdr:rowOff>
    </xdr:from>
    <xdr:to>
      <xdr:col>55</xdr:col>
      <xdr:colOff>731520</xdr:colOff>
      <xdr:row>3</xdr:row>
      <xdr:rowOff>58783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0092701-5584-4AA4-9D95-9B0B9298D3AB}"/>
            </a:ext>
          </a:extLst>
        </xdr:cNvPr>
        <xdr:cNvSpPr/>
      </xdr:nvSpPr>
      <xdr:spPr>
        <a:xfrm>
          <a:off x="16413480" y="95432"/>
          <a:ext cx="10523220" cy="51199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Algerian" panose="04020705040A02060702" pitchFamily="82" charset="0"/>
            </a:rPr>
            <a:t>Monthly REPORT</a:t>
          </a:r>
        </a:p>
      </xdr:txBody>
    </xdr:sp>
    <xdr:clientData/>
  </xdr:twoCellAnchor>
  <xdr:oneCellAnchor>
    <xdr:from>
      <xdr:col>4</xdr:col>
      <xdr:colOff>500302</xdr:colOff>
      <xdr:row>0</xdr:row>
      <xdr:rowOff>152400</xdr:rowOff>
    </xdr:from>
    <xdr:ext cx="1046557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9A249DD-11C0-442F-B349-FCE53F84B59D}"/>
            </a:ext>
          </a:extLst>
        </xdr:cNvPr>
        <xdr:cNvSpPr txBox="1"/>
      </xdr:nvSpPr>
      <xdr:spPr>
        <a:xfrm>
          <a:off x="2938702" y="152400"/>
          <a:ext cx="1046557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FROM</a:t>
          </a:r>
        </a:p>
      </xdr:txBody>
    </xdr:sp>
    <xdr:clientData/>
  </xdr:oneCellAnchor>
  <xdr:oneCellAnchor>
    <xdr:from>
      <xdr:col>6</xdr:col>
      <xdr:colOff>594360</xdr:colOff>
      <xdr:row>0</xdr:row>
      <xdr:rowOff>152400</xdr:rowOff>
    </xdr:from>
    <xdr:ext cx="1048174" cy="281940"/>
    <xdr:sp macro="" textlink="$G$7">
      <xdr:nvSpPr>
        <xdr:cNvPr id="18" name="TextBox 17">
          <a:extLst>
            <a:ext uri="{FF2B5EF4-FFF2-40B4-BE49-F238E27FC236}">
              <a16:creationId xmlns:a16="http://schemas.microsoft.com/office/drawing/2014/main" id="{898E78DD-FAD3-4A3C-9127-FE5E61CB4471}"/>
            </a:ext>
          </a:extLst>
        </xdr:cNvPr>
        <xdr:cNvSpPr txBox="1"/>
      </xdr:nvSpPr>
      <xdr:spPr>
        <a:xfrm>
          <a:off x="3985260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1-Aug-25</a:t>
          </a:fld>
          <a:endParaRPr lang="en-US" sz="1200" b="1"/>
        </a:p>
      </xdr:txBody>
    </xdr:sp>
    <xdr:clientData/>
  </xdr:oneCellAnchor>
  <xdr:oneCellAnchor>
    <xdr:from>
      <xdr:col>8</xdr:col>
      <xdr:colOff>113761</xdr:colOff>
      <xdr:row>0</xdr:row>
      <xdr:rowOff>160790</xdr:rowOff>
    </xdr:from>
    <xdr:ext cx="1046557" cy="3068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03443F4-D114-44A7-93A4-66C36490D8BB}"/>
            </a:ext>
          </a:extLst>
        </xdr:cNvPr>
        <xdr:cNvSpPr txBox="1"/>
      </xdr:nvSpPr>
      <xdr:spPr>
        <a:xfrm>
          <a:off x="5592541" y="160790"/>
          <a:ext cx="1046557" cy="306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TO</a:t>
          </a:r>
        </a:p>
      </xdr:txBody>
    </xdr:sp>
    <xdr:clientData/>
  </xdr:oneCellAnchor>
  <xdr:oneCellAnchor>
    <xdr:from>
      <xdr:col>9</xdr:col>
      <xdr:colOff>569577</xdr:colOff>
      <xdr:row>0</xdr:row>
      <xdr:rowOff>160789</xdr:rowOff>
    </xdr:from>
    <xdr:ext cx="869756" cy="308725"/>
    <xdr:sp macro="" textlink="$J$7">
      <xdr:nvSpPr>
        <xdr:cNvPr id="20" name="TextBox 19">
          <a:extLst>
            <a:ext uri="{FF2B5EF4-FFF2-40B4-BE49-F238E27FC236}">
              <a16:creationId xmlns:a16="http://schemas.microsoft.com/office/drawing/2014/main" id="{F267AC1A-50BD-4EE2-8758-2C7CEFEF9CAF}"/>
            </a:ext>
          </a:extLst>
        </xdr:cNvPr>
        <xdr:cNvSpPr txBox="1"/>
      </xdr:nvSpPr>
      <xdr:spPr>
        <a:xfrm>
          <a:off x="6642717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31-Aug-25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2</xdr:row>
      <xdr:rowOff>60476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6F8ECE6-1FE2-4892-B8DC-A822AED051B6}"/>
            </a:ext>
          </a:extLst>
        </xdr:cNvPr>
        <xdr:cNvSpPr txBox="1"/>
      </xdr:nvSpPr>
      <xdr:spPr>
        <a:xfrm>
          <a:off x="8620760" y="4262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179293</xdr:rowOff>
    </xdr:from>
    <xdr:ext cx="3600290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EB19840-44C5-4FAC-A761-80AB16FAA7AE}"/>
            </a:ext>
          </a:extLst>
        </xdr:cNvPr>
        <xdr:cNvSpPr txBox="1"/>
      </xdr:nvSpPr>
      <xdr:spPr>
        <a:xfrm>
          <a:off x="7805057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Aptos ExtraBold" panose="020B0004020202020204" pitchFamily="34" charset="0"/>
            </a:rPr>
            <a:t>Dasboard</a:t>
          </a:r>
          <a:r>
            <a:rPr lang="en-US" sz="1400" b="1" baseline="0">
              <a:latin typeface="Aptos ExtraBold" panose="020B0004020202020204" pitchFamily="34" charset="0"/>
            </a:rPr>
            <a:t> For Month of </a:t>
          </a:r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111826</xdr:rowOff>
    </xdr:from>
    <xdr:ext cx="1838475" cy="377155"/>
    <xdr:sp macro="" textlink="$N$7">
      <xdr:nvSpPr>
        <xdr:cNvPr id="23" name="TextBox 22">
          <a:extLst>
            <a:ext uri="{FF2B5EF4-FFF2-40B4-BE49-F238E27FC236}">
              <a16:creationId xmlns:a16="http://schemas.microsoft.com/office/drawing/2014/main" id="{4EBB82A6-6DB3-400B-A244-A4C37AC38963}"/>
            </a:ext>
          </a:extLst>
        </xdr:cNvPr>
        <xdr:cNvSpPr txBox="1"/>
      </xdr:nvSpPr>
      <xdr:spPr>
        <a:xfrm rot="10800000" flipV="1">
          <a:off x="9798475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August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72166</xdr:colOff>
      <xdr:row>2</xdr:row>
      <xdr:rowOff>141194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E248CB5-00D9-4FB0-9C87-DE4622579DCA}"/>
            </a:ext>
          </a:extLst>
        </xdr:cNvPr>
        <xdr:cNvSpPr/>
      </xdr:nvSpPr>
      <xdr:spPr>
        <a:xfrm>
          <a:off x="0" y="0"/>
          <a:ext cx="15053086" cy="50695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156883</xdr:rowOff>
    </xdr:from>
    <xdr:to>
      <xdr:col>2</xdr:col>
      <xdr:colOff>582258</xdr:colOff>
      <xdr:row>37</xdr:row>
      <xdr:rowOff>149263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BE47360-5A89-4A10-8F92-BC0391B3D0C9}"/>
            </a:ext>
          </a:extLst>
        </xdr:cNvPr>
        <xdr:cNvSpPr/>
      </xdr:nvSpPr>
      <xdr:spPr>
        <a:xfrm>
          <a:off x="0" y="339763"/>
          <a:ext cx="1801458" cy="659892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449581</xdr:colOff>
      <xdr:row>3</xdr:row>
      <xdr:rowOff>30480</xdr:rowOff>
    </xdr:from>
    <xdr:to>
      <xdr:col>3</xdr:col>
      <xdr:colOff>270911</xdr:colOff>
      <xdr:row>4</xdr:row>
      <xdr:rowOff>166404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27B1C-8732-45A5-B48C-FD027F01C25A}"/>
            </a:ext>
          </a:extLst>
        </xdr:cNvPr>
        <xdr:cNvSpPr/>
      </xdr:nvSpPr>
      <xdr:spPr>
        <a:xfrm>
          <a:off x="449581" y="579120"/>
          <a:ext cx="1650130" cy="31880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38100</xdr:colOff>
      <xdr:row>5</xdr:row>
      <xdr:rowOff>45720</xdr:rowOff>
    </xdr:from>
    <xdr:to>
      <xdr:col>2</xdr:col>
      <xdr:colOff>601979</xdr:colOff>
      <xdr:row>6</xdr:row>
      <xdr:rowOff>137160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D0AEF9-E1DC-4BBE-8BC3-DAB6F0D25E5A}"/>
            </a:ext>
          </a:extLst>
        </xdr:cNvPr>
        <xdr:cNvSpPr/>
      </xdr:nvSpPr>
      <xdr:spPr>
        <a:xfrm>
          <a:off x="38100" y="960120"/>
          <a:ext cx="1783079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7</xdr:row>
      <xdr:rowOff>45720</xdr:rowOff>
    </xdr:from>
    <xdr:to>
      <xdr:col>3</xdr:col>
      <xdr:colOff>22101</xdr:colOff>
      <xdr:row>8</xdr:row>
      <xdr:rowOff>137160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31A974-21BE-4C69-9AEA-989E0B976437}"/>
            </a:ext>
          </a:extLst>
        </xdr:cNvPr>
        <xdr:cNvSpPr/>
      </xdr:nvSpPr>
      <xdr:spPr>
        <a:xfrm>
          <a:off x="30480" y="13258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45720</xdr:colOff>
      <xdr:row>9</xdr:row>
      <xdr:rowOff>38100</xdr:rowOff>
    </xdr:from>
    <xdr:to>
      <xdr:col>3</xdr:col>
      <xdr:colOff>37341</xdr:colOff>
      <xdr:row>10</xdr:row>
      <xdr:rowOff>129540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7BC3F3-AEC8-47F6-8825-29B5B05633AD}"/>
            </a:ext>
          </a:extLst>
        </xdr:cNvPr>
        <xdr:cNvSpPr/>
      </xdr:nvSpPr>
      <xdr:spPr>
        <a:xfrm>
          <a:off x="45720" y="169926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11</xdr:row>
      <xdr:rowOff>30480</xdr:rowOff>
    </xdr:from>
    <xdr:to>
      <xdr:col>3</xdr:col>
      <xdr:colOff>37341</xdr:colOff>
      <xdr:row>12</xdr:row>
      <xdr:rowOff>121920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3AD77F-2732-41E7-AFA4-351B493DA145}"/>
            </a:ext>
          </a:extLst>
        </xdr:cNvPr>
        <xdr:cNvSpPr/>
      </xdr:nvSpPr>
      <xdr:spPr>
        <a:xfrm>
          <a:off x="45720" y="20574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13</xdr:row>
      <xdr:rowOff>38100</xdr:rowOff>
    </xdr:from>
    <xdr:to>
      <xdr:col>3</xdr:col>
      <xdr:colOff>52581</xdr:colOff>
      <xdr:row>14</xdr:row>
      <xdr:rowOff>129540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8FBC249-125B-498B-BCF9-C9EAE5C882A8}"/>
            </a:ext>
          </a:extLst>
        </xdr:cNvPr>
        <xdr:cNvSpPr/>
      </xdr:nvSpPr>
      <xdr:spPr>
        <a:xfrm>
          <a:off x="60960" y="2430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15</xdr:row>
      <xdr:rowOff>53340</xdr:rowOff>
    </xdr:from>
    <xdr:to>
      <xdr:col>3</xdr:col>
      <xdr:colOff>60201</xdr:colOff>
      <xdr:row>16</xdr:row>
      <xdr:rowOff>144780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751777B-D741-4BFC-82B2-3210B2E7D05F}"/>
            </a:ext>
          </a:extLst>
        </xdr:cNvPr>
        <xdr:cNvSpPr/>
      </xdr:nvSpPr>
      <xdr:spPr>
        <a:xfrm>
          <a:off x="68580" y="2811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17</xdr:row>
      <xdr:rowOff>68580</xdr:rowOff>
    </xdr:from>
    <xdr:to>
      <xdr:col>3</xdr:col>
      <xdr:colOff>52581</xdr:colOff>
      <xdr:row>18</xdr:row>
      <xdr:rowOff>160020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8749C52-740B-480F-94A6-8B933B9D5A84}"/>
            </a:ext>
          </a:extLst>
        </xdr:cNvPr>
        <xdr:cNvSpPr/>
      </xdr:nvSpPr>
      <xdr:spPr>
        <a:xfrm>
          <a:off x="60960" y="3192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19</xdr:row>
      <xdr:rowOff>91440</xdr:rowOff>
    </xdr:from>
    <xdr:to>
      <xdr:col>3</xdr:col>
      <xdr:colOff>52581</xdr:colOff>
      <xdr:row>21</xdr:row>
      <xdr:rowOff>0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0005D9D-652E-4CEA-9D53-FD4CFBC957A7}"/>
            </a:ext>
          </a:extLst>
        </xdr:cNvPr>
        <xdr:cNvSpPr/>
      </xdr:nvSpPr>
      <xdr:spPr>
        <a:xfrm>
          <a:off x="60960" y="35814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21</xdr:row>
      <xdr:rowOff>83820</xdr:rowOff>
    </xdr:from>
    <xdr:to>
      <xdr:col>3</xdr:col>
      <xdr:colOff>60201</xdr:colOff>
      <xdr:row>22</xdr:row>
      <xdr:rowOff>175260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6529DCB-8B28-42A5-A4E5-49E3051D23DE}"/>
            </a:ext>
          </a:extLst>
        </xdr:cNvPr>
        <xdr:cNvSpPr/>
      </xdr:nvSpPr>
      <xdr:spPr>
        <a:xfrm>
          <a:off x="68580" y="393954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23</xdr:row>
      <xdr:rowOff>91440</xdr:rowOff>
    </xdr:from>
    <xdr:to>
      <xdr:col>3</xdr:col>
      <xdr:colOff>60201</xdr:colOff>
      <xdr:row>25</xdr:row>
      <xdr:rowOff>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F69FD24-4857-44A9-8CDA-2A62297F7725}"/>
            </a:ext>
          </a:extLst>
        </xdr:cNvPr>
        <xdr:cNvSpPr/>
      </xdr:nvSpPr>
      <xdr:spPr>
        <a:xfrm>
          <a:off x="68580" y="431292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76200</xdr:colOff>
      <xdr:row>25</xdr:row>
      <xdr:rowOff>99060</xdr:rowOff>
    </xdr:from>
    <xdr:to>
      <xdr:col>3</xdr:col>
      <xdr:colOff>67821</xdr:colOff>
      <xdr:row>27</xdr:row>
      <xdr:rowOff>7620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3333CB1-53DD-4B5E-BF8A-3D646BBB6A83}"/>
            </a:ext>
          </a:extLst>
        </xdr:cNvPr>
        <xdr:cNvSpPr/>
      </xdr:nvSpPr>
      <xdr:spPr>
        <a:xfrm>
          <a:off x="76200" y="46863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twoCellAnchor>
    <xdr:from>
      <xdr:col>42</xdr:col>
      <xdr:colOff>7620</xdr:colOff>
      <xdr:row>0</xdr:row>
      <xdr:rowOff>95432</xdr:rowOff>
    </xdr:from>
    <xdr:to>
      <xdr:col>55</xdr:col>
      <xdr:colOff>731520</xdr:colOff>
      <xdr:row>3</xdr:row>
      <xdr:rowOff>58783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6178D3DA-1FA1-4426-834F-F620FD3FD935}"/>
            </a:ext>
          </a:extLst>
        </xdr:cNvPr>
        <xdr:cNvSpPr/>
      </xdr:nvSpPr>
      <xdr:spPr>
        <a:xfrm>
          <a:off x="16413480" y="95432"/>
          <a:ext cx="10523220" cy="51199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Algerian" panose="04020705040A02060702" pitchFamily="82" charset="0"/>
            </a:rPr>
            <a:t>Monthly REPORT</a:t>
          </a:r>
        </a:p>
      </xdr:txBody>
    </xdr:sp>
    <xdr:clientData/>
  </xdr:twoCellAnchor>
  <xdr:oneCellAnchor>
    <xdr:from>
      <xdr:col>4</xdr:col>
      <xdr:colOff>500302</xdr:colOff>
      <xdr:row>0</xdr:row>
      <xdr:rowOff>152400</xdr:rowOff>
    </xdr:from>
    <xdr:ext cx="1046557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8342E83-4814-43E1-8015-AD11FC8ABCC7}"/>
            </a:ext>
          </a:extLst>
        </xdr:cNvPr>
        <xdr:cNvSpPr txBox="1"/>
      </xdr:nvSpPr>
      <xdr:spPr>
        <a:xfrm>
          <a:off x="2938702" y="152400"/>
          <a:ext cx="1046557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FROM</a:t>
          </a:r>
        </a:p>
      </xdr:txBody>
    </xdr:sp>
    <xdr:clientData/>
  </xdr:oneCellAnchor>
  <xdr:oneCellAnchor>
    <xdr:from>
      <xdr:col>6</xdr:col>
      <xdr:colOff>594360</xdr:colOff>
      <xdr:row>0</xdr:row>
      <xdr:rowOff>152400</xdr:rowOff>
    </xdr:from>
    <xdr:ext cx="1048174" cy="281940"/>
    <xdr:sp macro="" textlink="$G$7">
      <xdr:nvSpPr>
        <xdr:cNvPr id="18" name="TextBox 17">
          <a:extLst>
            <a:ext uri="{FF2B5EF4-FFF2-40B4-BE49-F238E27FC236}">
              <a16:creationId xmlns:a16="http://schemas.microsoft.com/office/drawing/2014/main" id="{FF42E6EE-8C34-4F41-892C-A155491A7BFB}"/>
            </a:ext>
          </a:extLst>
        </xdr:cNvPr>
        <xdr:cNvSpPr txBox="1"/>
      </xdr:nvSpPr>
      <xdr:spPr>
        <a:xfrm>
          <a:off x="3985260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1-Sep-25</a:t>
          </a:fld>
          <a:endParaRPr lang="en-US" sz="1200" b="1"/>
        </a:p>
      </xdr:txBody>
    </xdr:sp>
    <xdr:clientData/>
  </xdr:oneCellAnchor>
  <xdr:oneCellAnchor>
    <xdr:from>
      <xdr:col>8</xdr:col>
      <xdr:colOff>113761</xdr:colOff>
      <xdr:row>0</xdr:row>
      <xdr:rowOff>160790</xdr:rowOff>
    </xdr:from>
    <xdr:ext cx="1046557" cy="3068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7C781E4-44EB-41A8-B0F2-5AB769000B75}"/>
            </a:ext>
          </a:extLst>
        </xdr:cNvPr>
        <xdr:cNvSpPr txBox="1"/>
      </xdr:nvSpPr>
      <xdr:spPr>
        <a:xfrm>
          <a:off x="5592541" y="160790"/>
          <a:ext cx="1046557" cy="306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TO</a:t>
          </a:r>
        </a:p>
      </xdr:txBody>
    </xdr:sp>
    <xdr:clientData/>
  </xdr:oneCellAnchor>
  <xdr:oneCellAnchor>
    <xdr:from>
      <xdr:col>9</xdr:col>
      <xdr:colOff>569577</xdr:colOff>
      <xdr:row>0</xdr:row>
      <xdr:rowOff>160789</xdr:rowOff>
    </xdr:from>
    <xdr:ext cx="869756" cy="308725"/>
    <xdr:sp macro="" textlink="$J$7">
      <xdr:nvSpPr>
        <xdr:cNvPr id="20" name="TextBox 19">
          <a:extLst>
            <a:ext uri="{FF2B5EF4-FFF2-40B4-BE49-F238E27FC236}">
              <a16:creationId xmlns:a16="http://schemas.microsoft.com/office/drawing/2014/main" id="{FA7434B0-9729-4DF4-B240-275FA1BF0D90}"/>
            </a:ext>
          </a:extLst>
        </xdr:cNvPr>
        <xdr:cNvSpPr txBox="1"/>
      </xdr:nvSpPr>
      <xdr:spPr>
        <a:xfrm>
          <a:off x="6642717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30-Sep-25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2</xdr:row>
      <xdr:rowOff>60476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F7B49EA-7296-4F6E-859F-BF22BCF3DA33}"/>
            </a:ext>
          </a:extLst>
        </xdr:cNvPr>
        <xdr:cNvSpPr txBox="1"/>
      </xdr:nvSpPr>
      <xdr:spPr>
        <a:xfrm>
          <a:off x="8620760" y="4262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179293</xdr:rowOff>
    </xdr:from>
    <xdr:ext cx="3600290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A912BE4-30CB-4253-B995-171C6DC8F2A8}"/>
            </a:ext>
          </a:extLst>
        </xdr:cNvPr>
        <xdr:cNvSpPr txBox="1"/>
      </xdr:nvSpPr>
      <xdr:spPr>
        <a:xfrm>
          <a:off x="7805057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Aptos ExtraBold" panose="020B0004020202020204" pitchFamily="34" charset="0"/>
            </a:rPr>
            <a:t>Dasboard</a:t>
          </a:r>
          <a:r>
            <a:rPr lang="en-US" sz="1400" b="1" baseline="0">
              <a:latin typeface="Aptos ExtraBold" panose="020B0004020202020204" pitchFamily="34" charset="0"/>
            </a:rPr>
            <a:t> For Month of </a:t>
          </a:r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111826</xdr:rowOff>
    </xdr:from>
    <xdr:ext cx="1838475" cy="377155"/>
    <xdr:sp macro="" textlink="$N$7">
      <xdr:nvSpPr>
        <xdr:cNvPr id="23" name="TextBox 22">
          <a:extLst>
            <a:ext uri="{FF2B5EF4-FFF2-40B4-BE49-F238E27FC236}">
              <a16:creationId xmlns:a16="http://schemas.microsoft.com/office/drawing/2014/main" id="{6B2D21DA-5729-4D86-A0D1-016D7C6F41A3}"/>
            </a:ext>
          </a:extLst>
        </xdr:cNvPr>
        <xdr:cNvSpPr txBox="1"/>
      </xdr:nvSpPr>
      <xdr:spPr>
        <a:xfrm rot="10800000" flipV="1">
          <a:off x="9798475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September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72166</xdr:colOff>
      <xdr:row>2</xdr:row>
      <xdr:rowOff>141194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806E40-EEA0-4EDF-A2A0-8932F35BA7B6}"/>
            </a:ext>
          </a:extLst>
        </xdr:cNvPr>
        <xdr:cNvSpPr/>
      </xdr:nvSpPr>
      <xdr:spPr>
        <a:xfrm>
          <a:off x="0" y="0"/>
          <a:ext cx="15053086" cy="50695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156883</xdr:rowOff>
    </xdr:from>
    <xdr:to>
      <xdr:col>2</xdr:col>
      <xdr:colOff>582258</xdr:colOff>
      <xdr:row>37</xdr:row>
      <xdr:rowOff>149263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28D7FE5-2BF2-40F0-9F6D-1D5525A75FBC}"/>
            </a:ext>
          </a:extLst>
        </xdr:cNvPr>
        <xdr:cNvSpPr/>
      </xdr:nvSpPr>
      <xdr:spPr>
        <a:xfrm>
          <a:off x="0" y="339763"/>
          <a:ext cx="1801458" cy="659892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449581</xdr:colOff>
      <xdr:row>3</xdr:row>
      <xdr:rowOff>30480</xdr:rowOff>
    </xdr:from>
    <xdr:to>
      <xdr:col>3</xdr:col>
      <xdr:colOff>270911</xdr:colOff>
      <xdr:row>4</xdr:row>
      <xdr:rowOff>166404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A4BF8-F5C5-4A7A-B975-4DA0EE27B9EC}"/>
            </a:ext>
          </a:extLst>
        </xdr:cNvPr>
        <xdr:cNvSpPr/>
      </xdr:nvSpPr>
      <xdr:spPr>
        <a:xfrm>
          <a:off x="449581" y="579120"/>
          <a:ext cx="1650130" cy="31880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38100</xdr:colOff>
      <xdr:row>5</xdr:row>
      <xdr:rowOff>45720</xdr:rowOff>
    </xdr:from>
    <xdr:to>
      <xdr:col>2</xdr:col>
      <xdr:colOff>601979</xdr:colOff>
      <xdr:row>6</xdr:row>
      <xdr:rowOff>137160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664D25-AAB9-4E68-B936-AD9ABE7BFD6E}"/>
            </a:ext>
          </a:extLst>
        </xdr:cNvPr>
        <xdr:cNvSpPr/>
      </xdr:nvSpPr>
      <xdr:spPr>
        <a:xfrm>
          <a:off x="38100" y="960120"/>
          <a:ext cx="1783079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7</xdr:row>
      <xdr:rowOff>45720</xdr:rowOff>
    </xdr:from>
    <xdr:to>
      <xdr:col>3</xdr:col>
      <xdr:colOff>22101</xdr:colOff>
      <xdr:row>8</xdr:row>
      <xdr:rowOff>137160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C91C97-80C9-4C89-8861-883FCE541193}"/>
            </a:ext>
          </a:extLst>
        </xdr:cNvPr>
        <xdr:cNvSpPr/>
      </xdr:nvSpPr>
      <xdr:spPr>
        <a:xfrm>
          <a:off x="30480" y="13258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45720</xdr:colOff>
      <xdr:row>9</xdr:row>
      <xdr:rowOff>38100</xdr:rowOff>
    </xdr:from>
    <xdr:to>
      <xdr:col>3</xdr:col>
      <xdr:colOff>37341</xdr:colOff>
      <xdr:row>10</xdr:row>
      <xdr:rowOff>129540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BD2F89F-F2AC-45EE-A3A8-044DCACBE8ED}"/>
            </a:ext>
          </a:extLst>
        </xdr:cNvPr>
        <xdr:cNvSpPr/>
      </xdr:nvSpPr>
      <xdr:spPr>
        <a:xfrm>
          <a:off x="45720" y="169926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11</xdr:row>
      <xdr:rowOff>30480</xdr:rowOff>
    </xdr:from>
    <xdr:to>
      <xdr:col>3</xdr:col>
      <xdr:colOff>37341</xdr:colOff>
      <xdr:row>12</xdr:row>
      <xdr:rowOff>121920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DFBD63-A6FB-4B4C-A0BE-DCE86F02B68B}"/>
            </a:ext>
          </a:extLst>
        </xdr:cNvPr>
        <xdr:cNvSpPr/>
      </xdr:nvSpPr>
      <xdr:spPr>
        <a:xfrm>
          <a:off x="45720" y="20574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13</xdr:row>
      <xdr:rowOff>38100</xdr:rowOff>
    </xdr:from>
    <xdr:to>
      <xdr:col>3</xdr:col>
      <xdr:colOff>52581</xdr:colOff>
      <xdr:row>14</xdr:row>
      <xdr:rowOff>129540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C32290D-092E-4EEE-BF4E-5E4EBB41994F}"/>
            </a:ext>
          </a:extLst>
        </xdr:cNvPr>
        <xdr:cNvSpPr/>
      </xdr:nvSpPr>
      <xdr:spPr>
        <a:xfrm>
          <a:off x="60960" y="2430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15</xdr:row>
      <xdr:rowOff>53340</xdr:rowOff>
    </xdr:from>
    <xdr:to>
      <xdr:col>3</xdr:col>
      <xdr:colOff>60201</xdr:colOff>
      <xdr:row>16</xdr:row>
      <xdr:rowOff>144780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3C7FE9-9976-453B-9BBB-B1E1D28471D7}"/>
            </a:ext>
          </a:extLst>
        </xdr:cNvPr>
        <xdr:cNvSpPr/>
      </xdr:nvSpPr>
      <xdr:spPr>
        <a:xfrm>
          <a:off x="68580" y="2811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17</xdr:row>
      <xdr:rowOff>68580</xdr:rowOff>
    </xdr:from>
    <xdr:to>
      <xdr:col>3</xdr:col>
      <xdr:colOff>52581</xdr:colOff>
      <xdr:row>18</xdr:row>
      <xdr:rowOff>160020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B8B6D58-E43F-4DF8-A3E1-8CB94F6B45D8}"/>
            </a:ext>
          </a:extLst>
        </xdr:cNvPr>
        <xdr:cNvSpPr/>
      </xdr:nvSpPr>
      <xdr:spPr>
        <a:xfrm>
          <a:off x="60960" y="3192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19</xdr:row>
      <xdr:rowOff>91440</xdr:rowOff>
    </xdr:from>
    <xdr:to>
      <xdr:col>3</xdr:col>
      <xdr:colOff>52581</xdr:colOff>
      <xdr:row>21</xdr:row>
      <xdr:rowOff>0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516C08B-752E-486A-B9E7-E6E6C27099D2}"/>
            </a:ext>
          </a:extLst>
        </xdr:cNvPr>
        <xdr:cNvSpPr/>
      </xdr:nvSpPr>
      <xdr:spPr>
        <a:xfrm>
          <a:off x="60960" y="35814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21</xdr:row>
      <xdr:rowOff>83820</xdr:rowOff>
    </xdr:from>
    <xdr:to>
      <xdr:col>3</xdr:col>
      <xdr:colOff>60201</xdr:colOff>
      <xdr:row>22</xdr:row>
      <xdr:rowOff>175260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27BB0C8-47DC-480C-BAD9-74BA3B1F080D}"/>
            </a:ext>
          </a:extLst>
        </xdr:cNvPr>
        <xdr:cNvSpPr/>
      </xdr:nvSpPr>
      <xdr:spPr>
        <a:xfrm>
          <a:off x="68580" y="393954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23</xdr:row>
      <xdr:rowOff>91440</xdr:rowOff>
    </xdr:from>
    <xdr:to>
      <xdr:col>3</xdr:col>
      <xdr:colOff>60201</xdr:colOff>
      <xdr:row>25</xdr:row>
      <xdr:rowOff>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18ADF09-028A-4C07-A325-6B7539D80B61}"/>
            </a:ext>
          </a:extLst>
        </xdr:cNvPr>
        <xdr:cNvSpPr/>
      </xdr:nvSpPr>
      <xdr:spPr>
        <a:xfrm>
          <a:off x="68580" y="431292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76200</xdr:colOff>
      <xdr:row>25</xdr:row>
      <xdr:rowOff>99060</xdr:rowOff>
    </xdr:from>
    <xdr:to>
      <xdr:col>3</xdr:col>
      <xdr:colOff>67821</xdr:colOff>
      <xdr:row>27</xdr:row>
      <xdr:rowOff>7620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F1B932E-E830-418F-8620-95BEE0C994E4}"/>
            </a:ext>
          </a:extLst>
        </xdr:cNvPr>
        <xdr:cNvSpPr/>
      </xdr:nvSpPr>
      <xdr:spPr>
        <a:xfrm>
          <a:off x="76200" y="46863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twoCellAnchor>
    <xdr:from>
      <xdr:col>42</xdr:col>
      <xdr:colOff>7620</xdr:colOff>
      <xdr:row>0</xdr:row>
      <xdr:rowOff>95432</xdr:rowOff>
    </xdr:from>
    <xdr:to>
      <xdr:col>55</xdr:col>
      <xdr:colOff>731520</xdr:colOff>
      <xdr:row>3</xdr:row>
      <xdr:rowOff>58783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8E0CB989-AB59-4DA2-ADFE-8E60C8040A47}"/>
            </a:ext>
          </a:extLst>
        </xdr:cNvPr>
        <xdr:cNvSpPr/>
      </xdr:nvSpPr>
      <xdr:spPr>
        <a:xfrm>
          <a:off x="16413480" y="95432"/>
          <a:ext cx="10523220" cy="51199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Algerian" panose="04020705040A02060702" pitchFamily="82" charset="0"/>
            </a:rPr>
            <a:t>Monthly REPORT</a:t>
          </a:r>
        </a:p>
      </xdr:txBody>
    </xdr:sp>
    <xdr:clientData/>
  </xdr:twoCellAnchor>
  <xdr:oneCellAnchor>
    <xdr:from>
      <xdr:col>4</xdr:col>
      <xdr:colOff>500302</xdr:colOff>
      <xdr:row>0</xdr:row>
      <xdr:rowOff>152400</xdr:rowOff>
    </xdr:from>
    <xdr:ext cx="1046557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70CDDE1-1CF5-46FC-8BB3-254C0E5EA494}"/>
            </a:ext>
          </a:extLst>
        </xdr:cNvPr>
        <xdr:cNvSpPr txBox="1"/>
      </xdr:nvSpPr>
      <xdr:spPr>
        <a:xfrm>
          <a:off x="2938702" y="152400"/>
          <a:ext cx="1046557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FROM</a:t>
          </a:r>
        </a:p>
      </xdr:txBody>
    </xdr:sp>
    <xdr:clientData/>
  </xdr:oneCellAnchor>
  <xdr:oneCellAnchor>
    <xdr:from>
      <xdr:col>6</xdr:col>
      <xdr:colOff>594360</xdr:colOff>
      <xdr:row>0</xdr:row>
      <xdr:rowOff>152400</xdr:rowOff>
    </xdr:from>
    <xdr:ext cx="1048174" cy="281940"/>
    <xdr:sp macro="" textlink="$G$7">
      <xdr:nvSpPr>
        <xdr:cNvPr id="18" name="TextBox 17">
          <a:extLst>
            <a:ext uri="{FF2B5EF4-FFF2-40B4-BE49-F238E27FC236}">
              <a16:creationId xmlns:a16="http://schemas.microsoft.com/office/drawing/2014/main" id="{34D43029-D516-4394-A6C7-59B74AB03612}"/>
            </a:ext>
          </a:extLst>
        </xdr:cNvPr>
        <xdr:cNvSpPr txBox="1"/>
      </xdr:nvSpPr>
      <xdr:spPr>
        <a:xfrm>
          <a:off x="3985260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1-Oct-25</a:t>
          </a:fld>
          <a:endParaRPr lang="en-US" sz="1200" b="1"/>
        </a:p>
      </xdr:txBody>
    </xdr:sp>
    <xdr:clientData/>
  </xdr:oneCellAnchor>
  <xdr:oneCellAnchor>
    <xdr:from>
      <xdr:col>8</xdr:col>
      <xdr:colOff>113761</xdr:colOff>
      <xdr:row>0</xdr:row>
      <xdr:rowOff>160790</xdr:rowOff>
    </xdr:from>
    <xdr:ext cx="1046557" cy="3068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3564E9A-A56C-49CA-B544-C2FD9F8F5CF4}"/>
            </a:ext>
          </a:extLst>
        </xdr:cNvPr>
        <xdr:cNvSpPr txBox="1"/>
      </xdr:nvSpPr>
      <xdr:spPr>
        <a:xfrm>
          <a:off x="5592541" y="160790"/>
          <a:ext cx="1046557" cy="306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TO</a:t>
          </a:r>
        </a:p>
      </xdr:txBody>
    </xdr:sp>
    <xdr:clientData/>
  </xdr:oneCellAnchor>
  <xdr:oneCellAnchor>
    <xdr:from>
      <xdr:col>9</xdr:col>
      <xdr:colOff>569577</xdr:colOff>
      <xdr:row>0</xdr:row>
      <xdr:rowOff>160789</xdr:rowOff>
    </xdr:from>
    <xdr:ext cx="869756" cy="308725"/>
    <xdr:sp macro="" textlink="$J$7">
      <xdr:nvSpPr>
        <xdr:cNvPr id="20" name="TextBox 19">
          <a:extLst>
            <a:ext uri="{FF2B5EF4-FFF2-40B4-BE49-F238E27FC236}">
              <a16:creationId xmlns:a16="http://schemas.microsoft.com/office/drawing/2014/main" id="{C3A39B1A-12DF-4B35-B016-21138DE4B1A7}"/>
            </a:ext>
          </a:extLst>
        </xdr:cNvPr>
        <xdr:cNvSpPr txBox="1"/>
      </xdr:nvSpPr>
      <xdr:spPr>
        <a:xfrm>
          <a:off x="6642717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31-Oct-25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2</xdr:row>
      <xdr:rowOff>60476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192CFEF-5A07-4573-B33B-5AEBFCA508A5}"/>
            </a:ext>
          </a:extLst>
        </xdr:cNvPr>
        <xdr:cNvSpPr txBox="1"/>
      </xdr:nvSpPr>
      <xdr:spPr>
        <a:xfrm>
          <a:off x="8620760" y="4262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179293</xdr:rowOff>
    </xdr:from>
    <xdr:ext cx="3600290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E354C1B-0F10-4AD3-87FA-E409789677E4}"/>
            </a:ext>
          </a:extLst>
        </xdr:cNvPr>
        <xdr:cNvSpPr txBox="1"/>
      </xdr:nvSpPr>
      <xdr:spPr>
        <a:xfrm>
          <a:off x="7805057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Aptos ExtraBold" panose="020B0004020202020204" pitchFamily="34" charset="0"/>
            </a:rPr>
            <a:t>Dasboard</a:t>
          </a:r>
          <a:r>
            <a:rPr lang="en-US" sz="1400" b="1" baseline="0">
              <a:latin typeface="Aptos ExtraBold" panose="020B0004020202020204" pitchFamily="34" charset="0"/>
            </a:rPr>
            <a:t> For Month of </a:t>
          </a:r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111826</xdr:rowOff>
    </xdr:from>
    <xdr:ext cx="1838475" cy="377155"/>
    <xdr:sp macro="" textlink="$N$7">
      <xdr:nvSpPr>
        <xdr:cNvPr id="23" name="TextBox 22">
          <a:extLst>
            <a:ext uri="{FF2B5EF4-FFF2-40B4-BE49-F238E27FC236}">
              <a16:creationId xmlns:a16="http://schemas.microsoft.com/office/drawing/2014/main" id="{4D01D26E-7B8B-4569-B68D-2F7075FBED4E}"/>
            </a:ext>
          </a:extLst>
        </xdr:cNvPr>
        <xdr:cNvSpPr txBox="1"/>
      </xdr:nvSpPr>
      <xdr:spPr>
        <a:xfrm rot="10800000" flipV="1">
          <a:off x="9798475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October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72166</xdr:colOff>
      <xdr:row>2</xdr:row>
      <xdr:rowOff>141194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BFD7667-2A34-4BAC-AC54-D49555B9AA88}"/>
            </a:ext>
          </a:extLst>
        </xdr:cNvPr>
        <xdr:cNvSpPr/>
      </xdr:nvSpPr>
      <xdr:spPr>
        <a:xfrm>
          <a:off x="0" y="0"/>
          <a:ext cx="15053086" cy="50695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156883</xdr:rowOff>
    </xdr:from>
    <xdr:to>
      <xdr:col>2</xdr:col>
      <xdr:colOff>582258</xdr:colOff>
      <xdr:row>37</xdr:row>
      <xdr:rowOff>149263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490E301-E419-484A-88F8-0E4C8AED27E8}"/>
            </a:ext>
          </a:extLst>
        </xdr:cNvPr>
        <xdr:cNvSpPr/>
      </xdr:nvSpPr>
      <xdr:spPr>
        <a:xfrm>
          <a:off x="0" y="339763"/>
          <a:ext cx="1801458" cy="659892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449581</xdr:colOff>
      <xdr:row>3</xdr:row>
      <xdr:rowOff>30480</xdr:rowOff>
    </xdr:from>
    <xdr:to>
      <xdr:col>3</xdr:col>
      <xdr:colOff>270911</xdr:colOff>
      <xdr:row>4</xdr:row>
      <xdr:rowOff>166404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7B8DD0-582C-4BCD-A916-1A8E074A1842}"/>
            </a:ext>
          </a:extLst>
        </xdr:cNvPr>
        <xdr:cNvSpPr/>
      </xdr:nvSpPr>
      <xdr:spPr>
        <a:xfrm>
          <a:off x="449581" y="579120"/>
          <a:ext cx="1650130" cy="31880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38100</xdr:colOff>
      <xdr:row>5</xdr:row>
      <xdr:rowOff>45720</xdr:rowOff>
    </xdr:from>
    <xdr:to>
      <xdr:col>2</xdr:col>
      <xdr:colOff>601979</xdr:colOff>
      <xdr:row>6</xdr:row>
      <xdr:rowOff>137160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CAA975-A6DD-4817-A4F8-B0D2F91824D1}"/>
            </a:ext>
          </a:extLst>
        </xdr:cNvPr>
        <xdr:cNvSpPr/>
      </xdr:nvSpPr>
      <xdr:spPr>
        <a:xfrm>
          <a:off x="38100" y="960120"/>
          <a:ext cx="1783079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7</xdr:row>
      <xdr:rowOff>45720</xdr:rowOff>
    </xdr:from>
    <xdr:to>
      <xdr:col>3</xdr:col>
      <xdr:colOff>22101</xdr:colOff>
      <xdr:row>8</xdr:row>
      <xdr:rowOff>137160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2C9323-5B7A-49F0-B165-F42608DCB4C9}"/>
            </a:ext>
          </a:extLst>
        </xdr:cNvPr>
        <xdr:cNvSpPr/>
      </xdr:nvSpPr>
      <xdr:spPr>
        <a:xfrm>
          <a:off x="30480" y="13258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45720</xdr:colOff>
      <xdr:row>9</xdr:row>
      <xdr:rowOff>38100</xdr:rowOff>
    </xdr:from>
    <xdr:to>
      <xdr:col>3</xdr:col>
      <xdr:colOff>37341</xdr:colOff>
      <xdr:row>10</xdr:row>
      <xdr:rowOff>129540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BDD89A-1585-49DD-A9F1-4658CE76B819}"/>
            </a:ext>
          </a:extLst>
        </xdr:cNvPr>
        <xdr:cNvSpPr/>
      </xdr:nvSpPr>
      <xdr:spPr>
        <a:xfrm>
          <a:off x="45720" y="169926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11</xdr:row>
      <xdr:rowOff>30480</xdr:rowOff>
    </xdr:from>
    <xdr:to>
      <xdr:col>3</xdr:col>
      <xdr:colOff>37341</xdr:colOff>
      <xdr:row>12</xdr:row>
      <xdr:rowOff>121920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C0C46D-2BE7-4BF2-9AFD-7A910DF759B6}"/>
            </a:ext>
          </a:extLst>
        </xdr:cNvPr>
        <xdr:cNvSpPr/>
      </xdr:nvSpPr>
      <xdr:spPr>
        <a:xfrm>
          <a:off x="45720" y="20574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13</xdr:row>
      <xdr:rowOff>38100</xdr:rowOff>
    </xdr:from>
    <xdr:to>
      <xdr:col>3</xdr:col>
      <xdr:colOff>52581</xdr:colOff>
      <xdr:row>14</xdr:row>
      <xdr:rowOff>129540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EA30445-CE8B-4BB3-9E96-CE61DFBDAABD}"/>
            </a:ext>
          </a:extLst>
        </xdr:cNvPr>
        <xdr:cNvSpPr/>
      </xdr:nvSpPr>
      <xdr:spPr>
        <a:xfrm>
          <a:off x="60960" y="2430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15</xdr:row>
      <xdr:rowOff>53340</xdr:rowOff>
    </xdr:from>
    <xdr:to>
      <xdr:col>3</xdr:col>
      <xdr:colOff>60201</xdr:colOff>
      <xdr:row>16</xdr:row>
      <xdr:rowOff>144780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2F9F9F-074C-42D5-949C-B59ECD41F5AA}"/>
            </a:ext>
          </a:extLst>
        </xdr:cNvPr>
        <xdr:cNvSpPr/>
      </xdr:nvSpPr>
      <xdr:spPr>
        <a:xfrm>
          <a:off x="68580" y="2811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17</xdr:row>
      <xdr:rowOff>68580</xdr:rowOff>
    </xdr:from>
    <xdr:to>
      <xdr:col>3</xdr:col>
      <xdr:colOff>52581</xdr:colOff>
      <xdr:row>18</xdr:row>
      <xdr:rowOff>160020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F96AC1E-0D56-4D21-9FC0-6D27A4885E99}"/>
            </a:ext>
          </a:extLst>
        </xdr:cNvPr>
        <xdr:cNvSpPr/>
      </xdr:nvSpPr>
      <xdr:spPr>
        <a:xfrm>
          <a:off x="60960" y="319278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19</xdr:row>
      <xdr:rowOff>91440</xdr:rowOff>
    </xdr:from>
    <xdr:to>
      <xdr:col>3</xdr:col>
      <xdr:colOff>52581</xdr:colOff>
      <xdr:row>21</xdr:row>
      <xdr:rowOff>0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74EA5C1-9FEF-433E-B8EF-553FF49D62A6}"/>
            </a:ext>
          </a:extLst>
        </xdr:cNvPr>
        <xdr:cNvSpPr/>
      </xdr:nvSpPr>
      <xdr:spPr>
        <a:xfrm>
          <a:off x="60960" y="35814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21</xdr:row>
      <xdr:rowOff>83820</xdr:rowOff>
    </xdr:from>
    <xdr:to>
      <xdr:col>3</xdr:col>
      <xdr:colOff>60201</xdr:colOff>
      <xdr:row>22</xdr:row>
      <xdr:rowOff>175260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C2DD9B4-8FE4-4C75-B3B9-CC581DB73140}"/>
            </a:ext>
          </a:extLst>
        </xdr:cNvPr>
        <xdr:cNvSpPr/>
      </xdr:nvSpPr>
      <xdr:spPr>
        <a:xfrm>
          <a:off x="68580" y="393954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23</xdr:row>
      <xdr:rowOff>91440</xdr:rowOff>
    </xdr:from>
    <xdr:to>
      <xdr:col>3</xdr:col>
      <xdr:colOff>60201</xdr:colOff>
      <xdr:row>25</xdr:row>
      <xdr:rowOff>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278262E-4745-4D4A-B8BB-2AF4AF218E75}"/>
            </a:ext>
          </a:extLst>
        </xdr:cNvPr>
        <xdr:cNvSpPr/>
      </xdr:nvSpPr>
      <xdr:spPr>
        <a:xfrm>
          <a:off x="68580" y="431292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76200</xdr:colOff>
      <xdr:row>25</xdr:row>
      <xdr:rowOff>99060</xdr:rowOff>
    </xdr:from>
    <xdr:to>
      <xdr:col>3</xdr:col>
      <xdr:colOff>67821</xdr:colOff>
      <xdr:row>27</xdr:row>
      <xdr:rowOff>7620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AFCD49A-9BAD-49DB-8491-19BF46ED824C}"/>
            </a:ext>
          </a:extLst>
        </xdr:cNvPr>
        <xdr:cNvSpPr/>
      </xdr:nvSpPr>
      <xdr:spPr>
        <a:xfrm>
          <a:off x="76200" y="4686300"/>
          <a:ext cx="1820421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twoCellAnchor>
    <xdr:from>
      <xdr:col>42</xdr:col>
      <xdr:colOff>7620</xdr:colOff>
      <xdr:row>0</xdr:row>
      <xdr:rowOff>95432</xdr:rowOff>
    </xdr:from>
    <xdr:to>
      <xdr:col>55</xdr:col>
      <xdr:colOff>731520</xdr:colOff>
      <xdr:row>3</xdr:row>
      <xdr:rowOff>58783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53518C96-5D6E-4D42-986C-C6B148B05099}"/>
            </a:ext>
          </a:extLst>
        </xdr:cNvPr>
        <xdr:cNvSpPr/>
      </xdr:nvSpPr>
      <xdr:spPr>
        <a:xfrm>
          <a:off x="16413480" y="95432"/>
          <a:ext cx="10523220" cy="51199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Algerian" panose="04020705040A02060702" pitchFamily="82" charset="0"/>
            </a:rPr>
            <a:t>Monthly REPORT</a:t>
          </a:r>
        </a:p>
      </xdr:txBody>
    </xdr:sp>
    <xdr:clientData/>
  </xdr:twoCellAnchor>
  <xdr:oneCellAnchor>
    <xdr:from>
      <xdr:col>4</xdr:col>
      <xdr:colOff>500302</xdr:colOff>
      <xdr:row>0</xdr:row>
      <xdr:rowOff>152400</xdr:rowOff>
    </xdr:from>
    <xdr:ext cx="1046557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C2B1F11-F505-4C0A-90CD-363BC4277092}"/>
            </a:ext>
          </a:extLst>
        </xdr:cNvPr>
        <xdr:cNvSpPr txBox="1"/>
      </xdr:nvSpPr>
      <xdr:spPr>
        <a:xfrm>
          <a:off x="2938702" y="152400"/>
          <a:ext cx="1046557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FROM</a:t>
          </a:r>
        </a:p>
      </xdr:txBody>
    </xdr:sp>
    <xdr:clientData/>
  </xdr:oneCellAnchor>
  <xdr:oneCellAnchor>
    <xdr:from>
      <xdr:col>6</xdr:col>
      <xdr:colOff>594360</xdr:colOff>
      <xdr:row>0</xdr:row>
      <xdr:rowOff>152400</xdr:rowOff>
    </xdr:from>
    <xdr:ext cx="1048174" cy="281940"/>
    <xdr:sp macro="" textlink="$G$7">
      <xdr:nvSpPr>
        <xdr:cNvPr id="18" name="TextBox 17">
          <a:extLst>
            <a:ext uri="{FF2B5EF4-FFF2-40B4-BE49-F238E27FC236}">
              <a16:creationId xmlns:a16="http://schemas.microsoft.com/office/drawing/2014/main" id="{D1960664-3C4F-4EA7-85D6-69222A8D9577}"/>
            </a:ext>
          </a:extLst>
        </xdr:cNvPr>
        <xdr:cNvSpPr txBox="1"/>
      </xdr:nvSpPr>
      <xdr:spPr>
        <a:xfrm>
          <a:off x="3985260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1-Nov-25</a:t>
          </a:fld>
          <a:endParaRPr lang="en-US" sz="1200" b="1"/>
        </a:p>
      </xdr:txBody>
    </xdr:sp>
    <xdr:clientData/>
  </xdr:oneCellAnchor>
  <xdr:oneCellAnchor>
    <xdr:from>
      <xdr:col>8</xdr:col>
      <xdr:colOff>113761</xdr:colOff>
      <xdr:row>0</xdr:row>
      <xdr:rowOff>160790</xdr:rowOff>
    </xdr:from>
    <xdr:ext cx="1046557" cy="3068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7DBA9EE-D221-4C0A-A15C-901BE26EC1A9}"/>
            </a:ext>
          </a:extLst>
        </xdr:cNvPr>
        <xdr:cNvSpPr txBox="1"/>
      </xdr:nvSpPr>
      <xdr:spPr>
        <a:xfrm>
          <a:off x="5592541" y="160790"/>
          <a:ext cx="1046557" cy="306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TO</a:t>
          </a:r>
        </a:p>
      </xdr:txBody>
    </xdr:sp>
    <xdr:clientData/>
  </xdr:oneCellAnchor>
  <xdr:oneCellAnchor>
    <xdr:from>
      <xdr:col>9</xdr:col>
      <xdr:colOff>569577</xdr:colOff>
      <xdr:row>0</xdr:row>
      <xdr:rowOff>160789</xdr:rowOff>
    </xdr:from>
    <xdr:ext cx="869756" cy="308725"/>
    <xdr:sp macro="" textlink="$J$7">
      <xdr:nvSpPr>
        <xdr:cNvPr id="20" name="TextBox 19">
          <a:extLst>
            <a:ext uri="{FF2B5EF4-FFF2-40B4-BE49-F238E27FC236}">
              <a16:creationId xmlns:a16="http://schemas.microsoft.com/office/drawing/2014/main" id="{8AB25CB7-55E4-41F9-ADB9-3A3D263D5C4B}"/>
            </a:ext>
          </a:extLst>
        </xdr:cNvPr>
        <xdr:cNvSpPr txBox="1"/>
      </xdr:nvSpPr>
      <xdr:spPr>
        <a:xfrm>
          <a:off x="6642717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30-Nov-25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2</xdr:row>
      <xdr:rowOff>60476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4DDE5A1-7CEF-4472-BC11-75A8069EB974}"/>
            </a:ext>
          </a:extLst>
        </xdr:cNvPr>
        <xdr:cNvSpPr txBox="1"/>
      </xdr:nvSpPr>
      <xdr:spPr>
        <a:xfrm>
          <a:off x="8620760" y="4262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179293</xdr:rowOff>
    </xdr:from>
    <xdr:ext cx="3600290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8C09FDE-D869-4588-84BE-7A3AAEBCD966}"/>
            </a:ext>
          </a:extLst>
        </xdr:cNvPr>
        <xdr:cNvSpPr txBox="1"/>
      </xdr:nvSpPr>
      <xdr:spPr>
        <a:xfrm>
          <a:off x="7805057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Aptos ExtraBold" panose="020B0004020202020204" pitchFamily="34" charset="0"/>
            </a:rPr>
            <a:t>Dasboard</a:t>
          </a:r>
          <a:r>
            <a:rPr lang="en-US" sz="1400" b="1" baseline="0">
              <a:latin typeface="Aptos ExtraBold" panose="020B0004020202020204" pitchFamily="34" charset="0"/>
            </a:rPr>
            <a:t> For Month of </a:t>
          </a:r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111826</xdr:rowOff>
    </xdr:from>
    <xdr:ext cx="1838475" cy="377155"/>
    <xdr:sp macro="" textlink="$N$7">
      <xdr:nvSpPr>
        <xdr:cNvPr id="23" name="TextBox 22">
          <a:extLst>
            <a:ext uri="{FF2B5EF4-FFF2-40B4-BE49-F238E27FC236}">
              <a16:creationId xmlns:a16="http://schemas.microsoft.com/office/drawing/2014/main" id="{93DAC837-DB5F-4F84-AB28-A7419411C0E5}"/>
            </a:ext>
          </a:extLst>
        </xdr:cNvPr>
        <xdr:cNvSpPr txBox="1"/>
      </xdr:nvSpPr>
      <xdr:spPr>
        <a:xfrm rot="10800000" flipV="1">
          <a:off x="9798475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November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39</xdr:col>
      <xdr:colOff>72166</xdr:colOff>
      <xdr:row>2</xdr:row>
      <xdr:rowOff>141194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11E1AD-9342-4AF7-A84C-FE92730FA76A}"/>
            </a:ext>
          </a:extLst>
        </xdr:cNvPr>
        <xdr:cNvSpPr/>
      </xdr:nvSpPr>
      <xdr:spPr>
        <a:xfrm>
          <a:off x="0" y="0"/>
          <a:ext cx="14969266" cy="506954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89150</xdr:rowOff>
    </xdr:from>
    <xdr:to>
      <xdr:col>2</xdr:col>
      <xdr:colOff>582258</xdr:colOff>
      <xdr:row>37</xdr:row>
      <xdr:rowOff>81530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CC25FBB-D94B-4790-AE01-E76B0C52AE20}"/>
            </a:ext>
          </a:extLst>
        </xdr:cNvPr>
        <xdr:cNvSpPr/>
      </xdr:nvSpPr>
      <xdr:spPr>
        <a:xfrm>
          <a:off x="0" y="272030"/>
          <a:ext cx="1801458" cy="674370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449581</xdr:colOff>
      <xdr:row>3</xdr:row>
      <xdr:rowOff>30480</xdr:rowOff>
    </xdr:from>
    <xdr:to>
      <xdr:col>3</xdr:col>
      <xdr:colOff>270911</xdr:colOff>
      <xdr:row>4</xdr:row>
      <xdr:rowOff>166404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6F61B2-5B90-48B6-B191-60966E13B7C2}"/>
            </a:ext>
          </a:extLst>
        </xdr:cNvPr>
        <xdr:cNvSpPr/>
      </xdr:nvSpPr>
      <xdr:spPr>
        <a:xfrm>
          <a:off x="449581" y="579120"/>
          <a:ext cx="1650130" cy="318804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January</a:t>
          </a:r>
        </a:p>
      </xdr:txBody>
    </xdr:sp>
    <xdr:clientData/>
  </xdr:twoCellAnchor>
  <xdr:twoCellAnchor>
    <xdr:from>
      <xdr:col>0</xdr:col>
      <xdr:colOff>38100</xdr:colOff>
      <xdr:row>5</xdr:row>
      <xdr:rowOff>45720</xdr:rowOff>
    </xdr:from>
    <xdr:to>
      <xdr:col>2</xdr:col>
      <xdr:colOff>601979</xdr:colOff>
      <xdr:row>6</xdr:row>
      <xdr:rowOff>137160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12ACD0-C189-4DFA-B678-049F49E1D1E1}"/>
            </a:ext>
          </a:extLst>
        </xdr:cNvPr>
        <xdr:cNvSpPr/>
      </xdr:nvSpPr>
      <xdr:spPr>
        <a:xfrm>
          <a:off x="38100" y="960120"/>
          <a:ext cx="1783079" cy="27432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February</a:t>
          </a:r>
        </a:p>
      </xdr:txBody>
    </xdr:sp>
    <xdr:clientData/>
  </xdr:twoCellAnchor>
  <xdr:twoCellAnchor>
    <xdr:from>
      <xdr:col>0</xdr:col>
      <xdr:colOff>30480</xdr:colOff>
      <xdr:row>7</xdr:row>
      <xdr:rowOff>45720</xdr:rowOff>
    </xdr:from>
    <xdr:to>
      <xdr:col>3</xdr:col>
      <xdr:colOff>22101</xdr:colOff>
      <xdr:row>8</xdr:row>
      <xdr:rowOff>137160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C0C57F-3CA5-4AA4-82E2-63E5EE74748C}"/>
            </a:ext>
          </a:extLst>
        </xdr:cNvPr>
        <xdr:cNvSpPr/>
      </xdr:nvSpPr>
      <xdr:spPr>
        <a:xfrm>
          <a:off x="30480" y="13258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March</a:t>
          </a:r>
        </a:p>
      </xdr:txBody>
    </xdr:sp>
    <xdr:clientData/>
  </xdr:twoCellAnchor>
  <xdr:twoCellAnchor>
    <xdr:from>
      <xdr:col>0</xdr:col>
      <xdr:colOff>62653</xdr:colOff>
      <xdr:row>9</xdr:row>
      <xdr:rowOff>40922</xdr:rowOff>
    </xdr:from>
    <xdr:to>
      <xdr:col>3</xdr:col>
      <xdr:colOff>54274</xdr:colOff>
      <xdr:row>10</xdr:row>
      <xdr:rowOff>132362</xdr:rowOff>
    </xdr:to>
    <xdr:sp macro="" textlink="">
      <xdr:nvSpPr>
        <xdr:cNvPr id="7" name="Rectangle: Rounded Corner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DD6912-34FE-4748-B3E5-F382FCC9F87B}"/>
            </a:ext>
          </a:extLst>
        </xdr:cNvPr>
        <xdr:cNvSpPr/>
      </xdr:nvSpPr>
      <xdr:spPr>
        <a:xfrm>
          <a:off x="62653" y="1720144"/>
          <a:ext cx="1811954" cy="288996"/>
        </a:xfrm>
        <a:prstGeom prst="round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1">
                  <a:lumMod val="75000"/>
                </a:schemeClr>
              </a:solidFill>
              <a:latin typeface="Arial Rounded MT Bold" panose="020F0704030504030204" pitchFamily="34" charset="0"/>
            </a:rPr>
            <a:t>April</a:t>
          </a:r>
        </a:p>
      </xdr:txBody>
    </xdr:sp>
    <xdr:clientData/>
  </xdr:twoCellAnchor>
  <xdr:twoCellAnchor>
    <xdr:from>
      <xdr:col>0</xdr:col>
      <xdr:colOff>45720</xdr:colOff>
      <xdr:row>11</xdr:row>
      <xdr:rowOff>30480</xdr:rowOff>
    </xdr:from>
    <xdr:to>
      <xdr:col>3</xdr:col>
      <xdr:colOff>37341</xdr:colOff>
      <xdr:row>12</xdr:row>
      <xdr:rowOff>121920</xdr:rowOff>
    </xdr:to>
    <xdr:sp macro="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83DBC35-3F1C-4C64-84F9-9182116ED0EB}"/>
            </a:ext>
          </a:extLst>
        </xdr:cNvPr>
        <xdr:cNvSpPr/>
      </xdr:nvSpPr>
      <xdr:spPr>
        <a:xfrm>
          <a:off x="45720" y="207264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May</a:t>
          </a:r>
        </a:p>
      </xdr:txBody>
    </xdr:sp>
    <xdr:clientData/>
  </xdr:twoCellAnchor>
  <xdr:twoCellAnchor>
    <xdr:from>
      <xdr:col>0</xdr:col>
      <xdr:colOff>60960</xdr:colOff>
      <xdr:row>13</xdr:row>
      <xdr:rowOff>38100</xdr:rowOff>
    </xdr:from>
    <xdr:to>
      <xdr:col>3</xdr:col>
      <xdr:colOff>52581</xdr:colOff>
      <xdr:row>14</xdr:row>
      <xdr:rowOff>129540</xdr:rowOff>
    </xdr:to>
    <xdr:sp macro="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77D80D-110A-4C20-A461-BFD571EED456}"/>
            </a:ext>
          </a:extLst>
        </xdr:cNvPr>
        <xdr:cNvSpPr/>
      </xdr:nvSpPr>
      <xdr:spPr>
        <a:xfrm>
          <a:off x="60960" y="246126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June</a:t>
          </a:r>
        </a:p>
      </xdr:txBody>
    </xdr:sp>
    <xdr:clientData/>
  </xdr:twoCellAnchor>
  <xdr:twoCellAnchor>
    <xdr:from>
      <xdr:col>0</xdr:col>
      <xdr:colOff>68580</xdr:colOff>
      <xdr:row>15</xdr:row>
      <xdr:rowOff>53340</xdr:rowOff>
    </xdr:from>
    <xdr:to>
      <xdr:col>3</xdr:col>
      <xdr:colOff>60201</xdr:colOff>
      <xdr:row>16</xdr:row>
      <xdr:rowOff>144780</xdr:rowOff>
    </xdr:to>
    <xdr:sp macro="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9BF1DA-6E2C-4D95-878F-FD51C9872190}"/>
            </a:ext>
          </a:extLst>
        </xdr:cNvPr>
        <xdr:cNvSpPr/>
      </xdr:nvSpPr>
      <xdr:spPr>
        <a:xfrm>
          <a:off x="68580" y="285750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July</a:t>
          </a:r>
        </a:p>
      </xdr:txBody>
    </xdr:sp>
    <xdr:clientData/>
  </xdr:twoCellAnchor>
  <xdr:twoCellAnchor>
    <xdr:from>
      <xdr:col>0</xdr:col>
      <xdr:colOff>60960</xdr:colOff>
      <xdr:row>17</xdr:row>
      <xdr:rowOff>68580</xdr:rowOff>
    </xdr:from>
    <xdr:to>
      <xdr:col>3</xdr:col>
      <xdr:colOff>52581</xdr:colOff>
      <xdr:row>18</xdr:row>
      <xdr:rowOff>160020</xdr:rowOff>
    </xdr:to>
    <xdr:sp macro="" textlink="">
      <xdr:nvSpPr>
        <xdr:cNvPr id="11" name="Rectangle: Rounded Corner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D064BB-51D3-4C40-8346-D668A6C639B5}"/>
            </a:ext>
          </a:extLst>
        </xdr:cNvPr>
        <xdr:cNvSpPr/>
      </xdr:nvSpPr>
      <xdr:spPr>
        <a:xfrm>
          <a:off x="60960" y="325374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August</a:t>
          </a:r>
        </a:p>
      </xdr:txBody>
    </xdr:sp>
    <xdr:clientData/>
  </xdr:twoCellAnchor>
  <xdr:twoCellAnchor>
    <xdr:from>
      <xdr:col>0</xdr:col>
      <xdr:colOff>60960</xdr:colOff>
      <xdr:row>19</xdr:row>
      <xdr:rowOff>91440</xdr:rowOff>
    </xdr:from>
    <xdr:to>
      <xdr:col>3</xdr:col>
      <xdr:colOff>52581</xdr:colOff>
      <xdr:row>21</xdr:row>
      <xdr:rowOff>0</xdr:rowOff>
    </xdr:to>
    <xdr:sp macro="" textlink="">
      <xdr:nvSpPr>
        <xdr:cNvPr id="12" name="Rectangle: Rounded Corner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A51EE84-626D-484C-8127-927F2DAC58ED}"/>
            </a:ext>
          </a:extLst>
        </xdr:cNvPr>
        <xdr:cNvSpPr/>
      </xdr:nvSpPr>
      <xdr:spPr>
        <a:xfrm>
          <a:off x="60960" y="365760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September</a:t>
          </a:r>
        </a:p>
      </xdr:txBody>
    </xdr:sp>
    <xdr:clientData/>
  </xdr:twoCellAnchor>
  <xdr:twoCellAnchor>
    <xdr:from>
      <xdr:col>0</xdr:col>
      <xdr:colOff>68580</xdr:colOff>
      <xdr:row>21</xdr:row>
      <xdr:rowOff>83820</xdr:rowOff>
    </xdr:from>
    <xdr:to>
      <xdr:col>3</xdr:col>
      <xdr:colOff>60201</xdr:colOff>
      <xdr:row>22</xdr:row>
      <xdr:rowOff>175260</xdr:rowOff>
    </xdr:to>
    <xdr:sp macro="" textlink="">
      <xdr:nvSpPr>
        <xdr:cNvPr id="13" name="Rectangle: Rounded Corner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378A4D9-B06A-4391-B6D8-02794D85C002}"/>
            </a:ext>
          </a:extLst>
        </xdr:cNvPr>
        <xdr:cNvSpPr/>
      </xdr:nvSpPr>
      <xdr:spPr>
        <a:xfrm>
          <a:off x="68580" y="4030980"/>
          <a:ext cx="1820421" cy="28194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October</a:t>
          </a:r>
        </a:p>
      </xdr:txBody>
    </xdr:sp>
    <xdr:clientData/>
  </xdr:twoCellAnchor>
  <xdr:twoCellAnchor>
    <xdr:from>
      <xdr:col>0</xdr:col>
      <xdr:colOff>68580</xdr:colOff>
      <xdr:row>23</xdr:row>
      <xdr:rowOff>91440</xdr:rowOff>
    </xdr:from>
    <xdr:to>
      <xdr:col>3</xdr:col>
      <xdr:colOff>60201</xdr:colOff>
      <xdr:row>25</xdr:row>
      <xdr:rowOff>0</xdr:rowOff>
    </xdr:to>
    <xdr:sp macro="" textlink="">
      <xdr:nvSpPr>
        <xdr:cNvPr id="14" name="Rectangle: Rounded Corners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10953A4-F363-4D91-8206-F69994DA3237}"/>
            </a:ext>
          </a:extLst>
        </xdr:cNvPr>
        <xdr:cNvSpPr/>
      </xdr:nvSpPr>
      <xdr:spPr>
        <a:xfrm>
          <a:off x="68580" y="4419600"/>
          <a:ext cx="1820421" cy="28956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bg2">
                  <a:lumMod val="90000"/>
                </a:schemeClr>
              </a:solidFill>
              <a:latin typeface="Arial Rounded MT Bold" panose="020F0704030504030204" pitchFamily="34" charset="0"/>
            </a:rPr>
            <a:t>November</a:t>
          </a:r>
        </a:p>
      </xdr:txBody>
    </xdr:sp>
    <xdr:clientData/>
  </xdr:twoCellAnchor>
  <xdr:twoCellAnchor>
    <xdr:from>
      <xdr:col>0</xdr:col>
      <xdr:colOff>541867</xdr:colOff>
      <xdr:row>25</xdr:row>
      <xdr:rowOff>141393</xdr:rowOff>
    </xdr:from>
    <xdr:to>
      <xdr:col>3</xdr:col>
      <xdr:colOff>533488</xdr:colOff>
      <xdr:row>27</xdr:row>
      <xdr:rowOff>49953</xdr:rowOff>
    </xdr:to>
    <xdr:sp macro="" textlink="">
      <xdr:nvSpPr>
        <xdr:cNvPr id="15" name="Rectangle: Rounded Corners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46AE971-AA27-4452-93D3-C5D65077BB26}"/>
            </a:ext>
          </a:extLst>
        </xdr:cNvPr>
        <xdr:cNvSpPr/>
      </xdr:nvSpPr>
      <xdr:spPr>
        <a:xfrm>
          <a:off x="541867" y="4981504"/>
          <a:ext cx="1811954" cy="30367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Arial Rounded MT Bold" panose="020F0704030504030204" pitchFamily="34" charset="0"/>
            </a:rPr>
            <a:t>December</a:t>
          </a:r>
        </a:p>
      </xdr:txBody>
    </xdr:sp>
    <xdr:clientData/>
  </xdr:twoCellAnchor>
  <xdr:twoCellAnchor>
    <xdr:from>
      <xdr:col>42</xdr:col>
      <xdr:colOff>7620</xdr:colOff>
      <xdr:row>0</xdr:row>
      <xdr:rowOff>95432</xdr:rowOff>
    </xdr:from>
    <xdr:to>
      <xdr:col>55</xdr:col>
      <xdr:colOff>731520</xdr:colOff>
      <xdr:row>3</xdr:row>
      <xdr:rowOff>58783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ACD92741-6F47-49D3-9D78-9AF493C1DBBA}"/>
            </a:ext>
          </a:extLst>
        </xdr:cNvPr>
        <xdr:cNvSpPr/>
      </xdr:nvSpPr>
      <xdr:spPr>
        <a:xfrm>
          <a:off x="16329660" y="95432"/>
          <a:ext cx="10523220" cy="51199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Algerian" panose="04020705040A02060702" pitchFamily="82" charset="0"/>
            </a:rPr>
            <a:t>Monthly REPORT</a:t>
          </a:r>
        </a:p>
      </xdr:txBody>
    </xdr:sp>
    <xdr:clientData/>
  </xdr:twoCellAnchor>
  <xdr:oneCellAnchor>
    <xdr:from>
      <xdr:col>4</xdr:col>
      <xdr:colOff>500302</xdr:colOff>
      <xdr:row>0</xdr:row>
      <xdr:rowOff>152400</xdr:rowOff>
    </xdr:from>
    <xdr:ext cx="1046557" cy="2802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FD32467-6C5B-4143-9BFF-E86F0B8334CB}"/>
            </a:ext>
          </a:extLst>
        </xdr:cNvPr>
        <xdr:cNvSpPr txBox="1"/>
      </xdr:nvSpPr>
      <xdr:spPr>
        <a:xfrm>
          <a:off x="2938702" y="152400"/>
          <a:ext cx="1046557" cy="2802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FROM</a:t>
          </a:r>
        </a:p>
      </xdr:txBody>
    </xdr:sp>
    <xdr:clientData/>
  </xdr:oneCellAnchor>
  <xdr:oneCellAnchor>
    <xdr:from>
      <xdr:col>6</xdr:col>
      <xdr:colOff>594360</xdr:colOff>
      <xdr:row>0</xdr:row>
      <xdr:rowOff>152400</xdr:rowOff>
    </xdr:from>
    <xdr:ext cx="1048174" cy="281940"/>
    <xdr:sp macro="" textlink="$G$7">
      <xdr:nvSpPr>
        <xdr:cNvPr id="18" name="TextBox 17">
          <a:extLst>
            <a:ext uri="{FF2B5EF4-FFF2-40B4-BE49-F238E27FC236}">
              <a16:creationId xmlns:a16="http://schemas.microsoft.com/office/drawing/2014/main" id="{B38DABBC-BBD1-4863-AA49-BBCBE790969E}"/>
            </a:ext>
          </a:extLst>
        </xdr:cNvPr>
        <xdr:cNvSpPr txBox="1"/>
      </xdr:nvSpPr>
      <xdr:spPr>
        <a:xfrm>
          <a:off x="3985260" y="152400"/>
          <a:ext cx="1048174" cy="2819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8A4EB0E0-9035-4570-991A-62262264EB74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1-Dec-25</a:t>
          </a:fld>
          <a:endParaRPr lang="en-US" sz="1200" b="1"/>
        </a:p>
      </xdr:txBody>
    </xdr:sp>
    <xdr:clientData/>
  </xdr:oneCellAnchor>
  <xdr:oneCellAnchor>
    <xdr:from>
      <xdr:col>8</xdr:col>
      <xdr:colOff>113761</xdr:colOff>
      <xdr:row>0</xdr:row>
      <xdr:rowOff>160790</xdr:rowOff>
    </xdr:from>
    <xdr:ext cx="1046557" cy="3068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A1FFE90-12D0-447B-8A6A-DC516B59EC7E}"/>
            </a:ext>
          </a:extLst>
        </xdr:cNvPr>
        <xdr:cNvSpPr txBox="1"/>
      </xdr:nvSpPr>
      <xdr:spPr>
        <a:xfrm>
          <a:off x="5592541" y="160790"/>
          <a:ext cx="1046557" cy="306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>
              <a:latin typeface="Aptos ExtraBold" panose="020B0004020202020204" pitchFamily="34" charset="0"/>
            </a:rPr>
            <a:t>TO</a:t>
          </a:r>
        </a:p>
      </xdr:txBody>
    </xdr:sp>
    <xdr:clientData/>
  </xdr:oneCellAnchor>
  <xdr:oneCellAnchor>
    <xdr:from>
      <xdr:col>9</xdr:col>
      <xdr:colOff>569577</xdr:colOff>
      <xdr:row>0</xdr:row>
      <xdr:rowOff>160789</xdr:rowOff>
    </xdr:from>
    <xdr:ext cx="869756" cy="308725"/>
    <xdr:sp macro="" textlink="$J$7">
      <xdr:nvSpPr>
        <xdr:cNvPr id="20" name="TextBox 19">
          <a:extLst>
            <a:ext uri="{FF2B5EF4-FFF2-40B4-BE49-F238E27FC236}">
              <a16:creationId xmlns:a16="http://schemas.microsoft.com/office/drawing/2014/main" id="{EAB868EE-612F-41A7-82B1-790EC0DDD48A}"/>
            </a:ext>
          </a:extLst>
        </xdr:cNvPr>
        <xdr:cNvSpPr txBox="1"/>
      </xdr:nvSpPr>
      <xdr:spPr>
        <a:xfrm>
          <a:off x="6642717" y="160789"/>
          <a:ext cx="869756" cy="3087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fld id="{18CE6E5B-69C2-413F-ACA0-0C4CBDF07A82}" type="TxLink">
            <a: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31-Dec-25</a:t>
          </a:fld>
          <a:endParaRPr lang="en-US" sz="12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15</xdr:col>
      <xdr:colOff>254000</xdr:colOff>
      <xdr:row>2</xdr:row>
      <xdr:rowOff>60476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B19137E-E5FE-40A2-9065-CE38EA1BC741}"/>
            </a:ext>
          </a:extLst>
        </xdr:cNvPr>
        <xdr:cNvSpPr txBox="1"/>
      </xdr:nvSpPr>
      <xdr:spPr>
        <a:xfrm>
          <a:off x="8536940" y="4262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108857</xdr:colOff>
      <xdr:row>0</xdr:row>
      <xdr:rowOff>179293</xdr:rowOff>
    </xdr:from>
    <xdr:ext cx="3600290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152F595-247D-409E-A4A5-D93BA9FFF570}"/>
            </a:ext>
          </a:extLst>
        </xdr:cNvPr>
        <xdr:cNvSpPr txBox="1"/>
      </xdr:nvSpPr>
      <xdr:spPr>
        <a:xfrm>
          <a:off x="7721237" y="179293"/>
          <a:ext cx="3600290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Aptos ExtraBold" panose="020B0004020202020204" pitchFamily="34" charset="0"/>
            </a:rPr>
            <a:t>Dasboard</a:t>
          </a:r>
          <a:r>
            <a:rPr lang="en-US" sz="1400" b="1" baseline="0">
              <a:latin typeface="Aptos ExtraBold" panose="020B0004020202020204" pitchFamily="34" charset="0"/>
            </a:rPr>
            <a:t> For Month of </a:t>
          </a:r>
          <a:endParaRPr lang="en-US" sz="1400" b="1">
            <a:latin typeface="Aptos ExtraBold" panose="020B0004020202020204" pitchFamily="34" charset="0"/>
          </a:endParaRPr>
        </a:p>
      </xdr:txBody>
    </xdr:sp>
    <xdr:clientData/>
  </xdr:oneCellAnchor>
  <xdr:oneCellAnchor>
    <xdr:from>
      <xdr:col>20</xdr:col>
      <xdr:colOff>220135</xdr:colOff>
      <xdr:row>0</xdr:row>
      <xdr:rowOff>111826</xdr:rowOff>
    </xdr:from>
    <xdr:ext cx="1838475" cy="377155"/>
    <xdr:sp macro="" textlink="$N$7">
      <xdr:nvSpPr>
        <xdr:cNvPr id="23" name="TextBox 22">
          <a:extLst>
            <a:ext uri="{FF2B5EF4-FFF2-40B4-BE49-F238E27FC236}">
              <a16:creationId xmlns:a16="http://schemas.microsoft.com/office/drawing/2014/main" id="{F11F6F79-B806-4B6D-980E-F7D0F0B51275}"/>
            </a:ext>
          </a:extLst>
        </xdr:cNvPr>
        <xdr:cNvSpPr txBox="1"/>
      </xdr:nvSpPr>
      <xdr:spPr>
        <a:xfrm rot="10800000" flipV="1">
          <a:off x="9714655" y="111826"/>
          <a:ext cx="1838475" cy="377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94A5F53A-D10D-43D9-BC41-4392AEDBB01B}" type="TxLink">
            <a:rPr lang="en-US" sz="18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/>
            <a:t>December</a:t>
          </a:fld>
          <a:endParaRPr lang="en-US" sz="1800" b="1">
            <a:latin typeface="Aptos ExtraBold" panose="020B0004020202020204" pitchFamily="34" charset="0"/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4568E-0505-4101-89B6-E34D4AE079F1}" name="JanMonth" displayName="JanMonth" ref="AQ9:BD29" totalsRowShown="0" headerRowDxfId="366" headerRowBorderDxfId="365" tableBorderDxfId="364">
  <autoFilter ref="AQ9:BD29" xr:uid="{32C4568E-0505-4101-89B6-E34D4AE079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A599250A-757B-4E2C-BAFF-8F9C76C631FB}" name="S.No" dataDxfId="363"/>
    <tableColumn id="2" xr3:uid="{51F0B1BD-0F73-4D5F-B740-5213CBDAAC9F}" name="Name" dataDxfId="362"/>
    <tableColumn id="14" xr3:uid="{5D7A9F2A-917A-45FF-AFBA-E64955F75D3A}" name="Month" dataDxfId="361">
      <calculatedColumnFormula>$N$7</calculatedColumnFormula>
    </tableColumn>
    <tableColumn id="3" xr3:uid="{8DDE726E-4041-48DC-8345-8C381D945D33}" name="Employee ID" dataDxfId="360"/>
    <tableColumn id="4" xr3:uid="{B0C45F6F-F2DF-4910-A148-1BF091A35056}" name="Present " dataDxfId="359">
      <calculatedColumnFormula>COUNTIF($J10:$AN10,"P")</calculatedColumnFormula>
    </tableColumn>
    <tableColumn id="5" xr3:uid="{DCE05F15-358A-4B45-8DAC-5E6BE154BC9F}" name="Absent" dataDxfId="358">
      <calculatedColumnFormula>COUNTIF($J10:$AN10,"A")</calculatedColumnFormula>
    </tableColumn>
    <tableColumn id="6" xr3:uid="{F8CD4FC9-8816-4765-A1BE-61416E189557}" name="Leave" dataDxfId="357">
      <calculatedColumnFormula>COUNTIF($J10:$AN10,"L")</calculatedColumnFormula>
    </tableColumn>
    <tableColumn id="7" xr3:uid="{4A8B1A8F-4B08-4710-8AA2-6F319F78D24A}" name="Week off" dataDxfId="356">
      <calculatedColumnFormula>$I$10</calculatedColumnFormula>
    </tableColumn>
    <tableColumn id="8" xr3:uid="{AE04D91C-0473-4FF1-B025-4DA04E7E58B1}" name="Days" dataDxfId="355">
      <calculatedColumnFormula>$H$7</calculatedColumnFormula>
    </tableColumn>
    <tableColumn id="9" xr3:uid="{69F89C32-666B-4C5B-8B76-BE53340257C3}" name="Paid Days" dataDxfId="354">
      <calculatedColumnFormula>JanMonth[[#This Row],[Days]]-JanMonth[[#This Row],[Absent]]</calculatedColumnFormula>
    </tableColumn>
    <tableColumn id="10" xr3:uid="{B815D8DC-11AE-437D-B274-3F89F6C4D58B}" name="Salary" dataDxfId="353" dataCellStyle="Percent"/>
    <tableColumn id="11" xr3:uid="{07405977-60BB-404C-869A-79F5AD10CD03}" name="PerDaySalary" dataDxfId="352">
      <calculatedColumnFormula>JanMonth[[#This Row],[Salary]]/JanMonth[[#This Row],[Days]]</calculatedColumnFormula>
    </tableColumn>
    <tableColumn id="12" xr3:uid="{A47C6F86-731B-4E2D-8CE5-777E32A27D94}" name="Deduction" dataDxfId="351">
      <calculatedColumnFormula>JanMonth[[#This Row],[PerDaySalary]]*JanMonth[[#This Row],[Absent]]</calculatedColumnFormula>
    </tableColumn>
    <tableColumn id="13" xr3:uid="{CF570C04-C35E-4B53-84BE-789DA49EB491}" name="Total" dataDxfId="350">
      <calculatedColumnFormula>JanMonth[[#This Row],[Salary]]-JanMonth[[#This Row],[Deduction]]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41B24-0C7F-4ACD-80CB-0DFD94FCD0B5}" name="FEB" displayName="FEB" ref="AQ9:BD29" totalsRowShown="0" headerRowDxfId="349" headerRowBorderDxfId="348" tableBorderDxfId="347">
  <autoFilter ref="AQ9:BD29" xr:uid="{F6B41B24-0C7F-4ACD-80CB-0DFD94FCD0B5}"/>
  <tableColumns count="14">
    <tableColumn id="1" xr3:uid="{F834A626-3903-499D-9B12-F0EB1C16994E}" name="S.No" dataDxfId="346"/>
    <tableColumn id="2" xr3:uid="{361425A7-D61B-4E8E-8D01-2C7B46AD7F48}" name="Name" dataDxfId="345"/>
    <tableColumn id="14" xr3:uid="{F0E971BA-EA6E-4E64-9E05-49B912BA99DA}" name="Month" dataDxfId="344">
      <calculatedColumnFormula>$N$7</calculatedColumnFormula>
    </tableColumn>
    <tableColumn id="3" xr3:uid="{7A076FB6-E4F1-42FF-8CA9-CB0900C75616}" name="Employee ID" dataDxfId="343"/>
    <tableColumn id="4" xr3:uid="{06074255-75BA-4AC7-AA68-D40D91850E84}" name="Present " dataDxfId="342">
      <calculatedColumnFormula>COUNTIF($J10:$AN10,"P")</calculatedColumnFormula>
    </tableColumn>
    <tableColumn id="5" xr3:uid="{8E2990E7-0A3A-4A84-97BB-BFCBA55C1704}" name="Absent" dataDxfId="341">
      <calculatedColumnFormula>COUNTIF($J10:$AN10,"A")</calculatedColumnFormula>
    </tableColumn>
    <tableColumn id="6" xr3:uid="{474ED1EA-E530-4202-A1CA-5E0BAA12150E}" name="Leave" dataDxfId="340">
      <calculatedColumnFormula>COUNTIF($J10:$AN10,"L")</calculatedColumnFormula>
    </tableColumn>
    <tableColumn id="7" xr3:uid="{ABA38EEF-1470-4229-BDF9-BD03433608D3}" name="Week off" dataDxfId="339">
      <calculatedColumnFormula>$I$10</calculatedColumnFormula>
    </tableColumn>
    <tableColumn id="8" xr3:uid="{E8D0DCC1-3544-43EE-8B7A-954DE1CFB8CB}" name="Days" dataDxfId="338">
      <calculatedColumnFormula>$H$7</calculatedColumnFormula>
    </tableColumn>
    <tableColumn id="9" xr3:uid="{CC69D1F1-FB30-4AA9-9A93-9E9D01F32802}" name="Paid Days" dataDxfId="337">
      <calculatedColumnFormula>FEB[[#This Row],[Days]]-FEB[[#This Row],[Absent]]</calculatedColumnFormula>
    </tableColumn>
    <tableColumn id="10" xr3:uid="{C805B2E7-5B1F-4D99-BEA0-9B1E0FF60520}" name="Salary" dataDxfId="336" dataCellStyle="Percent"/>
    <tableColumn id="11" xr3:uid="{4CF59C50-D884-4018-830E-E761E103D0F8}" name="PerDaySalary" dataDxfId="335">
      <calculatedColumnFormula>FEB[[#This Row],[Salary]]/FEB[[#This Row],[Days]]</calculatedColumnFormula>
    </tableColumn>
    <tableColumn id="12" xr3:uid="{E07A5B45-A2F0-4649-AAF8-59EAEE85F1A6}" name="Deduction" dataDxfId="334">
      <calculatedColumnFormula>FEB[[#This Row],[PerDaySalary]]*FEB[[#This Row],[Absent]]</calculatedColumnFormula>
    </tableColumn>
    <tableColumn id="13" xr3:uid="{15CDFE9D-4915-43B5-A0B2-22AA46E0C677}" name="Total" dataDxfId="333">
      <calculatedColumnFormula>FEB[[#This Row],[Salary]]-FEB[[#This Row],[Deduction]]</calculatedColumnFormula>
    </tableColumn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E3A567C-1FD7-4CD8-A6A5-6DF7447D3B3B}" name="MARCH" displayName="MARCH" ref="AQ9:BD29" totalsRowShown="0" headerRowDxfId="332" headerRowBorderDxfId="331" tableBorderDxfId="330">
  <autoFilter ref="AQ9:BD29" xr:uid="{BE3A567C-1FD7-4CD8-A6A5-6DF7447D3B3B}"/>
  <tableColumns count="14">
    <tableColumn id="1" xr3:uid="{A668F8F1-71E9-4304-A6E5-70A68C17E8AC}" name="S.No" dataDxfId="329"/>
    <tableColumn id="2" xr3:uid="{8386AFFE-CD9A-4DD5-A63C-191E61B663BF}" name="Name" dataDxfId="328"/>
    <tableColumn id="14" xr3:uid="{A1940F11-0ADC-480D-9375-82181A0FBBCB}" name="Month" dataDxfId="327">
      <calculatedColumnFormula>$N$7</calculatedColumnFormula>
    </tableColumn>
    <tableColumn id="3" xr3:uid="{390FB949-CCE9-4B57-9866-FA0D212D5274}" name="Employee ID" dataDxfId="326"/>
    <tableColumn id="4" xr3:uid="{88666165-FA72-4A5B-ABDE-A1B8D72E572D}" name="Present " dataDxfId="325">
      <calculatedColumnFormula>COUNTIF($J10:$AJ10,"P")</calculatedColumnFormula>
    </tableColumn>
    <tableColumn id="5" xr3:uid="{F4EB5371-76F4-4D56-A62B-F3880925F8D7}" name="Absent" dataDxfId="324">
      <calculatedColumnFormula>COUNTIF($J10:$AJ10,"A")</calculatedColumnFormula>
    </tableColumn>
    <tableColumn id="6" xr3:uid="{A5B12E28-1E22-4011-9D2A-5A5C9316D0C8}" name="Leave" dataDxfId="323">
      <calculatedColumnFormula>COUNTIF($J10:$AJ10,"L")</calculatedColumnFormula>
    </tableColumn>
    <tableColumn id="7" xr3:uid="{78631BBF-540C-48E5-9F09-74413049653D}" name="Week off" dataDxfId="322">
      <calculatedColumnFormula>$I$10</calculatedColumnFormula>
    </tableColumn>
    <tableColumn id="8" xr3:uid="{63DAA118-B49D-4E08-AD9E-67507E6FD556}" name="Days" dataDxfId="321">
      <calculatedColumnFormula>$H$7</calculatedColumnFormula>
    </tableColumn>
    <tableColumn id="9" xr3:uid="{C6A0B9F6-FDED-445B-B944-6B875DD19B91}" name="Paid Days" dataDxfId="320">
      <calculatedColumnFormula>MARCH[[#This Row],[Days]]-MARCH[[#This Row],[Absent]]</calculatedColumnFormula>
    </tableColumn>
    <tableColumn id="10" xr3:uid="{164AF0A1-7AC5-4FA4-B4B4-131EA8B5A76E}" name="Salary" dataDxfId="319" dataCellStyle="Percent"/>
    <tableColumn id="11" xr3:uid="{DB60780D-77C7-410E-B506-123DDE99B9E9}" name="PerDaySalary" dataDxfId="318">
      <calculatedColumnFormula>MARCH[[#This Row],[Salary]]/MARCH[[#This Row],[Days]]</calculatedColumnFormula>
    </tableColumn>
    <tableColumn id="12" xr3:uid="{60435DAC-8A3A-4B9B-A2A4-03FDE1DD1842}" name="Deduction" dataDxfId="317">
      <calculatedColumnFormula>MARCH[[#This Row],[PerDaySalary]]*MARCH[[#This Row],[Absent]]</calculatedColumnFormula>
    </tableColumn>
    <tableColumn id="13" xr3:uid="{F814A9D7-B27A-4DFD-AD09-5EE12DCFE540}" name="Total" dataDxfId="316">
      <calculatedColumnFormula>MARCH[[#This Row],[Salary]]-MARCH[[#This Row],[Deduction]]</calculatedColumnFormula>
    </tableColumn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2B0983-430B-4ABC-A44F-68E55664D2D3}" name="april" displayName="april" ref="AQ9:BD29" totalsRowShown="0" headerRowDxfId="315" headerRowBorderDxfId="314" tableBorderDxfId="313">
  <autoFilter ref="AQ9:BD29" xr:uid="{CE2B0983-430B-4ABC-A44F-68E55664D2D3}"/>
  <tableColumns count="14">
    <tableColumn id="1" xr3:uid="{855960F2-C16E-4409-8FA5-ED62A3D15673}" name="S.No" dataDxfId="312"/>
    <tableColumn id="2" xr3:uid="{CE6DE888-A705-4A6E-B150-AAF33FAA03AD}" name="Name" dataDxfId="311"/>
    <tableColumn id="14" xr3:uid="{95A9DBC5-9F2E-43C7-ABA5-FB06DEC7E5B6}" name="Month" dataDxfId="310">
      <calculatedColumnFormula>$N$7</calculatedColumnFormula>
    </tableColumn>
    <tableColumn id="3" xr3:uid="{F1D9B303-5A1D-45EB-8B32-6BEA9D84BC75}" name="Employee ID" dataDxfId="309"/>
    <tableColumn id="4" xr3:uid="{15E625DC-DD16-4D4A-A3E4-9501ECF90CA7}" name="Present " dataDxfId="308">
      <calculatedColumnFormula>COUNTIF($J10:$AN10,"P")</calculatedColumnFormula>
    </tableColumn>
    <tableColumn id="5" xr3:uid="{8AFC7BA6-119B-469D-8F74-9956AD1D00B1}" name="Absent" dataDxfId="307">
      <calculatedColumnFormula>COUNTIF($J10:$AN10,"A")</calculatedColumnFormula>
    </tableColumn>
    <tableColumn id="6" xr3:uid="{3AFA615E-F8BE-410C-86F5-AE444221432A}" name="Leave" dataDxfId="306">
      <calculatedColumnFormula>COUNTIF($J10:$AN10,"L")</calculatedColumnFormula>
    </tableColumn>
    <tableColumn id="7" xr3:uid="{01772483-EB80-464C-AE5B-F88503345107}" name="Week off" dataDxfId="305">
      <calculatedColumnFormula>$I$10</calculatedColumnFormula>
    </tableColumn>
    <tableColumn id="8" xr3:uid="{5B168854-EE5F-40AD-9ABB-C286237F56F1}" name="Days" dataDxfId="304">
      <calculatedColumnFormula>$H$7</calculatedColumnFormula>
    </tableColumn>
    <tableColumn id="9" xr3:uid="{ADEC5735-DAAB-4193-A344-D34D7955A9D8}" name="Paid Days" dataDxfId="303">
      <calculatedColumnFormula>april[[#This Row],[Days]]-april[[#This Row],[Absent]]</calculatedColumnFormula>
    </tableColumn>
    <tableColumn id="10" xr3:uid="{BA5959AC-1604-468D-BCA2-6393149B5D5E}" name="Salary" dataDxfId="302" dataCellStyle="Percent"/>
    <tableColumn id="11" xr3:uid="{063B0952-A683-4D3D-A7F4-A77829614793}" name="PerDaySalary" dataDxfId="301">
      <calculatedColumnFormula>april[[#This Row],[Salary]]/april[[#This Row],[Days]]</calculatedColumnFormula>
    </tableColumn>
    <tableColumn id="12" xr3:uid="{559EA5E8-2FCE-434B-A3B1-76C437EA3471}" name="Deduction" dataDxfId="300">
      <calculatedColumnFormula>april[[#This Row],[PerDaySalary]]*april[[#This Row],[Absent]]</calculatedColumnFormula>
    </tableColumn>
    <tableColumn id="13" xr3:uid="{26AC0B91-C1E6-4FFB-BC0A-26C31D9F9DF7}" name="Total" dataDxfId="299">
      <calculatedColumnFormula>april[[#This Row],[Salary]]-april[[#This Row],[Deduction]]</calculatedColumnFormula>
    </tableColumn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75F733-DA09-4CBA-84F4-9242F63979E6}" name="may" displayName="may" ref="AQ9:BD29" totalsRowShown="0" headerRowDxfId="298" headerRowBorderDxfId="297" tableBorderDxfId="296">
  <autoFilter ref="AQ9:BD29" xr:uid="{B475F733-DA09-4CBA-84F4-9242F63979E6}"/>
  <tableColumns count="14">
    <tableColumn id="1" xr3:uid="{E2A80B3C-07E2-47F3-9F99-41781EBA8E5E}" name="S.No" dataDxfId="295"/>
    <tableColumn id="2" xr3:uid="{5959DA75-6718-45D1-82FB-F0113DDA8E68}" name="Name" dataDxfId="294"/>
    <tableColumn id="14" xr3:uid="{0E9F103C-9160-4F40-820D-FBD0407F2843}" name="Month" dataDxfId="293">
      <calculatedColumnFormula>$N$7</calculatedColumnFormula>
    </tableColumn>
    <tableColumn id="3" xr3:uid="{8E0E0B52-5176-4240-982E-A3EB02FB3573}" name="Employee ID" dataDxfId="292"/>
    <tableColumn id="4" xr3:uid="{1AB25585-05EC-4C85-B9A4-4618881EBE74}" name="Present " dataDxfId="291">
      <calculatedColumnFormula>COUNTIF($J10:$AN10,"P")</calculatedColumnFormula>
    </tableColumn>
    <tableColumn id="5" xr3:uid="{72CA32AE-1F8F-44D2-9436-961D555933EC}" name="Absent" dataDxfId="290">
      <calculatedColumnFormula>COUNTIF($J10:$AN10,"A")</calculatedColumnFormula>
    </tableColumn>
    <tableColumn id="6" xr3:uid="{EB560C7D-294B-4C71-AD0A-19745761C788}" name="Leave" dataDxfId="289">
      <calculatedColumnFormula>COUNTIF($J10:$AN10,"L")</calculatedColumnFormula>
    </tableColumn>
    <tableColumn id="7" xr3:uid="{4DDFC7C3-D469-4FC6-B58C-AC4BBF0F8122}" name="Week off" dataDxfId="288">
      <calculatedColumnFormula>$I$10</calculatedColumnFormula>
    </tableColumn>
    <tableColumn id="8" xr3:uid="{BC0BC512-C6AB-4192-AEDB-059678F60803}" name="Days" dataDxfId="287">
      <calculatedColumnFormula>$H$7</calculatedColumnFormula>
    </tableColumn>
    <tableColumn id="9" xr3:uid="{E71ED9EC-410C-461C-9F8B-825A63D87702}" name="Paid Days" dataDxfId="286">
      <calculatedColumnFormula>may[[#This Row],[Days]]-may[[#This Row],[Absent]]</calculatedColumnFormula>
    </tableColumn>
    <tableColumn id="10" xr3:uid="{E7FBDD2B-E92B-4F51-89CD-A33ED270327F}" name="Salary" dataDxfId="285" dataCellStyle="Percent"/>
    <tableColumn id="11" xr3:uid="{6E1B1026-896F-4BBA-9594-4288DF46CD7C}" name="PerDaySalary" dataDxfId="284">
      <calculatedColumnFormula>may[[#This Row],[Salary]]/may[[#This Row],[Days]]</calculatedColumnFormula>
    </tableColumn>
    <tableColumn id="12" xr3:uid="{DA24C2C3-3F81-41B8-8AE1-46D32D600CE2}" name="Deduction" dataDxfId="283">
      <calculatedColumnFormula>may[[#This Row],[PerDaySalary]]*may[[#This Row],[Absent]]</calculatedColumnFormula>
    </tableColumn>
    <tableColumn id="13" xr3:uid="{DAC19FE6-62A6-4376-AABA-B59244E5C10D}" name="Total" dataDxfId="282">
      <calculatedColumnFormula>may[[#This Row],[Salary]]-may[[#This Row],[Deduction]]</calculatedColumnFormula>
    </tableColumn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098787-BC61-4CC3-BCAD-1F85404115CD}" name="june" displayName="june" ref="AQ9:BD29" totalsRowShown="0" headerRowDxfId="281" headerRowBorderDxfId="280" tableBorderDxfId="279">
  <autoFilter ref="AQ9:BD29" xr:uid="{D4098787-BC61-4CC3-BCAD-1F85404115CD}"/>
  <tableColumns count="14">
    <tableColumn id="1" xr3:uid="{C7CAAAC5-5F9D-4DCE-A6D0-4F71752DFAA4}" name="S.No" dataDxfId="278"/>
    <tableColumn id="2" xr3:uid="{A29F2797-FF10-4CDA-93DF-6491937D705F}" name="Name" dataDxfId="277"/>
    <tableColumn id="14" xr3:uid="{2FE9708C-2F3E-4CE5-BABD-106083509495}" name="Month" dataDxfId="276">
      <calculatedColumnFormula>$N$7</calculatedColumnFormula>
    </tableColumn>
    <tableColumn id="3" xr3:uid="{BF558FEE-66B8-4FDA-A668-73933333CDD1}" name="Employee ID" dataDxfId="275"/>
    <tableColumn id="4" xr3:uid="{09811561-6DA2-4D6A-8CF2-D0187410BD9E}" name="Present " dataDxfId="274">
      <calculatedColumnFormula>COUNTIF($J10:$AN10,"P")</calculatedColumnFormula>
    </tableColumn>
    <tableColumn id="5" xr3:uid="{A9F15BA1-3EC3-4A90-B3CE-0DA2BEF83F8D}" name="Absent" dataDxfId="273">
      <calculatedColumnFormula>COUNTIF($J10:$AN10,"A")</calculatedColumnFormula>
    </tableColumn>
    <tableColumn id="6" xr3:uid="{D450D1F5-C035-41F2-ADD9-E1C9DD3ACDD5}" name="Leave" dataDxfId="272">
      <calculatedColumnFormula>COUNTIF($J10:$AN10,"L")</calculatedColumnFormula>
    </tableColumn>
    <tableColumn id="7" xr3:uid="{037C40E7-8E39-4730-8359-5B291FB0C877}" name="Week off" dataDxfId="271">
      <calculatedColumnFormula>$I$10</calculatedColumnFormula>
    </tableColumn>
    <tableColumn id="8" xr3:uid="{CC9DA4CB-E680-4BF4-ADC9-7464B433EDAC}" name="Days" dataDxfId="270">
      <calculatedColumnFormula>$H$7</calculatedColumnFormula>
    </tableColumn>
    <tableColumn id="9" xr3:uid="{34250B1C-DF23-41A1-AECC-69C8546D40D0}" name="Paid Days" dataDxfId="269">
      <calculatedColumnFormula>june[[#This Row],[Days]]-june[[#This Row],[Absent]]</calculatedColumnFormula>
    </tableColumn>
    <tableColumn id="10" xr3:uid="{BA6D4E5B-B8F5-4E16-B9B0-53FE909E09E1}" name="Salary" dataDxfId="268" dataCellStyle="Percent"/>
    <tableColumn id="11" xr3:uid="{DF9365ED-D92A-4776-9759-040CA2A51F60}" name="PerDaySalary" dataDxfId="267">
      <calculatedColumnFormula>june[[#This Row],[Salary]]/june[[#This Row],[Days]]</calculatedColumnFormula>
    </tableColumn>
    <tableColumn id="12" xr3:uid="{F6E13A56-5119-42E2-BD9A-CBEBDD6A36F9}" name="Deduction" dataDxfId="266">
      <calculatedColumnFormula>june[[#This Row],[PerDaySalary]]*june[[#This Row],[Absent]]</calculatedColumnFormula>
    </tableColumn>
    <tableColumn id="13" xr3:uid="{7E98372D-6FE7-422D-A4F4-8F8DDEA6CB1D}" name="Total" dataDxfId="265">
      <calculatedColumnFormula>june[[#This Row],[Salary]]-june[[#This Row],[Deduction]]</calculatedColumnFormula>
    </tableColumn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71509E-A9EE-4919-82E7-8214ECD4C7D7}" name="july" displayName="july" ref="AQ9:BD29" totalsRowShown="0" headerRowDxfId="264" headerRowBorderDxfId="263" tableBorderDxfId="262">
  <autoFilter ref="AQ9:BD29" xr:uid="{BC71509E-A9EE-4919-82E7-8214ECD4C7D7}"/>
  <tableColumns count="14">
    <tableColumn id="1" xr3:uid="{2A815750-7584-4AF4-B616-4429D2259179}" name="S.No" dataDxfId="261"/>
    <tableColumn id="2" xr3:uid="{94EC9E4B-4C35-4AA5-807F-53CB70098E60}" name="Name" dataDxfId="260"/>
    <tableColumn id="14" xr3:uid="{C475E5D8-C51D-45F4-8183-B1EE29D3FEFE}" name="Month" dataDxfId="259">
      <calculatedColumnFormula>$N$7</calculatedColumnFormula>
    </tableColumn>
    <tableColumn id="3" xr3:uid="{132433E6-8D5B-4869-B829-8396AC64C7E5}" name="Employee ID" dataDxfId="258"/>
    <tableColumn id="4" xr3:uid="{488CE486-E791-4F9F-90B9-24E1CB6773DB}" name="Present " dataDxfId="257">
      <calculatedColumnFormula>COUNTIF($J10:$AN10,"P")</calculatedColumnFormula>
    </tableColumn>
    <tableColumn id="5" xr3:uid="{EC4D56A5-0C8E-41FA-98DA-144B9470464A}" name="Absent" dataDxfId="256">
      <calculatedColumnFormula>COUNTIF($J10:$AN10,"A")</calculatedColumnFormula>
    </tableColumn>
    <tableColumn id="6" xr3:uid="{0F8A0BCC-517D-4E9F-822F-8363688FA299}" name="Leave" dataDxfId="255">
      <calculatedColumnFormula>COUNTIF($J10:$AN10,"L")</calculatedColumnFormula>
    </tableColumn>
    <tableColumn id="7" xr3:uid="{197422B1-600A-43FA-AA34-8C38AF37A077}" name="Week off" dataDxfId="254">
      <calculatedColumnFormula>$I$10</calculatedColumnFormula>
    </tableColumn>
    <tableColumn id="8" xr3:uid="{E312D641-AF8B-4BB8-AE3E-C5CF76951D4E}" name="Days" dataDxfId="253">
      <calculatedColumnFormula>$H$7</calculatedColumnFormula>
    </tableColumn>
    <tableColumn id="9" xr3:uid="{C3ABC269-981D-4EF3-808B-B7B40A16D170}" name="Paid Days" dataDxfId="252">
      <calculatedColumnFormula>july[[#This Row],[Days]]-july[[#This Row],[Absent]]</calculatedColumnFormula>
    </tableColumn>
    <tableColumn id="10" xr3:uid="{A254728F-7FBB-474E-BA87-E36CA4D88A7D}" name="Salary" dataDxfId="251" dataCellStyle="Percent"/>
    <tableColumn id="11" xr3:uid="{3EC4E35A-01A1-46E9-A377-639360B02CCE}" name="PerDaySalary" dataDxfId="250">
      <calculatedColumnFormula>july[[#This Row],[Salary]]/july[[#This Row],[Days]]</calculatedColumnFormula>
    </tableColumn>
    <tableColumn id="12" xr3:uid="{8D7CE27C-8847-4CFD-86A2-F2E44D3D79B4}" name="Deduction" dataDxfId="249">
      <calculatedColumnFormula>july[[#This Row],[PerDaySalary]]*july[[#This Row],[Absent]]</calculatedColumnFormula>
    </tableColumn>
    <tableColumn id="13" xr3:uid="{396538D5-3A5D-4C0F-AD30-E39DE1CBC2E1}" name="Total" dataDxfId="248">
      <calculatedColumnFormula>july[[#This Row],[Salary]]-july[[#This Row],[Deduction]]</calculatedColumnFormula>
    </tableColumn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92DDB6-BB91-4BF8-A7E4-FBC26162EE7B}" name="aug" displayName="aug" ref="AQ9:BD29" totalsRowShown="0" headerRowDxfId="247" headerRowBorderDxfId="246" tableBorderDxfId="245">
  <autoFilter ref="AQ9:BD29" xr:uid="{4892DDB6-BB91-4BF8-A7E4-FBC26162EE7B}"/>
  <tableColumns count="14">
    <tableColumn id="1" xr3:uid="{925AA8CE-3368-4F6E-8281-DE6F8030FDB0}" name="S.No" dataDxfId="244"/>
    <tableColumn id="2" xr3:uid="{118EBCED-EEAB-49E8-809A-ED211315BBE8}" name="Name" dataDxfId="243"/>
    <tableColumn id="14" xr3:uid="{AFF379E7-77BE-4811-BDE6-BE8983B82F6E}" name="Month" dataDxfId="242">
      <calculatedColumnFormula>$N$7</calculatedColumnFormula>
    </tableColumn>
    <tableColumn id="3" xr3:uid="{5835005C-461E-49FC-AD8C-BAA609437A2E}" name="Employee ID" dataDxfId="241"/>
    <tableColumn id="4" xr3:uid="{F3959DED-2CD2-4724-B78A-76067C5B2783}" name="Present " dataDxfId="240">
      <calculatedColumnFormula>COUNTIF($J10:$AN10,"P")</calculatedColumnFormula>
    </tableColumn>
    <tableColumn id="5" xr3:uid="{2CFFFD06-2E8B-4314-9888-825B3B47D793}" name="Absent" dataDxfId="239">
      <calculatedColumnFormula>COUNTIF($J10:$AN10,"A")</calculatedColumnFormula>
    </tableColumn>
    <tableColumn id="6" xr3:uid="{E7F82336-6BE7-48CD-81C3-FC121685EC11}" name="Leave" dataDxfId="238">
      <calculatedColumnFormula>COUNTIF($J10:$AN10,"L")</calculatedColumnFormula>
    </tableColumn>
    <tableColumn id="7" xr3:uid="{305A71CC-9994-4FDF-A694-1B8F187EEB05}" name="Week off" dataDxfId="237">
      <calculatedColumnFormula>$I$10</calculatedColumnFormula>
    </tableColumn>
    <tableColumn id="8" xr3:uid="{04A4B621-0EDE-458C-9A59-0972B645C55F}" name="Days" dataDxfId="236">
      <calculatedColumnFormula>$H$7</calculatedColumnFormula>
    </tableColumn>
    <tableColumn id="9" xr3:uid="{DE0A8F74-E49B-45FD-8347-CD9523B5D9B3}" name="Paid Days" dataDxfId="235">
      <calculatedColumnFormula>aug[[#This Row],[Days]]-aug[[#This Row],[Absent]]</calculatedColumnFormula>
    </tableColumn>
    <tableColumn id="10" xr3:uid="{06D5C877-773E-4165-9B08-829425A883CD}" name="Salary" dataDxfId="234" dataCellStyle="Percent"/>
    <tableColumn id="11" xr3:uid="{774C0865-DD92-4343-93C3-50B3059B72C1}" name="PerDaySalary" dataDxfId="233">
      <calculatedColumnFormula>aug[[#This Row],[Salary]]/aug[[#This Row],[Days]]</calculatedColumnFormula>
    </tableColumn>
    <tableColumn id="12" xr3:uid="{3C3150D4-04BB-4671-9FFF-412334715BAD}" name="Deduction" dataDxfId="232">
      <calculatedColumnFormula>aug[[#This Row],[PerDaySalary]]*aug[[#This Row],[Absent]]</calculatedColumnFormula>
    </tableColumn>
    <tableColumn id="13" xr3:uid="{AC32EB45-8334-4B11-9B06-E0F0FE07F357}" name="Total" dataDxfId="231">
      <calculatedColumnFormula>aug[[#This Row],[Salary]]-aug[[#This Row],[Deduction]]</calculatedColumnFormula>
    </tableColumn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7FFCE9-014C-40C8-9351-A5D959F1ADEC}" name="sept" displayName="sept" ref="AQ9:BD29" totalsRowShown="0" headerRowDxfId="230" headerRowBorderDxfId="229" tableBorderDxfId="228">
  <autoFilter ref="AQ9:BD29" xr:uid="{237FFCE9-014C-40C8-9351-A5D959F1ADEC}"/>
  <tableColumns count="14">
    <tableColumn id="1" xr3:uid="{14FC6897-5D16-4F92-96B7-039225D62727}" name="S.No" dataDxfId="227"/>
    <tableColumn id="2" xr3:uid="{80F7E61C-8EEC-494D-A424-091C7046DAFB}" name="Name" dataDxfId="226"/>
    <tableColumn id="14" xr3:uid="{00D82EE2-0CEE-451D-ACB3-06496472F8A9}" name="Month" dataDxfId="225">
      <calculatedColumnFormula>$N$7</calculatedColumnFormula>
    </tableColumn>
    <tableColumn id="3" xr3:uid="{19C31A03-9F0F-4D84-89EB-52B43AC7E953}" name="Employee ID" dataDxfId="224"/>
    <tableColumn id="4" xr3:uid="{7D720900-C279-4284-968C-2D1B889753F9}" name="Present " dataDxfId="223">
      <calculatedColumnFormula>COUNTIF($J10:$AN10,"P")</calculatedColumnFormula>
    </tableColumn>
    <tableColumn id="5" xr3:uid="{3C97E6F1-BF1C-4C94-91E0-C854C931E8DC}" name="Absent" dataDxfId="222">
      <calculatedColumnFormula>COUNTIF($J10:$AN10,"A")</calculatedColumnFormula>
    </tableColumn>
    <tableColumn id="6" xr3:uid="{29070D96-CEB6-409B-A6B3-E58E254C4867}" name="Leave" dataDxfId="221">
      <calculatedColumnFormula>COUNTIF($J10:$AN10,"L")</calculatedColumnFormula>
    </tableColumn>
    <tableColumn id="7" xr3:uid="{0BCD2D4F-4EE2-448A-8521-0530B47D70F8}" name="Week off" dataDxfId="220">
      <calculatedColumnFormula>$I$10</calculatedColumnFormula>
    </tableColumn>
    <tableColumn id="8" xr3:uid="{8ADCBA86-ED0F-485F-BA10-A21CF18B4ED7}" name="Days" dataDxfId="219">
      <calculatedColumnFormula>$H$7</calculatedColumnFormula>
    </tableColumn>
    <tableColumn id="9" xr3:uid="{48722ECE-6A6F-4034-B700-4C3F1CAB1584}" name="Paid Days" dataDxfId="218">
      <calculatedColumnFormula>sept[[#This Row],[Days]]-sept[[#This Row],[Absent]]</calculatedColumnFormula>
    </tableColumn>
    <tableColumn id="10" xr3:uid="{53B99DFC-4274-4123-926B-4B65F6F9D5D8}" name="Salary" dataDxfId="217" dataCellStyle="Percent"/>
    <tableColumn id="11" xr3:uid="{6A0377CF-5137-4CD8-AA2D-C7F25CEA3319}" name="PerDaySalary" dataDxfId="216">
      <calculatedColumnFormula>sept[[#This Row],[Salary]]/sept[[#This Row],[Days]]</calculatedColumnFormula>
    </tableColumn>
    <tableColumn id="12" xr3:uid="{984D5E6A-09E1-4EDC-9FD6-7DF3B37CF2E3}" name="Deduction" dataDxfId="215">
      <calculatedColumnFormula>sept[[#This Row],[PerDaySalary]]*sept[[#This Row],[Absent]]</calculatedColumnFormula>
    </tableColumn>
    <tableColumn id="13" xr3:uid="{3653694D-43ED-4C4E-AA15-21CCC27BE248}" name="Total" dataDxfId="214">
      <calculatedColumnFormula>sept[[#This Row],[Salary]]-sept[[#This Row],[Deduction]]</calculatedColumnFormula>
    </tableColumn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972EE5E-2CFF-4BDF-83D6-4300572E2D02}" name="oct" displayName="oct" ref="AQ9:BD29" totalsRowShown="0" headerRowDxfId="213" headerRowBorderDxfId="212" tableBorderDxfId="211">
  <autoFilter ref="AQ9:BD29" xr:uid="{D972EE5E-2CFF-4BDF-83D6-4300572E2D02}"/>
  <tableColumns count="14">
    <tableColumn id="1" xr3:uid="{71EB3B24-ECFC-4BEC-89E9-45732F06261C}" name="S.No" dataDxfId="210"/>
    <tableColumn id="2" xr3:uid="{AF21D878-D14F-4D14-94E0-D5C2564F947E}" name="Name" dataDxfId="209"/>
    <tableColumn id="14" xr3:uid="{50948550-8DAB-4A48-B75E-87E5E570FFF4}" name="Month" dataDxfId="208">
      <calculatedColumnFormula>$N$7</calculatedColumnFormula>
    </tableColumn>
    <tableColumn id="3" xr3:uid="{C68DD1FE-78DF-4C56-8D7D-17750495FEF3}" name="Employee ID" dataDxfId="207"/>
    <tableColumn id="4" xr3:uid="{19896662-A116-4EC3-A5B3-05591971E399}" name="Present " dataDxfId="206">
      <calculatedColumnFormula>COUNTIF($J10:$AN10,"P")</calculatedColumnFormula>
    </tableColumn>
    <tableColumn id="5" xr3:uid="{8AF0AEDC-1730-4ABC-9BC2-F2212CBB3A31}" name="Absent" dataDxfId="205">
      <calculatedColumnFormula>COUNTIF($J10:$AN10,"A")</calculatedColumnFormula>
    </tableColumn>
    <tableColumn id="6" xr3:uid="{B8CA447B-2163-47DE-86F6-333CC2F5FBC6}" name="Leave" dataDxfId="204">
      <calculatedColumnFormula>COUNTIF($J10:$AN10,"L")</calculatedColumnFormula>
    </tableColumn>
    <tableColumn id="7" xr3:uid="{55D77E00-E9F6-4A24-829E-EE430B31E1B1}" name="Week off" dataDxfId="203">
      <calculatedColumnFormula>$I$10</calculatedColumnFormula>
    </tableColumn>
    <tableColumn id="8" xr3:uid="{C3BE1845-F4F5-428D-AA5C-6BD0D57592DE}" name="Days" dataDxfId="202">
      <calculatedColumnFormula>$H$7</calculatedColumnFormula>
    </tableColumn>
    <tableColumn id="9" xr3:uid="{31018974-8DF4-4EB4-86C4-7FD32FE7C6FA}" name="Paid Days" dataDxfId="201">
      <calculatedColumnFormula>oct[[#This Row],[Days]]-oct[[#This Row],[Absent]]</calculatedColumnFormula>
    </tableColumn>
    <tableColumn id="10" xr3:uid="{83249FE7-00F5-4CC0-8C64-D782952783BE}" name="Salary" dataDxfId="200" dataCellStyle="Percent"/>
    <tableColumn id="11" xr3:uid="{05625831-6573-47A0-BB39-52DDB913B43A}" name="PerDaySalary" dataDxfId="199">
      <calculatedColumnFormula>oct[[#This Row],[Salary]]/oct[[#This Row],[Days]]</calculatedColumnFormula>
    </tableColumn>
    <tableColumn id="12" xr3:uid="{CDB5E083-9CA0-437C-A9BD-2C5D9338E6A3}" name="Deduction" dataDxfId="198">
      <calculatedColumnFormula>oct[[#This Row],[PerDaySalary]]*oct[[#This Row],[Absent]]</calculatedColumnFormula>
    </tableColumn>
    <tableColumn id="13" xr3:uid="{AC807FC0-452A-42DC-B1B4-28F8C5260D64}" name="Total" dataDxfId="197">
      <calculatedColumnFormula>oct[[#This Row],[Salary]]-oct[[#This Row],[Deduction]]</calculatedColumnFormula>
    </tableColumn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2D042B-B21A-43F7-85FA-0CE282D476F4}" name="nov" displayName="nov" ref="AQ9:BD29" totalsRowShown="0" headerRowDxfId="196" headerRowBorderDxfId="195" tableBorderDxfId="194">
  <autoFilter ref="AQ9:BD29" xr:uid="{082D042B-B21A-43F7-85FA-0CE282D476F4}"/>
  <tableColumns count="14">
    <tableColumn id="1" xr3:uid="{43143E60-A091-40C6-B6C8-76F582A4BAA1}" name="S.No" dataDxfId="193"/>
    <tableColumn id="2" xr3:uid="{A14236EB-7DC3-4669-B0EB-CF5F1295E616}" name="Name" dataDxfId="192"/>
    <tableColumn id="14" xr3:uid="{E2DD9285-C252-4F11-A293-C928D30D836D}" name="Month" dataDxfId="191">
      <calculatedColumnFormula>$N$7</calculatedColumnFormula>
    </tableColumn>
    <tableColumn id="3" xr3:uid="{56C1D8E2-E999-4BB7-A7B9-E24B18DAAF8F}" name="Employee ID" dataDxfId="190"/>
    <tableColumn id="4" xr3:uid="{A06AD0E5-DA27-47FF-A4F6-7615094D1B22}" name="Present " dataDxfId="189">
      <calculatedColumnFormula>COUNTIF($J10:$AN10,"P")</calculatedColumnFormula>
    </tableColumn>
    <tableColumn id="5" xr3:uid="{BC1D4D90-BCDC-4DAE-B0DE-BCE7591B6C38}" name="Absent" dataDxfId="188">
      <calculatedColumnFormula>COUNTIF($J10:$AN10,"A")</calculatedColumnFormula>
    </tableColumn>
    <tableColumn id="6" xr3:uid="{88E61EFD-2DD1-4475-ADDB-861F29172D67}" name="Leave" dataDxfId="187">
      <calculatedColumnFormula>COUNTIF($J10:$AN10,"L")</calculatedColumnFormula>
    </tableColumn>
    <tableColumn id="7" xr3:uid="{23786B3A-BD1D-444E-BEC5-CAAA07533111}" name="Week off" dataDxfId="186">
      <calculatedColumnFormula>$I$10</calculatedColumnFormula>
    </tableColumn>
    <tableColumn id="8" xr3:uid="{5C60F62D-80B8-4FEE-80BD-115632B77A9A}" name="Days" dataDxfId="185">
      <calculatedColumnFormula>$H$7</calculatedColumnFormula>
    </tableColumn>
    <tableColumn id="9" xr3:uid="{9A558EDB-A2E9-474F-92CB-FE404310602C}" name="Paid Days" dataDxfId="184">
      <calculatedColumnFormula>nov[[#This Row],[Days]]-nov[[#This Row],[Absent]]</calculatedColumnFormula>
    </tableColumn>
    <tableColumn id="10" xr3:uid="{9C9BE22F-A406-4B8A-9122-CBC8815BF71A}" name="Salary" dataDxfId="183" dataCellStyle="Percent"/>
    <tableColumn id="11" xr3:uid="{5323C10B-1520-4F7C-B873-780801D7475D}" name="PerDaySalary" dataDxfId="182">
      <calculatedColumnFormula>nov[[#This Row],[Salary]]/nov[[#This Row],[Days]]</calculatedColumnFormula>
    </tableColumn>
    <tableColumn id="12" xr3:uid="{A04B8903-07EC-488C-8485-C0F42903F1E2}" name="Deduction" dataDxfId="181">
      <calculatedColumnFormula>nov[[#This Row],[PerDaySalary]]*nov[[#This Row],[Absent]]</calculatedColumnFormula>
    </tableColumn>
    <tableColumn id="13" xr3:uid="{36F63C7E-F107-4C87-BD6A-01FEFF7A99F5}" name="Total" dataDxfId="180">
      <calculatedColumnFormula>nov[[#This Row],[Salary]]-nov[[#This Row],[Deduction]]</calculatedColumnFormula>
    </tableColumn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2C7F5A-3EFB-4C87-934D-E4358CDBF80C}" name="dec" displayName="dec" ref="AQ9:BD29" totalsRowShown="0" headerRowDxfId="179" headerRowBorderDxfId="178" tableBorderDxfId="177">
  <autoFilter ref="AQ9:BD29" xr:uid="{492C7F5A-3EFB-4C87-934D-E4358CDBF80C}"/>
  <tableColumns count="14">
    <tableColumn id="1" xr3:uid="{63556BE8-AFFC-4510-AF9A-F612CE9F2E18}" name="S.No" dataDxfId="176"/>
    <tableColumn id="2" xr3:uid="{7C3CC1CF-8998-4DD4-8445-8F1464EEEB6C}" name="Name" dataDxfId="175"/>
    <tableColumn id="14" xr3:uid="{1C47276E-3315-4790-AEB1-E0DC842AF271}" name="Month" dataDxfId="174">
      <calculatedColumnFormula>$N$7</calculatedColumnFormula>
    </tableColumn>
    <tableColumn id="3" xr3:uid="{48358A90-3229-4A88-8BE2-B7E2670B8303}" name="Employee ID" dataDxfId="173"/>
    <tableColumn id="4" xr3:uid="{25D38367-88FB-4DD5-8BE6-6585C9F686A1}" name="Present " dataDxfId="172">
      <calculatedColumnFormula>COUNTIF($J10:$AN10,"P")</calculatedColumnFormula>
    </tableColumn>
    <tableColumn id="5" xr3:uid="{A614A4AC-E4C4-4A62-9F06-70E9CDE6F237}" name="Absent" dataDxfId="171">
      <calculatedColumnFormula>COUNTIF($J10:$AN10,"A")</calculatedColumnFormula>
    </tableColumn>
    <tableColumn id="6" xr3:uid="{25C4B7FB-A22A-40BD-9283-A9044076C0F0}" name="Leave" dataDxfId="170">
      <calculatedColumnFormula>COUNTIF($J10:$AN10,"L")</calculatedColumnFormula>
    </tableColumn>
    <tableColumn id="7" xr3:uid="{54175E07-A5FA-44D2-AD46-4CC480C991F7}" name="Week off" dataDxfId="169">
      <calculatedColumnFormula>$I$10</calculatedColumnFormula>
    </tableColumn>
    <tableColumn id="8" xr3:uid="{B62E31B9-44A2-47E0-BF78-9D49419675A6}" name="Days" dataDxfId="168">
      <calculatedColumnFormula>$H$7</calculatedColumnFormula>
    </tableColumn>
    <tableColumn id="9" xr3:uid="{15244381-EDFE-47F8-B962-D0F2BF417BAF}" name="Paid Days" dataDxfId="167">
      <calculatedColumnFormula>dec[[#This Row],[Days]]-dec[[#This Row],[Absent]]</calculatedColumnFormula>
    </tableColumn>
    <tableColumn id="10" xr3:uid="{ED780B60-1A9D-44E6-B982-88892D04D925}" name="Salary" dataDxfId="166" dataCellStyle="Percent"/>
    <tableColumn id="11" xr3:uid="{CCF3F90D-2980-4C71-8E5A-56403D0C69F9}" name="PerDaySalary" dataDxfId="165">
      <calculatedColumnFormula>dec[[#This Row],[Salary]]/dec[[#This Row],[Days]]</calculatedColumnFormula>
    </tableColumn>
    <tableColumn id="12" xr3:uid="{09AF06E9-6FED-45A7-93D5-00A38AF5CBCF}" name="Deduction" dataDxfId="164">
      <calculatedColumnFormula>dec[[#This Row],[PerDaySalary]]*dec[[#This Row],[Absent]]</calculatedColumnFormula>
    </tableColumn>
    <tableColumn id="13" xr3:uid="{51B8D63E-CD05-4FE2-8EAC-D27049D59E9B}" name="Total" dataDxfId="163">
      <calculatedColumnFormula>dec[[#This Row],[Salary]]-dec[[#This Row],[Deduction]]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00BF-8D49-4CB9-9E00-4EA7F8FD7217}">
  <dimension ref="B3:I23"/>
  <sheetViews>
    <sheetView topLeftCell="A2" workbookViewId="0">
      <selection activeCell="C4" sqref="C4:C23"/>
    </sheetView>
  </sheetViews>
  <sheetFormatPr defaultRowHeight="14.4" x14ac:dyDescent="0.3"/>
  <cols>
    <col min="2" max="2" width="17.88671875" customWidth="1"/>
    <col min="3" max="3" width="17.77734375" customWidth="1"/>
    <col min="4" max="4" width="16.33203125" customWidth="1"/>
    <col min="9" max="9" width="17.109375" customWidth="1"/>
  </cols>
  <sheetData>
    <row r="3" spans="2:9" ht="18" x14ac:dyDescent="0.35">
      <c r="B3" s="1" t="s">
        <v>0</v>
      </c>
      <c r="C3" s="1" t="s">
        <v>1</v>
      </c>
      <c r="D3" s="1" t="s">
        <v>2</v>
      </c>
    </row>
    <row r="4" spans="2:9" x14ac:dyDescent="0.3">
      <c r="B4" s="2">
        <v>1</v>
      </c>
      <c r="C4" s="2" t="str" cm="1">
        <f t="array" ref="C4:C23">PROPER(I4:I23)</f>
        <v>Aarav Sharma</v>
      </c>
      <c r="D4" s="2">
        <v>1001</v>
      </c>
      <c r="I4" t="s">
        <v>23</v>
      </c>
    </row>
    <row r="5" spans="2:9" x14ac:dyDescent="0.3">
      <c r="B5" s="2">
        <v>2</v>
      </c>
      <c r="C5" s="2" t="str">
        <v>Sanvi  Mehta</v>
      </c>
      <c r="D5" s="2">
        <v>1002</v>
      </c>
      <c r="I5" t="s">
        <v>4</v>
      </c>
    </row>
    <row r="6" spans="2:9" x14ac:dyDescent="0.3">
      <c r="B6" s="2">
        <v>3</v>
      </c>
      <c r="C6" s="2" t="str">
        <v>Vedant Iyer</v>
      </c>
      <c r="D6" s="2">
        <v>1003</v>
      </c>
      <c r="I6" t="s">
        <v>5</v>
      </c>
    </row>
    <row r="7" spans="2:9" x14ac:dyDescent="0.3">
      <c r="B7" s="2">
        <v>4</v>
      </c>
      <c r="C7" s="2" t="str">
        <v>Anaya Kapoor</v>
      </c>
      <c r="D7" s="2">
        <v>1004</v>
      </c>
      <c r="I7" t="s">
        <v>6</v>
      </c>
    </row>
    <row r="8" spans="2:9" x14ac:dyDescent="0.3">
      <c r="B8" s="2">
        <v>5</v>
      </c>
      <c r="C8" s="2" t="str">
        <v>Karan Malhotra</v>
      </c>
      <c r="D8" s="2">
        <v>1005</v>
      </c>
      <c r="I8" t="s">
        <v>7</v>
      </c>
    </row>
    <row r="9" spans="2:9" x14ac:dyDescent="0.3">
      <c r="B9" s="2">
        <v>6</v>
      </c>
      <c r="C9" s="2" t="str">
        <v>Ishita Joshi</v>
      </c>
      <c r="D9" s="2">
        <v>1006</v>
      </c>
      <c r="I9" t="s">
        <v>8</v>
      </c>
    </row>
    <row r="10" spans="2:9" x14ac:dyDescent="0.3">
      <c r="B10" s="2">
        <v>7</v>
      </c>
      <c r="C10" s="2" t="str">
        <v>Rohan Verma</v>
      </c>
      <c r="D10" s="2">
        <v>1007</v>
      </c>
      <c r="I10" t="s">
        <v>9</v>
      </c>
    </row>
    <row r="11" spans="2:9" x14ac:dyDescent="0.3">
      <c r="B11" s="2">
        <v>8</v>
      </c>
      <c r="C11" s="2" t="str">
        <v>Nisha Gupta</v>
      </c>
      <c r="D11" s="2">
        <v>1008</v>
      </c>
      <c r="I11" t="s">
        <v>10</v>
      </c>
    </row>
    <row r="12" spans="2:9" x14ac:dyDescent="0.3">
      <c r="B12" s="2">
        <v>9</v>
      </c>
      <c r="C12" s="2" t="str">
        <v>Arjun Patel</v>
      </c>
      <c r="D12" s="2">
        <v>1009</v>
      </c>
      <c r="I12" t="s">
        <v>11</v>
      </c>
    </row>
    <row r="13" spans="2:9" x14ac:dyDescent="0.3">
      <c r="B13" s="2">
        <v>10</v>
      </c>
      <c r="C13" s="2" t="str">
        <v>Priya Desia</v>
      </c>
      <c r="D13" s="2">
        <v>1010</v>
      </c>
      <c r="I13" t="s">
        <v>12</v>
      </c>
    </row>
    <row r="14" spans="2:9" x14ac:dyDescent="0.3">
      <c r="B14" s="2">
        <v>11</v>
      </c>
      <c r="C14" s="2" t="str">
        <v>Kabir Rathi</v>
      </c>
      <c r="D14" s="2">
        <v>1011</v>
      </c>
      <c r="I14" t="s">
        <v>13</v>
      </c>
    </row>
    <row r="15" spans="2:9" x14ac:dyDescent="0.3">
      <c r="B15" s="2">
        <v>12</v>
      </c>
      <c r="C15" s="2" t="str">
        <v>Meera Nair</v>
      </c>
      <c r="D15" s="2">
        <v>1012</v>
      </c>
      <c r="I15" t="s">
        <v>14</v>
      </c>
    </row>
    <row r="16" spans="2:9" x14ac:dyDescent="0.3">
      <c r="B16" s="2">
        <v>13</v>
      </c>
      <c r="C16" s="2" t="str">
        <v>Siddharth Bansal</v>
      </c>
      <c r="D16" s="2">
        <v>1013</v>
      </c>
      <c r="I16" t="s">
        <v>15</v>
      </c>
    </row>
    <row r="17" spans="2:9" x14ac:dyDescent="0.3">
      <c r="B17" s="2">
        <v>14</v>
      </c>
      <c r="C17" s="2" t="str">
        <v>Aanya Khanna</v>
      </c>
      <c r="D17" s="2">
        <v>1014</v>
      </c>
      <c r="I17" t="s">
        <v>16</v>
      </c>
    </row>
    <row r="18" spans="2:9" x14ac:dyDescent="0.3">
      <c r="B18" s="2">
        <v>15</v>
      </c>
      <c r="C18" s="2" t="str">
        <v>Laksh Singhania</v>
      </c>
      <c r="D18" s="2">
        <v>1015</v>
      </c>
      <c r="I18" t="s">
        <v>17</v>
      </c>
    </row>
    <row r="19" spans="2:9" x14ac:dyDescent="0.3">
      <c r="B19" s="2">
        <v>16</v>
      </c>
      <c r="C19" s="2" t="str">
        <v>Tanvi Goyal</v>
      </c>
      <c r="D19" s="2">
        <v>1016</v>
      </c>
      <c r="H19" t="str">
        <f>UPPER(LEFT(B2,1)) &amp; LOWER(MID(B2,2,LEN(B2)))</f>
        <v/>
      </c>
      <c r="I19" t="s">
        <v>18</v>
      </c>
    </row>
    <row r="20" spans="2:9" x14ac:dyDescent="0.3">
      <c r="B20" s="2">
        <v>17</v>
      </c>
      <c r="C20" s="2" t="str">
        <v>Aditya Shekhawat</v>
      </c>
      <c r="D20" s="2">
        <v>1017</v>
      </c>
      <c r="I20" t="s">
        <v>19</v>
      </c>
    </row>
    <row r="21" spans="2:9" x14ac:dyDescent="0.3">
      <c r="B21" s="2">
        <v>18</v>
      </c>
      <c r="C21" s="2" t="str">
        <v>Isha Chauhan</v>
      </c>
      <c r="D21" s="2">
        <v>1018</v>
      </c>
      <c r="I21" t="s">
        <v>20</v>
      </c>
    </row>
    <row r="22" spans="2:9" x14ac:dyDescent="0.3">
      <c r="B22" s="2">
        <v>19</v>
      </c>
      <c r="C22" s="2" t="str">
        <v>Vihaan Reddy</v>
      </c>
      <c r="D22" s="2">
        <v>1019</v>
      </c>
      <c r="I22" t="s">
        <v>21</v>
      </c>
    </row>
    <row r="23" spans="2:9" x14ac:dyDescent="0.3">
      <c r="B23" s="2">
        <v>20</v>
      </c>
      <c r="C23" s="2" t="str">
        <v>Riya Kaur</v>
      </c>
      <c r="D23" s="2">
        <v>1020</v>
      </c>
      <c r="I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8E02-E792-473A-ADDA-4DDD1FED78CD}">
  <dimension ref="E8:E19"/>
  <sheetViews>
    <sheetView workbookViewId="0">
      <selection activeCell="E8" sqref="E8"/>
    </sheetView>
  </sheetViews>
  <sheetFormatPr defaultRowHeight="14.4" x14ac:dyDescent="0.3"/>
  <cols>
    <col min="5" max="5" width="13.88671875" customWidth="1"/>
  </cols>
  <sheetData>
    <row r="8" spans="5:5" x14ac:dyDescent="0.3">
      <c r="E8" s="44">
        <v>45658</v>
      </c>
    </row>
    <row r="9" spans="5:5" x14ac:dyDescent="0.3">
      <c r="E9" s="44">
        <v>45689</v>
      </c>
    </row>
    <row r="10" spans="5:5" x14ac:dyDescent="0.3">
      <c r="E10" s="44">
        <v>45717</v>
      </c>
    </row>
    <row r="11" spans="5:5" x14ac:dyDescent="0.3">
      <c r="E11" s="44">
        <v>45748</v>
      </c>
    </row>
    <row r="12" spans="5:5" x14ac:dyDescent="0.3">
      <c r="E12" s="44">
        <v>45778</v>
      </c>
    </row>
    <row r="13" spans="5:5" x14ac:dyDescent="0.3">
      <c r="E13" s="44">
        <v>45809</v>
      </c>
    </row>
    <row r="14" spans="5:5" x14ac:dyDescent="0.3">
      <c r="E14" s="44">
        <v>45839</v>
      </c>
    </row>
    <row r="15" spans="5:5" x14ac:dyDescent="0.3">
      <c r="E15" s="44">
        <v>45870</v>
      </c>
    </row>
    <row r="16" spans="5:5" x14ac:dyDescent="0.3">
      <c r="E16" s="44">
        <v>45901</v>
      </c>
    </row>
    <row r="17" spans="5:5" x14ac:dyDescent="0.3">
      <c r="E17" s="44">
        <v>45931</v>
      </c>
    </row>
    <row r="18" spans="5:5" x14ac:dyDescent="0.3">
      <c r="E18" s="44">
        <v>45962</v>
      </c>
    </row>
    <row r="19" spans="5:5" x14ac:dyDescent="0.3">
      <c r="E19" s="44">
        <v>45992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1B85-FBB0-4D6E-9CDE-708187CB559B}">
  <dimension ref="D1:CN55"/>
  <sheetViews>
    <sheetView zoomScale="88" zoomScaleNormal="100" workbookViewId="0">
      <selection activeCell="G7" sqref="G7"/>
    </sheetView>
  </sheetViews>
  <sheetFormatPr defaultRowHeight="14.4" x14ac:dyDescent="0.3"/>
  <cols>
    <col min="6" max="6" width="5" bestFit="1" customWidth="1"/>
    <col min="7" max="7" width="18.88671875" customWidth="1"/>
    <col min="8" max="8" width="11.5546875" bestFit="1" customWidth="1"/>
    <col min="9" max="9" width="8.6640625" bestFit="1" customWidth="1"/>
    <col min="10" max="10" width="10.77734375" customWidth="1"/>
    <col min="11" max="11" width="3.77734375" customWidth="1"/>
    <col min="12" max="13" width="4.5546875" customWidth="1"/>
    <col min="14" max="14" width="5.21875" customWidth="1"/>
    <col min="15" max="15" width="4.5546875" customWidth="1"/>
    <col min="16" max="17" width="4" customWidth="1"/>
    <col min="18" max="18" width="3.6640625" customWidth="1"/>
    <col min="19" max="20" width="3" bestFit="1" customWidth="1"/>
    <col min="21" max="21" width="4" customWidth="1"/>
    <col min="22" max="22" width="3.77734375" customWidth="1"/>
    <col min="23" max="23" width="3.44140625" customWidth="1"/>
    <col min="24" max="24" width="4" customWidth="1"/>
    <col min="25" max="25" width="3.5546875" customWidth="1"/>
    <col min="26" max="26" width="5" customWidth="1"/>
    <col min="27" max="27" width="4.44140625" customWidth="1"/>
    <col min="28" max="28" width="4.88671875" customWidth="1"/>
    <col min="29" max="29" width="4.109375" customWidth="1"/>
    <col min="30" max="30" width="3.77734375" customWidth="1"/>
    <col min="31" max="31" width="4.33203125" customWidth="1"/>
    <col min="32" max="32" width="3.5546875" customWidth="1"/>
    <col min="33" max="33" width="5" customWidth="1"/>
    <col min="34" max="34" width="4.5546875" customWidth="1"/>
    <col min="35" max="35" width="5.44140625" customWidth="1"/>
    <col min="36" max="36" width="3.77734375" customWidth="1"/>
    <col min="37" max="37" width="3.44140625" customWidth="1"/>
    <col min="38" max="38" width="4.21875" customWidth="1"/>
    <col min="39" max="39" width="3.44140625" customWidth="1"/>
    <col min="40" max="40" width="3" bestFit="1" customWidth="1"/>
    <col min="42" max="42" width="8.88671875" customWidth="1"/>
    <col min="43" max="43" width="7.109375" customWidth="1"/>
    <col min="44" max="44" width="14.5546875" bestFit="1" customWidth="1"/>
    <col min="45" max="45" width="14.5546875" customWidth="1"/>
    <col min="46" max="46" width="13.5546875" customWidth="1"/>
    <col min="47" max="47" width="9.6640625" customWidth="1"/>
    <col min="50" max="50" width="10.5546875" customWidth="1"/>
    <col min="51" max="51" width="6.88671875" customWidth="1"/>
    <col min="52" max="52" width="11" customWidth="1"/>
    <col min="53" max="53" width="11.6640625" customWidth="1"/>
    <col min="54" max="54" width="14" customWidth="1"/>
    <col min="55" max="55" width="11.5546875" customWidth="1"/>
    <col min="56" max="56" width="11" customWidth="1"/>
  </cols>
  <sheetData>
    <row r="1" spans="4:92" x14ac:dyDescent="0.3">
      <c r="AO1" s="36"/>
      <c r="AP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4:92" x14ac:dyDescent="0.3">
      <c r="AO2" s="36"/>
      <c r="AP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</row>
    <row r="3" spans="4:92" x14ac:dyDescent="0.3">
      <c r="AO3" s="36"/>
      <c r="AP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</row>
    <row r="4" spans="4:92" x14ac:dyDescent="0.3">
      <c r="D4" s="36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</row>
    <row r="5" spans="4:92" x14ac:dyDescent="0.3"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</row>
    <row r="6" spans="4:92" x14ac:dyDescent="0.3">
      <c r="D6" s="36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4:92" x14ac:dyDescent="0.3">
      <c r="D7" s="36"/>
      <c r="E7" s="40"/>
      <c r="F7" s="40" t="s">
        <v>24</v>
      </c>
      <c r="G7" s="41">
        <v>45658</v>
      </c>
      <c r="H7" s="42">
        <f>DATEDIF($G$7,$J$7,"D")+1</f>
        <v>31</v>
      </c>
      <c r="I7" s="40" t="s">
        <v>26</v>
      </c>
      <c r="J7" s="43">
        <f>EOMONTH(G7,0)</f>
        <v>45688</v>
      </c>
      <c r="K7" s="40"/>
      <c r="L7" s="40"/>
      <c r="M7" s="40"/>
      <c r="N7" s="40" t="str">
        <f>TEXT(G7,"mmmmmmm")</f>
        <v>January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4:92" ht="15" thickBot="1" x14ac:dyDescent="0.35">
      <c r="D8" s="36"/>
      <c r="E8" s="40"/>
      <c r="F8" s="4"/>
      <c r="G8" s="4" t="s">
        <v>43</v>
      </c>
      <c r="H8" s="4"/>
      <c r="I8" s="4" t="s">
        <v>42</v>
      </c>
      <c r="J8" s="4" t="str">
        <f>TEXT(J9,"DDD")</f>
        <v>Wed</v>
      </c>
      <c r="K8" s="4" t="str">
        <f t="shared" ref="K8:AN8" si="0">TEXT(K9,"DDD")</f>
        <v>Thu</v>
      </c>
      <c r="L8" s="4" t="str">
        <f t="shared" si="0"/>
        <v>Fri</v>
      </c>
      <c r="M8" s="4" t="str">
        <f t="shared" si="0"/>
        <v>Sat</v>
      </c>
      <c r="N8" s="4" t="str">
        <f t="shared" si="0"/>
        <v>Sun</v>
      </c>
      <c r="O8" s="4" t="str">
        <f t="shared" si="0"/>
        <v>Mon</v>
      </c>
      <c r="P8" s="4" t="str">
        <f t="shared" si="0"/>
        <v>Tue</v>
      </c>
      <c r="Q8" s="4" t="str">
        <f t="shared" si="0"/>
        <v>Wed</v>
      </c>
      <c r="R8" s="4" t="str">
        <f t="shared" si="0"/>
        <v>Thu</v>
      </c>
      <c r="S8" s="4" t="str">
        <f t="shared" si="0"/>
        <v>Fri</v>
      </c>
      <c r="T8" s="4" t="str">
        <f t="shared" si="0"/>
        <v>Sat</v>
      </c>
      <c r="U8" s="4" t="str">
        <f t="shared" si="0"/>
        <v>Sun</v>
      </c>
      <c r="V8" s="4" t="str">
        <f t="shared" si="0"/>
        <v>Mon</v>
      </c>
      <c r="W8" s="4" t="str">
        <f t="shared" si="0"/>
        <v>Tue</v>
      </c>
      <c r="X8" s="4" t="str">
        <f t="shared" si="0"/>
        <v>Wed</v>
      </c>
      <c r="Y8" s="4" t="str">
        <f t="shared" si="0"/>
        <v>Thu</v>
      </c>
      <c r="Z8" s="4" t="str">
        <f t="shared" si="0"/>
        <v>Fri</v>
      </c>
      <c r="AA8" s="4" t="str">
        <f t="shared" si="0"/>
        <v>Sat</v>
      </c>
      <c r="AB8" s="4" t="str">
        <f t="shared" si="0"/>
        <v>Sun</v>
      </c>
      <c r="AC8" s="4" t="str">
        <f t="shared" si="0"/>
        <v>Mon</v>
      </c>
      <c r="AD8" s="4" t="str">
        <f t="shared" si="0"/>
        <v>Tue</v>
      </c>
      <c r="AE8" s="4" t="str">
        <f t="shared" si="0"/>
        <v>Wed</v>
      </c>
      <c r="AF8" s="4" t="str">
        <f t="shared" si="0"/>
        <v>Thu</v>
      </c>
      <c r="AG8" s="4" t="str">
        <f t="shared" si="0"/>
        <v>Fri</v>
      </c>
      <c r="AH8" s="4" t="str">
        <f t="shared" si="0"/>
        <v>Sat</v>
      </c>
      <c r="AI8" s="4" t="str">
        <f t="shared" si="0"/>
        <v>Sun</v>
      </c>
      <c r="AJ8" s="4" t="str">
        <f t="shared" si="0"/>
        <v>Mon</v>
      </c>
      <c r="AK8" s="4" t="str">
        <f t="shared" si="0"/>
        <v>Tue</v>
      </c>
      <c r="AL8" s="4" t="str">
        <f t="shared" si="0"/>
        <v>Wed</v>
      </c>
      <c r="AM8" s="4" t="str">
        <f t="shared" si="0"/>
        <v>Thu</v>
      </c>
      <c r="AN8" s="4" t="str">
        <f t="shared" si="0"/>
        <v>Fri</v>
      </c>
      <c r="AO8" s="40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4:92" ht="15" thickBot="1" x14ac:dyDescent="0.35">
      <c r="D9" s="36"/>
      <c r="E9" s="40"/>
      <c r="F9" s="6" t="s">
        <v>0</v>
      </c>
      <c r="G9" s="5" t="s">
        <v>1</v>
      </c>
      <c r="H9" s="5" t="s">
        <v>2</v>
      </c>
      <c r="I9" s="10" t="s">
        <v>25</v>
      </c>
      <c r="J9" s="11">
        <f>G7</f>
        <v>45658</v>
      </c>
      <c r="K9" s="11">
        <f>IF(J9&lt;$J$7,J9+1,"")</f>
        <v>45659</v>
      </c>
      <c r="L9" s="11">
        <f t="shared" ref="L9:AN9" si="1">IF(K9&lt;$J$7,K9+1,"")</f>
        <v>45660</v>
      </c>
      <c r="M9" s="11">
        <f t="shared" si="1"/>
        <v>45661</v>
      </c>
      <c r="N9" s="11">
        <f t="shared" si="1"/>
        <v>45662</v>
      </c>
      <c r="O9" s="11">
        <f t="shared" si="1"/>
        <v>45663</v>
      </c>
      <c r="P9" s="11">
        <f t="shared" si="1"/>
        <v>45664</v>
      </c>
      <c r="Q9" s="11">
        <f t="shared" si="1"/>
        <v>45665</v>
      </c>
      <c r="R9" s="11">
        <f t="shared" si="1"/>
        <v>45666</v>
      </c>
      <c r="S9" s="11">
        <f t="shared" si="1"/>
        <v>45667</v>
      </c>
      <c r="T9" s="11">
        <f t="shared" si="1"/>
        <v>45668</v>
      </c>
      <c r="U9" s="11">
        <f t="shared" si="1"/>
        <v>45669</v>
      </c>
      <c r="V9" s="11">
        <f t="shared" si="1"/>
        <v>45670</v>
      </c>
      <c r="W9" s="11">
        <f t="shared" si="1"/>
        <v>45671</v>
      </c>
      <c r="X9" s="11">
        <f t="shared" si="1"/>
        <v>45672</v>
      </c>
      <c r="Y9" s="11">
        <f t="shared" si="1"/>
        <v>45673</v>
      </c>
      <c r="Z9" s="11">
        <f t="shared" si="1"/>
        <v>45674</v>
      </c>
      <c r="AA9" s="11">
        <f t="shared" si="1"/>
        <v>45675</v>
      </c>
      <c r="AB9" s="11">
        <f t="shared" si="1"/>
        <v>45676</v>
      </c>
      <c r="AC9" s="11">
        <f t="shared" si="1"/>
        <v>45677</v>
      </c>
      <c r="AD9" s="11">
        <f t="shared" si="1"/>
        <v>45678</v>
      </c>
      <c r="AE9" s="11">
        <f t="shared" si="1"/>
        <v>45679</v>
      </c>
      <c r="AF9" s="11">
        <f t="shared" si="1"/>
        <v>45680</v>
      </c>
      <c r="AG9" s="11">
        <f t="shared" si="1"/>
        <v>45681</v>
      </c>
      <c r="AH9" s="11">
        <f t="shared" si="1"/>
        <v>45682</v>
      </c>
      <c r="AI9" s="11">
        <f t="shared" si="1"/>
        <v>45683</v>
      </c>
      <c r="AJ9" s="11">
        <f t="shared" si="1"/>
        <v>45684</v>
      </c>
      <c r="AK9" s="11">
        <f t="shared" si="1"/>
        <v>45685</v>
      </c>
      <c r="AL9" s="11">
        <f t="shared" si="1"/>
        <v>45686</v>
      </c>
      <c r="AM9" s="11">
        <f t="shared" si="1"/>
        <v>45687</v>
      </c>
      <c r="AN9" s="12">
        <f t="shared" si="1"/>
        <v>45688</v>
      </c>
      <c r="AO9" s="42"/>
      <c r="AP9" s="39"/>
      <c r="AQ9" s="26" t="s">
        <v>0</v>
      </c>
      <c r="AR9" s="27" t="s">
        <v>1</v>
      </c>
      <c r="AS9" s="27" t="s">
        <v>57</v>
      </c>
      <c r="AT9" s="27" t="s">
        <v>2</v>
      </c>
      <c r="AU9" s="19" t="s">
        <v>44</v>
      </c>
      <c r="AV9" s="19" t="s">
        <v>45</v>
      </c>
      <c r="AW9" s="22" t="s">
        <v>46</v>
      </c>
      <c r="AX9" s="19" t="s">
        <v>25</v>
      </c>
      <c r="AY9" s="19" t="s">
        <v>42</v>
      </c>
      <c r="AZ9" s="19" t="s">
        <v>50</v>
      </c>
      <c r="BA9" s="21" t="s">
        <v>47</v>
      </c>
      <c r="BB9" s="19" t="s">
        <v>48</v>
      </c>
      <c r="BC9" s="19" t="s">
        <v>49</v>
      </c>
      <c r="BD9" s="20" t="s">
        <v>51</v>
      </c>
      <c r="BE9" s="38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4:92" ht="15" thickBot="1" x14ac:dyDescent="0.35">
      <c r="D10" s="36"/>
      <c r="E10" s="40"/>
      <c r="F10" s="7">
        <v>1</v>
      </c>
      <c r="G10" s="2" t="s">
        <v>3</v>
      </c>
      <c r="H10" s="2">
        <v>1001</v>
      </c>
      <c r="I10" s="14">
        <f>COUNTIF($J$8:$AN$8,"Sun")</f>
        <v>4</v>
      </c>
      <c r="J10" s="15" t="s">
        <v>54</v>
      </c>
      <c r="K10" s="15" t="s">
        <v>52</v>
      </c>
      <c r="L10" s="15" t="s">
        <v>52</v>
      </c>
      <c r="M10" s="15" t="s">
        <v>53</v>
      </c>
      <c r="N10" s="15" t="str">
        <f>IF(N8="Sun","WO","")</f>
        <v>WO</v>
      </c>
      <c r="O10" s="15" t="s">
        <v>52</v>
      </c>
      <c r="P10" s="15" t="s">
        <v>53</v>
      </c>
      <c r="Q10" s="15" t="s">
        <v>53</v>
      </c>
      <c r="R10" s="15" t="s">
        <v>53</v>
      </c>
      <c r="S10" s="15" t="s">
        <v>53</v>
      </c>
      <c r="T10" s="15" t="s">
        <v>52</v>
      </c>
      <c r="U10" s="15" t="str">
        <f t="shared" ref="U10:AI10" si="2">IF(U8="Sun","WO","")</f>
        <v>WO</v>
      </c>
      <c r="V10" s="15" t="s">
        <v>52</v>
      </c>
      <c r="W10" s="15" t="s">
        <v>54</v>
      </c>
      <c r="X10" s="15" t="s">
        <v>52</v>
      </c>
      <c r="Y10" s="15" t="s">
        <v>52</v>
      </c>
      <c r="Z10" s="15" t="s">
        <v>52</v>
      </c>
      <c r="AA10" s="15" t="s">
        <v>52</v>
      </c>
      <c r="AB10" s="15" t="str">
        <f t="shared" si="2"/>
        <v>WO</v>
      </c>
      <c r="AC10" s="15" t="s">
        <v>52</v>
      </c>
      <c r="AD10" s="15" t="s">
        <v>52</v>
      </c>
      <c r="AE10" s="15" t="s">
        <v>52</v>
      </c>
      <c r="AF10" s="15" t="s">
        <v>52</v>
      </c>
      <c r="AG10" s="15" t="s">
        <v>52</v>
      </c>
      <c r="AH10" s="15" t="s">
        <v>52</v>
      </c>
      <c r="AI10" s="15" t="str">
        <f t="shared" si="2"/>
        <v>WO</v>
      </c>
      <c r="AJ10" s="15" t="s">
        <v>52</v>
      </c>
      <c r="AK10" s="15" t="s">
        <v>52</v>
      </c>
      <c r="AL10" s="15" t="s">
        <v>53</v>
      </c>
      <c r="AM10" s="15" t="s">
        <v>52</v>
      </c>
      <c r="AN10" s="15" t="s">
        <v>52</v>
      </c>
      <c r="AO10" s="40"/>
      <c r="AP10" s="38"/>
      <c r="AQ10" s="28">
        <v>1</v>
      </c>
      <c r="AR10" s="29" t="s">
        <v>3</v>
      </c>
      <c r="AS10" s="29" t="str">
        <f t="shared" ref="AS10:AS29" si="3">$N$7</f>
        <v>January</v>
      </c>
      <c r="AT10" s="30">
        <v>1001</v>
      </c>
      <c r="AU10">
        <f t="shared" ref="AU10:AU29" si="4">COUNTIF($J10:$AN10,"P")</f>
        <v>19</v>
      </c>
      <c r="AV10">
        <f t="shared" ref="AV10:AV29" si="5">COUNTIF($J10:$AN10,"A")</f>
        <v>6</v>
      </c>
      <c r="AW10">
        <f t="shared" ref="AW10:AW29" si="6">COUNTIF($J10:$AN10,"L")</f>
        <v>2</v>
      </c>
      <c r="AX10">
        <f t="shared" ref="AX10:AX29" si="7">$I$10</f>
        <v>4</v>
      </c>
      <c r="AY10" s="3">
        <f t="shared" ref="AY10:AY29" si="8">$H$7</f>
        <v>31</v>
      </c>
      <c r="AZ10" s="3">
        <f>JanMonth[[#This Row],[Days]]-JanMonth[[#This Row],[Absent]]</f>
        <v>25</v>
      </c>
      <c r="BA10" s="23">
        <v>10000</v>
      </c>
      <c r="BB10" s="24">
        <f>JanMonth[[#This Row],[Salary]]/JanMonth[[#This Row],[Days]]</f>
        <v>322.58064516129031</v>
      </c>
      <c r="BC10" s="24">
        <f>JanMonth[[#This Row],[PerDaySalary]]*JanMonth[[#This Row],[Absent]]</f>
        <v>1935.483870967742</v>
      </c>
      <c r="BD10" s="25">
        <f>JanMonth[[#This Row],[Salary]]-JanMonth[[#This Row],[Deduction]]</f>
        <v>8064.5161290322576</v>
      </c>
      <c r="BE10" s="38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4:92" ht="15" thickBot="1" x14ac:dyDescent="0.35">
      <c r="D11" s="36"/>
      <c r="E11" s="40"/>
      <c r="F11" s="7">
        <v>2</v>
      </c>
      <c r="G11" s="2" t="s">
        <v>27</v>
      </c>
      <c r="H11" s="2">
        <v>1002</v>
      </c>
      <c r="I11" s="16">
        <f t="shared" ref="I11:I29" si="9">COUNTIF($J$8:$AN$8,"Sun")</f>
        <v>4</v>
      </c>
      <c r="J11" s="15" t="s">
        <v>54</v>
      </c>
      <c r="K11" s="15" t="s">
        <v>52</v>
      </c>
      <c r="L11" s="15" t="s">
        <v>52</v>
      </c>
      <c r="M11" s="15" t="s">
        <v>52</v>
      </c>
      <c r="N11" s="13" t="s">
        <v>59</v>
      </c>
      <c r="O11" s="15" t="s">
        <v>52</v>
      </c>
      <c r="P11" s="15" t="s">
        <v>53</v>
      </c>
      <c r="Q11" s="15" t="s">
        <v>52</v>
      </c>
      <c r="R11" s="15" t="s">
        <v>52</v>
      </c>
      <c r="S11" s="15" t="s">
        <v>53</v>
      </c>
      <c r="T11" s="15" t="s">
        <v>52</v>
      </c>
      <c r="U11" s="13" t="str">
        <f t="shared" ref="U11:AI11" si="10">IF(U8="Sun","WO","")</f>
        <v>WO</v>
      </c>
      <c r="V11" s="15" t="s">
        <v>52</v>
      </c>
      <c r="W11" s="15" t="s">
        <v>54</v>
      </c>
      <c r="X11" s="15" t="s">
        <v>52</v>
      </c>
      <c r="Y11" s="15" t="s">
        <v>52</v>
      </c>
      <c r="Z11" s="15" t="s">
        <v>53</v>
      </c>
      <c r="AA11" s="15" t="s">
        <v>52</v>
      </c>
      <c r="AB11" s="13" t="str">
        <f t="shared" si="10"/>
        <v>WO</v>
      </c>
      <c r="AC11" s="15" t="s">
        <v>52</v>
      </c>
      <c r="AD11" s="15" t="s">
        <v>52</v>
      </c>
      <c r="AE11" s="15" t="s">
        <v>52</v>
      </c>
      <c r="AF11" s="15" t="s">
        <v>52</v>
      </c>
      <c r="AG11" s="15" t="s">
        <v>52</v>
      </c>
      <c r="AH11" s="15" t="s">
        <v>52</v>
      </c>
      <c r="AI11" s="13" t="str">
        <f t="shared" si="10"/>
        <v>WO</v>
      </c>
      <c r="AJ11" s="15" t="s">
        <v>52</v>
      </c>
      <c r="AK11" s="15" t="s">
        <v>52</v>
      </c>
      <c r="AL11" s="15" t="s">
        <v>52</v>
      </c>
      <c r="AM11" s="15" t="s">
        <v>52</v>
      </c>
      <c r="AN11" s="15" t="s">
        <v>52</v>
      </c>
      <c r="AO11" s="40"/>
      <c r="AP11" s="38"/>
      <c r="AQ11" s="31">
        <v>2</v>
      </c>
      <c r="AR11" s="2" t="s">
        <v>27</v>
      </c>
      <c r="AS11" s="2" t="str">
        <f t="shared" si="3"/>
        <v>January</v>
      </c>
      <c r="AT11" s="32">
        <v>1002</v>
      </c>
      <c r="AU11">
        <f t="shared" si="4"/>
        <v>22</v>
      </c>
      <c r="AV11">
        <f t="shared" si="5"/>
        <v>3</v>
      </c>
      <c r="AW11">
        <f t="shared" si="6"/>
        <v>2</v>
      </c>
      <c r="AX11">
        <f t="shared" si="7"/>
        <v>4</v>
      </c>
      <c r="AY11" s="3">
        <f t="shared" si="8"/>
        <v>31</v>
      </c>
      <c r="AZ11" s="3">
        <f>JanMonth[[#This Row],[Days]]-JanMonth[[#This Row],[Absent]]</f>
        <v>28</v>
      </c>
      <c r="BA11" s="23">
        <v>20000</v>
      </c>
      <c r="BB11" s="24">
        <f>JanMonth[[#This Row],[Salary]]/JanMonth[[#This Row],[Days]]</f>
        <v>645.16129032258061</v>
      </c>
      <c r="BC11" s="24">
        <f>JanMonth[[#This Row],[PerDaySalary]]*JanMonth[[#This Row],[Absent]]</f>
        <v>1935.483870967742</v>
      </c>
      <c r="BD11" s="25">
        <f>JanMonth[[#This Row],[Salary]]-JanMonth[[#This Row],[Deduction]]</f>
        <v>18064.516129032258</v>
      </c>
      <c r="BE11" s="38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4:92" ht="15" thickBot="1" x14ac:dyDescent="0.35">
      <c r="D12" s="36"/>
      <c r="E12" s="40"/>
      <c r="F12" s="7">
        <v>3</v>
      </c>
      <c r="G12" s="2" t="s">
        <v>28</v>
      </c>
      <c r="H12" s="2">
        <v>1003</v>
      </c>
      <c r="I12" s="16">
        <f t="shared" si="9"/>
        <v>4</v>
      </c>
      <c r="J12" s="15" t="s">
        <v>54</v>
      </c>
      <c r="K12" s="15" t="s">
        <v>52</v>
      </c>
      <c r="L12" s="15" t="s">
        <v>52</v>
      </c>
      <c r="M12" s="15" t="s">
        <v>52</v>
      </c>
      <c r="N12" s="13" t="str">
        <f t="shared" ref="N12:AI20" si="11">IF(N$8="Sun","WO","")</f>
        <v>WO</v>
      </c>
      <c r="O12" s="15" t="s">
        <v>52</v>
      </c>
      <c r="P12" s="15" t="s">
        <v>52</v>
      </c>
      <c r="Q12" s="15" t="s">
        <v>52</v>
      </c>
      <c r="R12" s="15" t="s">
        <v>52</v>
      </c>
      <c r="S12" s="15" t="s">
        <v>52</v>
      </c>
      <c r="T12" s="15" t="s">
        <v>52</v>
      </c>
      <c r="U12" s="13" t="str">
        <f t="shared" si="11"/>
        <v>WO</v>
      </c>
      <c r="V12" s="15" t="s">
        <v>52</v>
      </c>
      <c r="W12" s="15" t="s">
        <v>54</v>
      </c>
      <c r="X12" s="15" t="s">
        <v>52</v>
      </c>
      <c r="Y12" s="15" t="s">
        <v>52</v>
      </c>
      <c r="Z12" s="15" t="s">
        <v>52</v>
      </c>
      <c r="AA12" s="15" t="s">
        <v>52</v>
      </c>
      <c r="AB12" s="13" t="str">
        <f t="shared" si="11"/>
        <v>WO</v>
      </c>
      <c r="AC12" s="15" t="s">
        <v>52</v>
      </c>
      <c r="AD12" s="15" t="s">
        <v>52</v>
      </c>
      <c r="AE12" s="15" t="s">
        <v>53</v>
      </c>
      <c r="AF12" s="15" t="s">
        <v>52</v>
      </c>
      <c r="AG12" s="15" t="s">
        <v>52</v>
      </c>
      <c r="AH12" s="15" t="s">
        <v>52</v>
      </c>
      <c r="AI12" s="13" t="str">
        <f t="shared" si="11"/>
        <v>WO</v>
      </c>
      <c r="AJ12" s="15" t="s">
        <v>52</v>
      </c>
      <c r="AK12" s="15" t="s">
        <v>52</v>
      </c>
      <c r="AL12" s="15" t="s">
        <v>52</v>
      </c>
      <c r="AM12" s="15" t="s">
        <v>52</v>
      </c>
      <c r="AN12" s="15" t="s">
        <v>53</v>
      </c>
      <c r="AO12" s="40"/>
      <c r="AP12" s="38"/>
      <c r="AQ12" s="31">
        <v>3</v>
      </c>
      <c r="AR12" s="2" t="s">
        <v>28</v>
      </c>
      <c r="AS12" s="2" t="str">
        <f t="shared" si="3"/>
        <v>January</v>
      </c>
      <c r="AT12" s="32">
        <v>1003</v>
      </c>
      <c r="AU12">
        <f t="shared" si="4"/>
        <v>23</v>
      </c>
      <c r="AV12">
        <f t="shared" si="5"/>
        <v>2</v>
      </c>
      <c r="AW12">
        <f t="shared" si="6"/>
        <v>2</v>
      </c>
      <c r="AX12">
        <f t="shared" si="7"/>
        <v>4</v>
      </c>
      <c r="AY12" s="3">
        <f t="shared" si="8"/>
        <v>31</v>
      </c>
      <c r="AZ12" s="3">
        <f>JanMonth[[#This Row],[Days]]-JanMonth[[#This Row],[Absent]]</f>
        <v>29</v>
      </c>
      <c r="BA12" s="23">
        <v>56000</v>
      </c>
      <c r="BB12" s="24">
        <f>JanMonth[[#This Row],[Salary]]/JanMonth[[#This Row],[Days]]</f>
        <v>1806.4516129032259</v>
      </c>
      <c r="BC12" s="24">
        <f>JanMonth[[#This Row],[PerDaySalary]]*JanMonth[[#This Row],[Absent]]</f>
        <v>3612.9032258064517</v>
      </c>
      <c r="BD12" s="25">
        <f>JanMonth[[#This Row],[Salary]]-JanMonth[[#This Row],[Deduction]]</f>
        <v>52387.096774193546</v>
      </c>
      <c r="BE12" s="38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</row>
    <row r="13" spans="4:92" ht="15" thickBot="1" x14ac:dyDescent="0.35">
      <c r="D13" s="36"/>
      <c r="E13" s="40"/>
      <c r="F13" s="7">
        <v>4</v>
      </c>
      <c r="G13" s="2" t="s">
        <v>3</v>
      </c>
      <c r="H13" s="2">
        <v>1004</v>
      </c>
      <c r="I13" s="16">
        <f t="shared" si="9"/>
        <v>4</v>
      </c>
      <c r="J13" s="15" t="s">
        <v>54</v>
      </c>
      <c r="K13" s="15" t="s">
        <v>52</v>
      </c>
      <c r="L13" s="15" t="s">
        <v>52</v>
      </c>
      <c r="M13" s="15" t="s">
        <v>52</v>
      </c>
      <c r="N13" s="13" t="str">
        <f t="shared" si="11"/>
        <v>WO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3" t="str">
        <f t="shared" si="11"/>
        <v>WO</v>
      </c>
      <c r="V13" s="15" t="s">
        <v>52</v>
      </c>
      <c r="W13" s="15" t="s">
        <v>54</v>
      </c>
      <c r="X13" s="15" t="s">
        <v>52</v>
      </c>
      <c r="Y13" s="15" t="s">
        <v>53</v>
      </c>
      <c r="Z13" s="15" t="s">
        <v>52</v>
      </c>
      <c r="AA13" s="15" t="s">
        <v>52</v>
      </c>
      <c r="AB13" s="13" t="str">
        <f t="shared" si="11"/>
        <v>WO</v>
      </c>
      <c r="AC13" s="15" t="s">
        <v>52</v>
      </c>
      <c r="AD13" s="15" t="s">
        <v>52</v>
      </c>
      <c r="AE13" s="15" t="s">
        <v>52</v>
      </c>
      <c r="AF13" s="15" t="s">
        <v>52</v>
      </c>
      <c r="AG13" s="15" t="s">
        <v>52</v>
      </c>
      <c r="AH13" s="15" t="s">
        <v>52</v>
      </c>
      <c r="AI13" s="13" t="str">
        <f t="shared" si="11"/>
        <v>WO</v>
      </c>
      <c r="AJ13" s="15" t="s">
        <v>52</v>
      </c>
      <c r="AK13" s="15" t="s">
        <v>52</v>
      </c>
      <c r="AL13" s="15" t="s">
        <v>52</v>
      </c>
      <c r="AM13" s="15" t="s">
        <v>52</v>
      </c>
      <c r="AN13" s="15" t="s">
        <v>52</v>
      </c>
      <c r="AO13" s="40"/>
      <c r="AP13" s="38"/>
      <c r="AQ13" s="31">
        <v>4</v>
      </c>
      <c r="AR13" s="2" t="s">
        <v>3</v>
      </c>
      <c r="AS13" s="2" t="str">
        <f t="shared" si="3"/>
        <v>January</v>
      </c>
      <c r="AT13" s="32">
        <v>1004</v>
      </c>
      <c r="AU13">
        <f t="shared" si="4"/>
        <v>24</v>
      </c>
      <c r="AV13">
        <f t="shared" si="5"/>
        <v>1</v>
      </c>
      <c r="AW13">
        <f t="shared" si="6"/>
        <v>2</v>
      </c>
      <c r="AX13">
        <f t="shared" si="7"/>
        <v>4</v>
      </c>
      <c r="AY13" s="3">
        <f t="shared" si="8"/>
        <v>31</v>
      </c>
      <c r="AZ13" s="3">
        <f>JanMonth[[#This Row],[Days]]-JanMonth[[#This Row],[Absent]]</f>
        <v>30</v>
      </c>
      <c r="BA13" s="23">
        <v>34000</v>
      </c>
      <c r="BB13" s="24">
        <f>JanMonth[[#This Row],[Salary]]/JanMonth[[#This Row],[Days]]</f>
        <v>1096.7741935483871</v>
      </c>
      <c r="BC13" s="24">
        <f>JanMonth[[#This Row],[PerDaySalary]]*JanMonth[[#This Row],[Absent]]</f>
        <v>1096.7741935483871</v>
      </c>
      <c r="BD13" s="25">
        <f>JanMonth[[#This Row],[Salary]]-JanMonth[[#This Row],[Deduction]]</f>
        <v>32903.225806451614</v>
      </c>
      <c r="BE13" s="38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</row>
    <row r="14" spans="4:92" ht="15" thickBot="1" x14ac:dyDescent="0.35">
      <c r="D14" s="36"/>
      <c r="E14" s="40"/>
      <c r="F14" s="7">
        <v>5</v>
      </c>
      <c r="G14" s="2" t="s">
        <v>29</v>
      </c>
      <c r="H14" s="2">
        <v>1005</v>
      </c>
      <c r="I14" s="16">
        <f t="shared" si="9"/>
        <v>4</v>
      </c>
      <c r="J14" s="15" t="s">
        <v>54</v>
      </c>
      <c r="K14" s="15" t="s">
        <v>53</v>
      </c>
      <c r="L14" s="15" t="s">
        <v>52</v>
      </c>
      <c r="M14" s="15" t="s">
        <v>52</v>
      </c>
      <c r="N14" s="13" t="str">
        <f t="shared" si="11"/>
        <v>WO</v>
      </c>
      <c r="O14" s="15" t="s">
        <v>52</v>
      </c>
      <c r="P14" s="15" t="s">
        <v>52</v>
      </c>
      <c r="Q14" s="15" t="s">
        <v>52</v>
      </c>
      <c r="R14" s="15" t="s">
        <v>52</v>
      </c>
      <c r="S14" s="15" t="s">
        <v>52</v>
      </c>
      <c r="T14" s="15" t="s">
        <v>52</v>
      </c>
      <c r="U14" s="13" t="str">
        <f t="shared" si="11"/>
        <v>WO</v>
      </c>
      <c r="V14" s="15" t="s">
        <v>52</v>
      </c>
      <c r="W14" s="15" t="s">
        <v>54</v>
      </c>
      <c r="X14" s="15" t="s">
        <v>52</v>
      </c>
      <c r="Y14" s="15" t="s">
        <v>52</v>
      </c>
      <c r="Z14" s="15" t="s">
        <v>52</v>
      </c>
      <c r="AA14" s="15" t="s">
        <v>52</v>
      </c>
      <c r="AB14" s="13" t="str">
        <f t="shared" si="11"/>
        <v>WO</v>
      </c>
      <c r="AC14" s="15" t="s">
        <v>52</v>
      </c>
      <c r="AD14" s="15" t="s">
        <v>52</v>
      </c>
      <c r="AE14" s="15" t="s">
        <v>52</v>
      </c>
      <c r="AF14" s="15" t="s">
        <v>52</v>
      </c>
      <c r="AG14" s="15" t="s">
        <v>52</v>
      </c>
      <c r="AH14" s="15" t="s">
        <v>52</v>
      </c>
      <c r="AI14" s="13" t="str">
        <f t="shared" si="11"/>
        <v>WO</v>
      </c>
      <c r="AJ14" s="15" t="s">
        <v>52</v>
      </c>
      <c r="AK14" s="15" t="s">
        <v>52</v>
      </c>
      <c r="AL14" s="15" t="s">
        <v>52</v>
      </c>
      <c r="AM14" s="15" t="s">
        <v>52</v>
      </c>
      <c r="AN14" s="15" t="s">
        <v>52</v>
      </c>
      <c r="AO14" s="40"/>
      <c r="AP14" s="38"/>
      <c r="AQ14" s="31">
        <v>5</v>
      </c>
      <c r="AR14" s="2" t="s">
        <v>29</v>
      </c>
      <c r="AS14" s="2" t="str">
        <f t="shared" si="3"/>
        <v>January</v>
      </c>
      <c r="AT14" s="32">
        <v>1005</v>
      </c>
      <c r="AU14">
        <f t="shared" si="4"/>
        <v>24</v>
      </c>
      <c r="AV14">
        <f t="shared" si="5"/>
        <v>1</v>
      </c>
      <c r="AW14">
        <f t="shared" si="6"/>
        <v>2</v>
      </c>
      <c r="AX14">
        <f t="shared" si="7"/>
        <v>4</v>
      </c>
      <c r="AY14" s="3">
        <f t="shared" si="8"/>
        <v>31</v>
      </c>
      <c r="AZ14" s="3">
        <f>JanMonth[[#This Row],[Days]]-JanMonth[[#This Row],[Absent]]</f>
        <v>30</v>
      </c>
      <c r="BA14" s="23">
        <v>76000</v>
      </c>
      <c r="BB14" s="24">
        <f>JanMonth[[#This Row],[Salary]]/JanMonth[[#This Row],[Days]]</f>
        <v>2451.6129032258063</v>
      </c>
      <c r="BC14" s="24">
        <f>JanMonth[[#This Row],[PerDaySalary]]*JanMonth[[#This Row],[Absent]]</f>
        <v>2451.6129032258063</v>
      </c>
      <c r="BD14" s="25">
        <f>JanMonth[[#This Row],[Salary]]-JanMonth[[#This Row],[Deduction]]</f>
        <v>73548.387096774197</v>
      </c>
      <c r="BE14" s="38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</row>
    <row r="15" spans="4:92" ht="15" thickBot="1" x14ac:dyDescent="0.35">
      <c r="D15" s="36"/>
      <c r="E15" s="40"/>
      <c r="F15" s="7">
        <v>6</v>
      </c>
      <c r="G15" s="2" t="s">
        <v>30</v>
      </c>
      <c r="H15" s="2">
        <v>1006</v>
      </c>
      <c r="I15" s="16">
        <f t="shared" si="9"/>
        <v>4</v>
      </c>
      <c r="J15" s="15" t="s">
        <v>54</v>
      </c>
      <c r="K15" s="15" t="s">
        <v>52</v>
      </c>
      <c r="L15" s="15" t="s">
        <v>52</v>
      </c>
      <c r="M15" s="15" t="s">
        <v>52</v>
      </c>
      <c r="N15" s="13" t="str">
        <f t="shared" si="11"/>
        <v>WO</v>
      </c>
      <c r="O15" s="15" t="s">
        <v>52</v>
      </c>
      <c r="P15" s="15" t="s">
        <v>52</v>
      </c>
      <c r="Q15" s="15" t="s">
        <v>52</v>
      </c>
      <c r="R15" s="15" t="s">
        <v>52</v>
      </c>
      <c r="S15" s="15" t="s">
        <v>52</v>
      </c>
      <c r="T15" s="15" t="s">
        <v>52</v>
      </c>
      <c r="U15" s="13" t="str">
        <f t="shared" si="11"/>
        <v>WO</v>
      </c>
      <c r="V15" s="15" t="s">
        <v>52</v>
      </c>
      <c r="W15" s="15" t="s">
        <v>54</v>
      </c>
      <c r="X15" s="15" t="s">
        <v>52</v>
      </c>
      <c r="Y15" s="15" t="s">
        <v>52</v>
      </c>
      <c r="Z15" s="15" t="s">
        <v>52</v>
      </c>
      <c r="AA15" s="15" t="s">
        <v>52</v>
      </c>
      <c r="AB15" s="13" t="str">
        <f t="shared" si="11"/>
        <v>WO</v>
      </c>
      <c r="AC15" s="15" t="s">
        <v>52</v>
      </c>
      <c r="AD15" s="15" t="s">
        <v>52</v>
      </c>
      <c r="AE15" s="15" t="s">
        <v>52</v>
      </c>
      <c r="AF15" s="15" t="s">
        <v>52</v>
      </c>
      <c r="AG15" s="15" t="s">
        <v>53</v>
      </c>
      <c r="AH15" s="15" t="s">
        <v>52</v>
      </c>
      <c r="AI15" s="13" t="str">
        <f t="shared" si="11"/>
        <v>WO</v>
      </c>
      <c r="AJ15" s="15" t="s">
        <v>52</v>
      </c>
      <c r="AK15" s="15" t="s">
        <v>52</v>
      </c>
      <c r="AL15" s="15" t="s">
        <v>53</v>
      </c>
      <c r="AM15" s="15" t="s">
        <v>52</v>
      </c>
      <c r="AN15" s="15" t="s">
        <v>52</v>
      </c>
      <c r="AO15" s="40"/>
      <c r="AP15" s="38"/>
      <c r="AQ15" s="31">
        <v>6</v>
      </c>
      <c r="AR15" s="2" t="s">
        <v>30</v>
      </c>
      <c r="AS15" s="2" t="str">
        <f t="shared" si="3"/>
        <v>January</v>
      </c>
      <c r="AT15" s="32">
        <v>1006</v>
      </c>
      <c r="AU15">
        <f t="shared" si="4"/>
        <v>23</v>
      </c>
      <c r="AV15">
        <f t="shared" si="5"/>
        <v>2</v>
      </c>
      <c r="AW15">
        <f t="shared" si="6"/>
        <v>2</v>
      </c>
      <c r="AX15">
        <f t="shared" si="7"/>
        <v>4</v>
      </c>
      <c r="AY15" s="3">
        <f t="shared" si="8"/>
        <v>31</v>
      </c>
      <c r="AZ15" s="3">
        <f>JanMonth[[#This Row],[Days]]-JanMonth[[#This Row],[Absent]]</f>
        <v>29</v>
      </c>
      <c r="BA15" s="23">
        <v>89000</v>
      </c>
      <c r="BB15" s="24">
        <f>JanMonth[[#This Row],[Salary]]/JanMonth[[#This Row],[Days]]</f>
        <v>2870.9677419354839</v>
      </c>
      <c r="BC15" s="24">
        <f>JanMonth[[#This Row],[PerDaySalary]]*JanMonth[[#This Row],[Absent]]</f>
        <v>5741.9354838709678</v>
      </c>
      <c r="BD15" s="25">
        <f>JanMonth[[#This Row],[Salary]]-JanMonth[[#This Row],[Deduction]]</f>
        <v>83258.06451612903</v>
      </c>
      <c r="BE15" s="38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</row>
    <row r="16" spans="4:92" ht="15" thickBot="1" x14ac:dyDescent="0.35">
      <c r="D16" s="36"/>
      <c r="E16" s="40"/>
      <c r="F16" s="7">
        <v>7</v>
      </c>
      <c r="G16" s="2" t="s">
        <v>55</v>
      </c>
      <c r="H16" s="2">
        <v>1007</v>
      </c>
      <c r="I16" s="16">
        <f t="shared" si="9"/>
        <v>4</v>
      </c>
      <c r="J16" s="15" t="s">
        <v>54</v>
      </c>
      <c r="K16" s="15" t="s">
        <v>52</v>
      </c>
      <c r="L16" s="15" t="s">
        <v>52</v>
      </c>
      <c r="M16" s="15" t="s">
        <v>52</v>
      </c>
      <c r="N16" s="13" t="str">
        <f t="shared" si="11"/>
        <v>WO</v>
      </c>
      <c r="O16" s="15" t="s">
        <v>52</v>
      </c>
      <c r="P16" s="15" t="s">
        <v>52</v>
      </c>
      <c r="Q16" s="15" t="s">
        <v>52</v>
      </c>
      <c r="R16" s="15" t="s">
        <v>52</v>
      </c>
      <c r="S16" s="15" t="s">
        <v>52</v>
      </c>
      <c r="T16" s="15" t="s">
        <v>52</v>
      </c>
      <c r="U16" s="13" t="str">
        <f t="shared" si="11"/>
        <v>WO</v>
      </c>
      <c r="V16" s="15" t="s">
        <v>52</v>
      </c>
      <c r="W16" s="15" t="s">
        <v>54</v>
      </c>
      <c r="X16" s="15" t="s">
        <v>52</v>
      </c>
      <c r="Y16" s="15" t="s">
        <v>52</v>
      </c>
      <c r="Z16" s="15" t="s">
        <v>52</v>
      </c>
      <c r="AA16" s="15" t="s">
        <v>52</v>
      </c>
      <c r="AB16" s="13" t="str">
        <f t="shared" si="11"/>
        <v>WO</v>
      </c>
      <c r="AC16" s="15" t="s">
        <v>52</v>
      </c>
      <c r="AD16" s="15" t="s">
        <v>52</v>
      </c>
      <c r="AE16" s="15" t="s">
        <v>52</v>
      </c>
      <c r="AF16" s="15" t="s">
        <v>52</v>
      </c>
      <c r="AG16" s="15" t="s">
        <v>52</v>
      </c>
      <c r="AH16" s="15" t="s">
        <v>52</v>
      </c>
      <c r="AI16" s="13" t="str">
        <f t="shared" si="11"/>
        <v>WO</v>
      </c>
      <c r="AJ16" s="15" t="s">
        <v>52</v>
      </c>
      <c r="AK16" s="15" t="s">
        <v>52</v>
      </c>
      <c r="AL16" s="15" t="s">
        <v>52</v>
      </c>
      <c r="AM16" s="15" t="s">
        <v>52</v>
      </c>
      <c r="AN16" s="15" t="s">
        <v>52</v>
      </c>
      <c r="AO16" s="40"/>
      <c r="AP16" s="38"/>
      <c r="AQ16" s="31">
        <v>7</v>
      </c>
      <c r="AR16" s="2" t="s">
        <v>55</v>
      </c>
      <c r="AS16" s="2" t="str">
        <f t="shared" si="3"/>
        <v>January</v>
      </c>
      <c r="AT16" s="32">
        <v>1007</v>
      </c>
      <c r="AU16">
        <f t="shared" si="4"/>
        <v>25</v>
      </c>
      <c r="AV16">
        <f t="shared" si="5"/>
        <v>0</v>
      </c>
      <c r="AW16">
        <f t="shared" si="6"/>
        <v>2</v>
      </c>
      <c r="AX16">
        <f t="shared" si="7"/>
        <v>4</v>
      </c>
      <c r="AY16" s="3">
        <f t="shared" si="8"/>
        <v>31</v>
      </c>
      <c r="AZ16" s="3">
        <f>JanMonth[[#This Row],[Days]]-JanMonth[[#This Row],[Absent]]</f>
        <v>31</v>
      </c>
      <c r="BA16" s="23">
        <v>76000</v>
      </c>
      <c r="BB16" s="24">
        <f>JanMonth[[#This Row],[Salary]]/JanMonth[[#This Row],[Days]]</f>
        <v>2451.6129032258063</v>
      </c>
      <c r="BC16" s="24">
        <f>JanMonth[[#This Row],[PerDaySalary]]*JanMonth[[#This Row],[Absent]]</f>
        <v>0</v>
      </c>
      <c r="BD16" s="25">
        <f>JanMonth[[#This Row],[Salary]]-JanMonth[[#This Row],[Deduction]]</f>
        <v>76000</v>
      </c>
      <c r="BE16" s="38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</row>
    <row r="17" spans="4:92" ht="15" thickBot="1" x14ac:dyDescent="0.35">
      <c r="D17" s="36"/>
      <c r="E17" s="40"/>
      <c r="F17" s="7">
        <v>8</v>
      </c>
      <c r="G17" s="2" t="s">
        <v>31</v>
      </c>
      <c r="H17" s="2">
        <v>1008</v>
      </c>
      <c r="I17" s="16">
        <f t="shared" si="9"/>
        <v>4</v>
      </c>
      <c r="J17" s="15" t="s">
        <v>54</v>
      </c>
      <c r="K17" s="15" t="s">
        <v>52</v>
      </c>
      <c r="L17" s="15" t="s">
        <v>52</v>
      </c>
      <c r="M17" s="15" t="s">
        <v>52</v>
      </c>
      <c r="N17" s="13" t="str">
        <f t="shared" si="11"/>
        <v>WO</v>
      </c>
      <c r="O17" s="15" t="s">
        <v>52</v>
      </c>
      <c r="P17" s="15" t="s">
        <v>52</v>
      </c>
      <c r="Q17" s="15" t="s">
        <v>53</v>
      </c>
      <c r="R17" s="15" t="s">
        <v>52</v>
      </c>
      <c r="S17" s="15" t="s">
        <v>52</v>
      </c>
      <c r="T17" s="15" t="s">
        <v>52</v>
      </c>
      <c r="U17" s="13" t="str">
        <f t="shared" si="11"/>
        <v>WO</v>
      </c>
      <c r="V17" s="15" t="s">
        <v>52</v>
      </c>
      <c r="W17" s="15" t="s">
        <v>54</v>
      </c>
      <c r="X17" s="15" t="s">
        <v>52</v>
      </c>
      <c r="Y17" s="15" t="s">
        <v>52</v>
      </c>
      <c r="Z17" s="15" t="s">
        <v>52</v>
      </c>
      <c r="AA17" s="15" t="s">
        <v>52</v>
      </c>
      <c r="AB17" s="13" t="str">
        <f t="shared" si="11"/>
        <v>WO</v>
      </c>
      <c r="AC17" s="15" t="s">
        <v>52</v>
      </c>
      <c r="AD17" s="15" t="s">
        <v>52</v>
      </c>
      <c r="AE17" s="15" t="s">
        <v>52</v>
      </c>
      <c r="AF17" s="15" t="s">
        <v>52</v>
      </c>
      <c r="AG17" s="15" t="s">
        <v>52</v>
      </c>
      <c r="AH17" s="15" t="s">
        <v>52</v>
      </c>
      <c r="AI17" s="13" t="str">
        <f t="shared" si="11"/>
        <v>WO</v>
      </c>
      <c r="AJ17" s="15" t="s">
        <v>52</v>
      </c>
      <c r="AK17" s="15" t="s">
        <v>52</v>
      </c>
      <c r="AL17" s="15" t="s">
        <v>52</v>
      </c>
      <c r="AM17" s="15" t="s">
        <v>52</v>
      </c>
      <c r="AN17" s="15" t="s">
        <v>52</v>
      </c>
      <c r="AO17" s="40"/>
      <c r="AP17" s="38"/>
      <c r="AQ17" s="31">
        <v>8</v>
      </c>
      <c r="AR17" s="2" t="s">
        <v>31</v>
      </c>
      <c r="AS17" s="2" t="str">
        <f t="shared" si="3"/>
        <v>January</v>
      </c>
      <c r="AT17" s="32">
        <v>1008</v>
      </c>
      <c r="AU17">
        <f t="shared" si="4"/>
        <v>24</v>
      </c>
      <c r="AV17">
        <f t="shared" si="5"/>
        <v>1</v>
      </c>
      <c r="AW17">
        <f t="shared" si="6"/>
        <v>2</v>
      </c>
      <c r="AX17">
        <f t="shared" si="7"/>
        <v>4</v>
      </c>
      <c r="AY17" s="3">
        <f t="shared" si="8"/>
        <v>31</v>
      </c>
      <c r="AZ17" s="3">
        <f>JanMonth[[#This Row],[Days]]-JanMonth[[#This Row],[Absent]]</f>
        <v>30</v>
      </c>
      <c r="BA17" s="23">
        <v>54000</v>
      </c>
      <c r="BB17" s="24">
        <f>JanMonth[[#This Row],[Salary]]/JanMonth[[#This Row],[Days]]</f>
        <v>1741.9354838709678</v>
      </c>
      <c r="BC17" s="24">
        <f>JanMonth[[#This Row],[PerDaySalary]]*JanMonth[[#This Row],[Absent]]</f>
        <v>1741.9354838709678</v>
      </c>
      <c r="BD17" s="25">
        <f>JanMonth[[#This Row],[Salary]]-JanMonth[[#This Row],[Deduction]]</f>
        <v>52258.06451612903</v>
      </c>
      <c r="BE17" s="38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</row>
    <row r="18" spans="4:92" ht="15" thickBot="1" x14ac:dyDescent="0.35">
      <c r="D18" s="36"/>
      <c r="E18" s="40"/>
      <c r="F18" s="7">
        <v>9</v>
      </c>
      <c r="G18" s="2" t="s">
        <v>32</v>
      </c>
      <c r="H18" s="2">
        <v>1009</v>
      </c>
      <c r="I18" s="16">
        <f t="shared" si="9"/>
        <v>4</v>
      </c>
      <c r="J18" s="15" t="s">
        <v>54</v>
      </c>
      <c r="K18" s="15" t="s">
        <v>52</v>
      </c>
      <c r="L18" s="15" t="s">
        <v>52</v>
      </c>
      <c r="M18" s="15" t="s">
        <v>52</v>
      </c>
      <c r="N18" s="13" t="str">
        <f t="shared" si="11"/>
        <v>WO</v>
      </c>
      <c r="O18" s="15" t="s">
        <v>52</v>
      </c>
      <c r="P18" s="15" t="s">
        <v>52</v>
      </c>
      <c r="Q18" s="15" t="s">
        <v>52</v>
      </c>
      <c r="R18" s="15" t="s">
        <v>52</v>
      </c>
      <c r="S18" s="15" t="s">
        <v>52</v>
      </c>
      <c r="T18" s="15" t="s">
        <v>52</v>
      </c>
      <c r="U18" s="13" t="str">
        <f t="shared" si="11"/>
        <v>WO</v>
      </c>
      <c r="V18" s="15" t="s">
        <v>52</v>
      </c>
      <c r="W18" s="15" t="s">
        <v>54</v>
      </c>
      <c r="X18" s="15" t="s">
        <v>52</v>
      </c>
      <c r="Y18" s="15" t="s">
        <v>52</v>
      </c>
      <c r="Z18" s="15" t="s">
        <v>52</v>
      </c>
      <c r="AA18" s="15" t="s">
        <v>52</v>
      </c>
      <c r="AB18" s="13" t="str">
        <f t="shared" si="11"/>
        <v>WO</v>
      </c>
      <c r="AC18" s="15" t="s">
        <v>52</v>
      </c>
      <c r="AD18" s="15" t="s">
        <v>52</v>
      </c>
      <c r="AE18" s="15" t="s">
        <v>52</v>
      </c>
      <c r="AF18" s="15" t="s">
        <v>52</v>
      </c>
      <c r="AG18" s="15" t="s">
        <v>52</v>
      </c>
      <c r="AH18" s="15" t="s">
        <v>52</v>
      </c>
      <c r="AI18" s="13" t="str">
        <f t="shared" si="11"/>
        <v>WO</v>
      </c>
      <c r="AJ18" s="15" t="s">
        <v>52</v>
      </c>
      <c r="AK18" s="15" t="s">
        <v>52</v>
      </c>
      <c r="AL18" s="15" t="s">
        <v>52</v>
      </c>
      <c r="AM18" s="15" t="s">
        <v>52</v>
      </c>
      <c r="AN18" s="15" t="s">
        <v>52</v>
      </c>
      <c r="AO18" s="40"/>
      <c r="AP18" s="38"/>
      <c r="AQ18" s="31">
        <v>9</v>
      </c>
      <c r="AR18" s="2" t="s">
        <v>32</v>
      </c>
      <c r="AS18" s="2" t="str">
        <f t="shared" si="3"/>
        <v>January</v>
      </c>
      <c r="AT18" s="32">
        <v>1009</v>
      </c>
      <c r="AU18">
        <f t="shared" si="4"/>
        <v>25</v>
      </c>
      <c r="AV18">
        <f t="shared" si="5"/>
        <v>0</v>
      </c>
      <c r="AW18">
        <f t="shared" si="6"/>
        <v>2</v>
      </c>
      <c r="AX18">
        <f t="shared" si="7"/>
        <v>4</v>
      </c>
      <c r="AY18" s="3">
        <f t="shared" si="8"/>
        <v>31</v>
      </c>
      <c r="AZ18" s="3">
        <f>JanMonth[[#This Row],[Days]]-JanMonth[[#This Row],[Absent]]</f>
        <v>31</v>
      </c>
      <c r="BA18" s="23">
        <v>34000</v>
      </c>
      <c r="BB18" s="24">
        <f>JanMonth[[#This Row],[Salary]]/JanMonth[[#This Row],[Days]]</f>
        <v>1096.7741935483871</v>
      </c>
      <c r="BC18" s="24">
        <f>JanMonth[[#This Row],[PerDaySalary]]*JanMonth[[#This Row],[Absent]]</f>
        <v>0</v>
      </c>
      <c r="BD18" s="25">
        <f>JanMonth[[#This Row],[Salary]]-JanMonth[[#This Row],[Deduction]]</f>
        <v>34000</v>
      </c>
      <c r="BE18" s="38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</row>
    <row r="19" spans="4:92" ht="15" thickBot="1" x14ac:dyDescent="0.35">
      <c r="D19" s="36"/>
      <c r="E19" s="40"/>
      <c r="F19" s="7">
        <v>10</v>
      </c>
      <c r="G19" s="2" t="s">
        <v>11</v>
      </c>
      <c r="H19" s="2">
        <v>1010</v>
      </c>
      <c r="I19" s="16">
        <f t="shared" si="9"/>
        <v>4</v>
      </c>
      <c r="J19" s="15" t="s">
        <v>54</v>
      </c>
      <c r="K19" s="15" t="s">
        <v>52</v>
      </c>
      <c r="L19" s="15" t="s">
        <v>52</v>
      </c>
      <c r="M19" s="15" t="s">
        <v>52</v>
      </c>
      <c r="N19" s="13" t="str">
        <f t="shared" si="11"/>
        <v>WO</v>
      </c>
      <c r="O19" s="15" t="s">
        <v>52</v>
      </c>
      <c r="P19" s="15" t="s">
        <v>52</v>
      </c>
      <c r="Q19" s="15" t="s">
        <v>52</v>
      </c>
      <c r="R19" s="15" t="s">
        <v>52</v>
      </c>
      <c r="S19" s="15" t="s">
        <v>53</v>
      </c>
      <c r="T19" s="15" t="s">
        <v>52</v>
      </c>
      <c r="U19" s="13" t="str">
        <f t="shared" si="11"/>
        <v>WO</v>
      </c>
      <c r="V19" s="15" t="s">
        <v>52</v>
      </c>
      <c r="W19" s="15" t="s">
        <v>54</v>
      </c>
      <c r="X19" s="15" t="s">
        <v>52</v>
      </c>
      <c r="Y19" s="15" t="s">
        <v>53</v>
      </c>
      <c r="Z19" s="15" t="s">
        <v>52</v>
      </c>
      <c r="AA19" s="15" t="s">
        <v>52</v>
      </c>
      <c r="AB19" s="13" t="str">
        <f t="shared" si="11"/>
        <v>WO</v>
      </c>
      <c r="AC19" s="15" t="s">
        <v>52</v>
      </c>
      <c r="AD19" s="15" t="s">
        <v>53</v>
      </c>
      <c r="AE19" s="15" t="s">
        <v>52</v>
      </c>
      <c r="AF19" s="15" t="s">
        <v>52</v>
      </c>
      <c r="AG19" s="15" t="s">
        <v>52</v>
      </c>
      <c r="AH19" s="15" t="s">
        <v>52</v>
      </c>
      <c r="AI19" s="13" t="str">
        <f t="shared" si="11"/>
        <v>WO</v>
      </c>
      <c r="AJ19" s="15" t="s">
        <v>52</v>
      </c>
      <c r="AK19" s="15" t="s">
        <v>52</v>
      </c>
      <c r="AL19" s="15" t="s">
        <v>52</v>
      </c>
      <c r="AM19" s="15" t="s">
        <v>52</v>
      </c>
      <c r="AN19" s="15" t="s">
        <v>52</v>
      </c>
      <c r="AO19" s="40"/>
      <c r="AP19" s="38"/>
      <c r="AQ19" s="31">
        <v>10</v>
      </c>
      <c r="AR19" s="2" t="s">
        <v>11</v>
      </c>
      <c r="AS19" s="2" t="str">
        <f t="shared" si="3"/>
        <v>January</v>
      </c>
      <c r="AT19" s="32">
        <v>1010</v>
      </c>
      <c r="AU19">
        <f t="shared" si="4"/>
        <v>22</v>
      </c>
      <c r="AV19">
        <f t="shared" si="5"/>
        <v>3</v>
      </c>
      <c r="AW19">
        <f t="shared" si="6"/>
        <v>2</v>
      </c>
      <c r="AX19">
        <f t="shared" si="7"/>
        <v>4</v>
      </c>
      <c r="AY19" s="3">
        <f t="shared" si="8"/>
        <v>31</v>
      </c>
      <c r="AZ19" s="3">
        <f>JanMonth[[#This Row],[Days]]-JanMonth[[#This Row],[Absent]]</f>
        <v>28</v>
      </c>
      <c r="BA19" s="23">
        <v>23000</v>
      </c>
      <c r="BB19" s="24">
        <f>JanMonth[[#This Row],[Salary]]/JanMonth[[#This Row],[Days]]</f>
        <v>741.93548387096769</v>
      </c>
      <c r="BC19" s="24">
        <f>JanMonth[[#This Row],[PerDaySalary]]*JanMonth[[#This Row],[Absent]]</f>
        <v>2225.8064516129029</v>
      </c>
      <c r="BD19" s="25">
        <f>JanMonth[[#This Row],[Salary]]-JanMonth[[#This Row],[Deduction]]</f>
        <v>20774.193548387098</v>
      </c>
      <c r="BE19" s="38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</row>
    <row r="20" spans="4:92" ht="15" thickBot="1" x14ac:dyDescent="0.35">
      <c r="D20" s="36"/>
      <c r="E20" s="40"/>
      <c r="F20" s="7">
        <v>11</v>
      </c>
      <c r="G20" s="2" t="s">
        <v>56</v>
      </c>
      <c r="H20" s="2">
        <v>1011</v>
      </c>
      <c r="I20" s="16">
        <f t="shared" si="9"/>
        <v>4</v>
      </c>
      <c r="J20" s="15" t="s">
        <v>54</v>
      </c>
      <c r="K20" s="15" t="s">
        <v>52</v>
      </c>
      <c r="L20" s="15" t="s">
        <v>52</v>
      </c>
      <c r="M20" s="15" t="s">
        <v>52</v>
      </c>
      <c r="N20" s="13" t="str">
        <f t="shared" si="11"/>
        <v>WO</v>
      </c>
      <c r="O20" s="15" t="s">
        <v>52</v>
      </c>
      <c r="P20" s="15" t="s">
        <v>52</v>
      </c>
      <c r="Q20" s="15" t="s">
        <v>52</v>
      </c>
      <c r="R20" s="15" t="s">
        <v>52</v>
      </c>
      <c r="S20" s="15" t="s">
        <v>52</v>
      </c>
      <c r="T20" s="15" t="s">
        <v>52</v>
      </c>
      <c r="U20" s="13" t="str">
        <f t="shared" si="11"/>
        <v>WO</v>
      </c>
      <c r="V20" s="15" t="s">
        <v>52</v>
      </c>
      <c r="W20" s="15" t="s">
        <v>54</v>
      </c>
      <c r="X20" s="15" t="s">
        <v>52</v>
      </c>
      <c r="Y20" s="15" t="s">
        <v>52</v>
      </c>
      <c r="Z20" s="15" t="s">
        <v>52</v>
      </c>
      <c r="AA20" s="15" t="s">
        <v>52</v>
      </c>
      <c r="AB20" s="13" t="str">
        <f t="shared" ref="AB20:AI29" si="12">IF(AB$8="Sun","WO","")</f>
        <v>WO</v>
      </c>
      <c r="AC20" s="15" t="s">
        <v>52</v>
      </c>
      <c r="AD20" s="15" t="s">
        <v>52</v>
      </c>
      <c r="AE20" s="15" t="s">
        <v>52</v>
      </c>
      <c r="AF20" s="15" t="s">
        <v>52</v>
      </c>
      <c r="AG20" s="15" t="s">
        <v>52</v>
      </c>
      <c r="AH20" s="15" t="s">
        <v>52</v>
      </c>
      <c r="AI20" s="13" t="str">
        <f t="shared" si="12"/>
        <v>WO</v>
      </c>
      <c r="AJ20" s="15" t="s">
        <v>52</v>
      </c>
      <c r="AK20" s="15" t="s">
        <v>52</v>
      </c>
      <c r="AL20" s="15" t="s">
        <v>52</v>
      </c>
      <c r="AM20" s="15" t="s">
        <v>52</v>
      </c>
      <c r="AN20" s="15" t="s">
        <v>52</v>
      </c>
      <c r="AO20" s="40"/>
      <c r="AP20" s="38"/>
      <c r="AQ20" s="31">
        <v>11</v>
      </c>
      <c r="AR20" s="2" t="s">
        <v>56</v>
      </c>
      <c r="AS20" s="2" t="str">
        <f t="shared" si="3"/>
        <v>January</v>
      </c>
      <c r="AT20" s="32">
        <v>1011</v>
      </c>
      <c r="AU20">
        <f t="shared" si="4"/>
        <v>25</v>
      </c>
      <c r="AV20">
        <f t="shared" si="5"/>
        <v>0</v>
      </c>
      <c r="AW20">
        <f t="shared" si="6"/>
        <v>2</v>
      </c>
      <c r="AX20">
        <f t="shared" si="7"/>
        <v>4</v>
      </c>
      <c r="AY20" s="3">
        <f t="shared" si="8"/>
        <v>31</v>
      </c>
      <c r="AZ20" s="3">
        <f>JanMonth[[#This Row],[Days]]-JanMonth[[#This Row],[Absent]]</f>
        <v>31</v>
      </c>
      <c r="BA20" s="23">
        <v>45000</v>
      </c>
      <c r="BB20" s="24">
        <f>JanMonth[[#This Row],[Salary]]/JanMonth[[#This Row],[Days]]</f>
        <v>1451.6129032258063</v>
      </c>
      <c r="BC20" s="24">
        <f>JanMonth[[#This Row],[PerDaySalary]]*JanMonth[[#This Row],[Absent]]</f>
        <v>0</v>
      </c>
      <c r="BD20" s="25">
        <f>JanMonth[[#This Row],[Salary]]-JanMonth[[#This Row],[Deduction]]</f>
        <v>45000</v>
      </c>
      <c r="BE20" s="38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</row>
    <row r="21" spans="4:92" ht="15" thickBot="1" x14ac:dyDescent="0.35">
      <c r="D21" s="36"/>
      <c r="E21" s="40"/>
      <c r="F21" s="7">
        <v>12</v>
      </c>
      <c r="G21" s="2" t="s">
        <v>33</v>
      </c>
      <c r="H21" s="2">
        <v>1012</v>
      </c>
      <c r="I21" s="16">
        <f t="shared" si="9"/>
        <v>4</v>
      </c>
      <c r="J21" s="15" t="s">
        <v>54</v>
      </c>
      <c r="K21" s="15" t="s">
        <v>52</v>
      </c>
      <c r="L21" s="15" t="s">
        <v>52</v>
      </c>
      <c r="M21" s="15" t="s">
        <v>53</v>
      </c>
      <c r="N21" s="13" t="str">
        <f t="shared" ref="N21:U29" si="13">IF(N$8="Sun","WO","")</f>
        <v>WO</v>
      </c>
      <c r="O21" s="15" t="s">
        <v>52</v>
      </c>
      <c r="P21" s="15" t="s">
        <v>52</v>
      </c>
      <c r="Q21" s="15" t="s">
        <v>52</v>
      </c>
      <c r="R21" s="15" t="s">
        <v>52</v>
      </c>
      <c r="S21" s="15" t="s">
        <v>52</v>
      </c>
      <c r="T21" s="15" t="s">
        <v>52</v>
      </c>
      <c r="U21" s="13" t="str">
        <f t="shared" si="13"/>
        <v>WO</v>
      </c>
      <c r="V21" s="15" t="s">
        <v>52</v>
      </c>
      <c r="W21" s="15" t="s">
        <v>54</v>
      </c>
      <c r="X21" s="15" t="s">
        <v>52</v>
      </c>
      <c r="Y21" s="15" t="s">
        <v>52</v>
      </c>
      <c r="Z21" s="15" t="s">
        <v>52</v>
      </c>
      <c r="AA21" s="15" t="s">
        <v>52</v>
      </c>
      <c r="AB21" s="13" t="str">
        <f t="shared" si="12"/>
        <v>WO</v>
      </c>
      <c r="AC21" s="15" t="s">
        <v>52</v>
      </c>
      <c r="AD21" s="15" t="s">
        <v>52</v>
      </c>
      <c r="AE21" s="15" t="s">
        <v>52</v>
      </c>
      <c r="AF21" s="15" t="s">
        <v>52</v>
      </c>
      <c r="AG21" s="15" t="s">
        <v>52</v>
      </c>
      <c r="AH21" s="15" t="s">
        <v>52</v>
      </c>
      <c r="AI21" s="13" t="str">
        <f t="shared" si="12"/>
        <v>WO</v>
      </c>
      <c r="AJ21" s="15" t="s">
        <v>52</v>
      </c>
      <c r="AK21" s="15" t="s">
        <v>52</v>
      </c>
      <c r="AL21" s="15" t="s">
        <v>52</v>
      </c>
      <c r="AM21" s="15" t="s">
        <v>52</v>
      </c>
      <c r="AN21" s="15" t="s">
        <v>52</v>
      </c>
      <c r="AO21" s="40"/>
      <c r="AP21" s="38"/>
      <c r="AQ21" s="31">
        <v>12</v>
      </c>
      <c r="AR21" s="2" t="s">
        <v>33</v>
      </c>
      <c r="AS21" s="2" t="str">
        <f t="shared" si="3"/>
        <v>January</v>
      </c>
      <c r="AT21" s="32">
        <v>1012</v>
      </c>
      <c r="AU21">
        <f t="shared" si="4"/>
        <v>24</v>
      </c>
      <c r="AV21">
        <f t="shared" si="5"/>
        <v>1</v>
      </c>
      <c r="AW21">
        <f t="shared" si="6"/>
        <v>2</v>
      </c>
      <c r="AX21">
        <f t="shared" si="7"/>
        <v>4</v>
      </c>
      <c r="AY21" s="3">
        <f t="shared" si="8"/>
        <v>31</v>
      </c>
      <c r="AZ21" s="3">
        <f>JanMonth[[#This Row],[Days]]-JanMonth[[#This Row],[Absent]]</f>
        <v>30</v>
      </c>
      <c r="BA21" s="23">
        <v>54000</v>
      </c>
      <c r="BB21" s="24">
        <f>JanMonth[[#This Row],[Salary]]/JanMonth[[#This Row],[Days]]</f>
        <v>1741.9354838709678</v>
      </c>
      <c r="BC21" s="24">
        <f>JanMonth[[#This Row],[PerDaySalary]]*JanMonth[[#This Row],[Absent]]</f>
        <v>1741.9354838709678</v>
      </c>
      <c r="BD21" s="25">
        <f>JanMonth[[#This Row],[Salary]]-JanMonth[[#This Row],[Deduction]]</f>
        <v>52258.06451612903</v>
      </c>
      <c r="BE21" s="38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</row>
    <row r="22" spans="4:92" ht="15" thickBot="1" x14ac:dyDescent="0.35">
      <c r="D22" s="36"/>
      <c r="E22" s="40"/>
      <c r="F22" s="7">
        <v>13</v>
      </c>
      <c r="G22" s="2" t="s">
        <v>34</v>
      </c>
      <c r="H22" s="2">
        <v>1013</v>
      </c>
      <c r="I22" s="16">
        <f t="shared" si="9"/>
        <v>4</v>
      </c>
      <c r="J22" s="15" t="s">
        <v>54</v>
      </c>
      <c r="K22" s="15" t="s">
        <v>52</v>
      </c>
      <c r="L22" s="15" t="s">
        <v>52</v>
      </c>
      <c r="M22" s="15" t="s">
        <v>52</v>
      </c>
      <c r="N22" s="13" t="str">
        <f t="shared" si="13"/>
        <v>WO</v>
      </c>
      <c r="O22" s="15" t="s">
        <v>52</v>
      </c>
      <c r="P22" s="15" t="s">
        <v>52</v>
      </c>
      <c r="Q22" s="15" t="s">
        <v>52</v>
      </c>
      <c r="R22" s="15" t="s">
        <v>52</v>
      </c>
      <c r="S22" s="15" t="s">
        <v>52</v>
      </c>
      <c r="T22" s="15" t="s">
        <v>52</v>
      </c>
      <c r="U22" s="13" t="str">
        <f t="shared" si="13"/>
        <v>WO</v>
      </c>
      <c r="V22" s="15" t="s">
        <v>52</v>
      </c>
      <c r="W22" s="15" t="s">
        <v>54</v>
      </c>
      <c r="X22" s="15" t="s">
        <v>52</v>
      </c>
      <c r="Y22" s="15" t="s">
        <v>52</v>
      </c>
      <c r="Z22" s="15" t="s">
        <v>52</v>
      </c>
      <c r="AA22" s="15" t="s">
        <v>52</v>
      </c>
      <c r="AB22" s="13" t="str">
        <f t="shared" si="12"/>
        <v>WO</v>
      </c>
      <c r="AC22" s="15" t="s">
        <v>52</v>
      </c>
      <c r="AD22" s="15" t="s">
        <v>52</v>
      </c>
      <c r="AE22" s="15" t="s">
        <v>52</v>
      </c>
      <c r="AF22" s="15" t="s">
        <v>52</v>
      </c>
      <c r="AG22" s="15" t="s">
        <v>53</v>
      </c>
      <c r="AH22" s="15" t="s">
        <v>52</v>
      </c>
      <c r="AI22" s="13" t="str">
        <f t="shared" si="12"/>
        <v>WO</v>
      </c>
      <c r="AJ22" s="15" t="s">
        <v>52</v>
      </c>
      <c r="AK22" s="15" t="s">
        <v>52</v>
      </c>
      <c r="AL22" s="15" t="s">
        <v>52</v>
      </c>
      <c r="AM22" s="15" t="s">
        <v>52</v>
      </c>
      <c r="AN22" s="15" t="s">
        <v>53</v>
      </c>
      <c r="AO22" s="40"/>
      <c r="AP22" s="38"/>
      <c r="AQ22" s="31">
        <v>13</v>
      </c>
      <c r="AR22" s="2" t="s">
        <v>34</v>
      </c>
      <c r="AS22" s="2" t="str">
        <f t="shared" si="3"/>
        <v>January</v>
      </c>
      <c r="AT22" s="32">
        <v>1013</v>
      </c>
      <c r="AU22">
        <f t="shared" si="4"/>
        <v>23</v>
      </c>
      <c r="AV22">
        <f t="shared" si="5"/>
        <v>2</v>
      </c>
      <c r="AW22">
        <f t="shared" si="6"/>
        <v>2</v>
      </c>
      <c r="AX22">
        <f t="shared" si="7"/>
        <v>4</v>
      </c>
      <c r="AY22" s="3">
        <f t="shared" si="8"/>
        <v>31</v>
      </c>
      <c r="AZ22" s="3">
        <f>JanMonth[[#This Row],[Days]]-JanMonth[[#This Row],[Absent]]</f>
        <v>29</v>
      </c>
      <c r="BA22" s="23">
        <v>23000</v>
      </c>
      <c r="BB22" s="24">
        <f>JanMonth[[#This Row],[Salary]]/JanMonth[[#This Row],[Days]]</f>
        <v>741.93548387096769</v>
      </c>
      <c r="BC22" s="24">
        <f>JanMonth[[#This Row],[PerDaySalary]]*JanMonth[[#This Row],[Absent]]</f>
        <v>1483.8709677419354</v>
      </c>
      <c r="BD22" s="25">
        <f>JanMonth[[#This Row],[Salary]]-JanMonth[[#This Row],[Deduction]]</f>
        <v>21516.129032258064</v>
      </c>
      <c r="BE22" s="38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</row>
    <row r="23" spans="4:92" ht="15" thickBot="1" x14ac:dyDescent="0.35">
      <c r="D23" s="36"/>
      <c r="E23" s="40"/>
      <c r="F23" s="7">
        <v>14</v>
      </c>
      <c r="G23" s="2" t="s">
        <v>35</v>
      </c>
      <c r="H23" s="2">
        <v>1014</v>
      </c>
      <c r="I23" s="16">
        <f t="shared" si="9"/>
        <v>4</v>
      </c>
      <c r="J23" s="15" t="s">
        <v>54</v>
      </c>
      <c r="K23" s="15" t="s">
        <v>52</v>
      </c>
      <c r="L23" s="15" t="s">
        <v>52</v>
      </c>
      <c r="M23" s="15" t="s">
        <v>52</v>
      </c>
      <c r="N23" s="13" t="str">
        <f t="shared" si="13"/>
        <v>WO</v>
      </c>
      <c r="O23" s="15" t="s">
        <v>52</v>
      </c>
      <c r="P23" s="15" t="s">
        <v>52</v>
      </c>
      <c r="Q23" s="15" t="s">
        <v>52</v>
      </c>
      <c r="R23" s="15" t="s">
        <v>52</v>
      </c>
      <c r="S23" s="15" t="s">
        <v>52</v>
      </c>
      <c r="T23" s="15" t="s">
        <v>52</v>
      </c>
      <c r="U23" s="13" t="str">
        <f t="shared" si="13"/>
        <v>WO</v>
      </c>
      <c r="V23" s="15" t="s">
        <v>52</v>
      </c>
      <c r="W23" s="15" t="s">
        <v>54</v>
      </c>
      <c r="X23" s="15" t="s">
        <v>52</v>
      </c>
      <c r="Y23" s="15" t="s">
        <v>52</v>
      </c>
      <c r="Z23" s="15" t="s">
        <v>52</v>
      </c>
      <c r="AA23" s="15" t="s">
        <v>52</v>
      </c>
      <c r="AB23" s="13" t="str">
        <f t="shared" si="12"/>
        <v>WO</v>
      </c>
      <c r="AC23" s="15" t="s">
        <v>52</v>
      </c>
      <c r="AD23" s="15" t="s">
        <v>52</v>
      </c>
      <c r="AE23" s="15" t="s">
        <v>52</v>
      </c>
      <c r="AF23" s="15" t="s">
        <v>52</v>
      </c>
      <c r="AG23" s="15" t="s">
        <v>52</v>
      </c>
      <c r="AH23" s="15" t="s">
        <v>52</v>
      </c>
      <c r="AI23" s="13" t="str">
        <f t="shared" si="12"/>
        <v>WO</v>
      </c>
      <c r="AJ23" s="15" t="s">
        <v>52</v>
      </c>
      <c r="AK23" s="15" t="s">
        <v>52</v>
      </c>
      <c r="AL23" s="15" t="s">
        <v>52</v>
      </c>
      <c r="AM23" s="15" t="s">
        <v>52</v>
      </c>
      <c r="AN23" s="15" t="s">
        <v>52</v>
      </c>
      <c r="AO23" s="40"/>
      <c r="AP23" s="38"/>
      <c r="AQ23" s="31">
        <v>14</v>
      </c>
      <c r="AR23" s="2" t="s">
        <v>35</v>
      </c>
      <c r="AS23" s="2" t="str">
        <f t="shared" si="3"/>
        <v>January</v>
      </c>
      <c r="AT23" s="32">
        <v>1014</v>
      </c>
      <c r="AU23">
        <f t="shared" si="4"/>
        <v>25</v>
      </c>
      <c r="AV23">
        <f t="shared" si="5"/>
        <v>0</v>
      </c>
      <c r="AW23">
        <f t="shared" si="6"/>
        <v>2</v>
      </c>
      <c r="AX23">
        <f t="shared" si="7"/>
        <v>4</v>
      </c>
      <c r="AY23" s="3">
        <f t="shared" si="8"/>
        <v>31</v>
      </c>
      <c r="AZ23" s="3">
        <f>JanMonth[[#This Row],[Days]]-JanMonth[[#This Row],[Absent]]</f>
        <v>31</v>
      </c>
      <c r="BA23" s="23">
        <v>12000</v>
      </c>
      <c r="BB23" s="24">
        <f>JanMonth[[#This Row],[Salary]]/JanMonth[[#This Row],[Days]]</f>
        <v>387.09677419354841</v>
      </c>
      <c r="BC23" s="24">
        <f>JanMonth[[#This Row],[PerDaySalary]]*JanMonth[[#This Row],[Absent]]</f>
        <v>0</v>
      </c>
      <c r="BD23" s="25">
        <f>JanMonth[[#This Row],[Salary]]-JanMonth[[#This Row],[Deduction]]</f>
        <v>12000</v>
      </c>
      <c r="BE23" s="38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</row>
    <row r="24" spans="4:92" ht="15" thickBot="1" x14ac:dyDescent="0.35">
      <c r="D24" s="36"/>
      <c r="E24" s="40"/>
      <c r="F24" s="7">
        <v>15</v>
      </c>
      <c r="G24" s="2" t="s">
        <v>36</v>
      </c>
      <c r="H24" s="2">
        <v>1015</v>
      </c>
      <c r="I24" s="16">
        <f t="shared" si="9"/>
        <v>4</v>
      </c>
      <c r="J24" s="15" t="s">
        <v>54</v>
      </c>
      <c r="K24" s="15" t="s">
        <v>52</v>
      </c>
      <c r="L24" s="15" t="s">
        <v>52</v>
      </c>
      <c r="M24" s="15" t="s">
        <v>52</v>
      </c>
      <c r="N24" s="13" t="str">
        <f t="shared" si="13"/>
        <v>WO</v>
      </c>
      <c r="O24" s="15" t="s">
        <v>52</v>
      </c>
      <c r="P24" s="15" t="s">
        <v>53</v>
      </c>
      <c r="Q24" s="15" t="s">
        <v>52</v>
      </c>
      <c r="R24" s="15" t="s">
        <v>52</v>
      </c>
      <c r="S24" s="15" t="s">
        <v>52</v>
      </c>
      <c r="T24" s="15" t="s">
        <v>52</v>
      </c>
      <c r="U24" s="13" t="str">
        <f t="shared" si="13"/>
        <v>WO</v>
      </c>
      <c r="V24" s="15" t="s">
        <v>52</v>
      </c>
      <c r="W24" s="15" t="s">
        <v>54</v>
      </c>
      <c r="X24" s="15" t="s">
        <v>52</v>
      </c>
      <c r="Y24" s="15" t="s">
        <v>52</v>
      </c>
      <c r="Z24" s="15" t="s">
        <v>52</v>
      </c>
      <c r="AA24" s="15" t="s">
        <v>52</v>
      </c>
      <c r="AB24" s="13" t="str">
        <f t="shared" si="12"/>
        <v>WO</v>
      </c>
      <c r="AC24" s="15" t="s">
        <v>52</v>
      </c>
      <c r="AD24" s="15" t="s">
        <v>52</v>
      </c>
      <c r="AE24" s="15" t="s">
        <v>52</v>
      </c>
      <c r="AF24" s="15" t="s">
        <v>52</v>
      </c>
      <c r="AG24" s="15" t="s">
        <v>52</v>
      </c>
      <c r="AH24" s="15" t="s">
        <v>52</v>
      </c>
      <c r="AI24" s="13" t="str">
        <f t="shared" si="12"/>
        <v>WO</v>
      </c>
      <c r="AJ24" s="15" t="s">
        <v>52</v>
      </c>
      <c r="AK24" s="15" t="s">
        <v>53</v>
      </c>
      <c r="AL24" s="15" t="s">
        <v>52</v>
      </c>
      <c r="AM24" s="15" t="s">
        <v>52</v>
      </c>
      <c r="AN24" s="15" t="s">
        <v>52</v>
      </c>
      <c r="AO24" s="40"/>
      <c r="AP24" s="38"/>
      <c r="AQ24" s="31">
        <v>15</v>
      </c>
      <c r="AR24" s="2" t="s">
        <v>36</v>
      </c>
      <c r="AS24" s="2" t="str">
        <f t="shared" si="3"/>
        <v>January</v>
      </c>
      <c r="AT24" s="32">
        <v>1015</v>
      </c>
      <c r="AU24">
        <f t="shared" si="4"/>
        <v>23</v>
      </c>
      <c r="AV24">
        <f t="shared" si="5"/>
        <v>2</v>
      </c>
      <c r="AW24">
        <f t="shared" si="6"/>
        <v>2</v>
      </c>
      <c r="AX24">
        <f t="shared" si="7"/>
        <v>4</v>
      </c>
      <c r="AY24" s="3">
        <f t="shared" si="8"/>
        <v>31</v>
      </c>
      <c r="AZ24" s="3">
        <f>JanMonth[[#This Row],[Days]]-JanMonth[[#This Row],[Absent]]</f>
        <v>29</v>
      </c>
      <c r="BA24" s="23">
        <v>45000</v>
      </c>
      <c r="BB24" s="24">
        <f>JanMonth[[#This Row],[Salary]]/JanMonth[[#This Row],[Days]]</f>
        <v>1451.6129032258063</v>
      </c>
      <c r="BC24" s="24">
        <f>JanMonth[[#This Row],[PerDaySalary]]*JanMonth[[#This Row],[Absent]]</f>
        <v>2903.2258064516127</v>
      </c>
      <c r="BD24" s="25">
        <f>JanMonth[[#This Row],[Salary]]-JanMonth[[#This Row],[Deduction]]</f>
        <v>42096.774193548386</v>
      </c>
      <c r="BE24" s="38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4:92" ht="15" thickBot="1" x14ac:dyDescent="0.35">
      <c r="D25" s="36"/>
      <c r="E25" s="40"/>
      <c r="F25" s="7">
        <v>16</v>
      </c>
      <c r="G25" s="2" t="s">
        <v>37</v>
      </c>
      <c r="H25" s="2">
        <v>1016</v>
      </c>
      <c r="I25" s="16">
        <f t="shared" si="9"/>
        <v>4</v>
      </c>
      <c r="J25" s="15" t="s">
        <v>54</v>
      </c>
      <c r="K25" s="15" t="s">
        <v>52</v>
      </c>
      <c r="L25" s="15" t="s">
        <v>52</v>
      </c>
      <c r="M25" s="15" t="s">
        <v>52</v>
      </c>
      <c r="N25" s="13" t="str">
        <f t="shared" si="13"/>
        <v>WO</v>
      </c>
      <c r="O25" s="15" t="s">
        <v>52</v>
      </c>
      <c r="P25" s="15" t="s">
        <v>52</v>
      </c>
      <c r="Q25" s="15" t="s">
        <v>52</v>
      </c>
      <c r="R25" s="15" t="s">
        <v>52</v>
      </c>
      <c r="S25" s="15" t="s">
        <v>52</v>
      </c>
      <c r="T25" s="15" t="s">
        <v>52</v>
      </c>
      <c r="U25" s="13" t="str">
        <f t="shared" si="13"/>
        <v>WO</v>
      </c>
      <c r="V25" s="15" t="s">
        <v>52</v>
      </c>
      <c r="W25" s="15" t="s">
        <v>54</v>
      </c>
      <c r="X25" s="15" t="s">
        <v>52</v>
      </c>
      <c r="Y25" s="15" t="s">
        <v>52</v>
      </c>
      <c r="Z25" s="15" t="s">
        <v>53</v>
      </c>
      <c r="AA25" s="15" t="s">
        <v>52</v>
      </c>
      <c r="AB25" s="13" t="str">
        <f t="shared" si="12"/>
        <v>WO</v>
      </c>
      <c r="AC25" s="15" t="s">
        <v>52</v>
      </c>
      <c r="AD25" s="15" t="s">
        <v>53</v>
      </c>
      <c r="AE25" s="15" t="s">
        <v>52</v>
      </c>
      <c r="AF25" s="15" t="s">
        <v>52</v>
      </c>
      <c r="AG25" s="15" t="s">
        <v>52</v>
      </c>
      <c r="AH25" s="15" t="s">
        <v>52</v>
      </c>
      <c r="AI25" s="13" t="str">
        <f t="shared" si="12"/>
        <v>WO</v>
      </c>
      <c r="AJ25" s="15" t="s">
        <v>52</v>
      </c>
      <c r="AK25" s="15" t="s">
        <v>52</v>
      </c>
      <c r="AL25" s="15" t="s">
        <v>52</v>
      </c>
      <c r="AM25" s="15" t="s">
        <v>52</v>
      </c>
      <c r="AN25" s="15" t="s">
        <v>52</v>
      </c>
      <c r="AO25" s="40"/>
      <c r="AP25" s="38"/>
      <c r="AQ25" s="31">
        <v>16</v>
      </c>
      <c r="AR25" s="2" t="s">
        <v>37</v>
      </c>
      <c r="AS25" s="2" t="str">
        <f t="shared" si="3"/>
        <v>January</v>
      </c>
      <c r="AT25" s="32">
        <v>1016</v>
      </c>
      <c r="AU25">
        <f t="shared" si="4"/>
        <v>23</v>
      </c>
      <c r="AV25">
        <f t="shared" si="5"/>
        <v>2</v>
      </c>
      <c r="AW25">
        <f t="shared" si="6"/>
        <v>2</v>
      </c>
      <c r="AX25">
        <f t="shared" si="7"/>
        <v>4</v>
      </c>
      <c r="AY25" s="3">
        <f t="shared" si="8"/>
        <v>31</v>
      </c>
      <c r="AZ25" s="3">
        <f>JanMonth[[#This Row],[Days]]-JanMonth[[#This Row],[Absent]]</f>
        <v>29</v>
      </c>
      <c r="BA25" s="23">
        <v>56000</v>
      </c>
      <c r="BB25" s="24">
        <f>JanMonth[[#This Row],[Salary]]/JanMonth[[#This Row],[Days]]</f>
        <v>1806.4516129032259</v>
      </c>
      <c r="BC25" s="24">
        <f>JanMonth[[#This Row],[PerDaySalary]]*JanMonth[[#This Row],[Absent]]</f>
        <v>3612.9032258064517</v>
      </c>
      <c r="BD25" s="25">
        <f>JanMonth[[#This Row],[Salary]]-JanMonth[[#This Row],[Deduction]]</f>
        <v>52387.096774193546</v>
      </c>
      <c r="BE25" s="38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</row>
    <row r="26" spans="4:92" ht="15" thickBot="1" x14ac:dyDescent="0.35">
      <c r="D26" s="36"/>
      <c r="E26" s="40"/>
      <c r="F26" s="7">
        <v>17</v>
      </c>
      <c r="G26" s="2" t="s">
        <v>38</v>
      </c>
      <c r="H26" s="2">
        <v>1017</v>
      </c>
      <c r="I26" s="16">
        <f t="shared" si="9"/>
        <v>4</v>
      </c>
      <c r="J26" s="15" t="s">
        <v>54</v>
      </c>
      <c r="K26" s="15" t="s">
        <v>53</v>
      </c>
      <c r="L26" s="15" t="s">
        <v>52</v>
      </c>
      <c r="M26" s="15" t="s">
        <v>52</v>
      </c>
      <c r="N26" s="13" t="str">
        <f t="shared" si="13"/>
        <v>WO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3" t="str">
        <f t="shared" si="13"/>
        <v>WO</v>
      </c>
      <c r="V26" s="15" t="s">
        <v>52</v>
      </c>
      <c r="W26" s="15" t="s">
        <v>54</v>
      </c>
      <c r="X26" s="15" t="s">
        <v>52</v>
      </c>
      <c r="Y26" s="15" t="s">
        <v>52</v>
      </c>
      <c r="Z26" s="15" t="s">
        <v>52</v>
      </c>
      <c r="AA26" s="15" t="s">
        <v>52</v>
      </c>
      <c r="AB26" s="13" t="str">
        <f t="shared" si="12"/>
        <v>WO</v>
      </c>
      <c r="AC26" s="15" t="s">
        <v>52</v>
      </c>
      <c r="AD26" s="15" t="s">
        <v>52</v>
      </c>
      <c r="AE26" s="15" t="s">
        <v>52</v>
      </c>
      <c r="AF26" s="15" t="s">
        <v>52</v>
      </c>
      <c r="AG26" s="15" t="s">
        <v>52</v>
      </c>
      <c r="AH26" s="15" t="s">
        <v>52</v>
      </c>
      <c r="AI26" s="13" t="str">
        <f t="shared" si="12"/>
        <v>WO</v>
      </c>
      <c r="AJ26" s="15" t="s">
        <v>52</v>
      </c>
      <c r="AK26" s="15" t="s">
        <v>52</v>
      </c>
      <c r="AL26" s="15" t="s">
        <v>52</v>
      </c>
      <c r="AM26" s="15" t="s">
        <v>52</v>
      </c>
      <c r="AN26" s="15" t="s">
        <v>52</v>
      </c>
      <c r="AO26" s="40"/>
      <c r="AP26" s="38"/>
      <c r="AQ26" s="31">
        <v>17</v>
      </c>
      <c r="AR26" s="2" t="s">
        <v>38</v>
      </c>
      <c r="AS26" s="2" t="str">
        <f t="shared" si="3"/>
        <v>January</v>
      </c>
      <c r="AT26" s="32">
        <v>1017</v>
      </c>
      <c r="AU26">
        <f t="shared" si="4"/>
        <v>24</v>
      </c>
      <c r="AV26">
        <f t="shared" si="5"/>
        <v>1</v>
      </c>
      <c r="AW26">
        <f t="shared" si="6"/>
        <v>2</v>
      </c>
      <c r="AX26">
        <f t="shared" si="7"/>
        <v>4</v>
      </c>
      <c r="AY26" s="3">
        <f t="shared" si="8"/>
        <v>31</v>
      </c>
      <c r="AZ26" s="3">
        <f>JanMonth[[#This Row],[Days]]-JanMonth[[#This Row],[Absent]]</f>
        <v>30</v>
      </c>
      <c r="BA26" s="23">
        <v>45000</v>
      </c>
      <c r="BB26" s="24">
        <f>JanMonth[[#This Row],[Salary]]/JanMonth[[#This Row],[Days]]</f>
        <v>1451.6129032258063</v>
      </c>
      <c r="BC26" s="24">
        <f>JanMonth[[#This Row],[PerDaySalary]]*JanMonth[[#This Row],[Absent]]</f>
        <v>1451.6129032258063</v>
      </c>
      <c r="BD26" s="25">
        <f>JanMonth[[#This Row],[Salary]]-JanMonth[[#This Row],[Deduction]]</f>
        <v>43548.387096774197</v>
      </c>
      <c r="BE26" s="38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</row>
    <row r="27" spans="4:92" ht="15" thickBot="1" x14ac:dyDescent="0.35">
      <c r="D27" s="36"/>
      <c r="E27" s="40"/>
      <c r="F27" s="7">
        <v>18</v>
      </c>
      <c r="G27" s="2" t="s">
        <v>39</v>
      </c>
      <c r="H27" s="2">
        <v>1018</v>
      </c>
      <c r="I27" s="16">
        <f t="shared" si="9"/>
        <v>4</v>
      </c>
      <c r="J27" s="15" t="s">
        <v>54</v>
      </c>
      <c r="K27" s="15" t="s">
        <v>52</v>
      </c>
      <c r="L27" s="15" t="s">
        <v>52</v>
      </c>
      <c r="M27" s="15" t="s">
        <v>52</v>
      </c>
      <c r="N27" s="13" t="str">
        <f t="shared" si="13"/>
        <v>WO</v>
      </c>
      <c r="O27" s="15" t="s">
        <v>52</v>
      </c>
      <c r="P27" s="15" t="s">
        <v>52</v>
      </c>
      <c r="Q27" s="15" t="s">
        <v>52</v>
      </c>
      <c r="R27" s="15" t="s">
        <v>52</v>
      </c>
      <c r="S27" s="15" t="s">
        <v>52</v>
      </c>
      <c r="T27" s="15" t="s">
        <v>52</v>
      </c>
      <c r="U27" s="13" t="str">
        <f t="shared" si="13"/>
        <v>WO</v>
      </c>
      <c r="V27" s="15" t="s">
        <v>52</v>
      </c>
      <c r="W27" s="15" t="s">
        <v>54</v>
      </c>
      <c r="X27" s="15" t="s">
        <v>52</v>
      </c>
      <c r="Y27" s="15" t="s">
        <v>52</v>
      </c>
      <c r="Z27" s="15" t="s">
        <v>52</v>
      </c>
      <c r="AA27" s="15" t="s">
        <v>52</v>
      </c>
      <c r="AB27" s="13" t="str">
        <f t="shared" si="12"/>
        <v>WO</v>
      </c>
      <c r="AC27" s="15" t="s">
        <v>52</v>
      </c>
      <c r="AD27" s="15" t="s">
        <v>52</v>
      </c>
      <c r="AE27" s="15" t="s">
        <v>52</v>
      </c>
      <c r="AF27" s="15" t="s">
        <v>52</v>
      </c>
      <c r="AG27" s="15" t="s">
        <v>52</v>
      </c>
      <c r="AH27" s="15" t="s">
        <v>52</v>
      </c>
      <c r="AI27" s="13" t="str">
        <f t="shared" si="12"/>
        <v>WO</v>
      </c>
      <c r="AJ27" s="15" t="s">
        <v>52</v>
      </c>
      <c r="AK27" s="15" t="s">
        <v>52</v>
      </c>
      <c r="AL27" s="15" t="s">
        <v>52</v>
      </c>
      <c r="AM27" s="15" t="s">
        <v>53</v>
      </c>
      <c r="AN27" s="15" t="s">
        <v>52</v>
      </c>
      <c r="AO27" s="40"/>
      <c r="AP27" s="38"/>
      <c r="AQ27" s="31">
        <v>18</v>
      </c>
      <c r="AR27" s="2" t="s">
        <v>39</v>
      </c>
      <c r="AS27" s="2" t="str">
        <f t="shared" si="3"/>
        <v>January</v>
      </c>
      <c r="AT27" s="32">
        <v>1018</v>
      </c>
      <c r="AU27">
        <f t="shared" si="4"/>
        <v>24</v>
      </c>
      <c r="AV27">
        <f t="shared" si="5"/>
        <v>1</v>
      </c>
      <c r="AW27">
        <f t="shared" si="6"/>
        <v>2</v>
      </c>
      <c r="AX27">
        <f t="shared" si="7"/>
        <v>4</v>
      </c>
      <c r="AY27" s="3">
        <f t="shared" si="8"/>
        <v>31</v>
      </c>
      <c r="AZ27" s="3">
        <f>JanMonth[[#This Row],[Days]]-JanMonth[[#This Row],[Absent]]</f>
        <v>30</v>
      </c>
      <c r="BA27" s="23">
        <v>68000</v>
      </c>
      <c r="BB27" s="24">
        <f>JanMonth[[#This Row],[Salary]]/JanMonth[[#This Row],[Days]]</f>
        <v>2193.5483870967741</v>
      </c>
      <c r="BC27" s="24">
        <f>JanMonth[[#This Row],[PerDaySalary]]*JanMonth[[#This Row],[Absent]]</f>
        <v>2193.5483870967741</v>
      </c>
      <c r="BD27" s="25">
        <f>JanMonth[[#This Row],[Salary]]-JanMonth[[#This Row],[Deduction]]</f>
        <v>65806.451612903227</v>
      </c>
      <c r="BE27" s="38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</row>
    <row r="28" spans="4:92" ht="15" thickBot="1" x14ac:dyDescent="0.35">
      <c r="D28" s="36"/>
      <c r="E28" s="40"/>
      <c r="F28" s="7">
        <v>19</v>
      </c>
      <c r="G28" s="2" t="s">
        <v>40</v>
      </c>
      <c r="H28" s="2">
        <v>1019</v>
      </c>
      <c r="I28" s="16">
        <f t="shared" si="9"/>
        <v>4</v>
      </c>
      <c r="J28" s="15" t="s">
        <v>54</v>
      </c>
      <c r="K28" s="15" t="s">
        <v>52</v>
      </c>
      <c r="L28" s="15" t="s">
        <v>52</v>
      </c>
      <c r="M28" s="15" t="s">
        <v>52</v>
      </c>
      <c r="N28" s="13" t="str">
        <f t="shared" si="13"/>
        <v>WO</v>
      </c>
      <c r="O28" s="15" t="s">
        <v>52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52</v>
      </c>
      <c r="U28" s="13" t="str">
        <f t="shared" si="13"/>
        <v>WO</v>
      </c>
      <c r="V28" s="15" t="s">
        <v>52</v>
      </c>
      <c r="W28" s="15" t="s">
        <v>54</v>
      </c>
      <c r="X28" s="15" t="s">
        <v>52</v>
      </c>
      <c r="Y28" s="15" t="s">
        <v>53</v>
      </c>
      <c r="Z28" s="15" t="s">
        <v>52</v>
      </c>
      <c r="AA28" s="15" t="s">
        <v>52</v>
      </c>
      <c r="AB28" s="13" t="str">
        <f t="shared" si="12"/>
        <v>WO</v>
      </c>
      <c r="AC28" s="15" t="s">
        <v>52</v>
      </c>
      <c r="AD28" s="15" t="s">
        <v>52</v>
      </c>
      <c r="AE28" s="15" t="s">
        <v>52</v>
      </c>
      <c r="AF28" s="15" t="s">
        <v>52</v>
      </c>
      <c r="AG28" s="15" t="s">
        <v>53</v>
      </c>
      <c r="AH28" s="15" t="s">
        <v>52</v>
      </c>
      <c r="AI28" s="13" t="str">
        <f t="shared" si="12"/>
        <v>WO</v>
      </c>
      <c r="AJ28" s="15" t="s">
        <v>52</v>
      </c>
      <c r="AK28" s="15" t="s">
        <v>53</v>
      </c>
      <c r="AL28" s="15" t="s">
        <v>52</v>
      </c>
      <c r="AM28" s="15" t="s">
        <v>52</v>
      </c>
      <c r="AN28" s="15" t="s">
        <v>52</v>
      </c>
      <c r="AO28" s="40"/>
      <c r="AP28" s="38"/>
      <c r="AQ28" s="31">
        <v>19</v>
      </c>
      <c r="AR28" s="2" t="s">
        <v>40</v>
      </c>
      <c r="AS28" s="2" t="str">
        <f t="shared" si="3"/>
        <v>January</v>
      </c>
      <c r="AT28" s="32">
        <v>1019</v>
      </c>
      <c r="AU28">
        <f t="shared" si="4"/>
        <v>22</v>
      </c>
      <c r="AV28">
        <f t="shared" si="5"/>
        <v>3</v>
      </c>
      <c r="AW28">
        <f t="shared" si="6"/>
        <v>2</v>
      </c>
      <c r="AX28">
        <f t="shared" si="7"/>
        <v>4</v>
      </c>
      <c r="AY28" s="3">
        <f t="shared" si="8"/>
        <v>31</v>
      </c>
      <c r="AZ28" s="3">
        <f>JanMonth[[#This Row],[Days]]-JanMonth[[#This Row],[Absent]]</f>
        <v>28</v>
      </c>
      <c r="BA28" s="23">
        <v>54000</v>
      </c>
      <c r="BB28" s="24">
        <f>JanMonth[[#This Row],[Salary]]/JanMonth[[#This Row],[Days]]</f>
        <v>1741.9354838709678</v>
      </c>
      <c r="BC28" s="24">
        <f>JanMonth[[#This Row],[PerDaySalary]]*JanMonth[[#This Row],[Absent]]</f>
        <v>5225.8064516129034</v>
      </c>
      <c r="BD28" s="25">
        <f>JanMonth[[#This Row],[Salary]]-JanMonth[[#This Row],[Deduction]]</f>
        <v>48774.193548387098</v>
      </c>
      <c r="BE28" s="38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</row>
    <row r="29" spans="4:92" ht="15" thickBot="1" x14ac:dyDescent="0.35">
      <c r="D29" s="36"/>
      <c r="E29" s="40"/>
      <c r="F29" s="8">
        <v>20</v>
      </c>
      <c r="G29" s="9" t="s">
        <v>41</v>
      </c>
      <c r="H29" s="9">
        <v>1020</v>
      </c>
      <c r="I29" s="17">
        <f t="shared" si="9"/>
        <v>4</v>
      </c>
      <c r="J29" s="15" t="s">
        <v>54</v>
      </c>
      <c r="K29" s="15" t="s">
        <v>52</v>
      </c>
      <c r="L29" s="15" t="s">
        <v>52</v>
      </c>
      <c r="M29" s="15" t="s">
        <v>52</v>
      </c>
      <c r="N29" s="18" t="str">
        <f t="shared" si="13"/>
        <v>WO</v>
      </c>
      <c r="O29" s="15" t="s">
        <v>52</v>
      </c>
      <c r="P29" s="15" t="s">
        <v>52</v>
      </c>
      <c r="Q29" s="15" t="s">
        <v>52</v>
      </c>
      <c r="R29" s="15" t="s">
        <v>53</v>
      </c>
      <c r="S29" s="15" t="s">
        <v>52</v>
      </c>
      <c r="T29" s="15" t="s">
        <v>52</v>
      </c>
      <c r="U29" s="18" t="str">
        <f t="shared" si="13"/>
        <v>WO</v>
      </c>
      <c r="V29" s="15" t="s">
        <v>52</v>
      </c>
      <c r="W29" s="15" t="s">
        <v>54</v>
      </c>
      <c r="X29" s="15" t="s">
        <v>52</v>
      </c>
      <c r="Y29" s="15" t="s">
        <v>52</v>
      </c>
      <c r="Z29" s="15" t="s">
        <v>52</v>
      </c>
      <c r="AA29" s="15" t="s">
        <v>52</v>
      </c>
      <c r="AB29" s="18" t="str">
        <f t="shared" si="12"/>
        <v>WO</v>
      </c>
      <c r="AC29" s="15" t="s">
        <v>52</v>
      </c>
      <c r="AD29" s="15" t="s">
        <v>53</v>
      </c>
      <c r="AE29" s="15" t="s">
        <v>52</v>
      </c>
      <c r="AF29" s="15" t="s">
        <v>52</v>
      </c>
      <c r="AG29" s="15" t="s">
        <v>52</v>
      </c>
      <c r="AH29" s="15" t="s">
        <v>52</v>
      </c>
      <c r="AI29" s="18" t="str">
        <f t="shared" si="12"/>
        <v>WO</v>
      </c>
      <c r="AJ29" s="15" t="s">
        <v>52</v>
      </c>
      <c r="AK29" s="15" t="s">
        <v>52</v>
      </c>
      <c r="AL29" s="15" t="s">
        <v>52</v>
      </c>
      <c r="AM29" s="15" t="s">
        <v>52</v>
      </c>
      <c r="AN29" s="15" t="s">
        <v>52</v>
      </c>
      <c r="AO29" s="40"/>
      <c r="AP29" s="38"/>
      <c r="AQ29" s="33">
        <v>20</v>
      </c>
      <c r="AR29" s="34" t="s">
        <v>41</v>
      </c>
      <c r="AS29" s="34" t="str">
        <f t="shared" si="3"/>
        <v>January</v>
      </c>
      <c r="AT29" s="35">
        <v>1020</v>
      </c>
      <c r="AU29">
        <f t="shared" si="4"/>
        <v>23</v>
      </c>
      <c r="AV29">
        <f t="shared" si="5"/>
        <v>2</v>
      </c>
      <c r="AW29">
        <f t="shared" si="6"/>
        <v>2</v>
      </c>
      <c r="AX29">
        <f t="shared" si="7"/>
        <v>4</v>
      </c>
      <c r="AY29" s="3">
        <f t="shared" si="8"/>
        <v>31</v>
      </c>
      <c r="AZ29" s="3">
        <f>JanMonth[[#This Row],[Days]]-JanMonth[[#This Row],[Absent]]</f>
        <v>29</v>
      </c>
      <c r="BA29" s="23">
        <v>45666</v>
      </c>
      <c r="BB29" s="24">
        <f>JanMonth[[#This Row],[Salary]]/JanMonth[[#This Row],[Days]]</f>
        <v>1473.0967741935483</v>
      </c>
      <c r="BC29" s="24">
        <f>JanMonth[[#This Row],[PerDaySalary]]*JanMonth[[#This Row],[Absent]]</f>
        <v>2946.1935483870966</v>
      </c>
      <c r="BD29" s="25">
        <f>JanMonth[[#This Row],[Salary]]-JanMonth[[#This Row],[Deduction]]</f>
        <v>42719.806451612902</v>
      </c>
      <c r="BE29" s="38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</row>
    <row r="30" spans="4:92" x14ac:dyDescent="0.3">
      <c r="D30" s="36"/>
      <c r="E30" s="40"/>
      <c r="F30" s="40"/>
      <c r="G30" s="40"/>
      <c r="H30" s="40"/>
      <c r="I30" s="40"/>
      <c r="J30" s="40" t="str">
        <f t="shared" ref="J30:Y30" si="14">IF($J$8="Sun","WO","")</f>
        <v/>
      </c>
      <c r="K30" s="40" t="str">
        <f t="shared" si="14"/>
        <v/>
      </c>
      <c r="L30" s="40" t="str">
        <f t="shared" si="14"/>
        <v/>
      </c>
      <c r="M30" s="40" t="str">
        <f t="shared" si="14"/>
        <v/>
      </c>
      <c r="N30" s="40" t="str">
        <f t="shared" si="14"/>
        <v/>
      </c>
      <c r="O30" s="40" t="str">
        <f t="shared" si="14"/>
        <v/>
      </c>
      <c r="P30" s="40" t="str">
        <f t="shared" si="14"/>
        <v/>
      </c>
      <c r="Q30" s="40" t="str">
        <f t="shared" si="14"/>
        <v/>
      </c>
      <c r="R30" s="40" t="str">
        <f t="shared" si="14"/>
        <v/>
      </c>
      <c r="S30" s="40" t="str">
        <f t="shared" si="14"/>
        <v/>
      </c>
      <c r="T30" s="40" t="str">
        <f t="shared" si="14"/>
        <v/>
      </c>
      <c r="U30" s="40" t="str">
        <f t="shared" si="14"/>
        <v/>
      </c>
      <c r="V30" s="40" t="str">
        <f t="shared" si="14"/>
        <v/>
      </c>
      <c r="W30" s="40" t="str">
        <f t="shared" si="14"/>
        <v/>
      </c>
      <c r="X30" s="40" t="str">
        <f t="shared" si="14"/>
        <v/>
      </c>
      <c r="Y30" s="40" t="str">
        <f t="shared" si="14"/>
        <v/>
      </c>
      <c r="Z30" s="40" t="str">
        <f t="shared" ref="Z30:AN30" si="15">IF($J$8="Sun","WO","")</f>
        <v/>
      </c>
      <c r="AA30" s="40" t="str">
        <f t="shared" si="15"/>
        <v/>
      </c>
      <c r="AB30" s="40" t="str">
        <f t="shared" si="15"/>
        <v/>
      </c>
      <c r="AC30" s="40" t="str">
        <f t="shared" si="15"/>
        <v/>
      </c>
      <c r="AD30" s="40" t="str">
        <f t="shared" si="15"/>
        <v/>
      </c>
      <c r="AE30" s="40" t="str">
        <f t="shared" si="15"/>
        <v/>
      </c>
      <c r="AF30" s="40" t="str">
        <f t="shared" si="15"/>
        <v/>
      </c>
      <c r="AG30" s="40" t="str">
        <f t="shared" si="15"/>
        <v/>
      </c>
      <c r="AH30" s="40" t="str">
        <f t="shared" si="15"/>
        <v/>
      </c>
      <c r="AI30" s="40" t="str">
        <f t="shared" si="15"/>
        <v/>
      </c>
      <c r="AJ30" s="40" t="str">
        <f t="shared" si="15"/>
        <v/>
      </c>
      <c r="AK30" s="40" t="str">
        <f t="shared" si="15"/>
        <v/>
      </c>
      <c r="AL30" s="40" t="str">
        <f t="shared" si="15"/>
        <v/>
      </c>
      <c r="AM30" s="40" t="str">
        <f t="shared" si="15"/>
        <v/>
      </c>
      <c r="AN30" s="40" t="str">
        <f t="shared" si="15"/>
        <v/>
      </c>
      <c r="AO30" s="40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4:92" x14ac:dyDescent="0.3">
      <c r="D31" s="36"/>
      <c r="E31" s="40"/>
      <c r="F31" s="40"/>
      <c r="G31" s="40"/>
      <c r="H31" s="40"/>
      <c r="I31" s="40"/>
      <c r="J31" s="40" t="str">
        <f t="shared" ref="J31:Y31" si="16">IF($J$8="Sun","WO","")</f>
        <v/>
      </c>
      <c r="K31" s="40" t="str">
        <f t="shared" si="16"/>
        <v/>
      </c>
      <c r="L31" s="40" t="str">
        <f t="shared" si="16"/>
        <v/>
      </c>
      <c r="M31" s="40" t="str">
        <f t="shared" si="16"/>
        <v/>
      </c>
      <c r="N31" s="40" t="str">
        <f t="shared" si="16"/>
        <v/>
      </c>
      <c r="O31" s="40" t="str">
        <f t="shared" si="16"/>
        <v/>
      </c>
      <c r="P31" s="40" t="str">
        <f t="shared" si="16"/>
        <v/>
      </c>
      <c r="Q31" s="40" t="str">
        <f t="shared" si="16"/>
        <v/>
      </c>
      <c r="R31" s="40" t="str">
        <f t="shared" si="16"/>
        <v/>
      </c>
      <c r="S31" s="40" t="str">
        <f t="shared" si="16"/>
        <v/>
      </c>
      <c r="T31" s="40" t="str">
        <f t="shared" si="16"/>
        <v/>
      </c>
      <c r="U31" s="40" t="str">
        <f t="shared" si="16"/>
        <v/>
      </c>
      <c r="V31" s="40" t="str">
        <f t="shared" si="16"/>
        <v/>
      </c>
      <c r="W31" s="40" t="str">
        <f t="shared" si="16"/>
        <v/>
      </c>
      <c r="X31" s="40" t="str">
        <f t="shared" si="16"/>
        <v/>
      </c>
      <c r="Y31" s="40" t="str">
        <f t="shared" si="16"/>
        <v/>
      </c>
      <c r="Z31" s="40" t="str">
        <f t="shared" ref="Z31:AN31" si="17">IF($J$8="Sun","WO","")</f>
        <v/>
      </c>
      <c r="AA31" s="40" t="str">
        <f t="shared" si="17"/>
        <v/>
      </c>
      <c r="AB31" s="40" t="str">
        <f t="shared" si="17"/>
        <v/>
      </c>
      <c r="AC31" s="40" t="str">
        <f t="shared" si="17"/>
        <v/>
      </c>
      <c r="AD31" s="40" t="str">
        <f t="shared" si="17"/>
        <v/>
      </c>
      <c r="AE31" s="40" t="str">
        <f t="shared" si="17"/>
        <v/>
      </c>
      <c r="AF31" s="40" t="str">
        <f t="shared" si="17"/>
        <v/>
      </c>
      <c r="AG31" s="40" t="str">
        <f t="shared" si="17"/>
        <v/>
      </c>
      <c r="AH31" s="40" t="str">
        <f t="shared" si="17"/>
        <v/>
      </c>
      <c r="AI31" s="40" t="str">
        <f t="shared" si="17"/>
        <v/>
      </c>
      <c r="AJ31" s="40" t="str">
        <f t="shared" si="17"/>
        <v/>
      </c>
      <c r="AK31" s="40" t="str">
        <f t="shared" si="17"/>
        <v/>
      </c>
      <c r="AL31" s="40" t="str">
        <f t="shared" si="17"/>
        <v/>
      </c>
      <c r="AM31" s="40" t="str">
        <f t="shared" si="17"/>
        <v/>
      </c>
      <c r="AN31" s="40" t="str">
        <f t="shared" si="17"/>
        <v/>
      </c>
      <c r="AO31" s="40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</row>
    <row r="32" spans="4:92" x14ac:dyDescent="0.3">
      <c r="D32" s="3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</row>
    <row r="33" spans="4:92" x14ac:dyDescent="0.3"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</row>
    <row r="34" spans="4:92" x14ac:dyDescent="0.3"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</row>
    <row r="35" spans="4:92" x14ac:dyDescent="0.3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</row>
    <row r="36" spans="4:92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</row>
    <row r="37" spans="4:92" x14ac:dyDescent="0.3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</row>
    <row r="38" spans="4:92" x14ac:dyDescent="0.3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</row>
    <row r="39" spans="4:92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</row>
    <row r="40" spans="4:92" x14ac:dyDescent="0.3"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</row>
    <row r="41" spans="4:92" x14ac:dyDescent="0.3"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</row>
    <row r="42" spans="4:92" x14ac:dyDescent="0.3"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</row>
    <row r="43" spans="4:92" x14ac:dyDescent="0.3"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</row>
    <row r="44" spans="4:92" x14ac:dyDescent="0.3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</row>
    <row r="45" spans="4:92" x14ac:dyDescent="0.3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</row>
    <row r="46" spans="4:92" x14ac:dyDescent="0.3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</row>
    <row r="47" spans="4:92" x14ac:dyDescent="0.3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</row>
    <row r="48" spans="4:92" x14ac:dyDescent="0.3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</row>
    <row r="49" spans="4:72" x14ac:dyDescent="0.3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</row>
    <row r="50" spans="4:72" x14ac:dyDescent="0.3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</row>
    <row r="51" spans="4:72" x14ac:dyDescent="0.3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</row>
    <row r="52" spans="4:72" x14ac:dyDescent="0.3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</row>
    <row r="53" spans="4:72" x14ac:dyDescent="0.3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</row>
    <row r="54" spans="4:72" x14ac:dyDescent="0.3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</row>
    <row r="55" spans="4:72" x14ac:dyDescent="0.3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</row>
  </sheetData>
  <conditionalFormatting sqref="J10:AN29">
    <cfRule type="containsText" dxfId="162" priority="1" operator="containsText" text="WO">
      <formula>NOT(ISERROR(SEARCH("WO",J10)))</formula>
    </cfRule>
    <cfRule type="containsText" dxfId="161" priority="2" operator="containsText" text="L">
      <formula>NOT(ISERROR(SEARCH("L",J10)))</formula>
    </cfRule>
    <cfRule type="containsText" dxfId="160" priority="3" operator="containsText" text="A">
      <formula>NOT(ISERROR(SEARCH("A",J10)))</formula>
    </cfRule>
    <cfRule type="containsText" dxfId="159" priority="4" operator="containsText" text="P">
      <formula>NOT(ISERROR(SEARCH("P",J10)))</formula>
    </cfRule>
    <cfRule type="containsText" dxfId="157" priority="6" operator="containsText" text="WO">
      <formula>NOT(ISERROR(SEARCH("WO",J10)))</formula>
    </cfRule>
    <cfRule type="containsText" dxfId="156" priority="7" operator="containsText" text="L">
      <formula>NOT(ISERROR(SEARCH("L",J10)))</formula>
    </cfRule>
    <cfRule type="containsText" dxfId="155" priority="8" operator="containsText" text="P">
      <formula>NOT(ISERROR(SEARCH("P",J10)))</formula>
    </cfRule>
    <cfRule type="containsText" dxfId="154" priority="9" operator="containsText" text="A">
      <formula>NOT(ISERROR(SEARCH("A",J10)))</formula>
    </cfRule>
    <cfRule type="containsText" dxfId="153" priority="13" operator="containsText" text="WO">
      <formula>NOT(ISERROR(SEARCH("WO",J10)))</formula>
    </cfRule>
    <cfRule type="containsText" dxfId="152" priority="14" operator="containsText" text="WO">
      <formula>NOT(ISERROR(SEARCH("WO",J10)))</formula>
    </cfRule>
  </conditionalFormatting>
  <conditionalFormatting sqref="X11">
    <cfRule type="containsText" dxfId="151" priority="10" operator="containsText" text="L">
      <formula>NOT(ISERROR(SEARCH("L",X11)))</formula>
    </cfRule>
    <cfRule type="containsText" dxfId="150" priority="11" operator="containsText" text="A">
      <formula>NOT(ISERROR(SEARCH("A",X11)))</formula>
    </cfRule>
    <cfRule type="containsText" dxfId="149" priority="12" operator="containsText" text="P">
      <formula>NOT(ISERROR(SEARCH("P",X11)))</formula>
    </cfRule>
  </conditionalFormatting>
  <dataValidations count="1">
    <dataValidation type="list" allowBlank="1" showInputMessage="1" showErrorMessage="1" sqref="J10:M29" xr:uid="{B4476D57-2E84-4B5A-B4EA-377DC388249A}">
      <formula1>"P,A,L"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55159C11-FD18-409D-9924-B1CBA42B800B}">
            <xm:f>NOT(ISERROR(SEARCH($U$5,J10)))</xm:f>
            <xm:f>$U$5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J10:AN29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DB9F39-2012-4500-A7D5-A7EE1FDF35DB}">
          <x14:formula1>
            <xm:f>Sheet2!$E$8:$E$19</xm:f>
          </x14:formula1>
          <xm:sqref>G7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A35F-50FB-4493-A87F-93AEE1294BBB}">
  <dimension ref="D1:CN55"/>
  <sheetViews>
    <sheetView tabSelected="1" topLeftCell="E6" zoomScale="93" workbookViewId="0">
      <selection activeCell="T22" sqref="T22"/>
    </sheetView>
  </sheetViews>
  <sheetFormatPr defaultRowHeight="14.4" x14ac:dyDescent="0.3"/>
  <cols>
    <col min="6" max="6" width="5" bestFit="1" customWidth="1"/>
    <col min="7" max="7" width="18.88671875" customWidth="1"/>
    <col min="8" max="8" width="11.5546875" bestFit="1" customWidth="1"/>
    <col min="9" max="9" width="8.6640625" bestFit="1" customWidth="1"/>
    <col min="10" max="10" width="10.77734375" customWidth="1"/>
    <col min="11" max="11" width="3.77734375" customWidth="1"/>
    <col min="12" max="13" width="4.5546875" customWidth="1"/>
    <col min="14" max="14" width="5.21875" customWidth="1"/>
    <col min="15" max="15" width="4.5546875" customWidth="1"/>
    <col min="16" max="17" width="4" customWidth="1"/>
    <col min="18" max="18" width="3.6640625" customWidth="1"/>
    <col min="19" max="20" width="3" bestFit="1" customWidth="1"/>
    <col min="21" max="21" width="4" customWidth="1"/>
    <col min="22" max="22" width="3.77734375" customWidth="1"/>
    <col min="23" max="23" width="3.44140625" customWidth="1"/>
    <col min="24" max="24" width="4" customWidth="1"/>
    <col min="25" max="25" width="3.5546875" customWidth="1"/>
    <col min="26" max="26" width="5" customWidth="1"/>
    <col min="27" max="27" width="4.44140625" customWidth="1"/>
    <col min="28" max="28" width="4.88671875" customWidth="1"/>
    <col min="29" max="29" width="4.109375" customWidth="1"/>
    <col min="30" max="30" width="3.77734375" customWidth="1"/>
    <col min="31" max="31" width="4.33203125" customWidth="1"/>
    <col min="32" max="32" width="3.5546875" customWidth="1"/>
    <col min="33" max="33" width="5" customWidth="1"/>
    <col min="34" max="34" width="4.5546875" customWidth="1"/>
    <col min="35" max="35" width="5.44140625" customWidth="1"/>
    <col min="36" max="36" width="3.77734375" customWidth="1"/>
    <col min="37" max="37" width="3.44140625" customWidth="1"/>
    <col min="38" max="38" width="4.21875" customWidth="1"/>
    <col min="39" max="39" width="3.44140625" customWidth="1"/>
    <col min="40" max="40" width="3" bestFit="1" customWidth="1"/>
    <col min="43" max="43" width="7.109375" customWidth="1"/>
    <col min="44" max="44" width="14.5546875" bestFit="1" customWidth="1"/>
    <col min="45" max="45" width="14.5546875" customWidth="1"/>
    <col min="46" max="46" width="13.5546875" customWidth="1"/>
    <col min="47" max="47" width="9.6640625" customWidth="1"/>
    <col min="50" max="50" width="10.5546875" customWidth="1"/>
    <col min="51" max="51" width="6.88671875" customWidth="1"/>
    <col min="52" max="52" width="11" customWidth="1"/>
    <col min="53" max="53" width="11.6640625" customWidth="1"/>
    <col min="54" max="54" width="14" customWidth="1"/>
    <col min="55" max="55" width="11.5546875" customWidth="1"/>
    <col min="56" max="56" width="11" customWidth="1"/>
  </cols>
  <sheetData>
    <row r="1" spans="4:92" x14ac:dyDescent="0.3">
      <c r="AO1" s="36"/>
      <c r="AP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4:92" x14ac:dyDescent="0.3">
      <c r="AO2" s="36"/>
      <c r="AP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</row>
    <row r="3" spans="4:92" x14ac:dyDescent="0.3">
      <c r="AO3" s="36"/>
      <c r="AP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</row>
    <row r="4" spans="4:92" x14ac:dyDescent="0.3">
      <c r="D4" s="36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</row>
    <row r="5" spans="4:92" x14ac:dyDescent="0.3"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</row>
    <row r="6" spans="4:92" x14ac:dyDescent="0.3">
      <c r="D6" s="36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4:92" x14ac:dyDescent="0.3">
      <c r="D7" s="36"/>
      <c r="E7" s="40"/>
      <c r="F7" s="40" t="s">
        <v>24</v>
      </c>
      <c r="G7" s="41">
        <v>45689</v>
      </c>
      <c r="H7" s="42">
        <f>DATEDIF($G$7,$J$7,"D")+1</f>
        <v>28</v>
      </c>
      <c r="I7" s="40" t="s">
        <v>26</v>
      </c>
      <c r="J7" s="43">
        <f>EOMONTH(G7,0)</f>
        <v>45716</v>
      </c>
      <c r="K7" s="40"/>
      <c r="L7" s="40"/>
      <c r="M7" s="40"/>
      <c r="N7" s="40" t="str">
        <f>TEXT(G7,"mmmmmmm")</f>
        <v>February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4:92" ht="15" thickBot="1" x14ac:dyDescent="0.35">
      <c r="D8" s="36"/>
      <c r="E8" s="40"/>
      <c r="F8" s="4"/>
      <c r="G8" s="4" t="s">
        <v>43</v>
      </c>
      <c r="H8" s="4"/>
      <c r="I8" s="4" t="s">
        <v>42</v>
      </c>
      <c r="J8" s="4" t="str">
        <f>TEXT(J9,"DDD")</f>
        <v>Sat</v>
      </c>
      <c r="K8" s="4" t="str">
        <f t="shared" ref="K8:AN8" si="0">TEXT(K9,"DDD")</f>
        <v>Sun</v>
      </c>
      <c r="L8" s="4" t="str">
        <f t="shared" si="0"/>
        <v>Mon</v>
      </c>
      <c r="M8" s="4" t="str">
        <f t="shared" si="0"/>
        <v>Tue</v>
      </c>
      <c r="N8" s="4" t="str">
        <f t="shared" si="0"/>
        <v>Wed</v>
      </c>
      <c r="O8" s="4" t="str">
        <f t="shared" si="0"/>
        <v>Thu</v>
      </c>
      <c r="P8" s="4" t="str">
        <f t="shared" si="0"/>
        <v>Fri</v>
      </c>
      <c r="Q8" s="4" t="str">
        <f t="shared" si="0"/>
        <v>Sat</v>
      </c>
      <c r="R8" s="4" t="str">
        <f t="shared" si="0"/>
        <v>Sun</v>
      </c>
      <c r="S8" s="4" t="str">
        <f t="shared" si="0"/>
        <v>Mon</v>
      </c>
      <c r="T8" s="4" t="str">
        <f t="shared" si="0"/>
        <v>Tue</v>
      </c>
      <c r="U8" s="4" t="str">
        <f t="shared" si="0"/>
        <v>Wed</v>
      </c>
      <c r="V8" s="4" t="str">
        <f t="shared" si="0"/>
        <v>Thu</v>
      </c>
      <c r="W8" s="4" t="str">
        <f t="shared" si="0"/>
        <v>Fri</v>
      </c>
      <c r="X8" s="4" t="str">
        <f t="shared" si="0"/>
        <v>Sat</v>
      </c>
      <c r="Y8" s="4" t="str">
        <f t="shared" si="0"/>
        <v>Sun</v>
      </c>
      <c r="Z8" s="4" t="str">
        <f t="shared" si="0"/>
        <v>Mon</v>
      </c>
      <c r="AA8" s="4" t="str">
        <f t="shared" si="0"/>
        <v>Tue</v>
      </c>
      <c r="AB8" s="4" t="str">
        <f t="shared" si="0"/>
        <v>Wed</v>
      </c>
      <c r="AC8" s="4" t="str">
        <f t="shared" si="0"/>
        <v>Thu</v>
      </c>
      <c r="AD8" s="4" t="str">
        <f t="shared" si="0"/>
        <v>Fri</v>
      </c>
      <c r="AE8" s="4" t="str">
        <f t="shared" si="0"/>
        <v>Sat</v>
      </c>
      <c r="AF8" s="4" t="str">
        <f t="shared" si="0"/>
        <v>Sun</v>
      </c>
      <c r="AG8" s="4" t="str">
        <f t="shared" si="0"/>
        <v>Mon</v>
      </c>
      <c r="AH8" s="4" t="str">
        <f t="shared" si="0"/>
        <v>Tue</v>
      </c>
      <c r="AI8" s="4" t="str">
        <f t="shared" si="0"/>
        <v>Wed</v>
      </c>
      <c r="AJ8" s="4" t="str">
        <f t="shared" si="0"/>
        <v>Thu</v>
      </c>
      <c r="AK8" s="4" t="str">
        <f t="shared" si="0"/>
        <v>Fri</v>
      </c>
      <c r="AL8" s="4" t="str">
        <f t="shared" si="0"/>
        <v/>
      </c>
      <c r="AM8" s="4" t="str">
        <f t="shared" si="0"/>
        <v/>
      </c>
      <c r="AN8" s="4" t="str">
        <f t="shared" si="0"/>
        <v/>
      </c>
      <c r="AO8" s="40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4:92" ht="15" thickBot="1" x14ac:dyDescent="0.35">
      <c r="D9" s="36"/>
      <c r="E9" s="40"/>
      <c r="F9" s="6" t="s">
        <v>0</v>
      </c>
      <c r="G9" s="5" t="s">
        <v>1</v>
      </c>
      <c r="H9" s="5" t="s">
        <v>2</v>
      </c>
      <c r="I9" s="10" t="s">
        <v>25</v>
      </c>
      <c r="J9" s="11">
        <f>G7</f>
        <v>45689</v>
      </c>
      <c r="K9" s="11">
        <f>IF(J9&lt;$J$7,J9+1,"")</f>
        <v>45690</v>
      </c>
      <c r="L9" s="11">
        <f t="shared" ref="L9:AN9" si="1">IF(K9&lt;$J$7,K9+1,"")</f>
        <v>45691</v>
      </c>
      <c r="M9" s="11">
        <f t="shared" si="1"/>
        <v>45692</v>
      </c>
      <c r="N9" s="11">
        <f t="shared" si="1"/>
        <v>45693</v>
      </c>
      <c r="O9" s="11">
        <f t="shared" si="1"/>
        <v>45694</v>
      </c>
      <c r="P9" s="11">
        <f t="shared" si="1"/>
        <v>45695</v>
      </c>
      <c r="Q9" s="11">
        <f t="shared" si="1"/>
        <v>45696</v>
      </c>
      <c r="R9" s="11">
        <f t="shared" si="1"/>
        <v>45697</v>
      </c>
      <c r="S9" s="11">
        <f t="shared" si="1"/>
        <v>45698</v>
      </c>
      <c r="T9" s="11">
        <f t="shared" si="1"/>
        <v>45699</v>
      </c>
      <c r="U9" s="11">
        <f t="shared" si="1"/>
        <v>45700</v>
      </c>
      <c r="V9" s="11">
        <f t="shared" si="1"/>
        <v>45701</v>
      </c>
      <c r="W9" s="11">
        <f t="shared" si="1"/>
        <v>45702</v>
      </c>
      <c r="X9" s="11">
        <f t="shared" si="1"/>
        <v>45703</v>
      </c>
      <c r="Y9" s="11">
        <f t="shared" si="1"/>
        <v>45704</v>
      </c>
      <c r="Z9" s="11">
        <f t="shared" si="1"/>
        <v>45705</v>
      </c>
      <c r="AA9" s="11">
        <f t="shared" si="1"/>
        <v>45706</v>
      </c>
      <c r="AB9" s="11">
        <f t="shared" si="1"/>
        <v>45707</v>
      </c>
      <c r="AC9" s="11">
        <f t="shared" si="1"/>
        <v>45708</v>
      </c>
      <c r="AD9" s="11">
        <f t="shared" si="1"/>
        <v>45709</v>
      </c>
      <c r="AE9" s="11">
        <f t="shared" si="1"/>
        <v>45710</v>
      </c>
      <c r="AF9" s="11">
        <f t="shared" si="1"/>
        <v>45711</v>
      </c>
      <c r="AG9" s="11">
        <f t="shared" si="1"/>
        <v>45712</v>
      </c>
      <c r="AH9" s="11">
        <f t="shared" si="1"/>
        <v>45713</v>
      </c>
      <c r="AI9" s="11">
        <f t="shared" si="1"/>
        <v>45714</v>
      </c>
      <c r="AJ9" s="11">
        <f t="shared" si="1"/>
        <v>45715</v>
      </c>
      <c r="AK9" s="11">
        <f t="shared" si="1"/>
        <v>45716</v>
      </c>
      <c r="AL9" s="11" t="str">
        <f t="shared" si="1"/>
        <v/>
      </c>
      <c r="AM9" s="11" t="str">
        <f t="shared" si="1"/>
        <v/>
      </c>
      <c r="AN9" s="12" t="str">
        <f t="shared" si="1"/>
        <v/>
      </c>
      <c r="AO9" s="42"/>
      <c r="AP9" s="39"/>
      <c r="AQ9" s="26" t="s">
        <v>0</v>
      </c>
      <c r="AR9" s="27" t="s">
        <v>1</v>
      </c>
      <c r="AS9" s="27" t="s">
        <v>57</v>
      </c>
      <c r="AT9" s="27" t="s">
        <v>2</v>
      </c>
      <c r="AU9" s="19" t="s">
        <v>44</v>
      </c>
      <c r="AV9" s="19" t="s">
        <v>45</v>
      </c>
      <c r="AW9" s="22" t="s">
        <v>46</v>
      </c>
      <c r="AX9" s="19" t="s">
        <v>25</v>
      </c>
      <c r="AY9" s="19" t="s">
        <v>42</v>
      </c>
      <c r="AZ9" s="19" t="s">
        <v>50</v>
      </c>
      <c r="BA9" s="21" t="s">
        <v>47</v>
      </c>
      <c r="BB9" s="19" t="s">
        <v>48</v>
      </c>
      <c r="BC9" s="19" t="s">
        <v>49</v>
      </c>
      <c r="BD9" s="20" t="s">
        <v>51</v>
      </c>
      <c r="BE9" s="38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4:92" ht="15" thickBot="1" x14ac:dyDescent="0.35">
      <c r="D10" s="36"/>
      <c r="E10" s="40"/>
      <c r="F10" s="7">
        <v>1</v>
      </c>
      <c r="G10" s="2" t="s">
        <v>3</v>
      </c>
      <c r="H10" s="2">
        <v>1001</v>
      </c>
      <c r="I10" s="14">
        <f>COUNTIF($J$8:$AN$8,"Sun")</f>
        <v>4</v>
      </c>
      <c r="J10" s="15" t="s">
        <v>52</v>
      </c>
      <c r="K10" s="15" t="str">
        <f t="shared" ref="K10:AN18" si="2">IF(K$8="Sun","WO","")</f>
        <v>WO</v>
      </c>
      <c r="L10" s="15" t="s">
        <v>52</v>
      </c>
      <c r="M10" s="15" t="s">
        <v>52</v>
      </c>
      <c r="N10" s="15" t="s">
        <v>52</v>
      </c>
      <c r="O10" s="15" t="s">
        <v>52</v>
      </c>
      <c r="P10" s="15" t="s">
        <v>52</v>
      </c>
      <c r="Q10" s="15" t="s">
        <v>52</v>
      </c>
      <c r="R10" s="15" t="str">
        <f t="shared" si="2"/>
        <v>WO</v>
      </c>
      <c r="S10" s="15" t="s">
        <v>52</v>
      </c>
      <c r="T10" s="15" t="s">
        <v>52</v>
      </c>
      <c r="U10" s="15" t="s">
        <v>52</v>
      </c>
      <c r="V10" s="15" t="s">
        <v>52</v>
      </c>
      <c r="W10" s="15" t="s">
        <v>52</v>
      </c>
      <c r="X10" s="15" t="s">
        <v>52</v>
      </c>
      <c r="Y10" s="15" t="str">
        <f t="shared" si="2"/>
        <v>WO</v>
      </c>
      <c r="Z10" s="15" t="s">
        <v>52</v>
      </c>
      <c r="AA10" s="15" t="s">
        <v>52</v>
      </c>
      <c r="AB10" s="15" t="s">
        <v>53</v>
      </c>
      <c r="AC10" s="15" t="s">
        <v>54</v>
      </c>
      <c r="AD10" s="15" t="s">
        <v>54</v>
      </c>
      <c r="AE10" s="15" t="s">
        <v>52</v>
      </c>
      <c r="AF10" s="15" t="str">
        <f t="shared" si="2"/>
        <v>WO</v>
      </c>
      <c r="AG10" s="15" t="s">
        <v>52</v>
      </c>
      <c r="AH10" s="15" t="s">
        <v>52</v>
      </c>
      <c r="AI10" s="15" t="s">
        <v>52</v>
      </c>
      <c r="AJ10" s="15" t="s">
        <v>52</v>
      </c>
      <c r="AK10" s="15" t="s">
        <v>52</v>
      </c>
      <c r="AL10" s="15" t="str">
        <f t="shared" si="2"/>
        <v/>
      </c>
      <c r="AM10" s="15" t="str">
        <f t="shared" si="2"/>
        <v/>
      </c>
      <c r="AN10" s="15" t="str">
        <f t="shared" si="2"/>
        <v/>
      </c>
      <c r="AO10" s="40"/>
      <c r="AP10" s="38"/>
      <c r="AQ10" s="28">
        <v>1</v>
      </c>
      <c r="AR10" s="29" t="s">
        <v>3</v>
      </c>
      <c r="AS10" s="29" t="str">
        <f t="shared" ref="AS10:AS29" si="3">$N$7</f>
        <v>February</v>
      </c>
      <c r="AT10" s="30">
        <v>1001</v>
      </c>
      <c r="AU10">
        <f t="shared" ref="AU10:AU29" si="4">COUNTIF($J10:$AN10,"P")</f>
        <v>21</v>
      </c>
      <c r="AV10">
        <f t="shared" ref="AV10:AV29" si="5">COUNTIF($J10:$AN10,"A")</f>
        <v>1</v>
      </c>
      <c r="AW10">
        <f t="shared" ref="AW10:AW29" si="6">COUNTIF($J10:$AN10,"L")</f>
        <v>2</v>
      </c>
      <c r="AX10">
        <f t="shared" ref="AX10:AX29" si="7">$I$10</f>
        <v>4</v>
      </c>
      <c r="AY10" s="3">
        <f t="shared" ref="AY10:AY29" si="8">$H$7</f>
        <v>28</v>
      </c>
      <c r="AZ10" s="3">
        <f>FEB[[#This Row],[Days]]-FEB[[#This Row],[Absent]]</f>
        <v>27</v>
      </c>
      <c r="BA10" s="23">
        <v>10000</v>
      </c>
      <c r="BB10" s="24">
        <f>FEB[[#This Row],[Salary]]/FEB[[#This Row],[Days]]</f>
        <v>357.14285714285717</v>
      </c>
      <c r="BC10" s="24">
        <f>FEB[[#This Row],[PerDaySalary]]*FEB[[#This Row],[Absent]]</f>
        <v>357.14285714285717</v>
      </c>
      <c r="BD10" s="25">
        <f>FEB[[#This Row],[Salary]]-FEB[[#This Row],[Deduction]]</f>
        <v>9642.8571428571431</v>
      </c>
      <c r="BE10" s="38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4:92" ht="15" thickBot="1" x14ac:dyDescent="0.35">
      <c r="D11" s="36"/>
      <c r="E11" s="40"/>
      <c r="F11" s="7">
        <v>2</v>
      </c>
      <c r="G11" s="2" t="s">
        <v>27</v>
      </c>
      <c r="H11" s="2">
        <v>1002</v>
      </c>
      <c r="I11" s="16">
        <f t="shared" ref="I11:I29" si="9">COUNTIF($J$8:$AN$8,"Sun")</f>
        <v>4</v>
      </c>
      <c r="J11" s="15" t="s">
        <v>52</v>
      </c>
      <c r="K11" s="15" t="str">
        <f t="shared" si="2"/>
        <v>WO</v>
      </c>
      <c r="L11" s="15" t="s">
        <v>53</v>
      </c>
      <c r="M11" s="15" t="s">
        <v>52</v>
      </c>
      <c r="N11" s="15" t="s">
        <v>52</v>
      </c>
      <c r="O11" s="15" t="s">
        <v>52</v>
      </c>
      <c r="P11" s="15" t="s">
        <v>52</v>
      </c>
      <c r="Q11" s="15" t="s">
        <v>52</v>
      </c>
      <c r="R11" s="15" t="str">
        <f t="shared" si="2"/>
        <v>WO</v>
      </c>
      <c r="S11" s="15" t="s">
        <v>52</v>
      </c>
      <c r="T11" s="15" t="s">
        <v>52</v>
      </c>
      <c r="U11" s="15" t="s">
        <v>52</v>
      </c>
      <c r="V11" s="15" t="s">
        <v>53</v>
      </c>
      <c r="W11" s="15" t="s">
        <v>52</v>
      </c>
      <c r="X11" s="15" t="s">
        <v>52</v>
      </c>
      <c r="Y11" s="15" t="str">
        <f t="shared" si="2"/>
        <v>WO</v>
      </c>
      <c r="Z11" s="15" t="s">
        <v>52</v>
      </c>
      <c r="AA11" s="15" t="s">
        <v>52</v>
      </c>
      <c r="AB11" s="15" t="s">
        <v>52</v>
      </c>
      <c r="AC11" s="15" t="s">
        <v>54</v>
      </c>
      <c r="AD11" s="15" t="s">
        <v>54</v>
      </c>
      <c r="AE11" s="15" t="s">
        <v>52</v>
      </c>
      <c r="AF11" s="15" t="str">
        <f t="shared" si="2"/>
        <v>WO</v>
      </c>
      <c r="AG11" s="15" t="s">
        <v>52</v>
      </c>
      <c r="AH11" s="15" t="s">
        <v>52</v>
      </c>
      <c r="AI11" s="15" t="s">
        <v>52</v>
      </c>
      <c r="AJ11" s="15" t="s">
        <v>52</v>
      </c>
      <c r="AK11" s="15" t="s">
        <v>52</v>
      </c>
      <c r="AL11" s="15" t="str">
        <f t="shared" si="2"/>
        <v/>
      </c>
      <c r="AM11" s="15" t="str">
        <f t="shared" si="2"/>
        <v/>
      </c>
      <c r="AN11" s="15" t="str">
        <f t="shared" si="2"/>
        <v/>
      </c>
      <c r="AO11" s="40"/>
      <c r="AP11" s="38"/>
      <c r="AQ11" s="31">
        <v>2</v>
      </c>
      <c r="AR11" s="2" t="s">
        <v>27</v>
      </c>
      <c r="AS11" s="2" t="str">
        <f t="shared" si="3"/>
        <v>February</v>
      </c>
      <c r="AT11" s="32">
        <v>1002</v>
      </c>
      <c r="AU11">
        <f t="shared" si="4"/>
        <v>20</v>
      </c>
      <c r="AV11">
        <f t="shared" si="5"/>
        <v>2</v>
      </c>
      <c r="AW11">
        <f t="shared" si="6"/>
        <v>2</v>
      </c>
      <c r="AX11">
        <f t="shared" si="7"/>
        <v>4</v>
      </c>
      <c r="AY11" s="3">
        <f t="shared" si="8"/>
        <v>28</v>
      </c>
      <c r="AZ11" s="3">
        <f>FEB[[#This Row],[Days]]-FEB[[#This Row],[Absent]]</f>
        <v>26</v>
      </c>
      <c r="BA11" s="23">
        <v>20000</v>
      </c>
      <c r="BB11" s="24">
        <f>FEB[[#This Row],[Salary]]/FEB[[#This Row],[Days]]</f>
        <v>714.28571428571433</v>
      </c>
      <c r="BC11" s="24">
        <f>FEB[[#This Row],[PerDaySalary]]*FEB[[#This Row],[Absent]]</f>
        <v>1428.5714285714287</v>
      </c>
      <c r="BD11" s="25">
        <f>FEB[[#This Row],[Salary]]-FEB[[#This Row],[Deduction]]</f>
        <v>18571.428571428572</v>
      </c>
      <c r="BE11" s="38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4:92" ht="15" thickBot="1" x14ac:dyDescent="0.35">
      <c r="D12" s="36"/>
      <c r="E12" s="40"/>
      <c r="F12" s="7">
        <v>3</v>
      </c>
      <c r="G12" s="2" t="s">
        <v>28</v>
      </c>
      <c r="H12" s="2">
        <v>1003</v>
      </c>
      <c r="I12" s="16">
        <f t="shared" si="9"/>
        <v>4</v>
      </c>
      <c r="J12" s="15" t="s">
        <v>52</v>
      </c>
      <c r="K12" s="15" t="str">
        <f t="shared" si="2"/>
        <v>WO</v>
      </c>
      <c r="L12" s="15" t="s">
        <v>52</v>
      </c>
      <c r="M12" s="15" t="s">
        <v>52</v>
      </c>
      <c r="N12" s="15" t="s">
        <v>52</v>
      </c>
      <c r="O12" s="15" t="s">
        <v>52</v>
      </c>
      <c r="P12" s="15" t="s">
        <v>53</v>
      </c>
      <c r="Q12" s="15" t="s">
        <v>52</v>
      </c>
      <c r="R12" s="15" t="str">
        <f t="shared" si="2"/>
        <v>WO</v>
      </c>
      <c r="S12" s="15" t="s">
        <v>52</v>
      </c>
      <c r="T12" s="15" t="s">
        <v>52</v>
      </c>
      <c r="U12" s="15" t="s">
        <v>52</v>
      </c>
      <c r="V12" s="15" t="s">
        <v>52</v>
      </c>
      <c r="W12" s="15" t="s">
        <v>52</v>
      </c>
      <c r="X12" s="15" t="s">
        <v>52</v>
      </c>
      <c r="Y12" s="15" t="str">
        <f t="shared" si="2"/>
        <v>WO</v>
      </c>
      <c r="Z12" s="15" t="s">
        <v>52</v>
      </c>
      <c r="AA12" s="15" t="s">
        <v>52</v>
      </c>
      <c r="AB12" s="15" t="s">
        <v>52</v>
      </c>
      <c r="AC12" s="15" t="s">
        <v>54</v>
      </c>
      <c r="AD12" s="15" t="s">
        <v>54</v>
      </c>
      <c r="AE12" s="15" t="s">
        <v>52</v>
      </c>
      <c r="AF12" s="15" t="str">
        <f t="shared" si="2"/>
        <v>WO</v>
      </c>
      <c r="AG12" s="15" t="s">
        <v>52</v>
      </c>
      <c r="AH12" s="15" t="s">
        <v>52</v>
      </c>
      <c r="AI12" s="15" t="s">
        <v>52</v>
      </c>
      <c r="AJ12" s="15" t="s">
        <v>52</v>
      </c>
      <c r="AK12" s="15" t="s">
        <v>52</v>
      </c>
      <c r="AL12" s="15" t="str">
        <f t="shared" si="2"/>
        <v/>
      </c>
      <c r="AM12" s="15" t="str">
        <f t="shared" si="2"/>
        <v/>
      </c>
      <c r="AN12" s="15" t="str">
        <f t="shared" si="2"/>
        <v/>
      </c>
      <c r="AO12" s="40"/>
      <c r="AP12" s="38"/>
      <c r="AQ12" s="31">
        <v>3</v>
      </c>
      <c r="AR12" s="2" t="s">
        <v>28</v>
      </c>
      <c r="AS12" s="2" t="str">
        <f t="shared" si="3"/>
        <v>February</v>
      </c>
      <c r="AT12" s="32">
        <v>1003</v>
      </c>
      <c r="AU12">
        <f t="shared" si="4"/>
        <v>21</v>
      </c>
      <c r="AV12">
        <f t="shared" si="5"/>
        <v>1</v>
      </c>
      <c r="AW12">
        <f t="shared" si="6"/>
        <v>2</v>
      </c>
      <c r="AX12">
        <f t="shared" si="7"/>
        <v>4</v>
      </c>
      <c r="AY12" s="3">
        <f t="shared" si="8"/>
        <v>28</v>
      </c>
      <c r="AZ12" s="3">
        <f>FEB[[#This Row],[Days]]-FEB[[#This Row],[Absent]]</f>
        <v>27</v>
      </c>
      <c r="BA12" s="23">
        <v>56000</v>
      </c>
      <c r="BB12" s="24">
        <f>FEB[[#This Row],[Salary]]/FEB[[#This Row],[Days]]</f>
        <v>2000</v>
      </c>
      <c r="BC12" s="24">
        <f>FEB[[#This Row],[PerDaySalary]]*FEB[[#This Row],[Absent]]</f>
        <v>2000</v>
      </c>
      <c r="BD12" s="25">
        <f>FEB[[#This Row],[Salary]]-FEB[[#This Row],[Deduction]]</f>
        <v>54000</v>
      </c>
      <c r="BE12" s="38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</row>
    <row r="13" spans="4:92" ht="15" thickBot="1" x14ac:dyDescent="0.35">
      <c r="D13" s="36"/>
      <c r="E13" s="40"/>
      <c r="F13" s="7">
        <v>4</v>
      </c>
      <c r="G13" s="2" t="s">
        <v>3</v>
      </c>
      <c r="H13" s="2">
        <v>1004</v>
      </c>
      <c r="I13" s="16">
        <f t="shared" si="9"/>
        <v>4</v>
      </c>
      <c r="J13" s="15" t="s">
        <v>52</v>
      </c>
      <c r="K13" s="15" t="str">
        <f t="shared" si="2"/>
        <v>WO</v>
      </c>
      <c r="L13" s="15" t="s">
        <v>52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tr">
        <f t="shared" si="2"/>
        <v>WO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15" t="str">
        <f t="shared" si="2"/>
        <v>WO</v>
      </c>
      <c r="Z13" s="15" t="s">
        <v>52</v>
      </c>
      <c r="AA13" s="15" t="s">
        <v>52</v>
      </c>
      <c r="AB13" s="15" t="s">
        <v>52</v>
      </c>
      <c r="AC13" s="15" t="s">
        <v>54</v>
      </c>
      <c r="AD13" s="15" t="s">
        <v>54</v>
      </c>
      <c r="AE13" s="15" t="s">
        <v>52</v>
      </c>
      <c r="AF13" s="15" t="str">
        <f t="shared" si="2"/>
        <v>WO</v>
      </c>
      <c r="AG13" s="15" t="s">
        <v>52</v>
      </c>
      <c r="AH13" s="15" t="s">
        <v>52</v>
      </c>
      <c r="AI13" s="15" t="s">
        <v>61</v>
      </c>
      <c r="AJ13" s="15" t="s">
        <v>52</v>
      </c>
      <c r="AK13" s="15" t="s">
        <v>52</v>
      </c>
      <c r="AL13" s="15" t="str">
        <f t="shared" si="2"/>
        <v/>
      </c>
      <c r="AM13" s="15" t="str">
        <f t="shared" si="2"/>
        <v/>
      </c>
      <c r="AN13" s="15" t="str">
        <f t="shared" si="2"/>
        <v/>
      </c>
      <c r="AO13" s="40"/>
      <c r="AP13" s="38"/>
      <c r="AQ13" s="31">
        <v>4</v>
      </c>
      <c r="AR13" s="2" t="s">
        <v>3</v>
      </c>
      <c r="AS13" s="2" t="str">
        <f t="shared" si="3"/>
        <v>February</v>
      </c>
      <c r="AT13" s="32">
        <v>1004</v>
      </c>
      <c r="AU13">
        <f t="shared" si="4"/>
        <v>21</v>
      </c>
      <c r="AV13">
        <f t="shared" si="5"/>
        <v>0</v>
      </c>
      <c r="AW13">
        <f t="shared" si="6"/>
        <v>2</v>
      </c>
      <c r="AX13">
        <f t="shared" si="7"/>
        <v>4</v>
      </c>
      <c r="AY13" s="3">
        <f t="shared" si="8"/>
        <v>28</v>
      </c>
      <c r="AZ13" s="3">
        <f>FEB[[#This Row],[Days]]-FEB[[#This Row],[Absent]]</f>
        <v>28</v>
      </c>
      <c r="BA13" s="23">
        <v>34000</v>
      </c>
      <c r="BB13" s="24">
        <f>FEB[[#This Row],[Salary]]/FEB[[#This Row],[Days]]</f>
        <v>1214.2857142857142</v>
      </c>
      <c r="BC13" s="24">
        <f>FEB[[#This Row],[PerDaySalary]]*FEB[[#This Row],[Absent]]</f>
        <v>0</v>
      </c>
      <c r="BD13" s="25">
        <f>FEB[[#This Row],[Salary]]-FEB[[#This Row],[Deduction]]</f>
        <v>34000</v>
      </c>
      <c r="BE13" s="38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</row>
    <row r="14" spans="4:92" ht="15" thickBot="1" x14ac:dyDescent="0.35">
      <c r="D14" s="36"/>
      <c r="E14" s="40"/>
      <c r="F14" s="7">
        <v>5</v>
      </c>
      <c r="G14" s="2" t="s">
        <v>29</v>
      </c>
      <c r="H14" s="2">
        <v>1005</v>
      </c>
      <c r="I14" s="16">
        <f t="shared" si="9"/>
        <v>4</v>
      </c>
      <c r="J14" s="15" t="s">
        <v>52</v>
      </c>
      <c r="K14" s="15" t="str">
        <f t="shared" si="2"/>
        <v>WO</v>
      </c>
      <c r="L14" s="15" t="s">
        <v>52</v>
      </c>
      <c r="M14" s="15" t="s">
        <v>52</v>
      </c>
      <c r="N14" s="15" t="s">
        <v>52</v>
      </c>
      <c r="O14" s="15" t="s">
        <v>52</v>
      </c>
      <c r="P14" s="15" t="s">
        <v>52</v>
      </c>
      <c r="Q14" s="15" t="s">
        <v>52</v>
      </c>
      <c r="R14" s="15" t="str">
        <f t="shared" si="2"/>
        <v>WO</v>
      </c>
      <c r="S14" s="15" t="s">
        <v>52</v>
      </c>
      <c r="T14" s="15" t="s">
        <v>52</v>
      </c>
      <c r="U14" s="15" t="s">
        <v>52</v>
      </c>
      <c r="V14" s="15" t="s">
        <v>52</v>
      </c>
      <c r="W14" s="15" t="s">
        <v>52</v>
      </c>
      <c r="X14" s="15" t="s">
        <v>52</v>
      </c>
      <c r="Y14" s="15" t="str">
        <f t="shared" si="2"/>
        <v>WO</v>
      </c>
      <c r="Z14" s="15" t="s">
        <v>52</v>
      </c>
      <c r="AA14" s="15" t="s">
        <v>52</v>
      </c>
      <c r="AB14" s="15" t="s">
        <v>52</v>
      </c>
      <c r="AC14" s="15" t="s">
        <v>54</v>
      </c>
      <c r="AD14" s="15" t="s">
        <v>54</v>
      </c>
      <c r="AE14" s="15" t="s">
        <v>52</v>
      </c>
      <c r="AF14" s="15" t="str">
        <f t="shared" si="2"/>
        <v>WO</v>
      </c>
      <c r="AG14" s="15" t="s">
        <v>52</v>
      </c>
      <c r="AH14" s="15" t="s">
        <v>52</v>
      </c>
      <c r="AI14" s="15" t="s">
        <v>52</v>
      </c>
      <c r="AJ14" s="15" t="s">
        <v>52</v>
      </c>
      <c r="AK14" s="15" t="s">
        <v>52</v>
      </c>
      <c r="AL14" s="15" t="str">
        <f t="shared" si="2"/>
        <v/>
      </c>
      <c r="AM14" s="15" t="str">
        <f t="shared" si="2"/>
        <v/>
      </c>
      <c r="AN14" s="15" t="str">
        <f t="shared" si="2"/>
        <v/>
      </c>
      <c r="AO14" s="40"/>
      <c r="AP14" s="38"/>
      <c r="AQ14" s="31">
        <v>5</v>
      </c>
      <c r="AR14" s="2" t="s">
        <v>29</v>
      </c>
      <c r="AS14" s="2" t="str">
        <f t="shared" si="3"/>
        <v>February</v>
      </c>
      <c r="AT14" s="32">
        <v>1005</v>
      </c>
      <c r="AU14">
        <f t="shared" si="4"/>
        <v>22</v>
      </c>
      <c r="AV14">
        <f t="shared" si="5"/>
        <v>0</v>
      </c>
      <c r="AW14">
        <f t="shared" si="6"/>
        <v>2</v>
      </c>
      <c r="AX14">
        <f t="shared" si="7"/>
        <v>4</v>
      </c>
      <c r="AY14" s="3">
        <f t="shared" si="8"/>
        <v>28</v>
      </c>
      <c r="AZ14" s="3">
        <f>FEB[[#This Row],[Days]]-FEB[[#This Row],[Absent]]</f>
        <v>28</v>
      </c>
      <c r="BA14" s="23">
        <v>76000</v>
      </c>
      <c r="BB14" s="24">
        <f>FEB[[#This Row],[Salary]]/FEB[[#This Row],[Days]]</f>
        <v>2714.2857142857142</v>
      </c>
      <c r="BC14" s="24">
        <f>FEB[[#This Row],[PerDaySalary]]*FEB[[#This Row],[Absent]]</f>
        <v>0</v>
      </c>
      <c r="BD14" s="25">
        <f>FEB[[#This Row],[Salary]]-FEB[[#This Row],[Deduction]]</f>
        <v>76000</v>
      </c>
      <c r="BE14" s="38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</row>
    <row r="15" spans="4:92" ht="15" thickBot="1" x14ac:dyDescent="0.35">
      <c r="D15" s="36"/>
      <c r="E15" s="40"/>
      <c r="F15" s="7">
        <v>6</v>
      </c>
      <c r="G15" s="2" t="s">
        <v>30</v>
      </c>
      <c r="H15" s="2">
        <v>1006</v>
      </c>
      <c r="I15" s="16">
        <f t="shared" si="9"/>
        <v>4</v>
      </c>
      <c r="J15" s="15" t="s">
        <v>53</v>
      </c>
      <c r="K15" s="15" t="str">
        <f t="shared" si="2"/>
        <v>WO</v>
      </c>
      <c r="L15" s="15" t="s">
        <v>52</v>
      </c>
      <c r="M15" s="15" t="s">
        <v>52</v>
      </c>
      <c r="N15" s="15" t="s">
        <v>52</v>
      </c>
      <c r="O15" s="15" t="s">
        <v>52</v>
      </c>
      <c r="P15" s="15" t="s">
        <v>52</v>
      </c>
      <c r="Q15" s="15" t="s">
        <v>52</v>
      </c>
      <c r="R15" s="15" t="str">
        <f t="shared" si="2"/>
        <v>WO</v>
      </c>
      <c r="S15" s="15" t="s">
        <v>52</v>
      </c>
      <c r="T15" s="15" t="s">
        <v>52</v>
      </c>
      <c r="U15" s="15" t="s">
        <v>53</v>
      </c>
      <c r="V15" s="15" t="s">
        <v>52</v>
      </c>
      <c r="W15" s="15" t="s">
        <v>52</v>
      </c>
      <c r="X15" s="15" t="s">
        <v>52</v>
      </c>
      <c r="Y15" s="15" t="str">
        <f t="shared" si="2"/>
        <v>WO</v>
      </c>
      <c r="Z15" s="15" t="s">
        <v>53</v>
      </c>
      <c r="AA15" s="15" t="s">
        <v>52</v>
      </c>
      <c r="AB15" s="15" t="s">
        <v>52</v>
      </c>
      <c r="AC15" s="15" t="s">
        <v>54</v>
      </c>
      <c r="AD15" s="15" t="s">
        <v>54</v>
      </c>
      <c r="AE15" s="15" t="s">
        <v>52</v>
      </c>
      <c r="AF15" s="15" t="str">
        <f t="shared" si="2"/>
        <v>WO</v>
      </c>
      <c r="AG15" s="15" t="s">
        <v>52</v>
      </c>
      <c r="AH15" s="15" t="s">
        <v>52</v>
      </c>
      <c r="AI15" s="15" t="s">
        <v>52</v>
      </c>
      <c r="AJ15" s="15" t="s">
        <v>52</v>
      </c>
      <c r="AK15" s="15" t="s">
        <v>52</v>
      </c>
      <c r="AL15" s="15" t="str">
        <f t="shared" si="2"/>
        <v/>
      </c>
      <c r="AM15" s="15" t="str">
        <f t="shared" si="2"/>
        <v/>
      </c>
      <c r="AN15" s="15" t="str">
        <f t="shared" si="2"/>
        <v/>
      </c>
      <c r="AO15" s="40"/>
      <c r="AP15" s="38"/>
      <c r="AQ15" s="31">
        <v>6</v>
      </c>
      <c r="AR15" s="2" t="s">
        <v>30</v>
      </c>
      <c r="AS15" s="2" t="str">
        <f t="shared" si="3"/>
        <v>February</v>
      </c>
      <c r="AT15" s="32">
        <v>1006</v>
      </c>
      <c r="AU15">
        <f t="shared" si="4"/>
        <v>19</v>
      </c>
      <c r="AV15">
        <f t="shared" si="5"/>
        <v>3</v>
      </c>
      <c r="AW15">
        <f t="shared" si="6"/>
        <v>2</v>
      </c>
      <c r="AX15">
        <f t="shared" si="7"/>
        <v>4</v>
      </c>
      <c r="AY15" s="3">
        <f t="shared" si="8"/>
        <v>28</v>
      </c>
      <c r="AZ15" s="3">
        <f>FEB[[#This Row],[Days]]-FEB[[#This Row],[Absent]]</f>
        <v>25</v>
      </c>
      <c r="BA15" s="23">
        <v>89000</v>
      </c>
      <c r="BB15" s="24">
        <f>FEB[[#This Row],[Salary]]/FEB[[#This Row],[Days]]</f>
        <v>3178.5714285714284</v>
      </c>
      <c r="BC15" s="24">
        <f>FEB[[#This Row],[PerDaySalary]]*FEB[[#This Row],[Absent]]</f>
        <v>9535.7142857142862</v>
      </c>
      <c r="BD15" s="25">
        <f>FEB[[#This Row],[Salary]]-FEB[[#This Row],[Deduction]]</f>
        <v>79464.28571428571</v>
      </c>
      <c r="BE15" s="38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</row>
    <row r="16" spans="4:92" ht="15" thickBot="1" x14ac:dyDescent="0.35">
      <c r="D16" s="36"/>
      <c r="E16" s="40"/>
      <c r="F16" s="7">
        <v>7</v>
      </c>
      <c r="G16" s="2" t="s">
        <v>55</v>
      </c>
      <c r="H16" s="2">
        <v>1007</v>
      </c>
      <c r="I16" s="16">
        <f t="shared" si="9"/>
        <v>4</v>
      </c>
      <c r="J16" s="15" t="s">
        <v>52</v>
      </c>
      <c r="K16" s="15" t="str">
        <f t="shared" si="2"/>
        <v>WO</v>
      </c>
      <c r="L16" s="15" t="s">
        <v>52</v>
      </c>
      <c r="M16" s="15" t="s">
        <v>52</v>
      </c>
      <c r="N16" s="15" t="s">
        <v>52</v>
      </c>
      <c r="O16" s="15" t="s">
        <v>52</v>
      </c>
      <c r="P16" s="15" t="s">
        <v>52</v>
      </c>
      <c r="Q16" s="15" t="s">
        <v>52</v>
      </c>
      <c r="R16" s="15" t="str">
        <f t="shared" si="2"/>
        <v>WO</v>
      </c>
      <c r="S16" s="15" t="s">
        <v>52</v>
      </c>
      <c r="T16" s="15" t="s">
        <v>52</v>
      </c>
      <c r="U16" s="15" t="s">
        <v>52</v>
      </c>
      <c r="V16" s="15" t="s">
        <v>52</v>
      </c>
      <c r="W16" s="15" t="s">
        <v>52</v>
      </c>
      <c r="X16" s="15" t="s">
        <v>52</v>
      </c>
      <c r="Y16" s="15" t="str">
        <f t="shared" si="2"/>
        <v>WO</v>
      </c>
      <c r="Z16" s="15" t="s">
        <v>52</v>
      </c>
      <c r="AA16" s="15" t="s">
        <v>52</v>
      </c>
      <c r="AB16" s="15" t="s">
        <v>52</v>
      </c>
      <c r="AC16" s="15" t="s">
        <v>54</v>
      </c>
      <c r="AD16" s="15" t="s">
        <v>54</v>
      </c>
      <c r="AE16" s="15" t="s">
        <v>52</v>
      </c>
      <c r="AF16" s="15" t="str">
        <f t="shared" si="2"/>
        <v>WO</v>
      </c>
      <c r="AG16" s="15" t="s">
        <v>52</v>
      </c>
      <c r="AH16" s="15" t="s">
        <v>52</v>
      </c>
      <c r="AI16" s="15" t="s">
        <v>52</v>
      </c>
      <c r="AJ16" s="15" t="s">
        <v>52</v>
      </c>
      <c r="AK16" s="15" t="s">
        <v>52</v>
      </c>
      <c r="AL16" s="15" t="str">
        <f t="shared" si="2"/>
        <v/>
      </c>
      <c r="AM16" s="15" t="str">
        <f t="shared" si="2"/>
        <v/>
      </c>
      <c r="AN16" s="15" t="str">
        <f t="shared" si="2"/>
        <v/>
      </c>
      <c r="AO16" s="40"/>
      <c r="AP16" s="38"/>
      <c r="AQ16" s="31">
        <v>7</v>
      </c>
      <c r="AR16" s="2" t="s">
        <v>55</v>
      </c>
      <c r="AS16" s="2" t="str">
        <f t="shared" si="3"/>
        <v>February</v>
      </c>
      <c r="AT16" s="32">
        <v>1007</v>
      </c>
      <c r="AU16">
        <f t="shared" si="4"/>
        <v>22</v>
      </c>
      <c r="AV16">
        <f t="shared" si="5"/>
        <v>0</v>
      </c>
      <c r="AW16">
        <f t="shared" si="6"/>
        <v>2</v>
      </c>
      <c r="AX16">
        <f t="shared" si="7"/>
        <v>4</v>
      </c>
      <c r="AY16" s="3">
        <f t="shared" si="8"/>
        <v>28</v>
      </c>
      <c r="AZ16" s="3">
        <f>FEB[[#This Row],[Days]]-FEB[[#This Row],[Absent]]</f>
        <v>28</v>
      </c>
      <c r="BA16" s="23">
        <v>76000</v>
      </c>
      <c r="BB16" s="24">
        <f>FEB[[#This Row],[Salary]]/FEB[[#This Row],[Days]]</f>
        <v>2714.2857142857142</v>
      </c>
      <c r="BC16" s="24">
        <f>FEB[[#This Row],[PerDaySalary]]*FEB[[#This Row],[Absent]]</f>
        <v>0</v>
      </c>
      <c r="BD16" s="25">
        <f>FEB[[#This Row],[Salary]]-FEB[[#This Row],[Deduction]]</f>
        <v>76000</v>
      </c>
      <c r="BE16" s="38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</row>
    <row r="17" spans="4:92" ht="15" thickBot="1" x14ac:dyDescent="0.35">
      <c r="D17" s="36"/>
      <c r="E17" s="40"/>
      <c r="F17" s="7">
        <v>8</v>
      </c>
      <c r="G17" s="2" t="s">
        <v>31</v>
      </c>
      <c r="H17" s="2">
        <v>1008</v>
      </c>
      <c r="I17" s="16">
        <f t="shared" si="9"/>
        <v>4</v>
      </c>
      <c r="J17" s="15" t="s">
        <v>52</v>
      </c>
      <c r="K17" s="15" t="str">
        <f t="shared" si="2"/>
        <v>WO</v>
      </c>
      <c r="L17" s="15" t="s">
        <v>52</v>
      </c>
      <c r="M17" s="15" t="s">
        <v>52</v>
      </c>
      <c r="N17" s="15" t="s">
        <v>52</v>
      </c>
      <c r="O17" s="15" t="s">
        <v>52</v>
      </c>
      <c r="P17" s="15" t="s">
        <v>52</v>
      </c>
      <c r="Q17" s="15" t="s">
        <v>53</v>
      </c>
      <c r="R17" s="15" t="str">
        <f t="shared" si="2"/>
        <v>WO</v>
      </c>
      <c r="S17" s="15" t="s">
        <v>52</v>
      </c>
      <c r="T17" s="15" t="s">
        <v>52</v>
      </c>
      <c r="U17" s="15" t="s">
        <v>52</v>
      </c>
      <c r="V17" s="15" t="s">
        <v>52</v>
      </c>
      <c r="W17" s="15" t="s">
        <v>52</v>
      </c>
      <c r="X17" s="15" t="s">
        <v>52</v>
      </c>
      <c r="Y17" s="15" t="str">
        <f t="shared" si="2"/>
        <v>WO</v>
      </c>
      <c r="Z17" s="15" t="s">
        <v>52</v>
      </c>
      <c r="AA17" s="15" t="s">
        <v>52</v>
      </c>
      <c r="AB17" s="15" t="s">
        <v>53</v>
      </c>
      <c r="AC17" s="15" t="s">
        <v>54</v>
      </c>
      <c r="AD17" s="15" t="s">
        <v>54</v>
      </c>
      <c r="AE17" s="15" t="s">
        <v>52</v>
      </c>
      <c r="AF17" s="15" t="str">
        <f t="shared" si="2"/>
        <v>WO</v>
      </c>
      <c r="AG17" s="15" t="s">
        <v>52</v>
      </c>
      <c r="AH17" s="15" t="s">
        <v>52</v>
      </c>
      <c r="AI17" s="15" t="s">
        <v>52</v>
      </c>
      <c r="AJ17" s="15" t="s">
        <v>52</v>
      </c>
      <c r="AK17" s="15" t="s">
        <v>52</v>
      </c>
      <c r="AL17" s="15" t="str">
        <f t="shared" si="2"/>
        <v/>
      </c>
      <c r="AM17" s="15" t="str">
        <f t="shared" si="2"/>
        <v/>
      </c>
      <c r="AN17" s="15" t="str">
        <f t="shared" si="2"/>
        <v/>
      </c>
      <c r="AO17" s="40"/>
      <c r="AP17" s="38"/>
      <c r="AQ17" s="31">
        <v>8</v>
      </c>
      <c r="AR17" s="2" t="s">
        <v>31</v>
      </c>
      <c r="AS17" s="2" t="str">
        <f t="shared" si="3"/>
        <v>February</v>
      </c>
      <c r="AT17" s="32">
        <v>1008</v>
      </c>
      <c r="AU17">
        <f t="shared" si="4"/>
        <v>20</v>
      </c>
      <c r="AV17">
        <f t="shared" si="5"/>
        <v>2</v>
      </c>
      <c r="AW17">
        <f t="shared" si="6"/>
        <v>2</v>
      </c>
      <c r="AX17">
        <f t="shared" si="7"/>
        <v>4</v>
      </c>
      <c r="AY17" s="3">
        <f t="shared" si="8"/>
        <v>28</v>
      </c>
      <c r="AZ17" s="3">
        <f>FEB[[#This Row],[Days]]-FEB[[#This Row],[Absent]]</f>
        <v>26</v>
      </c>
      <c r="BA17" s="23">
        <v>54000</v>
      </c>
      <c r="BB17" s="24">
        <f>FEB[[#This Row],[Salary]]/FEB[[#This Row],[Days]]</f>
        <v>1928.5714285714287</v>
      </c>
      <c r="BC17" s="24">
        <f>FEB[[#This Row],[PerDaySalary]]*FEB[[#This Row],[Absent]]</f>
        <v>3857.1428571428573</v>
      </c>
      <c r="BD17" s="25">
        <f>FEB[[#This Row],[Salary]]-FEB[[#This Row],[Deduction]]</f>
        <v>50142.857142857145</v>
      </c>
      <c r="BE17" s="38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</row>
    <row r="18" spans="4:92" ht="15" thickBot="1" x14ac:dyDescent="0.35">
      <c r="D18" s="36"/>
      <c r="E18" s="40"/>
      <c r="F18" s="7">
        <v>9</v>
      </c>
      <c r="G18" s="2" t="s">
        <v>32</v>
      </c>
      <c r="H18" s="2">
        <v>1009</v>
      </c>
      <c r="I18" s="16">
        <f t="shared" si="9"/>
        <v>4</v>
      </c>
      <c r="J18" s="15" t="s">
        <v>52</v>
      </c>
      <c r="K18" s="15" t="str">
        <f t="shared" si="2"/>
        <v>WO</v>
      </c>
      <c r="L18" s="15" t="s">
        <v>52</v>
      </c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15" t="str">
        <f t="shared" si="2"/>
        <v>WO</v>
      </c>
      <c r="S18" s="15" t="s">
        <v>52</v>
      </c>
      <c r="T18" s="15" t="s">
        <v>52</v>
      </c>
      <c r="U18" s="15" t="s">
        <v>52</v>
      </c>
      <c r="V18" s="15" t="s">
        <v>53</v>
      </c>
      <c r="W18" s="15" t="s">
        <v>52</v>
      </c>
      <c r="X18" s="15" t="s">
        <v>52</v>
      </c>
      <c r="Y18" s="15" t="str">
        <f t="shared" si="2"/>
        <v>WO</v>
      </c>
      <c r="Z18" s="15" t="s">
        <v>52</v>
      </c>
      <c r="AA18" s="15" t="s">
        <v>52</v>
      </c>
      <c r="AB18" s="15" t="s">
        <v>52</v>
      </c>
      <c r="AC18" s="15" t="s">
        <v>54</v>
      </c>
      <c r="AD18" s="15" t="s">
        <v>54</v>
      </c>
      <c r="AE18" s="15" t="s">
        <v>52</v>
      </c>
      <c r="AF18" s="15" t="str">
        <f t="shared" ref="AF18:AN29" si="10">IF(AF$8="Sun","WO","")</f>
        <v>WO</v>
      </c>
      <c r="AG18" s="15" t="s">
        <v>52</v>
      </c>
      <c r="AH18" s="15" t="s">
        <v>52</v>
      </c>
      <c r="AI18" s="15" t="s">
        <v>52</v>
      </c>
      <c r="AJ18" s="15" t="s">
        <v>52</v>
      </c>
      <c r="AK18" s="15" t="s">
        <v>52</v>
      </c>
      <c r="AL18" s="15" t="str">
        <f t="shared" si="10"/>
        <v/>
      </c>
      <c r="AM18" s="15" t="str">
        <f t="shared" si="10"/>
        <v/>
      </c>
      <c r="AN18" s="15" t="str">
        <f t="shared" si="10"/>
        <v/>
      </c>
      <c r="AO18" s="40"/>
      <c r="AP18" s="38"/>
      <c r="AQ18" s="31">
        <v>9</v>
      </c>
      <c r="AR18" s="2" t="s">
        <v>32</v>
      </c>
      <c r="AS18" s="2" t="str">
        <f t="shared" si="3"/>
        <v>February</v>
      </c>
      <c r="AT18" s="32">
        <v>1009</v>
      </c>
      <c r="AU18">
        <f t="shared" si="4"/>
        <v>21</v>
      </c>
      <c r="AV18">
        <f t="shared" si="5"/>
        <v>1</v>
      </c>
      <c r="AW18">
        <f t="shared" si="6"/>
        <v>2</v>
      </c>
      <c r="AX18">
        <f t="shared" si="7"/>
        <v>4</v>
      </c>
      <c r="AY18" s="3">
        <f t="shared" si="8"/>
        <v>28</v>
      </c>
      <c r="AZ18" s="3">
        <f>FEB[[#This Row],[Days]]-FEB[[#This Row],[Absent]]</f>
        <v>27</v>
      </c>
      <c r="BA18" s="23">
        <v>34000</v>
      </c>
      <c r="BB18" s="24">
        <f>FEB[[#This Row],[Salary]]/FEB[[#This Row],[Days]]</f>
        <v>1214.2857142857142</v>
      </c>
      <c r="BC18" s="24">
        <f>FEB[[#This Row],[PerDaySalary]]*FEB[[#This Row],[Absent]]</f>
        <v>1214.2857142857142</v>
      </c>
      <c r="BD18" s="25">
        <f>FEB[[#This Row],[Salary]]-FEB[[#This Row],[Deduction]]</f>
        <v>32785.714285714283</v>
      </c>
      <c r="BE18" s="38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</row>
    <row r="19" spans="4:92" ht="15" thickBot="1" x14ac:dyDescent="0.35">
      <c r="D19" s="36"/>
      <c r="E19" s="40"/>
      <c r="F19" s="7">
        <v>10</v>
      </c>
      <c r="G19" s="2" t="s">
        <v>11</v>
      </c>
      <c r="H19" s="2">
        <v>1010</v>
      </c>
      <c r="I19" s="16">
        <f t="shared" si="9"/>
        <v>4</v>
      </c>
      <c r="J19" s="15" t="s">
        <v>52</v>
      </c>
      <c r="K19" s="15" t="str">
        <f t="shared" ref="K19:Y29" si="11">IF(K$8="Sun","WO","")</f>
        <v>WO</v>
      </c>
      <c r="L19" s="15" t="s">
        <v>52</v>
      </c>
      <c r="M19" s="15" t="s">
        <v>52</v>
      </c>
      <c r="N19" s="15" t="s">
        <v>52</v>
      </c>
      <c r="O19" s="15" t="s">
        <v>52</v>
      </c>
      <c r="P19" s="15" t="s">
        <v>52</v>
      </c>
      <c r="Q19" s="15" t="s">
        <v>52</v>
      </c>
      <c r="R19" s="15" t="str">
        <f t="shared" si="11"/>
        <v>WO</v>
      </c>
      <c r="S19" s="15" t="s">
        <v>52</v>
      </c>
      <c r="T19" s="15" t="s">
        <v>52</v>
      </c>
      <c r="U19" s="15" t="s">
        <v>52</v>
      </c>
      <c r="V19" s="15" t="s">
        <v>52</v>
      </c>
      <c r="W19" s="15" t="s">
        <v>52</v>
      </c>
      <c r="X19" s="15" t="s">
        <v>52</v>
      </c>
      <c r="Y19" s="15" t="str">
        <f t="shared" si="11"/>
        <v>WO</v>
      </c>
      <c r="Z19" s="15" t="s">
        <v>52</v>
      </c>
      <c r="AA19" s="15" t="s">
        <v>52</v>
      </c>
      <c r="AB19" s="15" t="s">
        <v>52</v>
      </c>
      <c r="AC19" s="15" t="s">
        <v>54</v>
      </c>
      <c r="AD19" s="15" t="s">
        <v>54</v>
      </c>
      <c r="AE19" s="15" t="s">
        <v>52</v>
      </c>
      <c r="AF19" s="15" t="str">
        <f t="shared" si="10"/>
        <v>WO</v>
      </c>
      <c r="AG19" s="15" t="s">
        <v>52</v>
      </c>
      <c r="AH19" s="15" t="s">
        <v>52</v>
      </c>
      <c r="AI19" s="15" t="s">
        <v>52</v>
      </c>
      <c r="AJ19" s="15" t="s">
        <v>52</v>
      </c>
      <c r="AK19" s="15" t="s">
        <v>52</v>
      </c>
      <c r="AL19" s="15" t="str">
        <f t="shared" si="10"/>
        <v/>
      </c>
      <c r="AM19" s="15" t="str">
        <f t="shared" si="10"/>
        <v/>
      </c>
      <c r="AN19" s="15" t="str">
        <f t="shared" si="10"/>
        <v/>
      </c>
      <c r="AO19" s="40"/>
      <c r="AP19" s="38"/>
      <c r="AQ19" s="31">
        <v>10</v>
      </c>
      <c r="AR19" s="2" t="s">
        <v>11</v>
      </c>
      <c r="AS19" s="2" t="str">
        <f t="shared" si="3"/>
        <v>February</v>
      </c>
      <c r="AT19" s="32">
        <v>1010</v>
      </c>
      <c r="AU19">
        <f t="shared" si="4"/>
        <v>22</v>
      </c>
      <c r="AV19">
        <f t="shared" si="5"/>
        <v>0</v>
      </c>
      <c r="AW19">
        <f t="shared" si="6"/>
        <v>2</v>
      </c>
      <c r="AX19">
        <f t="shared" si="7"/>
        <v>4</v>
      </c>
      <c r="AY19" s="3">
        <f t="shared" si="8"/>
        <v>28</v>
      </c>
      <c r="AZ19" s="3">
        <f>FEB[[#This Row],[Days]]-FEB[[#This Row],[Absent]]</f>
        <v>28</v>
      </c>
      <c r="BA19" s="23">
        <v>23000</v>
      </c>
      <c r="BB19" s="24">
        <f>FEB[[#This Row],[Salary]]/FEB[[#This Row],[Days]]</f>
        <v>821.42857142857144</v>
      </c>
      <c r="BC19" s="24">
        <f>FEB[[#This Row],[PerDaySalary]]*FEB[[#This Row],[Absent]]</f>
        <v>0</v>
      </c>
      <c r="BD19" s="25">
        <f>FEB[[#This Row],[Salary]]-FEB[[#This Row],[Deduction]]</f>
        <v>23000</v>
      </c>
      <c r="BE19" s="38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</row>
    <row r="20" spans="4:92" ht="15" thickBot="1" x14ac:dyDescent="0.35">
      <c r="D20" s="36"/>
      <c r="E20" s="40"/>
      <c r="F20" s="7">
        <v>11</v>
      </c>
      <c r="G20" s="2" t="s">
        <v>56</v>
      </c>
      <c r="H20" s="2">
        <v>1011</v>
      </c>
      <c r="I20" s="16">
        <f t="shared" si="9"/>
        <v>4</v>
      </c>
      <c r="J20" s="15" t="s">
        <v>52</v>
      </c>
      <c r="K20" s="15" t="str">
        <f t="shared" si="11"/>
        <v>WO</v>
      </c>
      <c r="L20" s="15" t="s">
        <v>52</v>
      </c>
      <c r="M20" s="15" t="s">
        <v>52</v>
      </c>
      <c r="N20" s="15" t="s">
        <v>53</v>
      </c>
      <c r="O20" s="15" t="s">
        <v>52</v>
      </c>
      <c r="P20" s="15" t="s">
        <v>52</v>
      </c>
      <c r="Q20" s="15" t="s">
        <v>52</v>
      </c>
      <c r="R20" s="15" t="str">
        <f t="shared" si="11"/>
        <v>WO</v>
      </c>
      <c r="S20" s="15" t="s">
        <v>52</v>
      </c>
      <c r="T20" s="15" t="s">
        <v>52</v>
      </c>
      <c r="U20" s="15" t="s">
        <v>52</v>
      </c>
      <c r="V20" s="15" t="s">
        <v>52</v>
      </c>
      <c r="W20" s="15" t="s">
        <v>52</v>
      </c>
      <c r="X20" s="15" t="s">
        <v>52</v>
      </c>
      <c r="Y20" s="15" t="str">
        <f t="shared" si="11"/>
        <v>WO</v>
      </c>
      <c r="Z20" s="15" t="s">
        <v>52</v>
      </c>
      <c r="AA20" s="15" t="s">
        <v>52</v>
      </c>
      <c r="AB20" s="15" t="s">
        <v>52</v>
      </c>
      <c r="AC20" s="15" t="s">
        <v>54</v>
      </c>
      <c r="AD20" s="15" t="s">
        <v>54</v>
      </c>
      <c r="AE20" s="15" t="s">
        <v>52</v>
      </c>
      <c r="AF20" s="15" t="str">
        <f t="shared" si="10"/>
        <v>WO</v>
      </c>
      <c r="AG20" s="15" t="s">
        <v>52</v>
      </c>
      <c r="AH20" s="15" t="s">
        <v>52</v>
      </c>
      <c r="AI20" s="15" t="s">
        <v>52</v>
      </c>
      <c r="AJ20" s="15" t="s">
        <v>52</v>
      </c>
      <c r="AK20" s="15" t="s">
        <v>52</v>
      </c>
      <c r="AL20" s="15" t="str">
        <f t="shared" si="10"/>
        <v/>
      </c>
      <c r="AM20" s="15" t="str">
        <f t="shared" si="10"/>
        <v/>
      </c>
      <c r="AN20" s="15" t="str">
        <f t="shared" si="10"/>
        <v/>
      </c>
      <c r="AO20" s="40"/>
      <c r="AP20" s="38"/>
      <c r="AQ20" s="31">
        <v>11</v>
      </c>
      <c r="AR20" s="2" t="s">
        <v>56</v>
      </c>
      <c r="AS20" s="2" t="str">
        <f t="shared" si="3"/>
        <v>February</v>
      </c>
      <c r="AT20" s="32">
        <v>1011</v>
      </c>
      <c r="AU20">
        <f t="shared" si="4"/>
        <v>21</v>
      </c>
      <c r="AV20">
        <f t="shared" si="5"/>
        <v>1</v>
      </c>
      <c r="AW20">
        <f t="shared" si="6"/>
        <v>2</v>
      </c>
      <c r="AX20">
        <f t="shared" si="7"/>
        <v>4</v>
      </c>
      <c r="AY20" s="3">
        <f t="shared" si="8"/>
        <v>28</v>
      </c>
      <c r="AZ20" s="3">
        <f>FEB[[#This Row],[Days]]-FEB[[#This Row],[Absent]]</f>
        <v>27</v>
      </c>
      <c r="BA20" s="23">
        <v>45000</v>
      </c>
      <c r="BB20" s="24">
        <f>FEB[[#This Row],[Salary]]/FEB[[#This Row],[Days]]</f>
        <v>1607.1428571428571</v>
      </c>
      <c r="BC20" s="24">
        <f>FEB[[#This Row],[PerDaySalary]]*FEB[[#This Row],[Absent]]</f>
        <v>1607.1428571428571</v>
      </c>
      <c r="BD20" s="25">
        <f>FEB[[#This Row],[Salary]]-FEB[[#This Row],[Deduction]]</f>
        <v>43392.857142857145</v>
      </c>
      <c r="BE20" s="38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</row>
    <row r="21" spans="4:92" ht="15" thickBot="1" x14ac:dyDescent="0.35">
      <c r="D21" s="36"/>
      <c r="E21" s="40"/>
      <c r="F21" s="7">
        <v>12</v>
      </c>
      <c r="G21" s="2" t="s">
        <v>33</v>
      </c>
      <c r="H21" s="2">
        <v>1012</v>
      </c>
      <c r="I21" s="16">
        <f t="shared" si="9"/>
        <v>4</v>
      </c>
      <c r="J21" s="15" t="s">
        <v>52</v>
      </c>
      <c r="K21" s="15" t="str">
        <f t="shared" si="11"/>
        <v>WO</v>
      </c>
      <c r="L21" s="15" t="s">
        <v>52</v>
      </c>
      <c r="M21" s="15" t="s">
        <v>52</v>
      </c>
      <c r="N21" s="15" t="s">
        <v>52</v>
      </c>
      <c r="O21" s="15" t="s">
        <v>52</v>
      </c>
      <c r="P21" s="15" t="s">
        <v>52</v>
      </c>
      <c r="Q21" s="15" t="s">
        <v>52</v>
      </c>
      <c r="R21" s="15" t="str">
        <f t="shared" si="11"/>
        <v>WO</v>
      </c>
      <c r="S21" s="15" t="s">
        <v>52</v>
      </c>
      <c r="T21" s="15" t="s">
        <v>52</v>
      </c>
      <c r="U21" s="15" t="s">
        <v>52</v>
      </c>
      <c r="V21" s="15" t="s">
        <v>53</v>
      </c>
      <c r="W21" s="15" t="s">
        <v>52</v>
      </c>
      <c r="X21" s="15" t="s">
        <v>52</v>
      </c>
      <c r="Y21" s="15" t="str">
        <f t="shared" si="11"/>
        <v>WO</v>
      </c>
      <c r="Z21" s="15" t="s">
        <v>52</v>
      </c>
      <c r="AA21" s="15" t="s">
        <v>52</v>
      </c>
      <c r="AB21" s="15" t="s">
        <v>52</v>
      </c>
      <c r="AC21" s="15" t="s">
        <v>54</v>
      </c>
      <c r="AD21" s="15" t="s">
        <v>54</v>
      </c>
      <c r="AE21" s="15" t="s">
        <v>52</v>
      </c>
      <c r="AF21" s="15" t="str">
        <f t="shared" si="10"/>
        <v>WO</v>
      </c>
      <c r="AG21" s="15" t="s">
        <v>52</v>
      </c>
      <c r="AH21" s="15" t="s">
        <v>52</v>
      </c>
      <c r="AI21" s="15" t="s">
        <v>53</v>
      </c>
      <c r="AJ21" s="15" t="s">
        <v>52</v>
      </c>
      <c r="AK21" s="15" t="s">
        <v>52</v>
      </c>
      <c r="AL21" s="15" t="str">
        <f t="shared" si="10"/>
        <v/>
      </c>
      <c r="AM21" s="15" t="str">
        <f t="shared" si="10"/>
        <v/>
      </c>
      <c r="AN21" s="15" t="str">
        <f t="shared" si="10"/>
        <v/>
      </c>
      <c r="AO21" s="40"/>
      <c r="AP21" s="38"/>
      <c r="AQ21" s="31">
        <v>12</v>
      </c>
      <c r="AR21" s="2" t="s">
        <v>33</v>
      </c>
      <c r="AS21" s="2" t="str">
        <f t="shared" si="3"/>
        <v>February</v>
      </c>
      <c r="AT21" s="32">
        <v>1012</v>
      </c>
      <c r="AU21">
        <f t="shared" si="4"/>
        <v>20</v>
      </c>
      <c r="AV21">
        <f t="shared" si="5"/>
        <v>2</v>
      </c>
      <c r="AW21">
        <f t="shared" si="6"/>
        <v>2</v>
      </c>
      <c r="AX21">
        <f t="shared" si="7"/>
        <v>4</v>
      </c>
      <c r="AY21" s="3">
        <f t="shared" si="8"/>
        <v>28</v>
      </c>
      <c r="AZ21" s="3">
        <f>FEB[[#This Row],[Days]]-FEB[[#This Row],[Absent]]</f>
        <v>26</v>
      </c>
      <c r="BA21" s="23">
        <v>54000</v>
      </c>
      <c r="BB21" s="24">
        <f>FEB[[#This Row],[Salary]]/FEB[[#This Row],[Days]]</f>
        <v>1928.5714285714287</v>
      </c>
      <c r="BC21" s="24">
        <f>FEB[[#This Row],[PerDaySalary]]*FEB[[#This Row],[Absent]]</f>
        <v>3857.1428571428573</v>
      </c>
      <c r="BD21" s="25">
        <f>FEB[[#This Row],[Salary]]-FEB[[#This Row],[Deduction]]</f>
        <v>50142.857142857145</v>
      </c>
      <c r="BE21" s="38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</row>
    <row r="22" spans="4:92" ht="15" thickBot="1" x14ac:dyDescent="0.35">
      <c r="D22" s="36"/>
      <c r="E22" s="40"/>
      <c r="F22" s="7">
        <v>13</v>
      </c>
      <c r="G22" s="2" t="s">
        <v>34</v>
      </c>
      <c r="H22" s="2">
        <v>1013</v>
      </c>
      <c r="I22" s="16">
        <f t="shared" si="9"/>
        <v>4</v>
      </c>
      <c r="J22" s="15" t="s">
        <v>52</v>
      </c>
      <c r="K22" s="15" t="str">
        <f t="shared" si="11"/>
        <v>WO</v>
      </c>
      <c r="L22" s="15" t="s">
        <v>52</v>
      </c>
      <c r="M22" s="15" t="s">
        <v>52</v>
      </c>
      <c r="N22" s="15" t="s">
        <v>52</v>
      </c>
      <c r="O22" s="15" t="s">
        <v>52</v>
      </c>
      <c r="P22" s="15" t="s">
        <v>52</v>
      </c>
      <c r="Q22" s="15" t="s">
        <v>52</v>
      </c>
      <c r="R22" s="15" t="str">
        <f t="shared" si="11"/>
        <v>WO</v>
      </c>
      <c r="S22" s="15" t="s">
        <v>52</v>
      </c>
      <c r="T22" s="15" t="s">
        <v>52</v>
      </c>
      <c r="U22" s="15" t="s">
        <v>52</v>
      </c>
      <c r="V22" s="15" t="s">
        <v>52</v>
      </c>
      <c r="W22" s="15" t="s">
        <v>52</v>
      </c>
      <c r="X22" s="15" t="s">
        <v>52</v>
      </c>
      <c r="Y22" s="15" t="str">
        <f t="shared" si="11"/>
        <v>WO</v>
      </c>
      <c r="Z22" s="15" t="s">
        <v>52</v>
      </c>
      <c r="AA22" s="15" t="s">
        <v>52</v>
      </c>
      <c r="AB22" s="15" t="s">
        <v>52</v>
      </c>
      <c r="AC22" s="15" t="s">
        <v>54</v>
      </c>
      <c r="AD22" s="15" t="s">
        <v>54</v>
      </c>
      <c r="AE22" s="15" t="s">
        <v>52</v>
      </c>
      <c r="AF22" s="15" t="str">
        <f t="shared" si="10"/>
        <v>WO</v>
      </c>
      <c r="AG22" s="15" t="s">
        <v>52</v>
      </c>
      <c r="AH22" s="15" t="s">
        <v>52</v>
      </c>
      <c r="AI22" s="15" t="s">
        <v>52</v>
      </c>
      <c r="AJ22" s="15" t="s">
        <v>52</v>
      </c>
      <c r="AK22" s="15" t="s">
        <v>52</v>
      </c>
      <c r="AL22" s="15" t="str">
        <f t="shared" si="10"/>
        <v/>
      </c>
      <c r="AM22" s="15" t="str">
        <f t="shared" si="10"/>
        <v/>
      </c>
      <c r="AN22" s="15" t="str">
        <f t="shared" si="10"/>
        <v/>
      </c>
      <c r="AO22" s="40"/>
      <c r="AP22" s="38"/>
      <c r="AQ22" s="31">
        <v>13</v>
      </c>
      <c r="AR22" s="2" t="s">
        <v>34</v>
      </c>
      <c r="AS22" s="2" t="str">
        <f t="shared" si="3"/>
        <v>February</v>
      </c>
      <c r="AT22" s="32">
        <v>1013</v>
      </c>
      <c r="AU22">
        <f t="shared" si="4"/>
        <v>22</v>
      </c>
      <c r="AV22">
        <f t="shared" si="5"/>
        <v>0</v>
      </c>
      <c r="AW22">
        <f t="shared" si="6"/>
        <v>2</v>
      </c>
      <c r="AX22">
        <f t="shared" si="7"/>
        <v>4</v>
      </c>
      <c r="AY22" s="3">
        <f t="shared" si="8"/>
        <v>28</v>
      </c>
      <c r="AZ22" s="3">
        <f>FEB[[#This Row],[Days]]-FEB[[#This Row],[Absent]]</f>
        <v>28</v>
      </c>
      <c r="BA22" s="23">
        <v>23000</v>
      </c>
      <c r="BB22" s="24">
        <f>FEB[[#This Row],[Salary]]/FEB[[#This Row],[Days]]</f>
        <v>821.42857142857144</v>
      </c>
      <c r="BC22" s="24">
        <f>FEB[[#This Row],[PerDaySalary]]*FEB[[#This Row],[Absent]]</f>
        <v>0</v>
      </c>
      <c r="BD22" s="25">
        <f>FEB[[#This Row],[Salary]]-FEB[[#This Row],[Deduction]]</f>
        <v>23000</v>
      </c>
      <c r="BE22" s="38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</row>
    <row r="23" spans="4:92" ht="15" thickBot="1" x14ac:dyDescent="0.35">
      <c r="D23" s="36"/>
      <c r="E23" s="40"/>
      <c r="F23" s="7">
        <v>14</v>
      </c>
      <c r="G23" s="2" t="s">
        <v>35</v>
      </c>
      <c r="H23" s="2">
        <v>1014</v>
      </c>
      <c r="I23" s="16">
        <f t="shared" si="9"/>
        <v>4</v>
      </c>
      <c r="J23" s="15" t="s">
        <v>52</v>
      </c>
      <c r="K23" s="15" t="str">
        <f t="shared" si="11"/>
        <v>WO</v>
      </c>
      <c r="L23" s="15" t="s">
        <v>52</v>
      </c>
      <c r="M23" s="15" t="s">
        <v>52</v>
      </c>
      <c r="N23" s="15" t="s">
        <v>53</v>
      </c>
      <c r="O23" s="15" t="s">
        <v>52</v>
      </c>
      <c r="P23" s="15" t="s">
        <v>52</v>
      </c>
      <c r="Q23" s="15" t="s">
        <v>53</v>
      </c>
      <c r="R23" s="15" t="str">
        <f t="shared" si="11"/>
        <v>WO</v>
      </c>
      <c r="S23" s="15" t="s">
        <v>52</v>
      </c>
      <c r="T23" s="15" t="s">
        <v>52</v>
      </c>
      <c r="U23" s="15" t="s">
        <v>52</v>
      </c>
      <c r="V23" s="15" t="s">
        <v>52</v>
      </c>
      <c r="W23" s="15" t="s">
        <v>52</v>
      </c>
      <c r="X23" s="15" t="s">
        <v>52</v>
      </c>
      <c r="Y23" s="15" t="str">
        <f t="shared" si="11"/>
        <v>WO</v>
      </c>
      <c r="Z23" s="15" t="s">
        <v>52</v>
      </c>
      <c r="AA23" s="15" t="s">
        <v>52</v>
      </c>
      <c r="AB23" s="15" t="s">
        <v>52</v>
      </c>
      <c r="AC23" s="15" t="s">
        <v>54</v>
      </c>
      <c r="AD23" s="15" t="s">
        <v>54</v>
      </c>
      <c r="AE23" s="15" t="s">
        <v>52</v>
      </c>
      <c r="AF23" s="15" t="str">
        <f t="shared" si="10"/>
        <v>WO</v>
      </c>
      <c r="AG23" s="15" t="s">
        <v>52</v>
      </c>
      <c r="AH23" s="15" t="s">
        <v>52</v>
      </c>
      <c r="AI23" s="15" t="s">
        <v>52</v>
      </c>
      <c r="AJ23" s="15" t="s">
        <v>52</v>
      </c>
      <c r="AK23" s="15" t="s">
        <v>52</v>
      </c>
      <c r="AL23" s="15" t="str">
        <f t="shared" si="10"/>
        <v/>
      </c>
      <c r="AM23" s="15" t="str">
        <f t="shared" si="10"/>
        <v/>
      </c>
      <c r="AN23" s="15" t="str">
        <f t="shared" si="10"/>
        <v/>
      </c>
      <c r="AO23" s="40"/>
      <c r="AP23" s="38"/>
      <c r="AQ23" s="31">
        <v>14</v>
      </c>
      <c r="AR23" s="2" t="s">
        <v>35</v>
      </c>
      <c r="AS23" s="2" t="str">
        <f t="shared" si="3"/>
        <v>February</v>
      </c>
      <c r="AT23" s="32">
        <v>1014</v>
      </c>
      <c r="AU23">
        <f t="shared" si="4"/>
        <v>20</v>
      </c>
      <c r="AV23">
        <f t="shared" si="5"/>
        <v>2</v>
      </c>
      <c r="AW23">
        <f t="shared" si="6"/>
        <v>2</v>
      </c>
      <c r="AX23">
        <f t="shared" si="7"/>
        <v>4</v>
      </c>
      <c r="AY23" s="3">
        <f t="shared" si="8"/>
        <v>28</v>
      </c>
      <c r="AZ23" s="3">
        <f>FEB[[#This Row],[Days]]-FEB[[#This Row],[Absent]]</f>
        <v>26</v>
      </c>
      <c r="BA23" s="23">
        <v>12000</v>
      </c>
      <c r="BB23" s="24">
        <f>FEB[[#This Row],[Salary]]/FEB[[#This Row],[Days]]</f>
        <v>428.57142857142856</v>
      </c>
      <c r="BC23" s="24">
        <f>FEB[[#This Row],[PerDaySalary]]*FEB[[#This Row],[Absent]]</f>
        <v>857.14285714285711</v>
      </c>
      <c r="BD23" s="25">
        <f>FEB[[#This Row],[Salary]]-FEB[[#This Row],[Deduction]]</f>
        <v>11142.857142857143</v>
      </c>
      <c r="BE23" s="38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</row>
    <row r="24" spans="4:92" ht="15" thickBot="1" x14ac:dyDescent="0.35">
      <c r="D24" s="36"/>
      <c r="E24" s="40"/>
      <c r="F24" s="7">
        <v>15</v>
      </c>
      <c r="G24" s="2" t="s">
        <v>36</v>
      </c>
      <c r="H24" s="2">
        <v>1015</v>
      </c>
      <c r="I24" s="16">
        <f t="shared" si="9"/>
        <v>4</v>
      </c>
      <c r="J24" s="15" t="s">
        <v>61</v>
      </c>
      <c r="K24" s="15" t="str">
        <f t="shared" si="11"/>
        <v>WO</v>
      </c>
      <c r="L24" s="15" t="s">
        <v>52</v>
      </c>
      <c r="M24" s="15" t="s">
        <v>52</v>
      </c>
      <c r="N24" s="15" t="s">
        <v>52</v>
      </c>
      <c r="O24" s="15" t="s">
        <v>52</v>
      </c>
      <c r="P24" s="15" t="s">
        <v>52</v>
      </c>
      <c r="Q24" s="15" t="s">
        <v>52</v>
      </c>
      <c r="R24" s="15" t="str">
        <f t="shared" si="11"/>
        <v>WO</v>
      </c>
      <c r="S24" s="15" t="s">
        <v>52</v>
      </c>
      <c r="T24" s="15" t="s">
        <v>52</v>
      </c>
      <c r="U24" s="15" t="s">
        <v>52</v>
      </c>
      <c r="V24" s="15" t="s">
        <v>52</v>
      </c>
      <c r="W24" s="15" t="s">
        <v>52</v>
      </c>
      <c r="X24" s="15" t="s">
        <v>52</v>
      </c>
      <c r="Y24" s="15" t="str">
        <f t="shared" si="11"/>
        <v>WO</v>
      </c>
      <c r="Z24" s="15" t="s">
        <v>52</v>
      </c>
      <c r="AA24" s="15" t="s">
        <v>52</v>
      </c>
      <c r="AB24" s="15" t="s">
        <v>52</v>
      </c>
      <c r="AC24" s="15" t="s">
        <v>54</v>
      </c>
      <c r="AD24" s="15" t="s">
        <v>54</v>
      </c>
      <c r="AE24" s="15" t="s">
        <v>52</v>
      </c>
      <c r="AF24" s="15" t="str">
        <f t="shared" si="10"/>
        <v>WO</v>
      </c>
      <c r="AG24" s="15" t="s">
        <v>52</v>
      </c>
      <c r="AH24" s="15" t="s">
        <v>52</v>
      </c>
      <c r="AI24" s="15" t="s">
        <v>52</v>
      </c>
      <c r="AJ24" s="15" t="s">
        <v>52</v>
      </c>
      <c r="AK24" s="15" t="s">
        <v>52</v>
      </c>
      <c r="AL24" s="15" t="str">
        <f t="shared" si="10"/>
        <v/>
      </c>
      <c r="AM24" s="15" t="str">
        <f t="shared" si="10"/>
        <v/>
      </c>
      <c r="AN24" s="15" t="str">
        <f t="shared" si="10"/>
        <v/>
      </c>
      <c r="AO24" s="40"/>
      <c r="AP24" s="38"/>
      <c r="AQ24" s="31">
        <v>15</v>
      </c>
      <c r="AR24" s="2" t="s">
        <v>36</v>
      </c>
      <c r="AS24" s="2" t="str">
        <f t="shared" si="3"/>
        <v>February</v>
      </c>
      <c r="AT24" s="32">
        <v>1015</v>
      </c>
      <c r="AU24">
        <f t="shared" si="4"/>
        <v>21</v>
      </c>
      <c r="AV24">
        <f t="shared" si="5"/>
        <v>0</v>
      </c>
      <c r="AW24">
        <f t="shared" si="6"/>
        <v>2</v>
      </c>
      <c r="AX24">
        <f t="shared" si="7"/>
        <v>4</v>
      </c>
      <c r="AY24" s="3">
        <f t="shared" si="8"/>
        <v>28</v>
      </c>
      <c r="AZ24" s="3">
        <f>FEB[[#This Row],[Days]]-FEB[[#This Row],[Absent]]</f>
        <v>28</v>
      </c>
      <c r="BA24" s="23">
        <v>45000</v>
      </c>
      <c r="BB24" s="24">
        <f>FEB[[#This Row],[Salary]]/FEB[[#This Row],[Days]]</f>
        <v>1607.1428571428571</v>
      </c>
      <c r="BC24" s="24">
        <f>FEB[[#This Row],[PerDaySalary]]*FEB[[#This Row],[Absent]]</f>
        <v>0</v>
      </c>
      <c r="BD24" s="25">
        <f>FEB[[#This Row],[Salary]]-FEB[[#This Row],[Deduction]]</f>
        <v>45000</v>
      </c>
      <c r="BE24" s="38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4:92" ht="15" thickBot="1" x14ac:dyDescent="0.35">
      <c r="D25" s="36"/>
      <c r="E25" s="40"/>
      <c r="F25" s="7">
        <v>16</v>
      </c>
      <c r="G25" s="2" t="s">
        <v>37</v>
      </c>
      <c r="H25" s="2">
        <v>1016</v>
      </c>
      <c r="I25" s="16">
        <f t="shared" si="9"/>
        <v>4</v>
      </c>
      <c r="J25" s="15" t="s">
        <v>52</v>
      </c>
      <c r="K25" s="15" t="str">
        <f t="shared" si="11"/>
        <v>WO</v>
      </c>
      <c r="L25" s="15" t="s">
        <v>52</v>
      </c>
      <c r="M25" s="15" t="s">
        <v>52</v>
      </c>
      <c r="N25" s="15" t="s">
        <v>52</v>
      </c>
      <c r="O25" s="15" t="s">
        <v>52</v>
      </c>
      <c r="P25" s="15" t="s">
        <v>52</v>
      </c>
      <c r="Q25" s="15" t="s">
        <v>52</v>
      </c>
      <c r="R25" s="15" t="str">
        <f t="shared" si="11"/>
        <v>WO</v>
      </c>
      <c r="S25" s="15" t="s">
        <v>52</v>
      </c>
      <c r="T25" s="15" t="s">
        <v>52</v>
      </c>
      <c r="U25" s="15" t="s">
        <v>52</v>
      </c>
      <c r="V25" s="15" t="s">
        <v>52</v>
      </c>
      <c r="W25" s="15" t="s">
        <v>52</v>
      </c>
      <c r="X25" s="15" t="s">
        <v>52</v>
      </c>
      <c r="Y25" s="15" t="str">
        <f t="shared" si="11"/>
        <v>WO</v>
      </c>
      <c r="Z25" s="15" t="s">
        <v>52</v>
      </c>
      <c r="AA25" s="15" t="s">
        <v>52</v>
      </c>
      <c r="AB25" s="15" t="s">
        <v>52</v>
      </c>
      <c r="AC25" s="15" t="s">
        <v>54</v>
      </c>
      <c r="AD25" s="15" t="s">
        <v>54</v>
      </c>
      <c r="AE25" s="15" t="s">
        <v>52</v>
      </c>
      <c r="AF25" s="15" t="str">
        <f t="shared" si="10"/>
        <v>WO</v>
      </c>
      <c r="AG25" s="15" t="s">
        <v>52</v>
      </c>
      <c r="AH25" s="15" t="s">
        <v>52</v>
      </c>
      <c r="AI25" s="15" t="s">
        <v>52</v>
      </c>
      <c r="AJ25" s="15" t="s">
        <v>52</v>
      </c>
      <c r="AK25" s="15" t="s">
        <v>52</v>
      </c>
      <c r="AL25" s="15" t="str">
        <f t="shared" si="10"/>
        <v/>
      </c>
      <c r="AM25" s="15" t="str">
        <f t="shared" si="10"/>
        <v/>
      </c>
      <c r="AN25" s="15" t="str">
        <f t="shared" si="10"/>
        <v/>
      </c>
      <c r="AO25" s="40"/>
      <c r="AP25" s="38"/>
      <c r="AQ25" s="31">
        <v>16</v>
      </c>
      <c r="AR25" s="2" t="s">
        <v>37</v>
      </c>
      <c r="AS25" s="2" t="str">
        <f t="shared" si="3"/>
        <v>February</v>
      </c>
      <c r="AT25" s="32">
        <v>1016</v>
      </c>
      <c r="AU25">
        <f t="shared" si="4"/>
        <v>22</v>
      </c>
      <c r="AV25">
        <f t="shared" si="5"/>
        <v>0</v>
      </c>
      <c r="AW25">
        <f t="shared" si="6"/>
        <v>2</v>
      </c>
      <c r="AX25">
        <f t="shared" si="7"/>
        <v>4</v>
      </c>
      <c r="AY25" s="3">
        <f t="shared" si="8"/>
        <v>28</v>
      </c>
      <c r="AZ25" s="3">
        <f>FEB[[#This Row],[Days]]-FEB[[#This Row],[Absent]]</f>
        <v>28</v>
      </c>
      <c r="BA25" s="23">
        <v>56000</v>
      </c>
      <c r="BB25" s="24">
        <f>FEB[[#This Row],[Salary]]/FEB[[#This Row],[Days]]</f>
        <v>2000</v>
      </c>
      <c r="BC25" s="24">
        <f>FEB[[#This Row],[PerDaySalary]]*FEB[[#This Row],[Absent]]</f>
        <v>0</v>
      </c>
      <c r="BD25" s="25">
        <f>FEB[[#This Row],[Salary]]-FEB[[#This Row],[Deduction]]</f>
        <v>56000</v>
      </c>
      <c r="BE25" s="38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</row>
    <row r="26" spans="4:92" ht="15" thickBot="1" x14ac:dyDescent="0.35">
      <c r="D26" s="36"/>
      <c r="E26" s="40"/>
      <c r="F26" s="7">
        <v>17</v>
      </c>
      <c r="G26" s="2" t="s">
        <v>38</v>
      </c>
      <c r="H26" s="2">
        <v>1017</v>
      </c>
      <c r="I26" s="16">
        <f t="shared" si="9"/>
        <v>4</v>
      </c>
      <c r="J26" s="15" t="s">
        <v>52</v>
      </c>
      <c r="K26" s="15" t="str">
        <f t="shared" si="11"/>
        <v>WO</v>
      </c>
      <c r="L26" s="15" t="s">
        <v>52</v>
      </c>
      <c r="M26" s="15" t="s">
        <v>52</v>
      </c>
      <c r="N26" s="15" t="s">
        <v>53</v>
      </c>
      <c r="O26" s="15" t="s">
        <v>52</v>
      </c>
      <c r="P26" s="15" t="s">
        <v>52</v>
      </c>
      <c r="Q26" s="15" t="s">
        <v>52</v>
      </c>
      <c r="R26" s="15" t="str">
        <f t="shared" si="11"/>
        <v>WO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15" t="str">
        <f t="shared" si="11"/>
        <v>WO</v>
      </c>
      <c r="Z26" s="15" t="s">
        <v>52</v>
      </c>
      <c r="AA26" s="15" t="s">
        <v>52</v>
      </c>
      <c r="AB26" s="15" t="s">
        <v>52</v>
      </c>
      <c r="AC26" s="15" t="s">
        <v>54</v>
      </c>
      <c r="AD26" s="15" t="s">
        <v>54</v>
      </c>
      <c r="AE26" s="15" t="s">
        <v>52</v>
      </c>
      <c r="AF26" s="15" t="str">
        <f t="shared" si="10"/>
        <v>WO</v>
      </c>
      <c r="AG26" s="15" t="s">
        <v>52</v>
      </c>
      <c r="AH26" s="15" t="s">
        <v>52</v>
      </c>
      <c r="AI26" s="15" t="s">
        <v>52</v>
      </c>
      <c r="AJ26" s="15" t="s">
        <v>52</v>
      </c>
      <c r="AK26" s="15" t="s">
        <v>52</v>
      </c>
      <c r="AL26" s="15" t="str">
        <f t="shared" si="10"/>
        <v/>
      </c>
      <c r="AM26" s="15" t="str">
        <f t="shared" si="10"/>
        <v/>
      </c>
      <c r="AN26" s="15" t="str">
        <f t="shared" si="10"/>
        <v/>
      </c>
      <c r="AO26" s="40"/>
      <c r="AP26" s="38"/>
      <c r="AQ26" s="31">
        <v>17</v>
      </c>
      <c r="AR26" s="2" t="s">
        <v>38</v>
      </c>
      <c r="AS26" s="2" t="str">
        <f t="shared" si="3"/>
        <v>February</v>
      </c>
      <c r="AT26" s="32">
        <v>1017</v>
      </c>
      <c r="AU26">
        <f t="shared" si="4"/>
        <v>21</v>
      </c>
      <c r="AV26">
        <f t="shared" si="5"/>
        <v>1</v>
      </c>
      <c r="AW26">
        <f t="shared" si="6"/>
        <v>2</v>
      </c>
      <c r="AX26">
        <f t="shared" si="7"/>
        <v>4</v>
      </c>
      <c r="AY26" s="3">
        <f t="shared" si="8"/>
        <v>28</v>
      </c>
      <c r="AZ26" s="3">
        <f>FEB[[#This Row],[Days]]-FEB[[#This Row],[Absent]]</f>
        <v>27</v>
      </c>
      <c r="BA26" s="23">
        <v>45000</v>
      </c>
      <c r="BB26" s="24">
        <f>FEB[[#This Row],[Salary]]/FEB[[#This Row],[Days]]</f>
        <v>1607.1428571428571</v>
      </c>
      <c r="BC26" s="24">
        <f>FEB[[#This Row],[PerDaySalary]]*FEB[[#This Row],[Absent]]</f>
        <v>1607.1428571428571</v>
      </c>
      <c r="BD26" s="25">
        <f>FEB[[#This Row],[Salary]]-FEB[[#This Row],[Deduction]]</f>
        <v>43392.857142857145</v>
      </c>
      <c r="BE26" s="38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</row>
    <row r="27" spans="4:92" ht="15" thickBot="1" x14ac:dyDescent="0.35">
      <c r="D27" s="36"/>
      <c r="E27" s="40"/>
      <c r="F27" s="7">
        <v>18</v>
      </c>
      <c r="G27" s="2" t="s">
        <v>39</v>
      </c>
      <c r="H27" s="2">
        <v>1018</v>
      </c>
      <c r="I27" s="16">
        <f t="shared" si="9"/>
        <v>4</v>
      </c>
      <c r="J27" s="15" t="s">
        <v>52</v>
      </c>
      <c r="K27" s="15" t="str">
        <f t="shared" si="11"/>
        <v>WO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15" t="s">
        <v>52</v>
      </c>
      <c r="R27" s="15" t="str">
        <f t="shared" si="11"/>
        <v>WO</v>
      </c>
      <c r="S27" s="15" t="s">
        <v>52</v>
      </c>
      <c r="T27" s="15" t="s">
        <v>52</v>
      </c>
      <c r="U27" s="15" t="s">
        <v>52</v>
      </c>
      <c r="V27" s="15" t="s">
        <v>52</v>
      </c>
      <c r="W27" s="15" t="s">
        <v>52</v>
      </c>
      <c r="X27" s="15" t="s">
        <v>52</v>
      </c>
      <c r="Y27" s="15" t="str">
        <f t="shared" si="11"/>
        <v>WO</v>
      </c>
      <c r="Z27" s="15" t="s">
        <v>52</v>
      </c>
      <c r="AA27" s="15" t="s">
        <v>52</v>
      </c>
      <c r="AB27" s="15" t="s">
        <v>52</v>
      </c>
      <c r="AC27" s="15" t="s">
        <v>54</v>
      </c>
      <c r="AD27" s="15" t="s">
        <v>54</v>
      </c>
      <c r="AE27" s="15" t="s">
        <v>52</v>
      </c>
      <c r="AF27" s="15" t="str">
        <f t="shared" si="10"/>
        <v>WO</v>
      </c>
      <c r="AG27" s="15" t="s">
        <v>52</v>
      </c>
      <c r="AH27" s="15" t="s">
        <v>52</v>
      </c>
      <c r="AI27" s="15" t="s">
        <v>53</v>
      </c>
      <c r="AJ27" s="15" t="s">
        <v>52</v>
      </c>
      <c r="AK27" s="15" t="s">
        <v>52</v>
      </c>
      <c r="AL27" s="15" t="str">
        <f t="shared" si="10"/>
        <v/>
      </c>
      <c r="AM27" s="15" t="str">
        <f t="shared" si="10"/>
        <v/>
      </c>
      <c r="AN27" s="15" t="str">
        <f t="shared" si="10"/>
        <v/>
      </c>
      <c r="AO27" s="40"/>
      <c r="AP27" s="38"/>
      <c r="AQ27" s="31">
        <v>18</v>
      </c>
      <c r="AR27" s="2" t="s">
        <v>39</v>
      </c>
      <c r="AS27" s="2" t="str">
        <f t="shared" si="3"/>
        <v>February</v>
      </c>
      <c r="AT27" s="32">
        <v>1018</v>
      </c>
      <c r="AU27">
        <f t="shared" si="4"/>
        <v>21</v>
      </c>
      <c r="AV27">
        <f t="shared" si="5"/>
        <v>1</v>
      </c>
      <c r="AW27">
        <f t="shared" si="6"/>
        <v>2</v>
      </c>
      <c r="AX27">
        <f t="shared" si="7"/>
        <v>4</v>
      </c>
      <c r="AY27" s="3">
        <f t="shared" si="8"/>
        <v>28</v>
      </c>
      <c r="AZ27" s="3">
        <f>FEB[[#This Row],[Days]]-FEB[[#This Row],[Absent]]</f>
        <v>27</v>
      </c>
      <c r="BA27" s="23">
        <v>68000</v>
      </c>
      <c r="BB27" s="24">
        <f>FEB[[#This Row],[Salary]]/FEB[[#This Row],[Days]]</f>
        <v>2428.5714285714284</v>
      </c>
      <c r="BC27" s="24">
        <f>FEB[[#This Row],[PerDaySalary]]*FEB[[#This Row],[Absent]]</f>
        <v>2428.5714285714284</v>
      </c>
      <c r="BD27" s="25">
        <f>FEB[[#This Row],[Salary]]-FEB[[#This Row],[Deduction]]</f>
        <v>65571.428571428565</v>
      </c>
      <c r="BE27" s="38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</row>
    <row r="28" spans="4:92" ht="15" thickBot="1" x14ac:dyDescent="0.35">
      <c r="D28" s="36"/>
      <c r="E28" s="40"/>
      <c r="F28" s="7">
        <v>19</v>
      </c>
      <c r="G28" s="2" t="s">
        <v>40</v>
      </c>
      <c r="H28" s="2">
        <v>1019</v>
      </c>
      <c r="I28" s="16">
        <f t="shared" si="9"/>
        <v>4</v>
      </c>
      <c r="J28" s="15" t="s">
        <v>52</v>
      </c>
      <c r="K28" s="15" t="str">
        <f t="shared" si="11"/>
        <v>WO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15" t="s">
        <v>52</v>
      </c>
      <c r="R28" s="15" t="str">
        <f t="shared" si="11"/>
        <v>WO</v>
      </c>
      <c r="S28" s="15" t="s">
        <v>52</v>
      </c>
      <c r="T28" s="15" t="s">
        <v>52</v>
      </c>
      <c r="U28" s="15" t="s">
        <v>52</v>
      </c>
      <c r="V28" s="15" t="s">
        <v>53</v>
      </c>
      <c r="W28" s="15" t="s">
        <v>52</v>
      </c>
      <c r="X28" s="15" t="s">
        <v>52</v>
      </c>
      <c r="Y28" s="15" t="str">
        <f t="shared" si="11"/>
        <v>WO</v>
      </c>
      <c r="Z28" s="15" t="s">
        <v>52</v>
      </c>
      <c r="AA28" s="15" t="s">
        <v>52</v>
      </c>
      <c r="AB28" s="15" t="s">
        <v>52</v>
      </c>
      <c r="AC28" s="15" t="s">
        <v>54</v>
      </c>
      <c r="AD28" s="15" t="s">
        <v>54</v>
      </c>
      <c r="AE28" s="15" t="s">
        <v>52</v>
      </c>
      <c r="AF28" s="15" t="str">
        <f t="shared" si="10"/>
        <v>WO</v>
      </c>
      <c r="AG28" s="15" t="s">
        <v>52</v>
      </c>
      <c r="AH28" s="15" t="s">
        <v>52</v>
      </c>
      <c r="AI28" s="15" t="s">
        <v>52</v>
      </c>
      <c r="AJ28" s="15" t="s">
        <v>52</v>
      </c>
      <c r="AK28" s="15" t="s">
        <v>52</v>
      </c>
      <c r="AL28" s="15" t="str">
        <f t="shared" si="10"/>
        <v/>
      </c>
      <c r="AM28" s="15" t="str">
        <f t="shared" si="10"/>
        <v/>
      </c>
      <c r="AN28" s="15" t="str">
        <f t="shared" si="10"/>
        <v/>
      </c>
      <c r="AO28" s="40"/>
      <c r="AP28" s="38"/>
      <c r="AQ28" s="31">
        <v>19</v>
      </c>
      <c r="AR28" s="2" t="s">
        <v>40</v>
      </c>
      <c r="AS28" s="2" t="str">
        <f t="shared" si="3"/>
        <v>February</v>
      </c>
      <c r="AT28" s="32">
        <v>1019</v>
      </c>
      <c r="AU28">
        <f t="shared" si="4"/>
        <v>21</v>
      </c>
      <c r="AV28">
        <f t="shared" si="5"/>
        <v>1</v>
      </c>
      <c r="AW28">
        <f t="shared" si="6"/>
        <v>2</v>
      </c>
      <c r="AX28">
        <f t="shared" si="7"/>
        <v>4</v>
      </c>
      <c r="AY28" s="3">
        <f t="shared" si="8"/>
        <v>28</v>
      </c>
      <c r="AZ28" s="3">
        <f>FEB[[#This Row],[Days]]-FEB[[#This Row],[Absent]]</f>
        <v>27</v>
      </c>
      <c r="BA28" s="23">
        <v>54000</v>
      </c>
      <c r="BB28" s="24">
        <f>FEB[[#This Row],[Salary]]/FEB[[#This Row],[Days]]</f>
        <v>1928.5714285714287</v>
      </c>
      <c r="BC28" s="24">
        <f>FEB[[#This Row],[PerDaySalary]]*FEB[[#This Row],[Absent]]</f>
        <v>1928.5714285714287</v>
      </c>
      <c r="BD28" s="25">
        <f>FEB[[#This Row],[Salary]]-FEB[[#This Row],[Deduction]]</f>
        <v>52071.428571428572</v>
      </c>
      <c r="BE28" s="38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</row>
    <row r="29" spans="4:92" ht="15" thickBot="1" x14ac:dyDescent="0.35">
      <c r="D29" s="36"/>
      <c r="E29" s="40"/>
      <c r="F29" s="8">
        <v>20</v>
      </c>
      <c r="G29" s="9" t="s">
        <v>41</v>
      </c>
      <c r="H29" s="9">
        <v>1020</v>
      </c>
      <c r="I29" s="17">
        <f t="shared" si="9"/>
        <v>4</v>
      </c>
      <c r="J29" s="15" t="s">
        <v>53</v>
      </c>
      <c r="K29" s="15" t="str">
        <f t="shared" si="11"/>
        <v>WO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15" t="s">
        <v>52</v>
      </c>
      <c r="R29" s="15" t="str">
        <f t="shared" si="11"/>
        <v>WO</v>
      </c>
      <c r="S29" s="15" t="s">
        <v>52</v>
      </c>
      <c r="T29" s="15" t="s">
        <v>52</v>
      </c>
      <c r="U29" s="15" t="s">
        <v>52</v>
      </c>
      <c r="V29" s="15" t="s">
        <v>52</v>
      </c>
      <c r="W29" s="15" t="s">
        <v>52</v>
      </c>
      <c r="X29" s="15" t="s">
        <v>52</v>
      </c>
      <c r="Y29" s="15" t="str">
        <f t="shared" si="11"/>
        <v>WO</v>
      </c>
      <c r="Z29" s="15" t="s">
        <v>52</v>
      </c>
      <c r="AA29" s="15" t="s">
        <v>52</v>
      </c>
      <c r="AB29" s="15" t="s">
        <v>52</v>
      </c>
      <c r="AC29" s="15" t="s">
        <v>54</v>
      </c>
      <c r="AD29" s="15" t="s">
        <v>54</v>
      </c>
      <c r="AE29" s="15" t="s">
        <v>52</v>
      </c>
      <c r="AF29" s="15" t="str">
        <f t="shared" si="10"/>
        <v>WO</v>
      </c>
      <c r="AG29" s="15" t="s">
        <v>52</v>
      </c>
      <c r="AH29" s="15" t="s">
        <v>52</v>
      </c>
      <c r="AI29" s="15" t="s">
        <v>52</v>
      </c>
      <c r="AJ29" s="15" t="s">
        <v>52</v>
      </c>
      <c r="AK29" s="15" t="s">
        <v>52</v>
      </c>
      <c r="AL29" s="15" t="str">
        <f t="shared" si="10"/>
        <v/>
      </c>
      <c r="AM29" s="15" t="str">
        <f t="shared" si="10"/>
        <v/>
      </c>
      <c r="AN29" s="15" t="str">
        <f t="shared" si="10"/>
        <v/>
      </c>
      <c r="AO29" s="40"/>
      <c r="AP29" s="38"/>
      <c r="AQ29" s="33">
        <v>20</v>
      </c>
      <c r="AR29" s="34" t="s">
        <v>41</v>
      </c>
      <c r="AS29" s="34" t="str">
        <f t="shared" si="3"/>
        <v>February</v>
      </c>
      <c r="AT29" s="35">
        <v>1020</v>
      </c>
      <c r="AU29">
        <f t="shared" si="4"/>
        <v>21</v>
      </c>
      <c r="AV29">
        <f t="shared" si="5"/>
        <v>1</v>
      </c>
      <c r="AW29">
        <f t="shared" si="6"/>
        <v>2</v>
      </c>
      <c r="AX29">
        <f t="shared" si="7"/>
        <v>4</v>
      </c>
      <c r="AY29" s="3">
        <f t="shared" si="8"/>
        <v>28</v>
      </c>
      <c r="AZ29" s="3">
        <f>FEB[[#This Row],[Days]]-FEB[[#This Row],[Absent]]</f>
        <v>27</v>
      </c>
      <c r="BA29" s="23">
        <v>45666</v>
      </c>
      <c r="BB29" s="24">
        <f>FEB[[#This Row],[Salary]]/FEB[[#This Row],[Days]]</f>
        <v>1630.9285714285713</v>
      </c>
      <c r="BC29" s="24">
        <f>FEB[[#This Row],[PerDaySalary]]*FEB[[#This Row],[Absent]]</f>
        <v>1630.9285714285713</v>
      </c>
      <c r="BD29" s="25">
        <f>FEB[[#This Row],[Salary]]-FEB[[#This Row],[Deduction]]</f>
        <v>44035.071428571428</v>
      </c>
      <c r="BE29" s="38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</row>
    <row r="30" spans="4:92" ht="15" thickBot="1" x14ac:dyDescent="0.35">
      <c r="D30" s="36"/>
      <c r="E30" s="40"/>
      <c r="F30" s="40"/>
      <c r="G30" s="40"/>
      <c r="H30" s="40"/>
      <c r="I30" s="40"/>
      <c r="J30" s="40" t="str">
        <f t="shared" ref="J30:AN31" si="12">IF($J$8="Sun","WO","")</f>
        <v/>
      </c>
      <c r="K30" s="40" t="str">
        <f t="shared" si="12"/>
        <v/>
      </c>
      <c r="L30" s="40" t="str">
        <f t="shared" si="12"/>
        <v/>
      </c>
      <c r="M30" s="40" t="str">
        <f t="shared" si="12"/>
        <v/>
      </c>
      <c r="N30" s="40" t="str">
        <f t="shared" si="12"/>
        <v/>
      </c>
      <c r="O30" s="40" t="str">
        <f t="shared" si="12"/>
        <v/>
      </c>
      <c r="P30" s="40" t="str">
        <f t="shared" si="12"/>
        <v/>
      </c>
      <c r="Q30" s="40" t="str">
        <f t="shared" si="12"/>
        <v/>
      </c>
      <c r="R30" s="40" t="str">
        <f t="shared" si="12"/>
        <v/>
      </c>
      <c r="S30" s="40" t="str">
        <f t="shared" si="12"/>
        <v/>
      </c>
      <c r="T30" s="40" t="str">
        <f t="shared" si="12"/>
        <v/>
      </c>
      <c r="U30" s="40" t="str">
        <f t="shared" si="12"/>
        <v/>
      </c>
      <c r="V30" s="40" t="str">
        <f t="shared" si="12"/>
        <v/>
      </c>
      <c r="W30" s="40" t="str">
        <f t="shared" si="12"/>
        <v/>
      </c>
      <c r="X30" s="40" t="str">
        <f t="shared" si="12"/>
        <v/>
      </c>
      <c r="Y30" s="40" t="str">
        <f t="shared" si="12"/>
        <v/>
      </c>
      <c r="Z30" s="15"/>
      <c r="AA30" s="15"/>
      <c r="AB30" s="15"/>
      <c r="AC30" s="40" t="str">
        <f t="shared" si="12"/>
        <v/>
      </c>
      <c r="AD30" s="40" t="str">
        <f t="shared" si="12"/>
        <v/>
      </c>
      <c r="AE30" s="40" t="str">
        <f t="shared" si="12"/>
        <v/>
      </c>
      <c r="AF30" s="40" t="str">
        <f t="shared" si="12"/>
        <v/>
      </c>
      <c r="AG30" s="40" t="str">
        <f t="shared" si="12"/>
        <v/>
      </c>
      <c r="AH30" s="40" t="str">
        <f t="shared" si="12"/>
        <v/>
      </c>
      <c r="AI30" s="40" t="str">
        <f t="shared" si="12"/>
        <v/>
      </c>
      <c r="AJ30" s="40" t="str">
        <f t="shared" si="12"/>
        <v/>
      </c>
      <c r="AK30" s="40" t="str">
        <f t="shared" si="12"/>
        <v/>
      </c>
      <c r="AL30" s="40" t="str">
        <f t="shared" si="12"/>
        <v/>
      </c>
      <c r="AM30" s="40" t="str">
        <f t="shared" si="12"/>
        <v/>
      </c>
      <c r="AN30" s="40" t="str">
        <f t="shared" si="12"/>
        <v/>
      </c>
      <c r="AO30" s="40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4:92" x14ac:dyDescent="0.3">
      <c r="D31" s="36"/>
      <c r="E31" s="40"/>
      <c r="F31" s="40"/>
      <c r="G31" s="40"/>
      <c r="H31" s="40"/>
      <c r="I31" s="40"/>
      <c r="J31" s="40" t="str">
        <f t="shared" si="12"/>
        <v/>
      </c>
      <c r="K31" s="40" t="str">
        <f t="shared" si="12"/>
        <v/>
      </c>
      <c r="L31" s="40" t="str">
        <f t="shared" si="12"/>
        <v/>
      </c>
      <c r="M31" s="40" t="str">
        <f t="shared" si="12"/>
        <v/>
      </c>
      <c r="N31" s="40" t="str">
        <f t="shared" si="12"/>
        <v/>
      </c>
      <c r="O31" s="40" t="str">
        <f t="shared" si="12"/>
        <v/>
      </c>
      <c r="P31" s="40" t="str">
        <f t="shared" si="12"/>
        <v/>
      </c>
      <c r="Q31" s="40" t="str">
        <f t="shared" si="12"/>
        <v/>
      </c>
      <c r="R31" s="40" t="str">
        <f t="shared" si="12"/>
        <v/>
      </c>
      <c r="S31" s="40" t="str">
        <f t="shared" si="12"/>
        <v/>
      </c>
      <c r="T31" s="40" t="str">
        <f t="shared" si="12"/>
        <v/>
      </c>
      <c r="U31" s="40" t="str">
        <f t="shared" si="12"/>
        <v/>
      </c>
      <c r="V31" s="40" t="str">
        <f t="shared" si="12"/>
        <v/>
      </c>
      <c r="W31" s="40" t="str">
        <f t="shared" si="12"/>
        <v/>
      </c>
      <c r="X31" s="40" t="str">
        <f t="shared" si="12"/>
        <v/>
      </c>
      <c r="Y31" s="40" t="str">
        <f t="shared" si="12"/>
        <v/>
      </c>
      <c r="Z31" s="15"/>
      <c r="AA31" s="15"/>
      <c r="AB31" s="15"/>
      <c r="AC31" s="40" t="str">
        <f t="shared" si="12"/>
        <v/>
      </c>
      <c r="AD31" s="40" t="str">
        <f t="shared" si="12"/>
        <v/>
      </c>
      <c r="AE31" s="40" t="str">
        <f t="shared" si="12"/>
        <v/>
      </c>
      <c r="AF31" s="40" t="str">
        <f t="shared" si="12"/>
        <v/>
      </c>
      <c r="AG31" s="40" t="str">
        <f t="shared" si="12"/>
        <v/>
      </c>
      <c r="AH31" s="40" t="str">
        <f t="shared" si="12"/>
        <v/>
      </c>
      <c r="AI31" s="40" t="str">
        <f t="shared" si="12"/>
        <v/>
      </c>
      <c r="AJ31" s="40" t="str">
        <f t="shared" si="12"/>
        <v/>
      </c>
      <c r="AK31" s="40" t="str">
        <f t="shared" si="12"/>
        <v/>
      </c>
      <c r="AL31" s="40" t="str">
        <f t="shared" si="12"/>
        <v/>
      </c>
      <c r="AM31" s="40" t="str">
        <f t="shared" si="12"/>
        <v/>
      </c>
      <c r="AN31" s="40" t="str">
        <f t="shared" si="12"/>
        <v/>
      </c>
      <c r="AO31" s="40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</row>
    <row r="32" spans="4:92" x14ac:dyDescent="0.3">
      <c r="D32" s="3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</row>
    <row r="33" spans="4:92" x14ac:dyDescent="0.3"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</row>
    <row r="34" spans="4:92" x14ac:dyDescent="0.3"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</row>
    <row r="35" spans="4:92" x14ac:dyDescent="0.3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</row>
    <row r="36" spans="4:92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</row>
    <row r="37" spans="4:92" x14ac:dyDescent="0.3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</row>
    <row r="38" spans="4:92" x14ac:dyDescent="0.3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</row>
    <row r="39" spans="4:92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</row>
    <row r="40" spans="4:92" x14ac:dyDescent="0.3"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</row>
    <row r="41" spans="4:92" x14ac:dyDescent="0.3"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</row>
    <row r="42" spans="4:92" x14ac:dyDescent="0.3"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</row>
    <row r="43" spans="4:92" x14ac:dyDescent="0.3"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</row>
    <row r="44" spans="4:92" x14ac:dyDescent="0.3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</row>
    <row r="45" spans="4:92" x14ac:dyDescent="0.3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</row>
    <row r="46" spans="4:92" x14ac:dyDescent="0.3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</row>
    <row r="47" spans="4:92" x14ac:dyDescent="0.3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</row>
    <row r="48" spans="4:92" x14ac:dyDescent="0.3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</row>
    <row r="49" spans="4:72" x14ac:dyDescent="0.3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</row>
    <row r="50" spans="4:72" x14ac:dyDescent="0.3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</row>
    <row r="51" spans="4:72" x14ac:dyDescent="0.3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</row>
    <row r="52" spans="4:72" x14ac:dyDescent="0.3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</row>
    <row r="53" spans="4:72" x14ac:dyDescent="0.3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</row>
    <row r="54" spans="4:72" x14ac:dyDescent="0.3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</row>
    <row r="55" spans="4:72" x14ac:dyDescent="0.3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</row>
  </sheetData>
  <conditionalFormatting sqref="J11:Y29 J10:AN10 AC11:AN29 Z11:AB31">
    <cfRule type="containsText" dxfId="148" priority="14" operator="containsText" text="WO">
      <formula>NOT(ISERROR(SEARCH("WO",J10)))</formula>
    </cfRule>
  </conditionalFormatting>
  <conditionalFormatting sqref="J10:AN10 J11:Y29 AC11:AN29 Z11:AB31">
    <cfRule type="containsText" dxfId="147" priority="1" operator="containsText" text="WO">
      <formula>NOT(ISERROR(SEARCH("WO",J10)))</formula>
    </cfRule>
    <cfRule type="containsText" dxfId="146" priority="2" operator="containsText" text="WO">
      <formula>NOT(ISERROR(SEARCH("WO",J10)))</formula>
    </cfRule>
    <cfRule type="containsText" dxfId="145" priority="3" operator="containsText" text="L">
      <formula>NOT(ISERROR(SEARCH("L",J10)))</formula>
    </cfRule>
    <cfRule type="containsText" dxfId="144" priority="4" operator="containsText" text="A">
      <formula>NOT(ISERROR(SEARCH("A",J10)))</formula>
    </cfRule>
    <cfRule type="containsText" dxfId="143" priority="5" operator="containsText" text="P">
      <formula>NOT(ISERROR(SEARCH("P",J10)))</formula>
    </cfRule>
    <cfRule type="containsText" dxfId="141" priority="7" operator="containsText" text="WO">
      <formula>NOT(ISERROR(SEARCH("WO",J10)))</formula>
    </cfRule>
    <cfRule type="containsText" dxfId="140" priority="8" operator="containsText" text="L">
      <formula>NOT(ISERROR(SEARCH("L",J10)))</formula>
    </cfRule>
    <cfRule type="containsText" dxfId="139" priority="9" operator="containsText" text="P">
      <formula>NOT(ISERROR(SEARCH("P",J10)))</formula>
    </cfRule>
    <cfRule type="containsText" dxfId="138" priority="10" operator="containsText" text="A">
      <formula>NOT(ISERROR(SEARCH("A",J10)))</formula>
    </cfRule>
    <cfRule type="containsText" dxfId="137" priority="15" operator="containsText" text="WO">
      <formula>NOT(ISERROR(SEARCH("WO",J10)))</formula>
    </cfRule>
  </conditionalFormatting>
  <conditionalFormatting sqref="X11">
    <cfRule type="containsText" dxfId="136" priority="11" operator="containsText" text="L">
      <formula>NOT(ISERROR(SEARCH("L",X11)))</formula>
    </cfRule>
    <cfRule type="containsText" dxfId="135" priority="12" operator="containsText" text="A">
      <formula>NOT(ISERROR(SEARCH("A",X11)))</formula>
    </cfRule>
    <cfRule type="containsText" dxfId="134" priority="13" operator="containsText" text="P">
      <formula>NOT(ISERROR(SEARCH("P",X11)))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CE12321C-3A7F-41EA-802A-0B10868A16D4}">
            <xm:f>NOT(ISERROR(SEARCH($U$5,J10)))</xm:f>
            <xm:f>$U$5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J10:AN10 J11:Y29 AC11:AN29 Z11:AB31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201C74-A946-415C-AA28-6223815C95B7}">
          <x14:formula1>
            <xm:f>Sheet2!$E$8:$E$19</xm:f>
          </x14:formula1>
          <xm:sqref>G7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6322-B7F7-4796-8AC8-719237ADBD84}">
  <dimension ref="D1:CN55"/>
  <sheetViews>
    <sheetView topLeftCell="AN7" zoomScale="96" workbookViewId="0">
      <selection activeCell="AX19" sqref="AX19"/>
    </sheetView>
  </sheetViews>
  <sheetFormatPr defaultRowHeight="14.4" x14ac:dyDescent="0.3"/>
  <cols>
    <col min="6" max="6" width="5" bestFit="1" customWidth="1"/>
    <col min="7" max="7" width="18.88671875" customWidth="1"/>
    <col min="8" max="8" width="11.5546875" bestFit="1" customWidth="1"/>
    <col min="9" max="9" width="8.6640625" bestFit="1" customWidth="1"/>
    <col min="10" max="10" width="10.77734375" customWidth="1"/>
    <col min="11" max="11" width="3.77734375" customWidth="1"/>
    <col min="12" max="13" width="4.5546875" customWidth="1"/>
    <col min="14" max="14" width="5.21875" customWidth="1"/>
    <col min="15" max="15" width="4.5546875" customWidth="1"/>
    <col min="16" max="17" width="4" customWidth="1"/>
    <col min="18" max="18" width="3.6640625" customWidth="1"/>
    <col min="19" max="20" width="3" bestFit="1" customWidth="1"/>
    <col min="21" max="21" width="4" customWidth="1"/>
    <col min="22" max="22" width="3.77734375" customWidth="1"/>
    <col min="23" max="23" width="3.44140625" customWidth="1"/>
    <col min="24" max="24" width="4" customWidth="1"/>
    <col min="25" max="25" width="3.5546875" customWidth="1"/>
    <col min="26" max="26" width="5" customWidth="1"/>
    <col min="27" max="27" width="4.44140625" customWidth="1"/>
    <col min="28" max="28" width="4.88671875" customWidth="1"/>
    <col min="29" max="29" width="4.109375" customWidth="1"/>
    <col min="30" max="30" width="3.77734375" customWidth="1"/>
    <col min="31" max="31" width="4.33203125" customWidth="1"/>
    <col min="32" max="32" width="3.5546875" customWidth="1"/>
    <col min="33" max="33" width="5" customWidth="1"/>
    <col min="34" max="34" width="4.5546875" customWidth="1"/>
    <col min="35" max="35" width="5.44140625" customWidth="1"/>
    <col min="36" max="36" width="3.77734375" customWidth="1"/>
    <col min="37" max="37" width="3.44140625" customWidth="1"/>
    <col min="38" max="38" width="4.21875" customWidth="1"/>
    <col min="39" max="39" width="3.44140625" customWidth="1"/>
    <col min="40" max="40" width="3" bestFit="1" customWidth="1"/>
    <col min="43" max="43" width="7.109375" customWidth="1"/>
    <col min="44" max="44" width="14.5546875" bestFit="1" customWidth="1"/>
    <col min="45" max="45" width="14.5546875" customWidth="1"/>
    <col min="46" max="46" width="13.5546875" customWidth="1"/>
    <col min="47" max="47" width="9.6640625" customWidth="1"/>
    <col min="50" max="50" width="10.5546875" customWidth="1"/>
    <col min="51" max="51" width="6.88671875" customWidth="1"/>
    <col min="52" max="52" width="11" customWidth="1"/>
    <col min="53" max="53" width="11.6640625" customWidth="1"/>
    <col min="54" max="54" width="14" customWidth="1"/>
    <col min="55" max="55" width="11.5546875" customWidth="1"/>
    <col min="56" max="56" width="11" customWidth="1"/>
  </cols>
  <sheetData>
    <row r="1" spans="4:92" x14ac:dyDescent="0.3">
      <c r="AO1" s="36"/>
      <c r="AP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4:92" x14ac:dyDescent="0.3">
      <c r="AO2" s="36"/>
      <c r="AP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</row>
    <row r="3" spans="4:92" x14ac:dyDescent="0.3">
      <c r="AO3" s="36"/>
      <c r="AP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</row>
    <row r="4" spans="4:92" x14ac:dyDescent="0.3">
      <c r="D4" s="36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</row>
    <row r="5" spans="4:92" x14ac:dyDescent="0.3"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</row>
    <row r="6" spans="4:92" x14ac:dyDescent="0.3">
      <c r="D6" s="36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4:92" x14ac:dyDescent="0.3">
      <c r="D7" s="36"/>
      <c r="E7" s="40"/>
      <c r="F7" s="40" t="s">
        <v>24</v>
      </c>
      <c r="G7" s="41">
        <v>45717</v>
      </c>
      <c r="H7" s="42">
        <f>DATEDIF($G$7,$J$7,"D")+1</f>
        <v>31</v>
      </c>
      <c r="I7" s="40" t="s">
        <v>26</v>
      </c>
      <c r="J7" s="43">
        <f>EOMONTH(G7,0)</f>
        <v>45747</v>
      </c>
      <c r="K7" s="40"/>
      <c r="L7" s="40"/>
      <c r="M7" s="40"/>
      <c r="N7" s="40" t="str">
        <f>TEXT(G7,"mmmmmmm")</f>
        <v>March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4:92" ht="15" thickBot="1" x14ac:dyDescent="0.35">
      <c r="D8" s="36"/>
      <c r="E8" s="40"/>
      <c r="F8" s="4"/>
      <c r="G8" s="4" t="s">
        <v>43</v>
      </c>
      <c r="H8" s="4"/>
      <c r="I8" s="4" t="s">
        <v>42</v>
      </c>
      <c r="J8" s="4" t="str">
        <f>TEXT(J9,"DDD")</f>
        <v>Sat</v>
      </c>
      <c r="K8" s="4" t="str">
        <f t="shared" ref="K8:AN8" si="0">TEXT(K9,"DDD")</f>
        <v>Sun</v>
      </c>
      <c r="L8" s="4" t="str">
        <f t="shared" si="0"/>
        <v>Mon</v>
      </c>
      <c r="M8" s="4" t="str">
        <f t="shared" si="0"/>
        <v>Tue</v>
      </c>
      <c r="N8" s="4" t="str">
        <f t="shared" si="0"/>
        <v>Wed</v>
      </c>
      <c r="O8" s="4" t="str">
        <f t="shared" si="0"/>
        <v>Thu</v>
      </c>
      <c r="P8" s="4" t="str">
        <f t="shared" si="0"/>
        <v>Fri</v>
      </c>
      <c r="Q8" s="4" t="str">
        <f t="shared" si="0"/>
        <v>Sat</v>
      </c>
      <c r="R8" s="4" t="str">
        <f t="shared" si="0"/>
        <v>Sun</v>
      </c>
      <c r="S8" s="4" t="str">
        <f t="shared" si="0"/>
        <v>Mon</v>
      </c>
      <c r="T8" s="4" t="str">
        <f t="shared" si="0"/>
        <v>Tue</v>
      </c>
      <c r="U8" s="4" t="str">
        <f t="shared" si="0"/>
        <v>Wed</v>
      </c>
      <c r="V8" s="4" t="str">
        <f t="shared" si="0"/>
        <v>Thu</v>
      </c>
      <c r="W8" s="4" t="str">
        <f t="shared" si="0"/>
        <v>Fri</v>
      </c>
      <c r="X8" s="4" t="str">
        <f t="shared" si="0"/>
        <v>Sat</v>
      </c>
      <c r="Y8" s="4" t="str">
        <f t="shared" si="0"/>
        <v>Sun</v>
      </c>
      <c r="Z8" s="4" t="str">
        <f t="shared" si="0"/>
        <v>Mon</v>
      </c>
      <c r="AA8" s="4" t="str">
        <f t="shared" si="0"/>
        <v>Tue</v>
      </c>
      <c r="AB8" s="4" t="str">
        <f t="shared" si="0"/>
        <v>Wed</v>
      </c>
      <c r="AC8" s="4" t="str">
        <f t="shared" si="0"/>
        <v>Thu</v>
      </c>
      <c r="AD8" s="4" t="str">
        <f t="shared" si="0"/>
        <v>Fri</v>
      </c>
      <c r="AE8" s="4" t="str">
        <f t="shared" si="0"/>
        <v>Sat</v>
      </c>
      <c r="AF8" s="4" t="str">
        <f t="shared" si="0"/>
        <v>Sun</v>
      </c>
      <c r="AG8" s="4" t="str">
        <f t="shared" si="0"/>
        <v>Mon</v>
      </c>
      <c r="AH8" s="4" t="str">
        <f t="shared" si="0"/>
        <v>Tue</v>
      </c>
      <c r="AI8" s="4" t="str">
        <f t="shared" si="0"/>
        <v>Wed</v>
      </c>
      <c r="AJ8" s="4" t="str">
        <f t="shared" si="0"/>
        <v>Thu</v>
      </c>
      <c r="AK8" s="4" t="str">
        <f t="shared" si="0"/>
        <v>Fri</v>
      </c>
      <c r="AL8" s="4" t="str">
        <f t="shared" si="0"/>
        <v>Sat</v>
      </c>
      <c r="AM8" s="4" t="str">
        <f t="shared" si="0"/>
        <v>Sun</v>
      </c>
      <c r="AN8" s="4" t="str">
        <f t="shared" si="0"/>
        <v>Mon</v>
      </c>
      <c r="AO8" s="40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4:92" ht="15" thickBot="1" x14ac:dyDescent="0.35">
      <c r="D9" s="36"/>
      <c r="E9" s="40"/>
      <c r="F9" s="6" t="s">
        <v>0</v>
      </c>
      <c r="G9" s="5" t="s">
        <v>1</v>
      </c>
      <c r="H9" s="5" t="s">
        <v>2</v>
      </c>
      <c r="I9" s="10" t="s">
        <v>25</v>
      </c>
      <c r="J9" s="11">
        <f>G7</f>
        <v>45717</v>
      </c>
      <c r="K9" s="11">
        <f>IF(J9&lt;$J$7,J9+1,"")</f>
        <v>45718</v>
      </c>
      <c r="L9" s="11">
        <f t="shared" ref="L9:AN9" si="1">IF(K9&lt;$J$7,K9+1,"")</f>
        <v>45719</v>
      </c>
      <c r="M9" s="11">
        <f t="shared" si="1"/>
        <v>45720</v>
      </c>
      <c r="N9" s="11">
        <f t="shared" si="1"/>
        <v>45721</v>
      </c>
      <c r="O9" s="11">
        <f t="shared" si="1"/>
        <v>45722</v>
      </c>
      <c r="P9" s="11">
        <f t="shared" si="1"/>
        <v>45723</v>
      </c>
      <c r="Q9" s="11">
        <f t="shared" si="1"/>
        <v>45724</v>
      </c>
      <c r="R9" s="11">
        <f t="shared" si="1"/>
        <v>45725</v>
      </c>
      <c r="S9" s="11">
        <f t="shared" si="1"/>
        <v>45726</v>
      </c>
      <c r="T9" s="11">
        <f t="shared" si="1"/>
        <v>45727</v>
      </c>
      <c r="U9" s="11">
        <f t="shared" si="1"/>
        <v>45728</v>
      </c>
      <c r="V9" s="11">
        <f t="shared" si="1"/>
        <v>45729</v>
      </c>
      <c r="W9" s="11">
        <f t="shared" si="1"/>
        <v>45730</v>
      </c>
      <c r="X9" s="11">
        <f t="shared" si="1"/>
        <v>45731</v>
      </c>
      <c r="Y9" s="11">
        <f t="shared" si="1"/>
        <v>45732</v>
      </c>
      <c r="Z9" s="11">
        <f t="shared" si="1"/>
        <v>45733</v>
      </c>
      <c r="AA9" s="11">
        <f t="shared" si="1"/>
        <v>45734</v>
      </c>
      <c r="AB9" s="11">
        <f t="shared" si="1"/>
        <v>45735</v>
      </c>
      <c r="AC9" s="11">
        <f t="shared" si="1"/>
        <v>45736</v>
      </c>
      <c r="AD9" s="11">
        <f t="shared" si="1"/>
        <v>45737</v>
      </c>
      <c r="AE9" s="11">
        <f t="shared" si="1"/>
        <v>45738</v>
      </c>
      <c r="AF9" s="11">
        <f t="shared" si="1"/>
        <v>45739</v>
      </c>
      <c r="AG9" s="11">
        <f t="shared" si="1"/>
        <v>45740</v>
      </c>
      <c r="AH9" s="11">
        <f t="shared" si="1"/>
        <v>45741</v>
      </c>
      <c r="AI9" s="11">
        <f t="shared" si="1"/>
        <v>45742</v>
      </c>
      <c r="AJ9" s="11">
        <f t="shared" si="1"/>
        <v>45743</v>
      </c>
      <c r="AK9" s="11">
        <f t="shared" si="1"/>
        <v>45744</v>
      </c>
      <c r="AL9" s="11">
        <f t="shared" si="1"/>
        <v>45745</v>
      </c>
      <c r="AM9" s="11">
        <f t="shared" si="1"/>
        <v>45746</v>
      </c>
      <c r="AN9" s="12">
        <f t="shared" si="1"/>
        <v>45747</v>
      </c>
      <c r="AO9" s="42"/>
      <c r="AP9" s="39"/>
      <c r="AQ9" s="26" t="s">
        <v>0</v>
      </c>
      <c r="AR9" s="27" t="s">
        <v>1</v>
      </c>
      <c r="AS9" s="27" t="s">
        <v>57</v>
      </c>
      <c r="AT9" s="27" t="s">
        <v>2</v>
      </c>
      <c r="AU9" s="19" t="s">
        <v>44</v>
      </c>
      <c r="AV9" s="19" t="s">
        <v>45</v>
      </c>
      <c r="AW9" s="22" t="s">
        <v>46</v>
      </c>
      <c r="AX9" s="19" t="s">
        <v>25</v>
      </c>
      <c r="AY9" s="19" t="s">
        <v>42</v>
      </c>
      <c r="AZ9" s="19" t="s">
        <v>50</v>
      </c>
      <c r="BA9" s="21" t="s">
        <v>47</v>
      </c>
      <c r="BB9" s="19" t="s">
        <v>48</v>
      </c>
      <c r="BC9" s="19" t="s">
        <v>49</v>
      </c>
      <c r="BD9" s="20" t="s">
        <v>51</v>
      </c>
      <c r="BE9" s="38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4:92" ht="15" thickBot="1" x14ac:dyDescent="0.35">
      <c r="D10" s="36"/>
      <c r="E10" s="40"/>
      <c r="F10" s="7">
        <v>1</v>
      </c>
      <c r="G10" s="2" t="s">
        <v>3</v>
      </c>
      <c r="H10" s="2">
        <v>1001</v>
      </c>
      <c r="I10" s="14">
        <f>COUNTIF($J$8:$AN$8,"Sun")</f>
        <v>5</v>
      </c>
      <c r="J10" s="15" t="s">
        <v>54</v>
      </c>
      <c r="K10" s="15" t="str">
        <f>IF(K$8="Sun","WO","")</f>
        <v>WO</v>
      </c>
      <c r="L10" s="15" t="s">
        <v>52</v>
      </c>
      <c r="M10" s="15" t="s">
        <v>52</v>
      </c>
      <c r="N10" s="15" t="s">
        <v>52</v>
      </c>
      <c r="O10" s="15" t="s">
        <v>52</v>
      </c>
      <c r="P10" s="15" t="s">
        <v>52</v>
      </c>
      <c r="Q10" s="15" t="s">
        <v>52</v>
      </c>
      <c r="R10" s="15" t="str">
        <f t="shared" ref="R10:AM18" si="2">IF(R$8="Sun","WO","")</f>
        <v>WO</v>
      </c>
      <c r="S10" s="15" t="s">
        <v>52</v>
      </c>
      <c r="T10" s="15" t="s">
        <v>52</v>
      </c>
      <c r="U10" s="15" t="s">
        <v>52</v>
      </c>
      <c r="V10" s="15" t="s">
        <v>52</v>
      </c>
      <c r="W10" s="15" t="s">
        <v>52</v>
      </c>
      <c r="X10" s="15" t="s">
        <v>52</v>
      </c>
      <c r="Y10" s="15" t="str">
        <f t="shared" si="2"/>
        <v>WO</v>
      </c>
      <c r="Z10" s="15" t="s">
        <v>52</v>
      </c>
      <c r="AA10" s="15" t="s">
        <v>52</v>
      </c>
      <c r="AB10" s="15" t="s">
        <v>52</v>
      </c>
      <c r="AC10" s="15" t="s">
        <v>52</v>
      </c>
      <c r="AD10" s="15" t="s">
        <v>52</v>
      </c>
      <c r="AE10" s="15" t="s">
        <v>52</v>
      </c>
      <c r="AF10" s="15" t="str">
        <f t="shared" si="2"/>
        <v>WO</v>
      </c>
      <c r="AG10" s="15" t="s">
        <v>52</v>
      </c>
      <c r="AH10" s="15" t="s">
        <v>53</v>
      </c>
      <c r="AI10" s="15" t="s">
        <v>52</v>
      </c>
      <c r="AJ10" s="15" t="s">
        <v>52</v>
      </c>
      <c r="AK10" s="15" t="s">
        <v>52</v>
      </c>
      <c r="AL10" s="15" t="s">
        <v>52</v>
      </c>
      <c r="AM10" s="15" t="str">
        <f t="shared" si="2"/>
        <v>WO</v>
      </c>
      <c r="AN10" s="15" t="s">
        <v>54</v>
      </c>
      <c r="AO10" s="40"/>
      <c r="AP10" s="38"/>
      <c r="AQ10" s="28">
        <v>1</v>
      </c>
      <c r="AR10" s="29" t="s">
        <v>3</v>
      </c>
      <c r="AS10" s="29" t="str">
        <f t="shared" ref="AS10:AS29" si="3">$N$7</f>
        <v>March</v>
      </c>
      <c r="AT10" s="30">
        <v>1001</v>
      </c>
      <c r="AU10">
        <f t="shared" ref="AU10:AU29" si="4">COUNTIF($J10:$AJ10,"P")</f>
        <v>21</v>
      </c>
      <c r="AV10">
        <f t="shared" ref="AV10:AV29" si="5">COUNTIF($J10:$AJ10,"A")</f>
        <v>1</v>
      </c>
      <c r="AW10">
        <f t="shared" ref="AW10:AW29" si="6">COUNTIF($J10:$AJ10,"L")</f>
        <v>1</v>
      </c>
      <c r="AX10">
        <f t="shared" ref="AX10:AX29" si="7">$I$10</f>
        <v>5</v>
      </c>
      <c r="AY10" s="3">
        <f t="shared" ref="AY10:AY29" si="8">$H$7</f>
        <v>31</v>
      </c>
      <c r="AZ10" s="3">
        <f>MARCH[[#This Row],[Days]]-MARCH[[#This Row],[Absent]]</f>
        <v>30</v>
      </c>
      <c r="BA10" s="23">
        <v>10000</v>
      </c>
      <c r="BB10" s="24">
        <f>MARCH[[#This Row],[Salary]]/MARCH[[#This Row],[Days]]</f>
        <v>322.58064516129031</v>
      </c>
      <c r="BC10" s="24">
        <f>MARCH[[#This Row],[PerDaySalary]]*MARCH[[#This Row],[Absent]]</f>
        <v>322.58064516129031</v>
      </c>
      <c r="BD10" s="25">
        <f>MARCH[[#This Row],[Salary]]-MARCH[[#This Row],[Deduction]]</f>
        <v>9677.4193548387102</v>
      </c>
      <c r="BE10" s="38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4:92" ht="15" thickBot="1" x14ac:dyDescent="0.35">
      <c r="D11" s="36"/>
      <c r="E11" s="40"/>
      <c r="F11" s="7">
        <v>2</v>
      </c>
      <c r="G11" s="2" t="s">
        <v>27</v>
      </c>
      <c r="H11" s="2">
        <v>1002</v>
      </c>
      <c r="I11" s="16">
        <f t="shared" ref="I11:I29" si="9">COUNTIF($J$8:$AN$8,"Sun")</f>
        <v>5</v>
      </c>
      <c r="J11" s="15" t="s">
        <v>54</v>
      </c>
      <c r="K11" s="15" t="str">
        <f t="shared" ref="K11:Y26" si="10">IF(K$8="Sun","WO","")</f>
        <v>WO</v>
      </c>
      <c r="L11" s="15" t="s">
        <v>52</v>
      </c>
      <c r="M11" s="15" t="s">
        <v>52</v>
      </c>
      <c r="N11" s="15" t="s">
        <v>52</v>
      </c>
      <c r="O11" s="15" t="s">
        <v>52</v>
      </c>
      <c r="P11" s="15" t="s">
        <v>52</v>
      </c>
      <c r="Q11" s="15" t="s">
        <v>52</v>
      </c>
      <c r="R11" s="15" t="str">
        <f t="shared" si="2"/>
        <v>WO</v>
      </c>
      <c r="S11" s="15" t="s">
        <v>52</v>
      </c>
      <c r="T11" s="15" t="s">
        <v>52</v>
      </c>
      <c r="U11" s="15" t="s">
        <v>52</v>
      </c>
      <c r="V11" s="15" t="s">
        <v>52</v>
      </c>
      <c r="W11" s="15" t="s">
        <v>52</v>
      </c>
      <c r="X11" s="15" t="s">
        <v>52</v>
      </c>
      <c r="Y11" s="15" t="str">
        <f t="shared" si="2"/>
        <v>WO</v>
      </c>
      <c r="Z11" s="15" t="s">
        <v>52</v>
      </c>
      <c r="AA11" s="15" t="s">
        <v>52</v>
      </c>
      <c r="AB11" s="15" t="s">
        <v>53</v>
      </c>
      <c r="AC11" s="15" t="s">
        <v>52</v>
      </c>
      <c r="AD11" s="15" t="s">
        <v>52</v>
      </c>
      <c r="AE11" s="15" t="s">
        <v>52</v>
      </c>
      <c r="AF11" s="15" t="str">
        <f t="shared" si="2"/>
        <v>WO</v>
      </c>
      <c r="AG11" s="15" t="s">
        <v>52</v>
      </c>
      <c r="AH11" s="15" t="s">
        <v>52</v>
      </c>
      <c r="AI11" s="15" t="s">
        <v>52</v>
      </c>
      <c r="AJ11" s="15" t="s">
        <v>52</v>
      </c>
      <c r="AK11" s="15" t="s">
        <v>52</v>
      </c>
      <c r="AL11" s="15" t="s">
        <v>52</v>
      </c>
      <c r="AM11" s="15" t="str">
        <f t="shared" si="2"/>
        <v>WO</v>
      </c>
      <c r="AN11" s="15" t="s">
        <v>54</v>
      </c>
      <c r="AO11" s="40"/>
      <c r="AP11" s="38"/>
      <c r="AQ11" s="31">
        <v>2</v>
      </c>
      <c r="AR11" s="2" t="s">
        <v>27</v>
      </c>
      <c r="AS11" s="2" t="str">
        <f t="shared" si="3"/>
        <v>March</v>
      </c>
      <c r="AT11" s="32">
        <v>1002</v>
      </c>
      <c r="AU11">
        <f t="shared" si="4"/>
        <v>21</v>
      </c>
      <c r="AV11">
        <f t="shared" si="5"/>
        <v>1</v>
      </c>
      <c r="AW11">
        <f t="shared" si="6"/>
        <v>1</v>
      </c>
      <c r="AX11">
        <f t="shared" si="7"/>
        <v>5</v>
      </c>
      <c r="AY11" s="3">
        <f t="shared" si="8"/>
        <v>31</v>
      </c>
      <c r="AZ11" s="3">
        <f>MARCH[[#This Row],[Days]]-MARCH[[#This Row],[Absent]]</f>
        <v>30</v>
      </c>
      <c r="BA11" s="23">
        <v>20000</v>
      </c>
      <c r="BB11" s="24">
        <f>MARCH[[#This Row],[Salary]]/MARCH[[#This Row],[Days]]</f>
        <v>645.16129032258061</v>
      </c>
      <c r="BC11" s="24">
        <f>MARCH[[#This Row],[PerDaySalary]]*MARCH[[#This Row],[Absent]]</f>
        <v>645.16129032258061</v>
      </c>
      <c r="BD11" s="25">
        <f>MARCH[[#This Row],[Salary]]-MARCH[[#This Row],[Deduction]]</f>
        <v>19354.83870967742</v>
      </c>
      <c r="BE11" s="38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4:92" ht="15" thickBot="1" x14ac:dyDescent="0.35">
      <c r="D12" s="36"/>
      <c r="E12" s="40"/>
      <c r="F12" s="7">
        <v>3</v>
      </c>
      <c r="G12" s="2" t="s">
        <v>28</v>
      </c>
      <c r="H12" s="2">
        <v>1003</v>
      </c>
      <c r="I12" s="16">
        <f t="shared" si="9"/>
        <v>5</v>
      </c>
      <c r="J12" s="15" t="s">
        <v>54</v>
      </c>
      <c r="K12" s="15" t="str">
        <f t="shared" si="10"/>
        <v>WO</v>
      </c>
      <c r="L12" s="15" t="s">
        <v>52</v>
      </c>
      <c r="M12" s="15" t="s">
        <v>53</v>
      </c>
      <c r="N12" s="15" t="s">
        <v>52</v>
      </c>
      <c r="O12" s="15" t="s">
        <v>52</v>
      </c>
      <c r="P12" s="15" t="s">
        <v>52</v>
      </c>
      <c r="Q12" s="15" t="s">
        <v>52</v>
      </c>
      <c r="R12" s="15" t="str">
        <f t="shared" si="2"/>
        <v>WO</v>
      </c>
      <c r="S12" s="15" t="s">
        <v>52</v>
      </c>
      <c r="T12" s="15" t="s">
        <v>52</v>
      </c>
      <c r="U12" s="15" t="s">
        <v>52</v>
      </c>
      <c r="V12" s="15" t="s">
        <v>52</v>
      </c>
      <c r="W12" s="15" t="s">
        <v>53</v>
      </c>
      <c r="X12" s="15" t="s">
        <v>52</v>
      </c>
      <c r="Y12" s="15" t="str">
        <f t="shared" si="2"/>
        <v>WO</v>
      </c>
      <c r="Z12" s="15" t="s">
        <v>52</v>
      </c>
      <c r="AA12" s="15" t="s">
        <v>52</v>
      </c>
      <c r="AB12" s="15" t="s">
        <v>52</v>
      </c>
      <c r="AC12" s="15" t="s">
        <v>52</v>
      </c>
      <c r="AD12" s="15" t="s">
        <v>52</v>
      </c>
      <c r="AE12" s="15" t="s">
        <v>52</v>
      </c>
      <c r="AF12" s="15" t="str">
        <f t="shared" si="2"/>
        <v>WO</v>
      </c>
      <c r="AG12" s="15" t="s">
        <v>52</v>
      </c>
      <c r="AH12" s="15" t="s">
        <v>52</v>
      </c>
      <c r="AI12" s="15" t="s">
        <v>52</v>
      </c>
      <c r="AJ12" s="15" t="s">
        <v>52</v>
      </c>
      <c r="AK12" s="15" t="s">
        <v>53</v>
      </c>
      <c r="AL12" s="15" t="s">
        <v>52</v>
      </c>
      <c r="AM12" s="15" t="str">
        <f t="shared" si="2"/>
        <v>WO</v>
      </c>
      <c r="AN12" s="15" t="s">
        <v>54</v>
      </c>
      <c r="AO12" s="40"/>
      <c r="AP12" s="38"/>
      <c r="AQ12" s="31">
        <v>3</v>
      </c>
      <c r="AR12" s="2" t="s">
        <v>28</v>
      </c>
      <c r="AS12" s="2" t="str">
        <f t="shared" si="3"/>
        <v>March</v>
      </c>
      <c r="AT12" s="32">
        <v>1003</v>
      </c>
      <c r="AU12">
        <f t="shared" si="4"/>
        <v>20</v>
      </c>
      <c r="AV12">
        <f t="shared" si="5"/>
        <v>2</v>
      </c>
      <c r="AW12">
        <f t="shared" si="6"/>
        <v>1</v>
      </c>
      <c r="AX12">
        <f t="shared" si="7"/>
        <v>5</v>
      </c>
      <c r="AY12" s="3">
        <f t="shared" si="8"/>
        <v>31</v>
      </c>
      <c r="AZ12" s="3">
        <f>MARCH[[#This Row],[Days]]-MARCH[[#This Row],[Absent]]</f>
        <v>29</v>
      </c>
      <c r="BA12" s="23">
        <v>56000</v>
      </c>
      <c r="BB12" s="24">
        <f>MARCH[[#This Row],[Salary]]/MARCH[[#This Row],[Days]]</f>
        <v>1806.4516129032259</v>
      </c>
      <c r="BC12" s="24">
        <f>MARCH[[#This Row],[PerDaySalary]]*MARCH[[#This Row],[Absent]]</f>
        <v>3612.9032258064517</v>
      </c>
      <c r="BD12" s="25">
        <f>MARCH[[#This Row],[Salary]]-MARCH[[#This Row],[Deduction]]</f>
        <v>52387.096774193546</v>
      </c>
      <c r="BE12" s="38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</row>
    <row r="13" spans="4:92" ht="15" thickBot="1" x14ac:dyDescent="0.35">
      <c r="D13" s="36"/>
      <c r="E13" s="40"/>
      <c r="F13" s="7">
        <v>4</v>
      </c>
      <c r="G13" s="2" t="s">
        <v>3</v>
      </c>
      <c r="H13" s="2">
        <v>1004</v>
      </c>
      <c r="I13" s="16">
        <f t="shared" si="9"/>
        <v>5</v>
      </c>
      <c r="J13" s="15" t="s">
        <v>54</v>
      </c>
      <c r="K13" s="15" t="str">
        <f t="shared" si="10"/>
        <v>WO</v>
      </c>
      <c r="L13" s="15" t="s">
        <v>52</v>
      </c>
      <c r="M13" s="15" t="s">
        <v>52</v>
      </c>
      <c r="N13" s="15" t="s">
        <v>52</v>
      </c>
      <c r="O13" s="15" t="s">
        <v>53</v>
      </c>
      <c r="P13" s="15" t="s">
        <v>52</v>
      </c>
      <c r="Q13" s="15" t="s">
        <v>52</v>
      </c>
      <c r="R13" s="15" t="str">
        <f t="shared" si="2"/>
        <v>WO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15" t="str">
        <f t="shared" si="2"/>
        <v>WO</v>
      </c>
      <c r="Z13" s="15" t="s">
        <v>52</v>
      </c>
      <c r="AA13" s="15" t="s">
        <v>52</v>
      </c>
      <c r="AB13" s="15" t="s">
        <v>52</v>
      </c>
      <c r="AC13" s="15" t="s">
        <v>52</v>
      </c>
      <c r="AD13" s="15" t="s">
        <v>52</v>
      </c>
      <c r="AE13" s="15" t="s">
        <v>52</v>
      </c>
      <c r="AF13" s="15" t="str">
        <f t="shared" si="2"/>
        <v>WO</v>
      </c>
      <c r="AG13" s="15" t="s">
        <v>52</v>
      </c>
      <c r="AH13" s="15" t="s">
        <v>52</v>
      </c>
      <c r="AI13" s="15" t="s">
        <v>52</v>
      </c>
      <c r="AJ13" s="15" t="s">
        <v>52</v>
      </c>
      <c r="AK13" s="15" t="s">
        <v>52</v>
      </c>
      <c r="AL13" s="15" t="s">
        <v>52</v>
      </c>
      <c r="AM13" s="15" t="str">
        <f t="shared" si="2"/>
        <v>WO</v>
      </c>
      <c r="AN13" s="15" t="s">
        <v>54</v>
      </c>
      <c r="AO13" s="40"/>
      <c r="AP13" s="38"/>
      <c r="AQ13" s="31">
        <v>4</v>
      </c>
      <c r="AR13" s="2" t="s">
        <v>3</v>
      </c>
      <c r="AS13" s="2" t="str">
        <f t="shared" si="3"/>
        <v>March</v>
      </c>
      <c r="AT13" s="32">
        <v>1004</v>
      </c>
      <c r="AU13">
        <f t="shared" si="4"/>
        <v>21</v>
      </c>
      <c r="AV13">
        <f t="shared" si="5"/>
        <v>1</v>
      </c>
      <c r="AW13">
        <f t="shared" si="6"/>
        <v>1</v>
      </c>
      <c r="AX13">
        <f t="shared" si="7"/>
        <v>5</v>
      </c>
      <c r="AY13" s="3">
        <f t="shared" si="8"/>
        <v>31</v>
      </c>
      <c r="AZ13" s="3">
        <f>MARCH[[#This Row],[Days]]-MARCH[[#This Row],[Absent]]</f>
        <v>30</v>
      </c>
      <c r="BA13" s="23">
        <v>34000</v>
      </c>
      <c r="BB13" s="24">
        <f>MARCH[[#This Row],[Salary]]/MARCH[[#This Row],[Days]]</f>
        <v>1096.7741935483871</v>
      </c>
      <c r="BC13" s="24">
        <f>MARCH[[#This Row],[PerDaySalary]]*MARCH[[#This Row],[Absent]]</f>
        <v>1096.7741935483871</v>
      </c>
      <c r="BD13" s="25">
        <f>MARCH[[#This Row],[Salary]]-MARCH[[#This Row],[Deduction]]</f>
        <v>32903.225806451614</v>
      </c>
      <c r="BE13" s="38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</row>
    <row r="14" spans="4:92" ht="15" thickBot="1" x14ac:dyDescent="0.35">
      <c r="D14" s="36"/>
      <c r="E14" s="40"/>
      <c r="F14" s="7">
        <v>5</v>
      </c>
      <c r="G14" s="2" t="s">
        <v>29</v>
      </c>
      <c r="H14" s="2">
        <v>1005</v>
      </c>
      <c r="I14" s="16">
        <f t="shared" si="9"/>
        <v>5</v>
      </c>
      <c r="J14" s="15" t="s">
        <v>54</v>
      </c>
      <c r="K14" s="15" t="str">
        <f t="shared" si="10"/>
        <v>WO</v>
      </c>
      <c r="L14" s="15" t="s">
        <v>52</v>
      </c>
      <c r="M14" s="15" t="s">
        <v>52</v>
      </c>
      <c r="N14" s="15" t="s">
        <v>52</v>
      </c>
      <c r="O14" s="15" t="s">
        <v>52</v>
      </c>
      <c r="P14" s="15" t="s">
        <v>52</v>
      </c>
      <c r="Q14" s="15" t="s">
        <v>52</v>
      </c>
      <c r="R14" s="15" t="str">
        <f t="shared" si="2"/>
        <v>WO</v>
      </c>
      <c r="S14" s="15" t="s">
        <v>52</v>
      </c>
      <c r="T14" s="15" t="s">
        <v>52</v>
      </c>
      <c r="U14" s="15" t="s">
        <v>52</v>
      </c>
      <c r="V14" s="15" t="s">
        <v>52</v>
      </c>
      <c r="W14" s="15" t="s">
        <v>52</v>
      </c>
      <c r="X14" s="15" t="s">
        <v>52</v>
      </c>
      <c r="Y14" s="15" t="str">
        <f t="shared" si="2"/>
        <v>WO</v>
      </c>
      <c r="Z14" s="15" t="s">
        <v>52</v>
      </c>
      <c r="AA14" s="15" t="s">
        <v>52</v>
      </c>
      <c r="AB14" s="15" t="s">
        <v>52</v>
      </c>
      <c r="AC14" s="15" t="s">
        <v>52</v>
      </c>
      <c r="AD14" s="15" t="s">
        <v>52</v>
      </c>
      <c r="AE14" s="15" t="s">
        <v>52</v>
      </c>
      <c r="AF14" s="15" t="str">
        <f t="shared" si="2"/>
        <v>WO</v>
      </c>
      <c r="AG14" s="15" t="s">
        <v>52</v>
      </c>
      <c r="AH14" s="15" t="s">
        <v>52</v>
      </c>
      <c r="AI14" s="15" t="s">
        <v>52</v>
      </c>
      <c r="AJ14" s="15" t="s">
        <v>52</v>
      </c>
      <c r="AK14" s="15" t="s">
        <v>52</v>
      </c>
      <c r="AL14" s="15" t="s">
        <v>52</v>
      </c>
      <c r="AM14" s="15" t="str">
        <f t="shared" si="2"/>
        <v>WO</v>
      </c>
      <c r="AN14" s="15" t="s">
        <v>54</v>
      </c>
      <c r="AO14" s="40"/>
      <c r="AP14" s="38"/>
      <c r="AQ14" s="31">
        <v>5</v>
      </c>
      <c r="AR14" s="2" t="s">
        <v>29</v>
      </c>
      <c r="AS14" s="2" t="str">
        <f t="shared" si="3"/>
        <v>March</v>
      </c>
      <c r="AT14" s="32">
        <v>1005</v>
      </c>
      <c r="AU14">
        <f t="shared" si="4"/>
        <v>22</v>
      </c>
      <c r="AV14">
        <f t="shared" si="5"/>
        <v>0</v>
      </c>
      <c r="AW14">
        <f t="shared" si="6"/>
        <v>1</v>
      </c>
      <c r="AX14">
        <f t="shared" si="7"/>
        <v>5</v>
      </c>
      <c r="AY14" s="3">
        <f t="shared" si="8"/>
        <v>31</v>
      </c>
      <c r="AZ14" s="3">
        <f>MARCH[[#This Row],[Days]]-MARCH[[#This Row],[Absent]]</f>
        <v>31</v>
      </c>
      <c r="BA14" s="23">
        <v>76000</v>
      </c>
      <c r="BB14" s="24">
        <f>MARCH[[#This Row],[Salary]]/MARCH[[#This Row],[Days]]</f>
        <v>2451.6129032258063</v>
      </c>
      <c r="BC14" s="24">
        <f>MARCH[[#This Row],[PerDaySalary]]*MARCH[[#This Row],[Absent]]</f>
        <v>0</v>
      </c>
      <c r="BD14" s="25">
        <f>MARCH[[#This Row],[Salary]]-MARCH[[#This Row],[Deduction]]</f>
        <v>76000</v>
      </c>
      <c r="BE14" s="38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</row>
    <row r="15" spans="4:92" ht="15" thickBot="1" x14ac:dyDescent="0.35">
      <c r="D15" s="36"/>
      <c r="E15" s="40"/>
      <c r="F15" s="7">
        <v>6</v>
      </c>
      <c r="G15" s="2" t="s">
        <v>30</v>
      </c>
      <c r="H15" s="2">
        <v>1006</v>
      </c>
      <c r="I15" s="16">
        <f t="shared" si="9"/>
        <v>5</v>
      </c>
      <c r="J15" s="15" t="s">
        <v>54</v>
      </c>
      <c r="K15" s="15" t="str">
        <f t="shared" si="10"/>
        <v>WO</v>
      </c>
      <c r="L15" s="15" t="s">
        <v>52</v>
      </c>
      <c r="M15" s="15" t="s">
        <v>52</v>
      </c>
      <c r="N15" s="15" t="s">
        <v>52</v>
      </c>
      <c r="O15" s="15" t="s">
        <v>52</v>
      </c>
      <c r="P15" s="15" t="s">
        <v>52</v>
      </c>
      <c r="Q15" s="15" t="s">
        <v>52</v>
      </c>
      <c r="R15" s="15" t="str">
        <f t="shared" si="2"/>
        <v>WO</v>
      </c>
      <c r="S15" s="15" t="s">
        <v>52</v>
      </c>
      <c r="T15" s="15" t="s">
        <v>52</v>
      </c>
      <c r="U15" s="15" t="s">
        <v>52</v>
      </c>
      <c r="V15" s="15" t="s">
        <v>52</v>
      </c>
      <c r="W15" s="15" t="s">
        <v>52</v>
      </c>
      <c r="X15" s="15" t="s">
        <v>52</v>
      </c>
      <c r="Y15" s="15" t="str">
        <f t="shared" si="2"/>
        <v>WO</v>
      </c>
      <c r="Z15" s="15" t="s">
        <v>52</v>
      </c>
      <c r="AA15" s="15" t="s">
        <v>52</v>
      </c>
      <c r="AB15" s="15" t="s">
        <v>52</v>
      </c>
      <c r="AC15" s="15" t="s">
        <v>53</v>
      </c>
      <c r="AD15" s="15" t="s">
        <v>52</v>
      </c>
      <c r="AE15" s="15" t="s">
        <v>52</v>
      </c>
      <c r="AF15" s="15" t="str">
        <f t="shared" si="2"/>
        <v>WO</v>
      </c>
      <c r="AG15" s="15" t="s">
        <v>52</v>
      </c>
      <c r="AH15" s="15" t="s">
        <v>52</v>
      </c>
      <c r="AI15" s="15" t="s">
        <v>53</v>
      </c>
      <c r="AJ15" s="15" t="s">
        <v>52</v>
      </c>
      <c r="AK15" s="15" t="s">
        <v>52</v>
      </c>
      <c r="AL15" s="15" t="s">
        <v>52</v>
      </c>
      <c r="AM15" s="15" t="str">
        <f t="shared" si="2"/>
        <v>WO</v>
      </c>
      <c r="AN15" s="15" t="s">
        <v>54</v>
      </c>
      <c r="AO15" s="40"/>
      <c r="AP15" s="38"/>
      <c r="AQ15" s="31">
        <v>6</v>
      </c>
      <c r="AR15" s="2" t="s">
        <v>30</v>
      </c>
      <c r="AS15" s="2" t="str">
        <f t="shared" si="3"/>
        <v>March</v>
      </c>
      <c r="AT15" s="32">
        <v>1006</v>
      </c>
      <c r="AU15">
        <f t="shared" si="4"/>
        <v>20</v>
      </c>
      <c r="AV15">
        <f t="shared" si="5"/>
        <v>2</v>
      </c>
      <c r="AW15">
        <f t="shared" si="6"/>
        <v>1</v>
      </c>
      <c r="AX15">
        <f t="shared" si="7"/>
        <v>5</v>
      </c>
      <c r="AY15" s="3">
        <f t="shared" si="8"/>
        <v>31</v>
      </c>
      <c r="AZ15" s="3">
        <f>MARCH[[#This Row],[Days]]-MARCH[[#This Row],[Absent]]</f>
        <v>29</v>
      </c>
      <c r="BA15" s="23">
        <v>89000</v>
      </c>
      <c r="BB15" s="24">
        <f>MARCH[[#This Row],[Salary]]/MARCH[[#This Row],[Days]]</f>
        <v>2870.9677419354839</v>
      </c>
      <c r="BC15" s="24">
        <f>MARCH[[#This Row],[PerDaySalary]]*MARCH[[#This Row],[Absent]]</f>
        <v>5741.9354838709678</v>
      </c>
      <c r="BD15" s="25">
        <f>MARCH[[#This Row],[Salary]]-MARCH[[#This Row],[Deduction]]</f>
        <v>83258.06451612903</v>
      </c>
      <c r="BE15" s="38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</row>
    <row r="16" spans="4:92" ht="15" thickBot="1" x14ac:dyDescent="0.35">
      <c r="D16" s="36"/>
      <c r="E16" s="40"/>
      <c r="F16" s="7">
        <v>7</v>
      </c>
      <c r="G16" s="2" t="s">
        <v>55</v>
      </c>
      <c r="H16" s="2">
        <v>1007</v>
      </c>
      <c r="I16" s="16">
        <f t="shared" si="9"/>
        <v>5</v>
      </c>
      <c r="J16" s="15" t="s">
        <v>54</v>
      </c>
      <c r="K16" s="15" t="str">
        <f t="shared" si="10"/>
        <v>WO</v>
      </c>
      <c r="L16" s="15" t="s">
        <v>52</v>
      </c>
      <c r="M16" s="15" t="s">
        <v>52</v>
      </c>
      <c r="N16" s="15" t="s">
        <v>52</v>
      </c>
      <c r="O16" s="15" t="s">
        <v>52</v>
      </c>
      <c r="P16" s="15" t="s">
        <v>52</v>
      </c>
      <c r="Q16" s="15" t="s">
        <v>52</v>
      </c>
      <c r="R16" s="15" t="str">
        <f t="shared" si="2"/>
        <v>WO</v>
      </c>
      <c r="S16" s="15" t="s">
        <v>52</v>
      </c>
      <c r="T16" s="15" t="s">
        <v>53</v>
      </c>
      <c r="U16" s="15" t="s">
        <v>52</v>
      </c>
      <c r="V16" s="15" t="s">
        <v>52</v>
      </c>
      <c r="W16" s="15" t="s">
        <v>52</v>
      </c>
      <c r="X16" s="15" t="s">
        <v>52</v>
      </c>
      <c r="Y16" s="15" t="str">
        <f t="shared" si="2"/>
        <v>WO</v>
      </c>
      <c r="Z16" s="15" t="s">
        <v>52</v>
      </c>
      <c r="AA16" s="15" t="s">
        <v>52</v>
      </c>
      <c r="AB16" s="15" t="s">
        <v>52</v>
      </c>
      <c r="AC16" s="15" t="s">
        <v>52</v>
      </c>
      <c r="AD16" s="15" t="s">
        <v>52</v>
      </c>
      <c r="AE16" s="15" t="s">
        <v>52</v>
      </c>
      <c r="AF16" s="15" t="str">
        <f t="shared" si="2"/>
        <v>WO</v>
      </c>
      <c r="AG16" s="15" t="s">
        <v>52</v>
      </c>
      <c r="AH16" s="15" t="s">
        <v>52</v>
      </c>
      <c r="AI16" s="15" t="s">
        <v>52</v>
      </c>
      <c r="AJ16" s="15" t="s">
        <v>52</v>
      </c>
      <c r="AK16" s="15" t="s">
        <v>52</v>
      </c>
      <c r="AL16" s="15" t="s">
        <v>52</v>
      </c>
      <c r="AM16" s="15" t="str">
        <f t="shared" si="2"/>
        <v>WO</v>
      </c>
      <c r="AN16" s="15" t="s">
        <v>54</v>
      </c>
      <c r="AO16" s="40"/>
      <c r="AP16" s="38"/>
      <c r="AQ16" s="31">
        <v>7</v>
      </c>
      <c r="AR16" s="2" t="s">
        <v>55</v>
      </c>
      <c r="AS16" s="2" t="str">
        <f t="shared" si="3"/>
        <v>March</v>
      </c>
      <c r="AT16" s="32">
        <v>1007</v>
      </c>
      <c r="AU16">
        <f t="shared" si="4"/>
        <v>21</v>
      </c>
      <c r="AV16">
        <f t="shared" si="5"/>
        <v>1</v>
      </c>
      <c r="AW16">
        <f t="shared" si="6"/>
        <v>1</v>
      </c>
      <c r="AX16">
        <f t="shared" si="7"/>
        <v>5</v>
      </c>
      <c r="AY16" s="3">
        <f t="shared" si="8"/>
        <v>31</v>
      </c>
      <c r="AZ16" s="3">
        <f>MARCH[[#This Row],[Days]]-MARCH[[#This Row],[Absent]]</f>
        <v>30</v>
      </c>
      <c r="BA16" s="23">
        <v>76000</v>
      </c>
      <c r="BB16" s="24">
        <f>MARCH[[#This Row],[Salary]]/MARCH[[#This Row],[Days]]</f>
        <v>2451.6129032258063</v>
      </c>
      <c r="BC16" s="24">
        <f>MARCH[[#This Row],[PerDaySalary]]*MARCH[[#This Row],[Absent]]</f>
        <v>2451.6129032258063</v>
      </c>
      <c r="BD16" s="25">
        <f>MARCH[[#This Row],[Salary]]-MARCH[[#This Row],[Deduction]]</f>
        <v>73548.387096774197</v>
      </c>
      <c r="BE16" s="38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</row>
    <row r="17" spans="4:92" ht="15" thickBot="1" x14ac:dyDescent="0.35">
      <c r="D17" s="36"/>
      <c r="E17" s="40"/>
      <c r="F17" s="7">
        <v>8</v>
      </c>
      <c r="G17" s="2" t="s">
        <v>31</v>
      </c>
      <c r="H17" s="2">
        <v>1008</v>
      </c>
      <c r="I17" s="16">
        <f t="shared" si="9"/>
        <v>5</v>
      </c>
      <c r="J17" s="15" t="s">
        <v>54</v>
      </c>
      <c r="K17" s="15" t="str">
        <f t="shared" si="10"/>
        <v>WO</v>
      </c>
      <c r="L17" s="15" t="s">
        <v>52</v>
      </c>
      <c r="M17" s="15" t="s">
        <v>52</v>
      </c>
      <c r="N17" s="15" t="s">
        <v>52</v>
      </c>
      <c r="O17" s="15" t="s">
        <v>52</v>
      </c>
      <c r="P17" s="15" t="s">
        <v>52</v>
      </c>
      <c r="Q17" s="15" t="s">
        <v>52</v>
      </c>
      <c r="R17" s="15" t="str">
        <f t="shared" si="2"/>
        <v>WO</v>
      </c>
      <c r="S17" s="15" t="s">
        <v>52</v>
      </c>
      <c r="T17" s="15" t="s">
        <v>52</v>
      </c>
      <c r="U17" s="15" t="s">
        <v>52</v>
      </c>
      <c r="V17" s="15" t="s">
        <v>52</v>
      </c>
      <c r="W17" s="15" t="s">
        <v>52</v>
      </c>
      <c r="X17" s="15" t="s">
        <v>52</v>
      </c>
      <c r="Y17" s="15" t="str">
        <f t="shared" si="2"/>
        <v>WO</v>
      </c>
      <c r="Z17" s="15" t="s">
        <v>52</v>
      </c>
      <c r="AA17" s="15" t="s">
        <v>52</v>
      </c>
      <c r="AB17" s="15" t="s">
        <v>52</v>
      </c>
      <c r="AC17" s="15" t="s">
        <v>52</v>
      </c>
      <c r="AD17" s="15" t="s">
        <v>52</v>
      </c>
      <c r="AE17" s="15" t="s">
        <v>52</v>
      </c>
      <c r="AF17" s="15" t="str">
        <f t="shared" si="2"/>
        <v>WO</v>
      </c>
      <c r="AG17" s="15" t="s">
        <v>52</v>
      </c>
      <c r="AH17" s="15" t="s">
        <v>52</v>
      </c>
      <c r="AI17" s="15" t="s">
        <v>52</v>
      </c>
      <c r="AJ17" s="15" t="s">
        <v>52</v>
      </c>
      <c r="AK17" s="15" t="s">
        <v>52</v>
      </c>
      <c r="AL17" s="15" t="s">
        <v>52</v>
      </c>
      <c r="AM17" s="15" t="str">
        <f t="shared" si="2"/>
        <v>WO</v>
      </c>
      <c r="AN17" s="15" t="s">
        <v>54</v>
      </c>
      <c r="AO17" s="40"/>
      <c r="AP17" s="38"/>
      <c r="AQ17" s="31">
        <v>8</v>
      </c>
      <c r="AR17" s="2" t="s">
        <v>31</v>
      </c>
      <c r="AS17" s="2" t="str">
        <f t="shared" si="3"/>
        <v>March</v>
      </c>
      <c r="AT17" s="32">
        <v>1008</v>
      </c>
      <c r="AU17">
        <f t="shared" si="4"/>
        <v>22</v>
      </c>
      <c r="AV17">
        <f t="shared" si="5"/>
        <v>0</v>
      </c>
      <c r="AW17">
        <f t="shared" si="6"/>
        <v>1</v>
      </c>
      <c r="AX17">
        <f t="shared" si="7"/>
        <v>5</v>
      </c>
      <c r="AY17" s="3">
        <f t="shared" si="8"/>
        <v>31</v>
      </c>
      <c r="AZ17" s="3">
        <f>MARCH[[#This Row],[Days]]-MARCH[[#This Row],[Absent]]</f>
        <v>31</v>
      </c>
      <c r="BA17" s="23">
        <v>54000</v>
      </c>
      <c r="BB17" s="24">
        <f>MARCH[[#This Row],[Salary]]/MARCH[[#This Row],[Days]]</f>
        <v>1741.9354838709678</v>
      </c>
      <c r="BC17" s="24">
        <f>MARCH[[#This Row],[PerDaySalary]]*MARCH[[#This Row],[Absent]]</f>
        <v>0</v>
      </c>
      <c r="BD17" s="25">
        <f>MARCH[[#This Row],[Salary]]-MARCH[[#This Row],[Deduction]]</f>
        <v>54000</v>
      </c>
      <c r="BE17" s="38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</row>
    <row r="18" spans="4:92" ht="15" thickBot="1" x14ac:dyDescent="0.35">
      <c r="D18" s="36"/>
      <c r="E18" s="40"/>
      <c r="F18" s="7">
        <v>9</v>
      </c>
      <c r="G18" s="2" t="s">
        <v>32</v>
      </c>
      <c r="H18" s="2">
        <v>1009</v>
      </c>
      <c r="I18" s="16">
        <f t="shared" si="9"/>
        <v>5</v>
      </c>
      <c r="J18" s="15" t="s">
        <v>54</v>
      </c>
      <c r="K18" s="15" t="str">
        <f t="shared" si="10"/>
        <v>WO</v>
      </c>
      <c r="L18" s="15" t="s">
        <v>52</v>
      </c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15" t="str">
        <f t="shared" si="2"/>
        <v>WO</v>
      </c>
      <c r="S18" s="15" t="s">
        <v>52</v>
      </c>
      <c r="T18" s="15" t="s">
        <v>52</v>
      </c>
      <c r="U18" s="15" t="s">
        <v>52</v>
      </c>
      <c r="V18" s="15" t="s">
        <v>52</v>
      </c>
      <c r="W18" s="15" t="s">
        <v>52</v>
      </c>
      <c r="X18" s="15" t="s">
        <v>52</v>
      </c>
      <c r="Y18" s="15" t="str">
        <f t="shared" si="2"/>
        <v>WO</v>
      </c>
      <c r="Z18" s="15" t="s">
        <v>52</v>
      </c>
      <c r="AA18" s="15" t="s">
        <v>52</v>
      </c>
      <c r="AB18" s="15" t="s">
        <v>52</v>
      </c>
      <c r="AC18" s="15" t="s">
        <v>52</v>
      </c>
      <c r="AD18" s="15" t="s">
        <v>52</v>
      </c>
      <c r="AE18" s="15" t="s">
        <v>52</v>
      </c>
      <c r="AF18" s="15" t="str">
        <f t="shared" si="2"/>
        <v>WO</v>
      </c>
      <c r="AG18" s="15" t="s">
        <v>52</v>
      </c>
      <c r="AH18" s="15" t="s">
        <v>52</v>
      </c>
      <c r="AI18" s="15" t="s">
        <v>52</v>
      </c>
      <c r="AJ18" s="15" t="s">
        <v>52</v>
      </c>
      <c r="AK18" s="15" t="s">
        <v>52</v>
      </c>
      <c r="AL18" s="15" t="s">
        <v>52</v>
      </c>
      <c r="AM18" s="15" t="str">
        <f t="shared" ref="AM18" si="11">IF(AM$8="Sun","WO","")</f>
        <v>WO</v>
      </c>
      <c r="AN18" s="15" t="s">
        <v>54</v>
      </c>
      <c r="AO18" s="40"/>
      <c r="AP18" s="38"/>
      <c r="AQ18" s="31">
        <v>9</v>
      </c>
      <c r="AR18" s="2" t="s">
        <v>32</v>
      </c>
      <c r="AS18" s="2" t="str">
        <f t="shared" si="3"/>
        <v>March</v>
      </c>
      <c r="AT18" s="32">
        <v>1009</v>
      </c>
      <c r="AU18">
        <f t="shared" si="4"/>
        <v>22</v>
      </c>
      <c r="AV18">
        <f t="shared" si="5"/>
        <v>0</v>
      </c>
      <c r="AW18">
        <f t="shared" si="6"/>
        <v>1</v>
      </c>
      <c r="AX18">
        <f t="shared" si="7"/>
        <v>5</v>
      </c>
      <c r="AY18" s="3">
        <f t="shared" si="8"/>
        <v>31</v>
      </c>
      <c r="AZ18" s="3">
        <f>MARCH[[#This Row],[Days]]-MARCH[[#This Row],[Absent]]</f>
        <v>31</v>
      </c>
      <c r="BA18" s="23">
        <v>34000</v>
      </c>
      <c r="BB18" s="24">
        <f>MARCH[[#This Row],[Salary]]/MARCH[[#This Row],[Days]]</f>
        <v>1096.7741935483871</v>
      </c>
      <c r="BC18" s="24">
        <f>MARCH[[#This Row],[PerDaySalary]]*MARCH[[#This Row],[Absent]]</f>
        <v>0</v>
      </c>
      <c r="BD18" s="25">
        <f>MARCH[[#This Row],[Salary]]-MARCH[[#This Row],[Deduction]]</f>
        <v>34000</v>
      </c>
      <c r="BE18" s="38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</row>
    <row r="19" spans="4:92" ht="15" thickBot="1" x14ac:dyDescent="0.35">
      <c r="D19" s="36"/>
      <c r="E19" s="40"/>
      <c r="F19" s="7">
        <v>10</v>
      </c>
      <c r="G19" s="2" t="s">
        <v>11</v>
      </c>
      <c r="H19" s="2">
        <v>1010</v>
      </c>
      <c r="I19" s="16">
        <f t="shared" si="9"/>
        <v>5</v>
      </c>
      <c r="J19" s="15" t="s">
        <v>54</v>
      </c>
      <c r="K19" s="15" t="str">
        <f t="shared" si="10"/>
        <v>WO</v>
      </c>
      <c r="L19" s="15" t="s">
        <v>52</v>
      </c>
      <c r="M19" s="15" t="s">
        <v>52</v>
      </c>
      <c r="N19" s="15" t="s">
        <v>52</v>
      </c>
      <c r="O19" s="15" t="s">
        <v>52</v>
      </c>
      <c r="P19" s="15" t="s">
        <v>52</v>
      </c>
      <c r="Q19" s="15" t="s">
        <v>52</v>
      </c>
      <c r="R19" s="15" t="str">
        <f t="shared" si="10"/>
        <v>WO</v>
      </c>
      <c r="S19" s="15" t="s">
        <v>52</v>
      </c>
      <c r="T19" s="15" t="s">
        <v>52</v>
      </c>
      <c r="U19" s="15" t="s">
        <v>52</v>
      </c>
      <c r="V19" s="15" t="s">
        <v>52</v>
      </c>
      <c r="W19" s="15" t="s">
        <v>52</v>
      </c>
      <c r="X19" s="15" t="s">
        <v>52</v>
      </c>
      <c r="Y19" s="15" t="str">
        <f t="shared" si="10"/>
        <v>WO</v>
      </c>
      <c r="Z19" s="15" t="s">
        <v>52</v>
      </c>
      <c r="AA19" s="15" t="s">
        <v>52</v>
      </c>
      <c r="AB19" s="15" t="s">
        <v>52</v>
      </c>
      <c r="AC19" s="15" t="s">
        <v>52</v>
      </c>
      <c r="AD19" s="15" t="s">
        <v>52</v>
      </c>
      <c r="AE19" s="15" t="s">
        <v>52</v>
      </c>
      <c r="AF19" s="15" t="str">
        <f t="shared" ref="AF19:AM29" si="12">IF(AF$8="Sun","WO","")</f>
        <v>WO</v>
      </c>
      <c r="AG19" s="15" t="s">
        <v>52</v>
      </c>
      <c r="AH19" s="15" t="s">
        <v>52</v>
      </c>
      <c r="AI19" s="15" t="s">
        <v>52</v>
      </c>
      <c r="AJ19" s="15" t="s">
        <v>52</v>
      </c>
      <c r="AK19" s="15" t="s">
        <v>52</v>
      </c>
      <c r="AL19" s="15" t="s">
        <v>52</v>
      </c>
      <c r="AM19" s="15" t="str">
        <f t="shared" si="12"/>
        <v>WO</v>
      </c>
      <c r="AN19" s="15" t="s">
        <v>54</v>
      </c>
      <c r="AO19" s="40"/>
      <c r="AP19" s="38"/>
      <c r="AQ19" s="31">
        <v>10</v>
      </c>
      <c r="AR19" s="2" t="s">
        <v>11</v>
      </c>
      <c r="AS19" s="2" t="str">
        <f t="shared" si="3"/>
        <v>March</v>
      </c>
      <c r="AT19" s="32">
        <v>1010</v>
      </c>
      <c r="AU19">
        <f t="shared" si="4"/>
        <v>22</v>
      </c>
      <c r="AV19">
        <f t="shared" si="5"/>
        <v>0</v>
      </c>
      <c r="AW19">
        <f t="shared" si="6"/>
        <v>1</v>
      </c>
      <c r="AX19">
        <f t="shared" si="7"/>
        <v>5</v>
      </c>
      <c r="AY19" s="3">
        <f t="shared" si="8"/>
        <v>31</v>
      </c>
      <c r="AZ19" s="3">
        <f>MARCH[[#This Row],[Days]]-MARCH[[#This Row],[Absent]]</f>
        <v>31</v>
      </c>
      <c r="BA19" s="23">
        <v>23000</v>
      </c>
      <c r="BB19" s="24">
        <f>MARCH[[#This Row],[Salary]]/MARCH[[#This Row],[Days]]</f>
        <v>741.93548387096769</v>
      </c>
      <c r="BC19" s="24">
        <f>MARCH[[#This Row],[PerDaySalary]]*MARCH[[#This Row],[Absent]]</f>
        <v>0</v>
      </c>
      <c r="BD19" s="25">
        <f>MARCH[[#This Row],[Salary]]-MARCH[[#This Row],[Deduction]]</f>
        <v>23000</v>
      </c>
      <c r="BE19" s="38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</row>
    <row r="20" spans="4:92" ht="15" thickBot="1" x14ac:dyDescent="0.35">
      <c r="D20" s="36"/>
      <c r="E20" s="40"/>
      <c r="F20" s="7">
        <v>11</v>
      </c>
      <c r="G20" s="2" t="s">
        <v>56</v>
      </c>
      <c r="H20" s="2">
        <v>1011</v>
      </c>
      <c r="I20" s="16">
        <f t="shared" si="9"/>
        <v>5</v>
      </c>
      <c r="J20" s="15" t="s">
        <v>54</v>
      </c>
      <c r="K20" s="15" t="str">
        <f t="shared" si="10"/>
        <v>WO</v>
      </c>
      <c r="L20" s="15" t="s">
        <v>52</v>
      </c>
      <c r="M20" s="15" t="s">
        <v>52</v>
      </c>
      <c r="N20" s="15" t="s">
        <v>52</v>
      </c>
      <c r="O20" s="15" t="s">
        <v>52</v>
      </c>
      <c r="P20" s="15" t="s">
        <v>52</v>
      </c>
      <c r="Q20" s="15" t="s">
        <v>52</v>
      </c>
      <c r="R20" s="15" t="str">
        <f t="shared" si="10"/>
        <v>WO</v>
      </c>
      <c r="S20" s="15" t="s">
        <v>52</v>
      </c>
      <c r="T20" s="15" t="s">
        <v>52</v>
      </c>
      <c r="U20" s="15" t="s">
        <v>52</v>
      </c>
      <c r="V20" s="15" t="s">
        <v>52</v>
      </c>
      <c r="W20" s="15" t="s">
        <v>53</v>
      </c>
      <c r="X20" s="15" t="s">
        <v>52</v>
      </c>
      <c r="Y20" s="15" t="str">
        <f t="shared" si="10"/>
        <v>WO</v>
      </c>
      <c r="Z20" s="15" t="s">
        <v>52</v>
      </c>
      <c r="AA20" s="15" t="s">
        <v>52</v>
      </c>
      <c r="AB20" s="15" t="s">
        <v>52</v>
      </c>
      <c r="AC20" s="15" t="s">
        <v>53</v>
      </c>
      <c r="AD20" s="15" t="s">
        <v>52</v>
      </c>
      <c r="AE20" s="15" t="s">
        <v>52</v>
      </c>
      <c r="AF20" s="15" t="str">
        <f t="shared" si="12"/>
        <v>WO</v>
      </c>
      <c r="AG20" s="15" t="s">
        <v>52</v>
      </c>
      <c r="AH20" s="15" t="s">
        <v>52</v>
      </c>
      <c r="AI20" s="15" t="s">
        <v>52</v>
      </c>
      <c r="AJ20" s="15" t="s">
        <v>52</v>
      </c>
      <c r="AK20" s="15" t="s">
        <v>52</v>
      </c>
      <c r="AL20" s="15" t="s">
        <v>52</v>
      </c>
      <c r="AM20" s="15" t="str">
        <f t="shared" si="12"/>
        <v>WO</v>
      </c>
      <c r="AN20" s="15" t="s">
        <v>54</v>
      </c>
      <c r="AO20" s="40"/>
      <c r="AP20" s="38"/>
      <c r="AQ20" s="31">
        <v>11</v>
      </c>
      <c r="AR20" s="2" t="s">
        <v>56</v>
      </c>
      <c r="AS20" s="2" t="str">
        <f t="shared" si="3"/>
        <v>March</v>
      </c>
      <c r="AT20" s="32">
        <v>1011</v>
      </c>
      <c r="AU20">
        <f t="shared" si="4"/>
        <v>20</v>
      </c>
      <c r="AV20">
        <f t="shared" si="5"/>
        <v>2</v>
      </c>
      <c r="AW20">
        <f t="shared" si="6"/>
        <v>1</v>
      </c>
      <c r="AX20">
        <f t="shared" si="7"/>
        <v>5</v>
      </c>
      <c r="AY20" s="3">
        <f t="shared" si="8"/>
        <v>31</v>
      </c>
      <c r="AZ20" s="3">
        <f>MARCH[[#This Row],[Days]]-MARCH[[#This Row],[Absent]]</f>
        <v>29</v>
      </c>
      <c r="BA20" s="23">
        <v>45000</v>
      </c>
      <c r="BB20" s="24">
        <f>MARCH[[#This Row],[Salary]]/MARCH[[#This Row],[Days]]</f>
        <v>1451.6129032258063</v>
      </c>
      <c r="BC20" s="24">
        <f>MARCH[[#This Row],[PerDaySalary]]*MARCH[[#This Row],[Absent]]</f>
        <v>2903.2258064516127</v>
      </c>
      <c r="BD20" s="25">
        <f>MARCH[[#This Row],[Salary]]-MARCH[[#This Row],[Deduction]]</f>
        <v>42096.774193548386</v>
      </c>
      <c r="BE20" s="38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</row>
    <row r="21" spans="4:92" ht="15" thickBot="1" x14ac:dyDescent="0.35">
      <c r="D21" s="36"/>
      <c r="E21" s="40"/>
      <c r="F21" s="7">
        <v>12</v>
      </c>
      <c r="G21" s="2" t="s">
        <v>33</v>
      </c>
      <c r="H21" s="2">
        <v>1012</v>
      </c>
      <c r="I21" s="16">
        <f t="shared" si="9"/>
        <v>5</v>
      </c>
      <c r="J21" s="15" t="s">
        <v>54</v>
      </c>
      <c r="K21" s="15" t="str">
        <f>IF(K$8="Sun","WO","")</f>
        <v>WO</v>
      </c>
      <c r="L21" s="15" t="s">
        <v>52</v>
      </c>
      <c r="M21" s="15" t="s">
        <v>52</v>
      </c>
      <c r="N21" s="15" t="s">
        <v>53</v>
      </c>
      <c r="O21" s="15" t="s">
        <v>52</v>
      </c>
      <c r="P21" s="15" t="s">
        <v>52</v>
      </c>
      <c r="Q21" s="15" t="s">
        <v>52</v>
      </c>
      <c r="R21" s="15" t="str">
        <f t="shared" si="10"/>
        <v>WO</v>
      </c>
      <c r="S21" s="15" t="s">
        <v>52</v>
      </c>
      <c r="T21" s="15" t="s">
        <v>52</v>
      </c>
      <c r="U21" s="15" t="s">
        <v>52</v>
      </c>
      <c r="V21" s="15" t="s">
        <v>52</v>
      </c>
      <c r="W21" s="15" t="s">
        <v>52</v>
      </c>
      <c r="X21" s="15" t="s">
        <v>52</v>
      </c>
      <c r="Y21" s="15" t="str">
        <f t="shared" si="10"/>
        <v>WO</v>
      </c>
      <c r="Z21" s="15" t="s">
        <v>52</v>
      </c>
      <c r="AA21" s="15" t="s">
        <v>52</v>
      </c>
      <c r="AB21" s="15" t="s">
        <v>52</v>
      </c>
      <c r="AC21" s="15" t="s">
        <v>52</v>
      </c>
      <c r="AD21" s="15" t="s">
        <v>52</v>
      </c>
      <c r="AE21" s="15" t="s">
        <v>52</v>
      </c>
      <c r="AF21" s="15" t="str">
        <f t="shared" si="12"/>
        <v>WO</v>
      </c>
      <c r="AG21" s="15" t="s">
        <v>52</v>
      </c>
      <c r="AH21" s="15" t="s">
        <v>52</v>
      </c>
      <c r="AI21" s="15" t="s">
        <v>52</v>
      </c>
      <c r="AJ21" s="15" t="s">
        <v>53</v>
      </c>
      <c r="AK21" s="15" t="s">
        <v>52</v>
      </c>
      <c r="AL21" s="15" t="s">
        <v>52</v>
      </c>
      <c r="AM21" s="15" t="str">
        <f t="shared" si="12"/>
        <v>WO</v>
      </c>
      <c r="AN21" s="15" t="s">
        <v>54</v>
      </c>
      <c r="AO21" s="40"/>
      <c r="AP21" s="38"/>
      <c r="AQ21" s="31">
        <v>12</v>
      </c>
      <c r="AR21" s="2" t="s">
        <v>33</v>
      </c>
      <c r="AS21" s="2" t="str">
        <f t="shared" si="3"/>
        <v>March</v>
      </c>
      <c r="AT21" s="32">
        <v>1012</v>
      </c>
      <c r="AU21">
        <f t="shared" si="4"/>
        <v>20</v>
      </c>
      <c r="AV21">
        <f t="shared" si="5"/>
        <v>2</v>
      </c>
      <c r="AW21">
        <f t="shared" si="6"/>
        <v>1</v>
      </c>
      <c r="AX21">
        <f t="shared" si="7"/>
        <v>5</v>
      </c>
      <c r="AY21" s="3">
        <f t="shared" si="8"/>
        <v>31</v>
      </c>
      <c r="AZ21" s="3">
        <f>MARCH[[#This Row],[Days]]-MARCH[[#This Row],[Absent]]</f>
        <v>29</v>
      </c>
      <c r="BA21" s="23">
        <v>54000</v>
      </c>
      <c r="BB21" s="24">
        <f>MARCH[[#This Row],[Salary]]/MARCH[[#This Row],[Days]]</f>
        <v>1741.9354838709678</v>
      </c>
      <c r="BC21" s="24">
        <f>MARCH[[#This Row],[PerDaySalary]]*MARCH[[#This Row],[Absent]]</f>
        <v>3483.8709677419356</v>
      </c>
      <c r="BD21" s="25">
        <f>MARCH[[#This Row],[Salary]]-MARCH[[#This Row],[Deduction]]</f>
        <v>50516.129032258061</v>
      </c>
      <c r="BE21" s="38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</row>
    <row r="22" spans="4:92" ht="15" thickBot="1" x14ac:dyDescent="0.35">
      <c r="D22" s="36"/>
      <c r="E22" s="40"/>
      <c r="F22" s="7">
        <v>13</v>
      </c>
      <c r="G22" s="2" t="s">
        <v>34</v>
      </c>
      <c r="H22" s="2">
        <v>1013</v>
      </c>
      <c r="I22" s="16">
        <f t="shared" si="9"/>
        <v>5</v>
      </c>
      <c r="J22" s="15" t="s">
        <v>54</v>
      </c>
      <c r="K22" s="15" t="str">
        <f t="shared" si="10"/>
        <v>WO</v>
      </c>
      <c r="L22" s="15" t="s">
        <v>52</v>
      </c>
      <c r="M22" s="15" t="s">
        <v>52</v>
      </c>
      <c r="N22" s="15" t="s">
        <v>52</v>
      </c>
      <c r="O22" s="15" t="s">
        <v>52</v>
      </c>
      <c r="P22" s="15" t="s">
        <v>52</v>
      </c>
      <c r="Q22" s="15" t="s">
        <v>52</v>
      </c>
      <c r="R22" s="15" t="str">
        <f t="shared" si="10"/>
        <v>WO</v>
      </c>
      <c r="S22" s="15" t="s">
        <v>52</v>
      </c>
      <c r="T22" s="15" t="s">
        <v>52</v>
      </c>
      <c r="U22" s="15" t="s">
        <v>52</v>
      </c>
      <c r="V22" s="15" t="s">
        <v>52</v>
      </c>
      <c r="W22" s="15" t="s">
        <v>52</v>
      </c>
      <c r="X22" s="15" t="s">
        <v>52</v>
      </c>
      <c r="Y22" s="15" t="str">
        <f t="shared" si="10"/>
        <v>WO</v>
      </c>
      <c r="Z22" s="15" t="s">
        <v>52</v>
      </c>
      <c r="AA22" s="15" t="s">
        <v>52</v>
      </c>
      <c r="AB22" s="15" t="s">
        <v>52</v>
      </c>
      <c r="AC22" s="15" t="s">
        <v>52</v>
      </c>
      <c r="AD22" s="15" t="s">
        <v>52</v>
      </c>
      <c r="AE22" s="15" t="s">
        <v>52</v>
      </c>
      <c r="AF22" s="15" t="str">
        <f t="shared" si="12"/>
        <v>WO</v>
      </c>
      <c r="AG22" s="15" t="s">
        <v>53</v>
      </c>
      <c r="AH22" s="15" t="s">
        <v>52</v>
      </c>
      <c r="AI22" s="15" t="s">
        <v>52</v>
      </c>
      <c r="AJ22" s="15" t="s">
        <v>52</v>
      </c>
      <c r="AK22" s="15" t="s">
        <v>52</v>
      </c>
      <c r="AL22" s="15" t="s">
        <v>52</v>
      </c>
      <c r="AM22" s="15" t="str">
        <f t="shared" si="12"/>
        <v>WO</v>
      </c>
      <c r="AN22" s="15" t="s">
        <v>54</v>
      </c>
      <c r="AO22" s="40"/>
      <c r="AP22" s="38"/>
      <c r="AQ22" s="31">
        <v>13</v>
      </c>
      <c r="AR22" s="2" t="s">
        <v>34</v>
      </c>
      <c r="AS22" s="2" t="str">
        <f t="shared" si="3"/>
        <v>March</v>
      </c>
      <c r="AT22" s="32">
        <v>1013</v>
      </c>
      <c r="AU22">
        <f t="shared" si="4"/>
        <v>21</v>
      </c>
      <c r="AV22">
        <f t="shared" si="5"/>
        <v>1</v>
      </c>
      <c r="AW22">
        <f t="shared" si="6"/>
        <v>1</v>
      </c>
      <c r="AX22">
        <f t="shared" si="7"/>
        <v>5</v>
      </c>
      <c r="AY22" s="3">
        <f t="shared" si="8"/>
        <v>31</v>
      </c>
      <c r="AZ22" s="3">
        <f>MARCH[[#This Row],[Days]]-MARCH[[#This Row],[Absent]]</f>
        <v>30</v>
      </c>
      <c r="BA22" s="23">
        <v>23000</v>
      </c>
      <c r="BB22" s="24">
        <f>MARCH[[#This Row],[Salary]]/MARCH[[#This Row],[Days]]</f>
        <v>741.93548387096769</v>
      </c>
      <c r="BC22" s="24">
        <f>MARCH[[#This Row],[PerDaySalary]]*MARCH[[#This Row],[Absent]]</f>
        <v>741.93548387096769</v>
      </c>
      <c r="BD22" s="25">
        <f>MARCH[[#This Row],[Salary]]-MARCH[[#This Row],[Deduction]]</f>
        <v>22258.064516129034</v>
      </c>
      <c r="BE22" s="38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</row>
    <row r="23" spans="4:92" ht="15" thickBot="1" x14ac:dyDescent="0.35">
      <c r="D23" s="36"/>
      <c r="E23" s="40"/>
      <c r="F23" s="7">
        <v>14</v>
      </c>
      <c r="G23" s="2" t="s">
        <v>35</v>
      </c>
      <c r="H23" s="2">
        <v>1014</v>
      </c>
      <c r="I23" s="16">
        <f t="shared" si="9"/>
        <v>5</v>
      </c>
      <c r="J23" s="15" t="s">
        <v>54</v>
      </c>
      <c r="K23" s="15" t="str">
        <f t="shared" si="10"/>
        <v>WO</v>
      </c>
      <c r="L23" s="15" t="s">
        <v>52</v>
      </c>
      <c r="M23" s="15" t="s">
        <v>52</v>
      </c>
      <c r="N23" s="15" t="s">
        <v>52</v>
      </c>
      <c r="O23" s="15" t="s">
        <v>52</v>
      </c>
      <c r="P23" s="15" t="s">
        <v>52</v>
      </c>
      <c r="Q23" s="15" t="s">
        <v>52</v>
      </c>
      <c r="R23" s="15" t="str">
        <f t="shared" si="10"/>
        <v>WO</v>
      </c>
      <c r="S23" s="15" t="s">
        <v>52</v>
      </c>
      <c r="T23" s="15" t="s">
        <v>52</v>
      </c>
      <c r="U23" s="15" t="s">
        <v>52</v>
      </c>
      <c r="V23" s="15" t="s">
        <v>52</v>
      </c>
      <c r="W23" s="15" t="s">
        <v>52</v>
      </c>
      <c r="X23" s="15" t="s">
        <v>52</v>
      </c>
      <c r="Y23" s="15" t="str">
        <f t="shared" si="10"/>
        <v>WO</v>
      </c>
      <c r="Z23" s="15" t="s">
        <v>52</v>
      </c>
      <c r="AA23" s="15" t="s">
        <v>52</v>
      </c>
      <c r="AB23" s="15" t="s">
        <v>52</v>
      </c>
      <c r="AC23" s="15" t="s">
        <v>52</v>
      </c>
      <c r="AD23" s="15" t="s">
        <v>52</v>
      </c>
      <c r="AE23" s="15" t="s">
        <v>52</v>
      </c>
      <c r="AF23" s="15" t="str">
        <f t="shared" si="12"/>
        <v>WO</v>
      </c>
      <c r="AG23" s="15" t="s">
        <v>52</v>
      </c>
      <c r="AH23" s="15" t="s">
        <v>52</v>
      </c>
      <c r="AI23" s="15" t="s">
        <v>52</v>
      </c>
      <c r="AJ23" s="15" t="s">
        <v>52</v>
      </c>
      <c r="AK23" s="15" t="s">
        <v>52</v>
      </c>
      <c r="AL23" s="15" t="s">
        <v>52</v>
      </c>
      <c r="AM23" s="15" t="str">
        <f t="shared" si="12"/>
        <v>WO</v>
      </c>
      <c r="AN23" s="15" t="s">
        <v>54</v>
      </c>
      <c r="AO23" s="40"/>
      <c r="AP23" s="38"/>
      <c r="AQ23" s="31">
        <v>14</v>
      </c>
      <c r="AR23" s="2" t="s">
        <v>35</v>
      </c>
      <c r="AS23" s="2" t="str">
        <f t="shared" si="3"/>
        <v>March</v>
      </c>
      <c r="AT23" s="32">
        <v>1014</v>
      </c>
      <c r="AU23">
        <f t="shared" si="4"/>
        <v>22</v>
      </c>
      <c r="AV23">
        <f t="shared" si="5"/>
        <v>0</v>
      </c>
      <c r="AW23">
        <f t="shared" si="6"/>
        <v>1</v>
      </c>
      <c r="AX23">
        <f t="shared" si="7"/>
        <v>5</v>
      </c>
      <c r="AY23" s="3">
        <f t="shared" si="8"/>
        <v>31</v>
      </c>
      <c r="AZ23" s="3">
        <f>MARCH[[#This Row],[Days]]-MARCH[[#This Row],[Absent]]</f>
        <v>31</v>
      </c>
      <c r="BA23" s="23">
        <v>12000</v>
      </c>
      <c r="BB23" s="24">
        <f>MARCH[[#This Row],[Salary]]/MARCH[[#This Row],[Days]]</f>
        <v>387.09677419354841</v>
      </c>
      <c r="BC23" s="24">
        <f>MARCH[[#This Row],[PerDaySalary]]*MARCH[[#This Row],[Absent]]</f>
        <v>0</v>
      </c>
      <c r="BD23" s="25">
        <f>MARCH[[#This Row],[Salary]]-MARCH[[#This Row],[Deduction]]</f>
        <v>12000</v>
      </c>
      <c r="BE23" s="38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</row>
    <row r="24" spans="4:92" ht="15" thickBot="1" x14ac:dyDescent="0.35">
      <c r="D24" s="36"/>
      <c r="E24" s="40"/>
      <c r="F24" s="7">
        <v>15</v>
      </c>
      <c r="G24" s="2" t="s">
        <v>36</v>
      </c>
      <c r="H24" s="2">
        <v>1015</v>
      </c>
      <c r="I24" s="16">
        <f t="shared" si="9"/>
        <v>5</v>
      </c>
      <c r="J24" s="15" t="s">
        <v>54</v>
      </c>
      <c r="K24" s="15" t="str">
        <f t="shared" si="10"/>
        <v>WO</v>
      </c>
      <c r="L24" s="15" t="s">
        <v>52</v>
      </c>
      <c r="M24" s="15" t="s">
        <v>52</v>
      </c>
      <c r="N24" s="15" t="s">
        <v>52</v>
      </c>
      <c r="O24" s="15" t="s">
        <v>52</v>
      </c>
      <c r="P24" s="15" t="s">
        <v>52</v>
      </c>
      <c r="Q24" s="15" t="s">
        <v>52</v>
      </c>
      <c r="R24" s="15" t="str">
        <f t="shared" si="10"/>
        <v>WO</v>
      </c>
      <c r="S24" s="15" t="s">
        <v>52</v>
      </c>
      <c r="T24" s="15" t="s">
        <v>52</v>
      </c>
      <c r="U24" s="15" t="s">
        <v>52</v>
      </c>
      <c r="V24" s="15" t="s">
        <v>52</v>
      </c>
      <c r="W24" s="15" t="s">
        <v>52</v>
      </c>
      <c r="X24" s="15" t="s">
        <v>52</v>
      </c>
      <c r="Y24" s="15" t="str">
        <f t="shared" si="10"/>
        <v>WO</v>
      </c>
      <c r="Z24" s="15" t="s">
        <v>52</v>
      </c>
      <c r="AA24" s="15" t="s">
        <v>52</v>
      </c>
      <c r="AB24" s="15" t="s">
        <v>52</v>
      </c>
      <c r="AC24" s="15" t="s">
        <v>52</v>
      </c>
      <c r="AD24" s="15" t="s">
        <v>52</v>
      </c>
      <c r="AE24" s="15" t="s">
        <v>52</v>
      </c>
      <c r="AF24" s="15" t="str">
        <f t="shared" si="12"/>
        <v>WO</v>
      </c>
      <c r="AG24" s="15" t="s">
        <v>52</v>
      </c>
      <c r="AH24" s="15" t="s">
        <v>52</v>
      </c>
      <c r="AI24" s="15" t="s">
        <v>52</v>
      </c>
      <c r="AJ24" s="15" t="s">
        <v>52</v>
      </c>
      <c r="AK24" s="15" t="s">
        <v>52</v>
      </c>
      <c r="AL24" s="15" t="s">
        <v>52</v>
      </c>
      <c r="AM24" s="15" t="str">
        <f t="shared" si="12"/>
        <v>WO</v>
      </c>
      <c r="AN24" s="15" t="s">
        <v>54</v>
      </c>
      <c r="AO24" s="40"/>
      <c r="AP24" s="38"/>
      <c r="AQ24" s="31">
        <v>15</v>
      </c>
      <c r="AR24" s="2" t="s">
        <v>36</v>
      </c>
      <c r="AS24" s="2" t="str">
        <f t="shared" si="3"/>
        <v>March</v>
      </c>
      <c r="AT24" s="32">
        <v>1015</v>
      </c>
      <c r="AU24">
        <f t="shared" si="4"/>
        <v>22</v>
      </c>
      <c r="AV24">
        <f t="shared" si="5"/>
        <v>0</v>
      </c>
      <c r="AW24">
        <f t="shared" si="6"/>
        <v>1</v>
      </c>
      <c r="AX24">
        <f t="shared" si="7"/>
        <v>5</v>
      </c>
      <c r="AY24" s="3">
        <f t="shared" si="8"/>
        <v>31</v>
      </c>
      <c r="AZ24" s="3">
        <f>MARCH[[#This Row],[Days]]-MARCH[[#This Row],[Absent]]</f>
        <v>31</v>
      </c>
      <c r="BA24" s="23">
        <v>45000</v>
      </c>
      <c r="BB24" s="24">
        <f>MARCH[[#This Row],[Salary]]/MARCH[[#This Row],[Days]]</f>
        <v>1451.6129032258063</v>
      </c>
      <c r="BC24" s="24">
        <f>MARCH[[#This Row],[PerDaySalary]]*MARCH[[#This Row],[Absent]]</f>
        <v>0</v>
      </c>
      <c r="BD24" s="25">
        <f>MARCH[[#This Row],[Salary]]-MARCH[[#This Row],[Deduction]]</f>
        <v>45000</v>
      </c>
      <c r="BE24" s="38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4:92" ht="15" thickBot="1" x14ac:dyDescent="0.35">
      <c r="D25" s="36"/>
      <c r="E25" s="40"/>
      <c r="F25" s="7">
        <v>16</v>
      </c>
      <c r="G25" s="2" t="s">
        <v>37</v>
      </c>
      <c r="H25" s="2">
        <v>1016</v>
      </c>
      <c r="I25" s="16">
        <f t="shared" si="9"/>
        <v>5</v>
      </c>
      <c r="J25" s="15" t="s">
        <v>54</v>
      </c>
      <c r="K25" s="15" t="str">
        <f t="shared" si="10"/>
        <v>WO</v>
      </c>
      <c r="L25" s="15" t="s">
        <v>52</v>
      </c>
      <c r="M25" s="15" t="s">
        <v>52</v>
      </c>
      <c r="N25" s="15" t="s">
        <v>52</v>
      </c>
      <c r="O25" s="15" t="s">
        <v>52</v>
      </c>
      <c r="P25" s="15" t="s">
        <v>52</v>
      </c>
      <c r="Q25" s="15" t="s">
        <v>52</v>
      </c>
      <c r="R25" s="15" t="str">
        <f t="shared" si="10"/>
        <v>WO</v>
      </c>
      <c r="S25" s="15" t="s">
        <v>52</v>
      </c>
      <c r="T25" s="15" t="s">
        <v>52</v>
      </c>
      <c r="U25" s="15" t="s">
        <v>52</v>
      </c>
      <c r="V25" s="15" t="s">
        <v>52</v>
      </c>
      <c r="W25" s="15" t="s">
        <v>52</v>
      </c>
      <c r="X25" s="15" t="s">
        <v>52</v>
      </c>
      <c r="Y25" s="15" t="str">
        <f t="shared" si="10"/>
        <v>WO</v>
      </c>
      <c r="Z25" s="15" t="s">
        <v>52</v>
      </c>
      <c r="AA25" s="15" t="s">
        <v>52</v>
      </c>
      <c r="AB25" s="15" t="s">
        <v>53</v>
      </c>
      <c r="AC25" s="15" t="s">
        <v>52</v>
      </c>
      <c r="AD25" s="15" t="s">
        <v>52</v>
      </c>
      <c r="AE25" s="15" t="s">
        <v>52</v>
      </c>
      <c r="AF25" s="15" t="str">
        <f t="shared" si="12"/>
        <v>WO</v>
      </c>
      <c r="AG25" s="15" t="s">
        <v>52</v>
      </c>
      <c r="AH25" s="15" t="s">
        <v>52</v>
      </c>
      <c r="AI25" s="15" t="s">
        <v>52</v>
      </c>
      <c r="AJ25" s="15" t="s">
        <v>52</v>
      </c>
      <c r="AK25" s="15" t="s">
        <v>52</v>
      </c>
      <c r="AL25" s="15" t="s">
        <v>52</v>
      </c>
      <c r="AM25" s="15" t="str">
        <f t="shared" si="12"/>
        <v>WO</v>
      </c>
      <c r="AN25" s="15" t="s">
        <v>54</v>
      </c>
      <c r="AO25" s="40"/>
      <c r="AP25" s="38"/>
      <c r="AQ25" s="31">
        <v>16</v>
      </c>
      <c r="AR25" s="2" t="s">
        <v>37</v>
      </c>
      <c r="AS25" s="2" t="str">
        <f t="shared" si="3"/>
        <v>March</v>
      </c>
      <c r="AT25" s="32">
        <v>1016</v>
      </c>
      <c r="AU25">
        <f t="shared" si="4"/>
        <v>21</v>
      </c>
      <c r="AV25">
        <f t="shared" si="5"/>
        <v>1</v>
      </c>
      <c r="AW25">
        <f t="shared" si="6"/>
        <v>1</v>
      </c>
      <c r="AX25">
        <f t="shared" si="7"/>
        <v>5</v>
      </c>
      <c r="AY25" s="3">
        <f t="shared" si="8"/>
        <v>31</v>
      </c>
      <c r="AZ25" s="3">
        <f>MARCH[[#This Row],[Days]]-MARCH[[#This Row],[Absent]]</f>
        <v>30</v>
      </c>
      <c r="BA25" s="23">
        <v>56000</v>
      </c>
      <c r="BB25" s="24">
        <f>MARCH[[#This Row],[Salary]]/MARCH[[#This Row],[Days]]</f>
        <v>1806.4516129032259</v>
      </c>
      <c r="BC25" s="24">
        <f>MARCH[[#This Row],[PerDaySalary]]*MARCH[[#This Row],[Absent]]</f>
        <v>1806.4516129032259</v>
      </c>
      <c r="BD25" s="25">
        <f>MARCH[[#This Row],[Salary]]-MARCH[[#This Row],[Deduction]]</f>
        <v>54193.548387096773</v>
      </c>
      <c r="BE25" s="38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</row>
    <row r="26" spans="4:92" ht="15" thickBot="1" x14ac:dyDescent="0.35">
      <c r="D26" s="36"/>
      <c r="E26" s="40"/>
      <c r="F26" s="7">
        <v>17</v>
      </c>
      <c r="G26" s="2" t="s">
        <v>38</v>
      </c>
      <c r="H26" s="2">
        <v>1017</v>
      </c>
      <c r="I26" s="16">
        <f t="shared" si="9"/>
        <v>5</v>
      </c>
      <c r="J26" s="15" t="s">
        <v>54</v>
      </c>
      <c r="K26" s="15" t="str">
        <f t="shared" si="10"/>
        <v>WO</v>
      </c>
      <c r="L26" s="15" t="s">
        <v>52</v>
      </c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tr">
        <f t="shared" si="10"/>
        <v>WO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15" t="str">
        <f t="shared" si="10"/>
        <v>WO</v>
      </c>
      <c r="Z26" s="15" t="s">
        <v>52</v>
      </c>
      <c r="AA26" s="15" t="s">
        <v>52</v>
      </c>
      <c r="AB26" s="15" t="s">
        <v>52</v>
      </c>
      <c r="AC26" s="15" t="s">
        <v>52</v>
      </c>
      <c r="AD26" s="15" t="s">
        <v>52</v>
      </c>
      <c r="AE26" s="15" t="s">
        <v>52</v>
      </c>
      <c r="AF26" s="15" t="str">
        <f t="shared" si="12"/>
        <v>WO</v>
      </c>
      <c r="AG26" s="15" t="s">
        <v>52</v>
      </c>
      <c r="AH26" s="15" t="s">
        <v>52</v>
      </c>
      <c r="AI26" s="15" t="s">
        <v>52</v>
      </c>
      <c r="AJ26" s="15" t="s">
        <v>52</v>
      </c>
      <c r="AK26" s="15" t="s">
        <v>52</v>
      </c>
      <c r="AL26" s="15" t="s">
        <v>52</v>
      </c>
      <c r="AM26" s="15" t="str">
        <f t="shared" si="12"/>
        <v>WO</v>
      </c>
      <c r="AN26" s="15" t="s">
        <v>54</v>
      </c>
      <c r="AO26" s="40"/>
      <c r="AP26" s="38"/>
      <c r="AQ26" s="31">
        <v>17</v>
      </c>
      <c r="AR26" s="2" t="s">
        <v>38</v>
      </c>
      <c r="AS26" s="2" t="str">
        <f t="shared" si="3"/>
        <v>March</v>
      </c>
      <c r="AT26" s="32">
        <v>1017</v>
      </c>
      <c r="AU26">
        <f t="shared" si="4"/>
        <v>22</v>
      </c>
      <c r="AV26">
        <f t="shared" si="5"/>
        <v>0</v>
      </c>
      <c r="AW26">
        <f t="shared" si="6"/>
        <v>1</v>
      </c>
      <c r="AX26">
        <f t="shared" si="7"/>
        <v>5</v>
      </c>
      <c r="AY26" s="3">
        <f t="shared" si="8"/>
        <v>31</v>
      </c>
      <c r="AZ26" s="3">
        <f>MARCH[[#This Row],[Days]]-MARCH[[#This Row],[Absent]]</f>
        <v>31</v>
      </c>
      <c r="BA26" s="23">
        <v>45000</v>
      </c>
      <c r="BB26" s="24">
        <f>MARCH[[#This Row],[Salary]]/MARCH[[#This Row],[Days]]</f>
        <v>1451.6129032258063</v>
      </c>
      <c r="BC26" s="24">
        <f>MARCH[[#This Row],[PerDaySalary]]*MARCH[[#This Row],[Absent]]</f>
        <v>0</v>
      </c>
      <c r="BD26" s="25">
        <f>MARCH[[#This Row],[Salary]]-MARCH[[#This Row],[Deduction]]</f>
        <v>45000</v>
      </c>
      <c r="BE26" s="38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</row>
    <row r="27" spans="4:92" ht="15" thickBot="1" x14ac:dyDescent="0.35">
      <c r="D27" s="36"/>
      <c r="E27" s="40"/>
      <c r="F27" s="7">
        <v>18</v>
      </c>
      <c r="G27" s="2" t="s">
        <v>39</v>
      </c>
      <c r="H27" s="2">
        <v>1018</v>
      </c>
      <c r="I27" s="16">
        <f t="shared" si="9"/>
        <v>5</v>
      </c>
      <c r="J27" s="15" t="s">
        <v>54</v>
      </c>
      <c r="K27" s="15" t="str">
        <f t="shared" ref="K27:Y29" si="13">IF(K$8="Sun","WO","")</f>
        <v>WO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53</v>
      </c>
      <c r="Q27" s="15" t="s">
        <v>52</v>
      </c>
      <c r="R27" s="15" t="str">
        <f t="shared" si="13"/>
        <v>WO</v>
      </c>
      <c r="S27" s="15" t="s">
        <v>52</v>
      </c>
      <c r="T27" s="15" t="s">
        <v>52</v>
      </c>
      <c r="U27" s="15" t="s">
        <v>52</v>
      </c>
      <c r="V27" s="15" t="s">
        <v>52</v>
      </c>
      <c r="W27" s="15" t="s">
        <v>52</v>
      </c>
      <c r="X27" s="15" t="s">
        <v>52</v>
      </c>
      <c r="Y27" s="15" t="str">
        <f t="shared" si="13"/>
        <v>WO</v>
      </c>
      <c r="Z27" s="15" t="s">
        <v>52</v>
      </c>
      <c r="AA27" s="15" t="s">
        <v>52</v>
      </c>
      <c r="AB27" s="15" t="s">
        <v>52</v>
      </c>
      <c r="AC27" s="15" t="s">
        <v>52</v>
      </c>
      <c r="AD27" s="15" t="s">
        <v>52</v>
      </c>
      <c r="AE27" s="15" t="s">
        <v>52</v>
      </c>
      <c r="AF27" s="15" t="str">
        <f t="shared" si="12"/>
        <v>WO</v>
      </c>
      <c r="AG27" s="15" t="s">
        <v>52</v>
      </c>
      <c r="AH27" s="15" t="s">
        <v>52</v>
      </c>
      <c r="AI27" s="15" t="s">
        <v>53</v>
      </c>
      <c r="AJ27" s="15" t="s">
        <v>52</v>
      </c>
      <c r="AK27" s="15" t="s">
        <v>52</v>
      </c>
      <c r="AL27" s="15" t="s">
        <v>52</v>
      </c>
      <c r="AM27" s="15" t="str">
        <f t="shared" si="12"/>
        <v>WO</v>
      </c>
      <c r="AN27" s="15" t="s">
        <v>54</v>
      </c>
      <c r="AO27" s="40"/>
      <c r="AP27" s="38"/>
      <c r="AQ27" s="31">
        <v>18</v>
      </c>
      <c r="AR27" s="2" t="s">
        <v>39</v>
      </c>
      <c r="AS27" s="2" t="str">
        <f t="shared" si="3"/>
        <v>March</v>
      </c>
      <c r="AT27" s="32">
        <v>1018</v>
      </c>
      <c r="AU27">
        <f t="shared" si="4"/>
        <v>20</v>
      </c>
      <c r="AV27">
        <f t="shared" si="5"/>
        <v>2</v>
      </c>
      <c r="AW27">
        <f t="shared" si="6"/>
        <v>1</v>
      </c>
      <c r="AX27">
        <f t="shared" si="7"/>
        <v>5</v>
      </c>
      <c r="AY27" s="3">
        <f t="shared" si="8"/>
        <v>31</v>
      </c>
      <c r="AZ27" s="3">
        <f>MARCH[[#This Row],[Days]]-MARCH[[#This Row],[Absent]]</f>
        <v>29</v>
      </c>
      <c r="BA27" s="23">
        <v>68000</v>
      </c>
      <c r="BB27" s="24">
        <f>MARCH[[#This Row],[Salary]]/MARCH[[#This Row],[Days]]</f>
        <v>2193.5483870967741</v>
      </c>
      <c r="BC27" s="24">
        <f>MARCH[[#This Row],[PerDaySalary]]*MARCH[[#This Row],[Absent]]</f>
        <v>4387.0967741935483</v>
      </c>
      <c r="BD27" s="25">
        <f>MARCH[[#This Row],[Salary]]-MARCH[[#This Row],[Deduction]]</f>
        <v>63612.903225806454</v>
      </c>
      <c r="BE27" s="38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</row>
    <row r="28" spans="4:92" ht="15" thickBot="1" x14ac:dyDescent="0.35">
      <c r="D28" s="36"/>
      <c r="E28" s="40"/>
      <c r="F28" s="7">
        <v>19</v>
      </c>
      <c r="G28" s="2" t="s">
        <v>40</v>
      </c>
      <c r="H28" s="2">
        <v>1019</v>
      </c>
      <c r="I28" s="16">
        <f t="shared" si="9"/>
        <v>5</v>
      </c>
      <c r="J28" s="15" t="s">
        <v>54</v>
      </c>
      <c r="K28" s="15" t="str">
        <f t="shared" si="13"/>
        <v>WO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15" t="s">
        <v>52</v>
      </c>
      <c r="R28" s="15" t="str">
        <f t="shared" si="13"/>
        <v>WO</v>
      </c>
      <c r="S28" s="15" t="s">
        <v>52</v>
      </c>
      <c r="T28" s="15" t="s">
        <v>52</v>
      </c>
      <c r="U28" s="15" t="s">
        <v>53</v>
      </c>
      <c r="V28" s="15" t="s">
        <v>52</v>
      </c>
      <c r="W28" s="15" t="s">
        <v>52</v>
      </c>
      <c r="X28" s="15" t="s">
        <v>52</v>
      </c>
      <c r="Y28" s="15" t="str">
        <f t="shared" si="13"/>
        <v>WO</v>
      </c>
      <c r="Z28" s="15" t="s">
        <v>52</v>
      </c>
      <c r="AA28" s="15" t="s">
        <v>52</v>
      </c>
      <c r="AB28" s="15" t="s">
        <v>52</v>
      </c>
      <c r="AC28" s="15" t="s">
        <v>52</v>
      </c>
      <c r="AD28" s="15" t="s">
        <v>52</v>
      </c>
      <c r="AE28" s="15" t="s">
        <v>52</v>
      </c>
      <c r="AF28" s="15" t="str">
        <f t="shared" si="12"/>
        <v>WO</v>
      </c>
      <c r="AG28" s="15" t="s">
        <v>52</v>
      </c>
      <c r="AH28" s="15" t="s">
        <v>52</v>
      </c>
      <c r="AI28" s="15" t="s">
        <v>52</v>
      </c>
      <c r="AJ28" s="15" t="s">
        <v>52</v>
      </c>
      <c r="AK28" s="15" t="s">
        <v>52</v>
      </c>
      <c r="AL28" s="15" t="s">
        <v>52</v>
      </c>
      <c r="AM28" s="15" t="str">
        <f t="shared" si="12"/>
        <v>WO</v>
      </c>
      <c r="AN28" s="15" t="s">
        <v>54</v>
      </c>
      <c r="AO28" s="40"/>
      <c r="AP28" s="38"/>
      <c r="AQ28" s="31">
        <v>19</v>
      </c>
      <c r="AR28" s="2" t="s">
        <v>40</v>
      </c>
      <c r="AS28" s="2" t="str">
        <f t="shared" si="3"/>
        <v>March</v>
      </c>
      <c r="AT28" s="32">
        <v>1019</v>
      </c>
      <c r="AU28">
        <f t="shared" si="4"/>
        <v>21</v>
      </c>
      <c r="AV28">
        <f t="shared" si="5"/>
        <v>1</v>
      </c>
      <c r="AW28">
        <f t="shared" si="6"/>
        <v>1</v>
      </c>
      <c r="AX28">
        <f t="shared" si="7"/>
        <v>5</v>
      </c>
      <c r="AY28" s="3">
        <f t="shared" si="8"/>
        <v>31</v>
      </c>
      <c r="AZ28" s="3">
        <f>MARCH[[#This Row],[Days]]-MARCH[[#This Row],[Absent]]</f>
        <v>30</v>
      </c>
      <c r="BA28" s="23">
        <v>54000</v>
      </c>
      <c r="BB28" s="24">
        <f>MARCH[[#This Row],[Salary]]/MARCH[[#This Row],[Days]]</f>
        <v>1741.9354838709678</v>
      </c>
      <c r="BC28" s="24">
        <f>MARCH[[#This Row],[PerDaySalary]]*MARCH[[#This Row],[Absent]]</f>
        <v>1741.9354838709678</v>
      </c>
      <c r="BD28" s="25">
        <f>MARCH[[#This Row],[Salary]]-MARCH[[#This Row],[Deduction]]</f>
        <v>52258.06451612903</v>
      </c>
      <c r="BE28" s="38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</row>
    <row r="29" spans="4:92" ht="15" thickBot="1" x14ac:dyDescent="0.35">
      <c r="D29" s="36"/>
      <c r="E29" s="40"/>
      <c r="F29" s="8">
        <v>20</v>
      </c>
      <c r="G29" s="9" t="s">
        <v>41</v>
      </c>
      <c r="H29" s="9">
        <v>1020</v>
      </c>
      <c r="I29" s="17">
        <f t="shared" si="9"/>
        <v>5</v>
      </c>
      <c r="J29" s="15" t="s">
        <v>54</v>
      </c>
      <c r="K29" s="15" t="str">
        <f t="shared" si="13"/>
        <v>WO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15" t="s">
        <v>52</v>
      </c>
      <c r="R29" s="15" t="str">
        <f t="shared" si="13"/>
        <v>WO</v>
      </c>
      <c r="S29" s="15" t="s">
        <v>52</v>
      </c>
      <c r="T29" s="15" t="s">
        <v>52</v>
      </c>
      <c r="U29" s="15" t="s">
        <v>52</v>
      </c>
      <c r="V29" s="15" t="s">
        <v>52</v>
      </c>
      <c r="W29" s="15" t="s">
        <v>52</v>
      </c>
      <c r="X29" s="15" t="s">
        <v>52</v>
      </c>
      <c r="Y29" s="15" t="str">
        <f t="shared" si="13"/>
        <v>WO</v>
      </c>
      <c r="Z29" s="15" t="s">
        <v>52</v>
      </c>
      <c r="AA29" s="15" t="s">
        <v>52</v>
      </c>
      <c r="AB29" s="15" t="s">
        <v>52</v>
      </c>
      <c r="AC29" s="15" t="s">
        <v>52</v>
      </c>
      <c r="AD29" s="15" t="s">
        <v>52</v>
      </c>
      <c r="AE29" s="15" t="s">
        <v>52</v>
      </c>
      <c r="AF29" s="15" t="str">
        <f t="shared" si="12"/>
        <v>WO</v>
      </c>
      <c r="AG29" s="15" t="s">
        <v>52</v>
      </c>
      <c r="AH29" s="15" t="s">
        <v>52</v>
      </c>
      <c r="AI29" s="15" t="s">
        <v>52</v>
      </c>
      <c r="AJ29" s="15" t="s">
        <v>52</v>
      </c>
      <c r="AK29" s="15" t="s">
        <v>52</v>
      </c>
      <c r="AL29" s="15" t="s">
        <v>52</v>
      </c>
      <c r="AM29" s="15" t="str">
        <f t="shared" si="12"/>
        <v>WO</v>
      </c>
      <c r="AN29" s="15" t="s">
        <v>54</v>
      </c>
      <c r="AO29" s="40"/>
      <c r="AP29" s="38"/>
      <c r="AQ29" s="33">
        <v>20</v>
      </c>
      <c r="AR29" s="34" t="s">
        <v>41</v>
      </c>
      <c r="AS29" s="34" t="str">
        <f t="shared" si="3"/>
        <v>March</v>
      </c>
      <c r="AT29" s="35">
        <v>1020</v>
      </c>
      <c r="AU29">
        <f t="shared" si="4"/>
        <v>22</v>
      </c>
      <c r="AV29">
        <f t="shared" si="5"/>
        <v>0</v>
      </c>
      <c r="AW29">
        <f t="shared" si="6"/>
        <v>1</v>
      </c>
      <c r="AX29">
        <f t="shared" si="7"/>
        <v>5</v>
      </c>
      <c r="AY29" s="3">
        <f t="shared" si="8"/>
        <v>31</v>
      </c>
      <c r="AZ29" s="3">
        <f>MARCH[[#This Row],[Days]]-MARCH[[#This Row],[Absent]]</f>
        <v>31</v>
      </c>
      <c r="BA29" s="23">
        <v>45666</v>
      </c>
      <c r="BB29" s="24">
        <f>MARCH[[#This Row],[Salary]]/MARCH[[#This Row],[Days]]</f>
        <v>1473.0967741935483</v>
      </c>
      <c r="BC29" s="24">
        <f>MARCH[[#This Row],[PerDaySalary]]*MARCH[[#This Row],[Absent]]</f>
        <v>0</v>
      </c>
      <c r="BD29" s="25">
        <f>MARCH[[#This Row],[Salary]]-MARCH[[#This Row],[Deduction]]</f>
        <v>45666</v>
      </c>
      <c r="BE29" s="38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</row>
    <row r="30" spans="4:92" x14ac:dyDescent="0.3">
      <c r="D30" s="36"/>
      <c r="E30" s="40"/>
      <c r="F30" s="40"/>
      <c r="G30" s="40"/>
      <c r="H30" s="40"/>
      <c r="I30" s="40"/>
      <c r="J30" s="40" t="str">
        <f t="shared" ref="J30:AN31" si="14">IF($J$8="Sun","WO","")</f>
        <v/>
      </c>
      <c r="K30" s="40" t="str">
        <f t="shared" si="14"/>
        <v/>
      </c>
      <c r="L30" s="40" t="str">
        <f t="shared" si="14"/>
        <v/>
      </c>
      <c r="M30" s="40" t="str">
        <f t="shared" si="14"/>
        <v/>
      </c>
      <c r="N30" s="40" t="str">
        <f t="shared" si="14"/>
        <v/>
      </c>
      <c r="O30" s="40" t="str">
        <f t="shared" si="14"/>
        <v/>
      </c>
      <c r="P30" s="40" t="str">
        <f t="shared" si="14"/>
        <v/>
      </c>
      <c r="Q30" s="40" t="str">
        <f t="shared" si="14"/>
        <v/>
      </c>
      <c r="R30" s="40" t="str">
        <f t="shared" si="14"/>
        <v/>
      </c>
      <c r="S30" s="40" t="str">
        <f t="shared" si="14"/>
        <v/>
      </c>
      <c r="T30" s="40" t="str">
        <f t="shared" si="14"/>
        <v/>
      </c>
      <c r="U30" s="40" t="str">
        <f t="shared" si="14"/>
        <v/>
      </c>
      <c r="V30" s="40" t="str">
        <f t="shared" si="14"/>
        <v/>
      </c>
      <c r="W30" s="40" t="str">
        <f t="shared" si="14"/>
        <v/>
      </c>
      <c r="X30" s="40" t="str">
        <f t="shared" si="14"/>
        <v/>
      </c>
      <c r="Y30" s="40" t="str">
        <f t="shared" si="14"/>
        <v/>
      </c>
      <c r="Z30" s="40" t="str">
        <f t="shared" si="14"/>
        <v/>
      </c>
      <c r="AA30" s="40" t="str">
        <f t="shared" si="14"/>
        <v/>
      </c>
      <c r="AB30" s="40" t="str">
        <f t="shared" si="14"/>
        <v/>
      </c>
      <c r="AC30" s="40" t="str">
        <f t="shared" si="14"/>
        <v/>
      </c>
      <c r="AD30" s="40" t="str">
        <f t="shared" si="14"/>
        <v/>
      </c>
      <c r="AE30" s="40" t="str">
        <f t="shared" si="14"/>
        <v/>
      </c>
      <c r="AF30" s="40" t="str">
        <f t="shared" si="14"/>
        <v/>
      </c>
      <c r="AG30" s="40" t="str">
        <f t="shared" si="14"/>
        <v/>
      </c>
      <c r="AH30" s="40" t="str">
        <f t="shared" si="14"/>
        <v/>
      </c>
      <c r="AI30" s="40" t="str">
        <f t="shared" si="14"/>
        <v/>
      </c>
      <c r="AJ30" s="40" t="str">
        <f t="shared" si="14"/>
        <v/>
      </c>
      <c r="AK30" s="40" t="str">
        <f t="shared" si="14"/>
        <v/>
      </c>
      <c r="AL30" s="40" t="str">
        <f t="shared" si="14"/>
        <v/>
      </c>
      <c r="AM30" s="40" t="str">
        <f t="shared" si="14"/>
        <v/>
      </c>
      <c r="AN30" s="40" t="str">
        <f t="shared" si="14"/>
        <v/>
      </c>
      <c r="AO30" s="40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4:92" x14ac:dyDescent="0.3">
      <c r="D31" s="36"/>
      <c r="E31" s="40"/>
      <c r="F31" s="40"/>
      <c r="G31" s="40"/>
      <c r="H31" s="40"/>
      <c r="I31" s="40"/>
      <c r="J31" s="40" t="str">
        <f t="shared" si="14"/>
        <v/>
      </c>
      <c r="K31" s="40" t="str">
        <f t="shared" si="14"/>
        <v/>
      </c>
      <c r="L31" s="40" t="str">
        <f t="shared" si="14"/>
        <v/>
      </c>
      <c r="M31" s="40" t="str">
        <f t="shared" si="14"/>
        <v/>
      </c>
      <c r="N31" s="40" t="str">
        <f t="shared" si="14"/>
        <v/>
      </c>
      <c r="O31" s="40" t="str">
        <f t="shared" si="14"/>
        <v/>
      </c>
      <c r="P31" s="40" t="str">
        <f t="shared" si="14"/>
        <v/>
      </c>
      <c r="Q31" s="40" t="str">
        <f t="shared" si="14"/>
        <v/>
      </c>
      <c r="R31" s="40" t="str">
        <f t="shared" si="14"/>
        <v/>
      </c>
      <c r="S31" s="40" t="str">
        <f t="shared" si="14"/>
        <v/>
      </c>
      <c r="T31" s="40" t="str">
        <f t="shared" si="14"/>
        <v/>
      </c>
      <c r="U31" s="40" t="str">
        <f t="shared" si="14"/>
        <v/>
      </c>
      <c r="V31" s="40" t="str">
        <f t="shared" si="14"/>
        <v/>
      </c>
      <c r="W31" s="40" t="str">
        <f t="shared" si="14"/>
        <v/>
      </c>
      <c r="X31" s="40" t="str">
        <f t="shared" si="14"/>
        <v/>
      </c>
      <c r="Y31" s="40" t="str">
        <f t="shared" si="14"/>
        <v/>
      </c>
      <c r="Z31" s="40" t="str">
        <f t="shared" si="14"/>
        <v/>
      </c>
      <c r="AA31" s="40" t="str">
        <f t="shared" si="14"/>
        <v/>
      </c>
      <c r="AB31" s="40" t="str">
        <f t="shared" si="14"/>
        <v/>
      </c>
      <c r="AC31" s="40" t="str">
        <f t="shared" si="14"/>
        <v/>
      </c>
      <c r="AD31" s="40" t="str">
        <f t="shared" si="14"/>
        <v/>
      </c>
      <c r="AE31" s="40" t="str">
        <f t="shared" si="14"/>
        <v/>
      </c>
      <c r="AF31" s="40" t="str">
        <f t="shared" si="14"/>
        <v/>
      </c>
      <c r="AG31" s="40" t="str">
        <f t="shared" si="14"/>
        <v/>
      </c>
      <c r="AH31" s="40" t="str">
        <f t="shared" si="14"/>
        <v/>
      </c>
      <c r="AI31" s="40" t="str">
        <f t="shared" si="14"/>
        <v/>
      </c>
      <c r="AJ31" s="40" t="str">
        <f t="shared" si="14"/>
        <v/>
      </c>
      <c r="AK31" s="40" t="str">
        <f t="shared" si="14"/>
        <v/>
      </c>
      <c r="AL31" s="40" t="str">
        <f t="shared" si="14"/>
        <v/>
      </c>
      <c r="AM31" s="40" t="str">
        <f t="shared" si="14"/>
        <v/>
      </c>
      <c r="AN31" s="40" t="str">
        <f t="shared" si="14"/>
        <v/>
      </c>
      <c r="AO31" s="40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</row>
    <row r="32" spans="4:92" x14ac:dyDescent="0.3">
      <c r="D32" s="3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</row>
    <row r="33" spans="4:92" x14ac:dyDescent="0.3"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</row>
    <row r="34" spans="4:92" x14ac:dyDescent="0.3"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</row>
    <row r="35" spans="4:92" x14ac:dyDescent="0.3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</row>
    <row r="36" spans="4:92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</row>
    <row r="37" spans="4:92" x14ac:dyDescent="0.3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</row>
    <row r="38" spans="4:92" x14ac:dyDescent="0.3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</row>
    <row r="39" spans="4:92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</row>
    <row r="40" spans="4:92" x14ac:dyDescent="0.3"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</row>
    <row r="41" spans="4:92" x14ac:dyDescent="0.3"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</row>
    <row r="42" spans="4:92" x14ac:dyDescent="0.3"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</row>
    <row r="43" spans="4:92" x14ac:dyDescent="0.3"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</row>
    <row r="44" spans="4:92" x14ac:dyDescent="0.3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</row>
    <row r="45" spans="4:92" x14ac:dyDescent="0.3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</row>
    <row r="46" spans="4:92" x14ac:dyDescent="0.3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</row>
    <row r="47" spans="4:92" x14ac:dyDescent="0.3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</row>
    <row r="48" spans="4:92" x14ac:dyDescent="0.3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</row>
    <row r="49" spans="4:72" x14ac:dyDescent="0.3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</row>
    <row r="50" spans="4:72" x14ac:dyDescent="0.3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</row>
    <row r="51" spans="4:72" x14ac:dyDescent="0.3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</row>
    <row r="52" spans="4:72" x14ac:dyDescent="0.3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</row>
    <row r="53" spans="4:72" x14ac:dyDescent="0.3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</row>
    <row r="54" spans="4:72" x14ac:dyDescent="0.3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</row>
    <row r="55" spans="4:72" x14ac:dyDescent="0.3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</row>
  </sheetData>
  <conditionalFormatting sqref="J10:AN29">
    <cfRule type="containsText" dxfId="133" priority="1" operator="containsText" text="WO">
      <formula>NOT(ISERROR(SEARCH("WO",J10)))</formula>
    </cfRule>
    <cfRule type="containsText" dxfId="132" priority="2" operator="containsText" text="L">
      <formula>NOT(ISERROR(SEARCH("L",J10)))</formula>
    </cfRule>
    <cfRule type="containsText" dxfId="131" priority="3" operator="containsText" text="A">
      <formula>NOT(ISERROR(SEARCH("A",J10)))</formula>
    </cfRule>
    <cfRule type="containsText" dxfId="130" priority="4" operator="containsText" text="P">
      <formula>NOT(ISERROR(SEARCH("P",J10)))</formula>
    </cfRule>
    <cfRule type="containsText" dxfId="128" priority="6" operator="containsText" text="WO">
      <formula>NOT(ISERROR(SEARCH("WO",J10)))</formula>
    </cfRule>
    <cfRule type="containsText" dxfId="127" priority="7" operator="containsText" text="L">
      <formula>NOT(ISERROR(SEARCH("L",J10)))</formula>
    </cfRule>
    <cfRule type="containsText" dxfId="126" priority="8" operator="containsText" text="P">
      <formula>NOT(ISERROR(SEARCH("P",J10)))</formula>
    </cfRule>
    <cfRule type="containsText" dxfId="125" priority="9" operator="containsText" text="A">
      <formula>NOT(ISERROR(SEARCH("A",J10)))</formula>
    </cfRule>
    <cfRule type="containsText" dxfId="124" priority="13" operator="containsText" text="WO">
      <formula>NOT(ISERROR(SEARCH("WO",J10)))</formula>
    </cfRule>
    <cfRule type="containsText" dxfId="123" priority="14" operator="containsText" text="WO">
      <formula>NOT(ISERROR(SEARCH("WO",J10)))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AEBC8FC-C4A1-4E92-9AF1-02142FCE5C13}">
            <xm:f>NOT(ISERROR(SEARCH($U$5,J10)))</xm:f>
            <xm:f>$U$5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J10:AN29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A99DEE-7568-4F7E-8BCD-9FFA0085BE69}">
          <x14:formula1>
            <xm:f>Sheet2!$E$8:$E$19</xm:f>
          </x14:formula1>
          <xm:sqref>G7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312C-E71B-43A3-B206-FE6DBC4C689E}">
  <dimension ref="D1:CN55"/>
  <sheetViews>
    <sheetView topLeftCell="H6" zoomScale="85" workbookViewId="0">
      <selection activeCell="AW21" sqref="AW21"/>
    </sheetView>
  </sheetViews>
  <sheetFormatPr defaultRowHeight="14.4" x14ac:dyDescent="0.3"/>
  <cols>
    <col min="6" max="6" width="5" bestFit="1" customWidth="1"/>
    <col min="7" max="7" width="18.88671875" customWidth="1"/>
    <col min="8" max="8" width="11.5546875" bestFit="1" customWidth="1"/>
    <col min="9" max="9" width="8.6640625" bestFit="1" customWidth="1"/>
    <col min="10" max="10" width="9.5546875" customWidth="1"/>
    <col min="11" max="11" width="3.77734375" customWidth="1"/>
    <col min="12" max="13" width="4.5546875" customWidth="1"/>
    <col min="14" max="14" width="5.21875" customWidth="1"/>
    <col min="15" max="15" width="4.5546875" customWidth="1"/>
    <col min="16" max="17" width="4" customWidth="1"/>
    <col min="18" max="18" width="3.6640625" customWidth="1"/>
    <col min="19" max="20" width="3" bestFit="1" customWidth="1"/>
    <col min="21" max="21" width="4" customWidth="1"/>
    <col min="22" max="22" width="3.77734375" customWidth="1"/>
    <col min="23" max="23" width="3.44140625" customWidth="1"/>
    <col min="24" max="24" width="4" customWidth="1"/>
    <col min="25" max="25" width="3.5546875" customWidth="1"/>
    <col min="26" max="26" width="5" customWidth="1"/>
    <col min="27" max="27" width="4.44140625" customWidth="1"/>
    <col min="28" max="28" width="4.88671875" customWidth="1"/>
    <col min="29" max="29" width="4.109375" customWidth="1"/>
    <col min="30" max="30" width="3.77734375" customWidth="1"/>
    <col min="31" max="31" width="4.33203125" customWidth="1"/>
    <col min="32" max="32" width="3.5546875" customWidth="1"/>
    <col min="33" max="33" width="5" customWidth="1"/>
    <col min="34" max="34" width="4.5546875" customWidth="1"/>
    <col min="35" max="35" width="5.44140625" customWidth="1"/>
    <col min="36" max="36" width="3.77734375" customWidth="1"/>
    <col min="37" max="37" width="3.44140625" customWidth="1"/>
    <col min="38" max="38" width="4.21875" customWidth="1"/>
    <col min="39" max="39" width="3.44140625" customWidth="1"/>
    <col min="40" max="40" width="3" bestFit="1" customWidth="1"/>
    <col min="43" max="43" width="7.109375" customWidth="1"/>
    <col min="44" max="44" width="14.5546875" bestFit="1" customWidth="1"/>
    <col min="45" max="45" width="14.5546875" customWidth="1"/>
    <col min="46" max="46" width="13.5546875" customWidth="1"/>
    <col min="47" max="47" width="9.6640625" customWidth="1"/>
    <col min="50" max="50" width="10.5546875" customWidth="1"/>
    <col min="51" max="51" width="6.88671875" customWidth="1"/>
    <col min="52" max="52" width="11" customWidth="1"/>
    <col min="53" max="53" width="11.6640625" customWidth="1"/>
    <col min="54" max="54" width="14" customWidth="1"/>
    <col min="55" max="55" width="11.5546875" customWidth="1"/>
    <col min="56" max="56" width="11" customWidth="1"/>
  </cols>
  <sheetData>
    <row r="1" spans="4:92" x14ac:dyDescent="0.3">
      <c r="AO1" s="36"/>
      <c r="AP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4:92" x14ac:dyDescent="0.3">
      <c r="AO2" s="36"/>
      <c r="AP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</row>
    <row r="3" spans="4:92" x14ac:dyDescent="0.3">
      <c r="AO3" s="36"/>
      <c r="AP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</row>
    <row r="4" spans="4:92" x14ac:dyDescent="0.3">
      <c r="D4" s="36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</row>
    <row r="5" spans="4:92" x14ac:dyDescent="0.3"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</row>
    <row r="6" spans="4:92" x14ac:dyDescent="0.3">
      <c r="D6" s="36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4:92" x14ac:dyDescent="0.3">
      <c r="D7" s="36"/>
      <c r="E7" s="40"/>
      <c r="F7" s="40" t="s">
        <v>24</v>
      </c>
      <c r="G7" s="41">
        <v>45748</v>
      </c>
      <c r="H7" s="42">
        <f>DATEDIF($G$7,$J$7,"D")+1</f>
        <v>30</v>
      </c>
      <c r="I7" s="40" t="s">
        <v>26</v>
      </c>
      <c r="J7" s="43">
        <f>EOMONTH(G7,0)</f>
        <v>45777</v>
      </c>
      <c r="K7" s="40"/>
      <c r="L7" s="40"/>
      <c r="M7" s="40"/>
      <c r="N7" s="40" t="str">
        <f>TEXT(G7,"mmmmmmm")</f>
        <v>April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4:92" ht="15" thickBot="1" x14ac:dyDescent="0.35">
      <c r="D8" s="36"/>
      <c r="E8" s="40"/>
      <c r="F8" s="4"/>
      <c r="G8" s="4" t="s">
        <v>43</v>
      </c>
      <c r="H8" s="4"/>
      <c r="I8" s="4" t="s">
        <v>42</v>
      </c>
      <c r="J8" s="4" t="str">
        <f>TEXT(J9,"DDD")</f>
        <v>Tue</v>
      </c>
      <c r="K8" s="4" t="str">
        <f t="shared" ref="K8:AN8" si="0">TEXT(K9,"DDD")</f>
        <v>Wed</v>
      </c>
      <c r="L8" s="4" t="str">
        <f t="shared" si="0"/>
        <v>Thu</v>
      </c>
      <c r="M8" s="4" t="str">
        <f t="shared" si="0"/>
        <v>Fri</v>
      </c>
      <c r="N8" s="4" t="str">
        <f t="shared" si="0"/>
        <v>Sat</v>
      </c>
      <c r="O8" s="4" t="str">
        <f t="shared" si="0"/>
        <v>Sun</v>
      </c>
      <c r="P8" s="4" t="str">
        <f t="shared" si="0"/>
        <v>Mon</v>
      </c>
      <c r="Q8" s="4" t="str">
        <f t="shared" si="0"/>
        <v>Tue</v>
      </c>
      <c r="R8" s="4" t="str">
        <f t="shared" si="0"/>
        <v>Wed</v>
      </c>
      <c r="S8" s="4" t="str">
        <f t="shared" si="0"/>
        <v>Thu</v>
      </c>
      <c r="T8" s="4" t="str">
        <f t="shared" si="0"/>
        <v>Fri</v>
      </c>
      <c r="U8" s="4" t="str">
        <f t="shared" si="0"/>
        <v>Sat</v>
      </c>
      <c r="V8" s="4" t="str">
        <f t="shared" si="0"/>
        <v>Sun</v>
      </c>
      <c r="W8" s="4" t="str">
        <f t="shared" si="0"/>
        <v>Mon</v>
      </c>
      <c r="X8" s="4" t="str">
        <f t="shared" si="0"/>
        <v>Tue</v>
      </c>
      <c r="Y8" s="4" t="str">
        <f t="shared" si="0"/>
        <v>Wed</v>
      </c>
      <c r="Z8" s="4" t="str">
        <f t="shared" si="0"/>
        <v>Thu</v>
      </c>
      <c r="AA8" s="4" t="str">
        <f t="shared" si="0"/>
        <v>Fri</v>
      </c>
      <c r="AB8" s="4" t="str">
        <f t="shared" si="0"/>
        <v>Sat</v>
      </c>
      <c r="AC8" s="4" t="str">
        <f t="shared" si="0"/>
        <v>Sun</v>
      </c>
      <c r="AD8" s="4" t="str">
        <f t="shared" si="0"/>
        <v>Mon</v>
      </c>
      <c r="AE8" s="4" t="str">
        <f t="shared" si="0"/>
        <v>Tue</v>
      </c>
      <c r="AF8" s="4" t="str">
        <f t="shared" si="0"/>
        <v>Wed</v>
      </c>
      <c r="AG8" s="4" t="str">
        <f t="shared" si="0"/>
        <v>Thu</v>
      </c>
      <c r="AH8" s="4" t="str">
        <f t="shared" si="0"/>
        <v>Fri</v>
      </c>
      <c r="AI8" s="4" t="str">
        <f t="shared" si="0"/>
        <v>Sat</v>
      </c>
      <c r="AJ8" s="4" t="str">
        <f t="shared" si="0"/>
        <v>Sun</v>
      </c>
      <c r="AK8" s="4" t="str">
        <f t="shared" si="0"/>
        <v>Mon</v>
      </c>
      <c r="AL8" s="4" t="str">
        <f t="shared" si="0"/>
        <v>Tue</v>
      </c>
      <c r="AM8" s="4" t="str">
        <f t="shared" si="0"/>
        <v>Wed</v>
      </c>
      <c r="AN8" s="4" t="str">
        <f t="shared" si="0"/>
        <v/>
      </c>
      <c r="AO8" s="40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4:92" ht="15" thickBot="1" x14ac:dyDescent="0.35">
      <c r="D9" s="36"/>
      <c r="E9" s="40"/>
      <c r="F9" s="6" t="s">
        <v>0</v>
      </c>
      <c r="G9" s="5" t="s">
        <v>1</v>
      </c>
      <c r="H9" s="5" t="s">
        <v>2</v>
      </c>
      <c r="I9" s="10" t="s">
        <v>25</v>
      </c>
      <c r="J9" s="11">
        <f>G7</f>
        <v>45748</v>
      </c>
      <c r="K9" s="11">
        <f>IF(J9&lt;$J$7,J9+1,"")</f>
        <v>45749</v>
      </c>
      <c r="L9" s="11">
        <f t="shared" ref="L9:AN9" si="1">IF(K9&lt;$J$7,K9+1,"")</f>
        <v>45750</v>
      </c>
      <c r="M9" s="11">
        <f t="shared" si="1"/>
        <v>45751</v>
      </c>
      <c r="N9" s="11">
        <f t="shared" si="1"/>
        <v>45752</v>
      </c>
      <c r="O9" s="11">
        <f t="shared" si="1"/>
        <v>45753</v>
      </c>
      <c r="P9" s="11">
        <f t="shared" si="1"/>
        <v>45754</v>
      </c>
      <c r="Q9" s="11">
        <f t="shared" si="1"/>
        <v>45755</v>
      </c>
      <c r="R9" s="11">
        <f t="shared" si="1"/>
        <v>45756</v>
      </c>
      <c r="S9" s="11">
        <f t="shared" si="1"/>
        <v>45757</v>
      </c>
      <c r="T9" s="11">
        <f t="shared" si="1"/>
        <v>45758</v>
      </c>
      <c r="U9" s="11">
        <f t="shared" si="1"/>
        <v>45759</v>
      </c>
      <c r="V9" s="11">
        <f t="shared" si="1"/>
        <v>45760</v>
      </c>
      <c r="W9" s="11">
        <f t="shared" si="1"/>
        <v>45761</v>
      </c>
      <c r="X9" s="11">
        <f t="shared" si="1"/>
        <v>45762</v>
      </c>
      <c r="Y9" s="11">
        <f t="shared" si="1"/>
        <v>45763</v>
      </c>
      <c r="Z9" s="11">
        <f t="shared" si="1"/>
        <v>45764</v>
      </c>
      <c r="AA9" s="11">
        <f t="shared" si="1"/>
        <v>45765</v>
      </c>
      <c r="AB9" s="11">
        <f t="shared" si="1"/>
        <v>45766</v>
      </c>
      <c r="AC9" s="11">
        <f t="shared" si="1"/>
        <v>45767</v>
      </c>
      <c r="AD9" s="11">
        <f t="shared" si="1"/>
        <v>45768</v>
      </c>
      <c r="AE9" s="11">
        <f t="shared" si="1"/>
        <v>45769</v>
      </c>
      <c r="AF9" s="11">
        <f t="shared" si="1"/>
        <v>45770</v>
      </c>
      <c r="AG9" s="11">
        <f t="shared" si="1"/>
        <v>45771</v>
      </c>
      <c r="AH9" s="11">
        <f t="shared" si="1"/>
        <v>45772</v>
      </c>
      <c r="AI9" s="11">
        <f t="shared" si="1"/>
        <v>45773</v>
      </c>
      <c r="AJ9" s="11">
        <f t="shared" si="1"/>
        <v>45774</v>
      </c>
      <c r="AK9" s="11">
        <f t="shared" si="1"/>
        <v>45775</v>
      </c>
      <c r="AL9" s="11">
        <f t="shared" si="1"/>
        <v>45776</v>
      </c>
      <c r="AM9" s="11">
        <f t="shared" si="1"/>
        <v>45777</v>
      </c>
      <c r="AN9" s="12" t="str">
        <f t="shared" si="1"/>
        <v/>
      </c>
      <c r="AO9" s="42"/>
      <c r="AP9" s="39"/>
      <c r="AQ9" s="26" t="s">
        <v>0</v>
      </c>
      <c r="AR9" s="27" t="s">
        <v>1</v>
      </c>
      <c r="AS9" s="27" t="s">
        <v>57</v>
      </c>
      <c r="AT9" s="27" t="s">
        <v>2</v>
      </c>
      <c r="AU9" s="19" t="s">
        <v>44</v>
      </c>
      <c r="AV9" s="19" t="s">
        <v>45</v>
      </c>
      <c r="AW9" s="22" t="s">
        <v>46</v>
      </c>
      <c r="AX9" s="19" t="s">
        <v>25</v>
      </c>
      <c r="AY9" s="19" t="s">
        <v>42</v>
      </c>
      <c r="AZ9" s="19" t="s">
        <v>50</v>
      </c>
      <c r="BA9" s="21" t="s">
        <v>47</v>
      </c>
      <c r="BB9" s="19" t="s">
        <v>48</v>
      </c>
      <c r="BC9" s="19" t="s">
        <v>49</v>
      </c>
      <c r="BD9" s="20" t="s">
        <v>51</v>
      </c>
      <c r="BE9" s="38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4:92" ht="15" thickBot="1" x14ac:dyDescent="0.35">
      <c r="D10" s="36"/>
      <c r="E10" s="40"/>
      <c r="F10" s="7">
        <v>1</v>
      </c>
      <c r="G10" s="2" t="s">
        <v>3</v>
      </c>
      <c r="H10" s="2">
        <v>1001</v>
      </c>
      <c r="I10" s="14">
        <f>COUNTIF($J$8:$AN$8,"Sun")</f>
        <v>4</v>
      </c>
      <c r="J10" s="15" t="s">
        <v>52</v>
      </c>
      <c r="K10" s="15" t="s">
        <v>52</v>
      </c>
      <c r="L10" s="15" t="s">
        <v>52</v>
      </c>
      <c r="M10" s="15" t="s">
        <v>52</v>
      </c>
      <c r="N10" s="15" t="s">
        <v>52</v>
      </c>
      <c r="O10" s="15" t="str">
        <f t="shared" ref="O10:AJ18" si="2">IF(O$8="Sun","WO","")</f>
        <v>WO</v>
      </c>
      <c r="P10" s="15" t="s">
        <v>52</v>
      </c>
      <c r="Q10" s="15" t="s">
        <v>52</v>
      </c>
      <c r="R10" s="15" t="s">
        <v>52</v>
      </c>
      <c r="S10" s="15" t="s">
        <v>52</v>
      </c>
      <c r="T10" s="15" t="s">
        <v>52</v>
      </c>
      <c r="U10" s="15" t="s">
        <v>52</v>
      </c>
      <c r="V10" s="15" t="str">
        <f t="shared" si="2"/>
        <v>WO</v>
      </c>
      <c r="W10" s="15" t="s">
        <v>52</v>
      </c>
      <c r="X10" s="15" t="s">
        <v>53</v>
      </c>
      <c r="Y10" s="15" t="s">
        <v>52</v>
      </c>
      <c r="Z10" s="15" t="s">
        <v>52</v>
      </c>
      <c r="AA10" s="15" t="s">
        <v>52</v>
      </c>
      <c r="AB10" s="15" t="s">
        <v>52</v>
      </c>
      <c r="AC10" s="15" t="str">
        <f t="shared" si="2"/>
        <v>WO</v>
      </c>
      <c r="AD10" s="15" t="s">
        <v>52</v>
      </c>
      <c r="AE10" s="15" t="s">
        <v>52</v>
      </c>
      <c r="AF10" s="15" t="s">
        <v>52</v>
      </c>
      <c r="AG10" s="15" t="s">
        <v>52</v>
      </c>
      <c r="AH10" s="15" t="s">
        <v>54</v>
      </c>
      <c r="AI10" s="15" t="s">
        <v>54</v>
      </c>
      <c r="AJ10" s="15" t="str">
        <f t="shared" si="2"/>
        <v>WO</v>
      </c>
      <c r="AK10" s="15" t="s">
        <v>52</v>
      </c>
      <c r="AL10" s="15" t="s">
        <v>52</v>
      </c>
      <c r="AM10" s="15" t="s">
        <v>52</v>
      </c>
      <c r="AN10" s="15" t="s">
        <v>52</v>
      </c>
      <c r="AO10" s="40"/>
      <c r="AP10" s="38"/>
      <c r="AQ10" s="28">
        <v>1</v>
      </c>
      <c r="AR10" s="29" t="s">
        <v>3</v>
      </c>
      <c r="AS10" s="29" t="str">
        <f t="shared" ref="AS10:AS29" si="3">$N$7</f>
        <v>April</v>
      </c>
      <c r="AT10" s="30">
        <v>1001</v>
      </c>
      <c r="AU10">
        <f t="shared" ref="AU10:AU29" si="4">COUNTIF($J10:$AN10,"P")</f>
        <v>24</v>
      </c>
      <c r="AV10">
        <f t="shared" ref="AV10:AV29" si="5">COUNTIF($J10:$AN10,"A")</f>
        <v>1</v>
      </c>
      <c r="AW10">
        <f t="shared" ref="AW10:AW29" si="6">COUNTIF($J10:$AN10,"L")</f>
        <v>2</v>
      </c>
      <c r="AX10">
        <f t="shared" ref="AX10:AX29" si="7">$I$10</f>
        <v>4</v>
      </c>
      <c r="AY10" s="3">
        <f t="shared" ref="AY10:AY29" si="8">$H$7</f>
        <v>30</v>
      </c>
      <c r="AZ10" s="3">
        <f>april[[#This Row],[Days]]-april[[#This Row],[Absent]]</f>
        <v>29</v>
      </c>
      <c r="BA10" s="23">
        <v>10000</v>
      </c>
      <c r="BB10" s="24">
        <f>april[[#This Row],[Salary]]/april[[#This Row],[Days]]</f>
        <v>333.33333333333331</v>
      </c>
      <c r="BC10" s="24">
        <f>april[[#This Row],[PerDaySalary]]*april[[#This Row],[Absent]]</f>
        <v>333.33333333333331</v>
      </c>
      <c r="BD10" s="25">
        <f>april[[#This Row],[Salary]]-april[[#This Row],[Deduction]]</f>
        <v>9666.6666666666661</v>
      </c>
      <c r="BE10" s="38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4:92" ht="15" thickBot="1" x14ac:dyDescent="0.35">
      <c r="D11" s="36"/>
      <c r="E11" s="40"/>
      <c r="F11" s="7">
        <v>2</v>
      </c>
      <c r="G11" s="2" t="s">
        <v>27</v>
      </c>
      <c r="H11" s="2">
        <v>1002</v>
      </c>
      <c r="I11" s="16">
        <f t="shared" ref="I11:I29" si="9">COUNTIF($J$8:$AN$8,"Sun")</f>
        <v>4</v>
      </c>
      <c r="J11" s="15" t="s">
        <v>52</v>
      </c>
      <c r="K11" s="15" t="s">
        <v>52</v>
      </c>
      <c r="L11" s="15" t="s">
        <v>52</v>
      </c>
      <c r="M11" s="15" t="s">
        <v>52</v>
      </c>
      <c r="N11" s="15" t="s">
        <v>52</v>
      </c>
      <c r="O11" s="15" t="str">
        <f t="shared" si="2"/>
        <v>WO</v>
      </c>
      <c r="P11" s="15" t="s">
        <v>52</v>
      </c>
      <c r="Q11" s="15" t="s">
        <v>52</v>
      </c>
      <c r="R11" s="15" t="s">
        <v>52</v>
      </c>
      <c r="S11" s="15" t="s">
        <v>52</v>
      </c>
      <c r="T11" s="15" t="s">
        <v>52</v>
      </c>
      <c r="U11" s="15" t="s">
        <v>52</v>
      </c>
      <c r="V11" s="15" t="str">
        <f t="shared" si="2"/>
        <v>WO</v>
      </c>
      <c r="W11" s="15" t="s">
        <v>52</v>
      </c>
      <c r="X11" s="15" t="s">
        <v>52</v>
      </c>
      <c r="Y11" s="15" t="s">
        <v>52</v>
      </c>
      <c r="Z11" s="15" t="s">
        <v>52</v>
      </c>
      <c r="AA11" s="15" t="s">
        <v>52</v>
      </c>
      <c r="AB11" s="15" t="s">
        <v>52</v>
      </c>
      <c r="AC11" s="15" t="str">
        <f t="shared" si="2"/>
        <v>WO</v>
      </c>
      <c r="AD11" s="15" t="s">
        <v>52</v>
      </c>
      <c r="AE11" s="15" t="s">
        <v>52</v>
      </c>
      <c r="AF11" s="15" t="s">
        <v>52</v>
      </c>
      <c r="AG11" s="15" t="s">
        <v>53</v>
      </c>
      <c r="AH11" s="15" t="s">
        <v>54</v>
      </c>
      <c r="AI11" s="15" t="s">
        <v>54</v>
      </c>
      <c r="AJ11" s="15" t="str">
        <f t="shared" si="2"/>
        <v>WO</v>
      </c>
      <c r="AK11" s="15" t="s">
        <v>52</v>
      </c>
      <c r="AL11" s="15" t="s">
        <v>52</v>
      </c>
      <c r="AM11" s="15" t="s">
        <v>52</v>
      </c>
      <c r="AN11" s="15" t="s">
        <v>52</v>
      </c>
      <c r="AO11" s="40"/>
      <c r="AP11" s="38"/>
      <c r="AQ11" s="31">
        <v>2</v>
      </c>
      <c r="AR11" s="2" t="s">
        <v>27</v>
      </c>
      <c r="AS11" s="2" t="str">
        <f t="shared" si="3"/>
        <v>April</v>
      </c>
      <c r="AT11" s="32">
        <v>1002</v>
      </c>
      <c r="AU11">
        <f t="shared" si="4"/>
        <v>24</v>
      </c>
      <c r="AV11">
        <f t="shared" si="5"/>
        <v>1</v>
      </c>
      <c r="AW11">
        <f t="shared" si="6"/>
        <v>2</v>
      </c>
      <c r="AX11">
        <f t="shared" si="7"/>
        <v>4</v>
      </c>
      <c r="AY11" s="3">
        <f t="shared" si="8"/>
        <v>30</v>
      </c>
      <c r="AZ11" s="3">
        <f>april[[#This Row],[Days]]-april[[#This Row],[Absent]]</f>
        <v>29</v>
      </c>
      <c r="BA11" s="23">
        <v>20000</v>
      </c>
      <c r="BB11" s="24">
        <f>april[[#This Row],[Salary]]/april[[#This Row],[Days]]</f>
        <v>666.66666666666663</v>
      </c>
      <c r="BC11" s="24">
        <f>april[[#This Row],[PerDaySalary]]*april[[#This Row],[Absent]]</f>
        <v>666.66666666666663</v>
      </c>
      <c r="BD11" s="25">
        <f>april[[#This Row],[Salary]]-april[[#This Row],[Deduction]]</f>
        <v>19333.333333333332</v>
      </c>
      <c r="BE11" s="38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4:92" ht="15" thickBot="1" x14ac:dyDescent="0.35">
      <c r="D12" s="36"/>
      <c r="E12" s="40"/>
      <c r="F12" s="7">
        <v>3</v>
      </c>
      <c r="G12" s="2" t="s">
        <v>28</v>
      </c>
      <c r="H12" s="2">
        <v>1003</v>
      </c>
      <c r="I12" s="16">
        <f t="shared" si="9"/>
        <v>4</v>
      </c>
      <c r="J12" s="15" t="s">
        <v>52</v>
      </c>
      <c r="K12" s="15" t="s">
        <v>52</v>
      </c>
      <c r="L12" s="15" t="s">
        <v>52</v>
      </c>
      <c r="M12" s="15" t="s">
        <v>52</v>
      </c>
      <c r="N12" s="15" t="s">
        <v>52</v>
      </c>
      <c r="O12" s="15" t="str">
        <f t="shared" si="2"/>
        <v>WO</v>
      </c>
      <c r="P12" s="15" t="s">
        <v>52</v>
      </c>
      <c r="Q12" s="15" t="s">
        <v>52</v>
      </c>
      <c r="R12" s="15" t="s">
        <v>52</v>
      </c>
      <c r="S12" s="15" t="s">
        <v>52</v>
      </c>
      <c r="T12" s="15" t="s">
        <v>52</v>
      </c>
      <c r="U12" s="15" t="s">
        <v>52</v>
      </c>
      <c r="V12" s="15" t="str">
        <f t="shared" si="2"/>
        <v>WO</v>
      </c>
      <c r="W12" s="15" t="s">
        <v>52</v>
      </c>
      <c r="X12" s="15" t="s">
        <v>52</v>
      </c>
      <c r="Y12" s="15" t="s">
        <v>52</v>
      </c>
      <c r="Z12" s="15" t="s">
        <v>52</v>
      </c>
      <c r="AA12" s="15" t="s">
        <v>52</v>
      </c>
      <c r="AB12" s="15" t="s">
        <v>52</v>
      </c>
      <c r="AC12" s="15" t="str">
        <f t="shared" si="2"/>
        <v>WO</v>
      </c>
      <c r="AD12" s="15" t="s">
        <v>52</v>
      </c>
      <c r="AE12" s="15" t="s">
        <v>52</v>
      </c>
      <c r="AF12" s="15" t="s">
        <v>52</v>
      </c>
      <c r="AG12" s="15" t="s">
        <v>52</v>
      </c>
      <c r="AH12" s="15" t="s">
        <v>54</v>
      </c>
      <c r="AI12" s="15" t="s">
        <v>54</v>
      </c>
      <c r="AJ12" s="15" t="str">
        <f t="shared" si="2"/>
        <v>WO</v>
      </c>
      <c r="AK12" s="15" t="s">
        <v>52</v>
      </c>
      <c r="AL12" s="15" t="s">
        <v>52</v>
      </c>
      <c r="AM12" s="15" t="s">
        <v>53</v>
      </c>
      <c r="AN12" s="15" t="s">
        <v>52</v>
      </c>
      <c r="AO12" s="40"/>
      <c r="AP12" s="38"/>
      <c r="AQ12" s="31">
        <v>3</v>
      </c>
      <c r="AR12" s="2" t="s">
        <v>28</v>
      </c>
      <c r="AS12" s="2" t="str">
        <f t="shared" si="3"/>
        <v>April</v>
      </c>
      <c r="AT12" s="32">
        <v>1003</v>
      </c>
      <c r="AU12">
        <f t="shared" si="4"/>
        <v>24</v>
      </c>
      <c r="AV12">
        <f t="shared" si="5"/>
        <v>1</v>
      </c>
      <c r="AW12">
        <f t="shared" si="6"/>
        <v>2</v>
      </c>
      <c r="AX12">
        <f t="shared" si="7"/>
        <v>4</v>
      </c>
      <c r="AY12" s="3">
        <f t="shared" si="8"/>
        <v>30</v>
      </c>
      <c r="AZ12" s="3">
        <f>april[[#This Row],[Days]]-april[[#This Row],[Absent]]</f>
        <v>29</v>
      </c>
      <c r="BA12" s="23">
        <v>56000</v>
      </c>
      <c r="BB12" s="24">
        <f>april[[#This Row],[Salary]]/april[[#This Row],[Days]]</f>
        <v>1866.6666666666667</v>
      </c>
      <c r="BC12" s="24">
        <f>april[[#This Row],[PerDaySalary]]*april[[#This Row],[Absent]]</f>
        <v>1866.6666666666667</v>
      </c>
      <c r="BD12" s="25">
        <f>april[[#This Row],[Salary]]-april[[#This Row],[Deduction]]</f>
        <v>54133.333333333336</v>
      </c>
      <c r="BE12" s="38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</row>
    <row r="13" spans="4:92" ht="15" thickBot="1" x14ac:dyDescent="0.35">
      <c r="D13" s="36"/>
      <c r="E13" s="40"/>
      <c r="F13" s="7">
        <v>4</v>
      </c>
      <c r="G13" s="2" t="s">
        <v>3</v>
      </c>
      <c r="H13" s="2">
        <v>1004</v>
      </c>
      <c r="I13" s="16">
        <f t="shared" si="9"/>
        <v>4</v>
      </c>
      <c r="J13" s="15" t="s">
        <v>52</v>
      </c>
      <c r="K13" s="15" t="s">
        <v>52</v>
      </c>
      <c r="L13" s="15" t="s">
        <v>52</v>
      </c>
      <c r="M13" s="15" t="s">
        <v>52</v>
      </c>
      <c r="N13" s="15" t="s">
        <v>52</v>
      </c>
      <c r="O13" s="15" t="str">
        <f t="shared" si="2"/>
        <v>WO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tr">
        <f t="shared" si="2"/>
        <v>WO</v>
      </c>
      <c r="W13" s="15" t="s">
        <v>52</v>
      </c>
      <c r="X13" s="15" t="s">
        <v>52</v>
      </c>
      <c r="Y13" s="15" t="s">
        <v>52</v>
      </c>
      <c r="Z13" s="15" t="s">
        <v>52</v>
      </c>
      <c r="AA13" s="15" t="s">
        <v>52</v>
      </c>
      <c r="AB13" s="15" t="s">
        <v>52</v>
      </c>
      <c r="AC13" s="15" t="str">
        <f t="shared" si="2"/>
        <v>WO</v>
      </c>
      <c r="AD13" s="15" t="s">
        <v>52</v>
      </c>
      <c r="AE13" s="15" t="s">
        <v>52</v>
      </c>
      <c r="AF13" s="15" t="s">
        <v>52</v>
      </c>
      <c r="AG13" s="15" t="s">
        <v>52</v>
      </c>
      <c r="AH13" s="15" t="s">
        <v>54</v>
      </c>
      <c r="AI13" s="15" t="s">
        <v>54</v>
      </c>
      <c r="AJ13" s="15" t="str">
        <f t="shared" si="2"/>
        <v>WO</v>
      </c>
      <c r="AK13" s="15" t="s">
        <v>52</v>
      </c>
      <c r="AL13" s="15" t="s">
        <v>52</v>
      </c>
      <c r="AM13" s="15" t="s">
        <v>52</v>
      </c>
      <c r="AN13" s="15" t="s">
        <v>52</v>
      </c>
      <c r="AO13" s="40"/>
      <c r="AP13" s="38"/>
      <c r="AQ13" s="31">
        <v>4</v>
      </c>
      <c r="AR13" s="2" t="s">
        <v>3</v>
      </c>
      <c r="AS13" s="2" t="str">
        <f t="shared" si="3"/>
        <v>April</v>
      </c>
      <c r="AT13" s="32">
        <v>1004</v>
      </c>
      <c r="AU13">
        <f t="shared" si="4"/>
        <v>25</v>
      </c>
      <c r="AV13">
        <f t="shared" si="5"/>
        <v>0</v>
      </c>
      <c r="AW13">
        <f t="shared" si="6"/>
        <v>2</v>
      </c>
      <c r="AX13">
        <f t="shared" si="7"/>
        <v>4</v>
      </c>
      <c r="AY13" s="3">
        <f t="shared" si="8"/>
        <v>30</v>
      </c>
      <c r="AZ13" s="3">
        <f>april[[#This Row],[Days]]-april[[#This Row],[Absent]]</f>
        <v>30</v>
      </c>
      <c r="BA13" s="23">
        <v>34000</v>
      </c>
      <c r="BB13" s="24">
        <f>april[[#This Row],[Salary]]/april[[#This Row],[Days]]</f>
        <v>1133.3333333333333</v>
      </c>
      <c r="BC13" s="24">
        <f>april[[#This Row],[PerDaySalary]]*april[[#This Row],[Absent]]</f>
        <v>0</v>
      </c>
      <c r="BD13" s="25">
        <f>april[[#This Row],[Salary]]-april[[#This Row],[Deduction]]</f>
        <v>34000</v>
      </c>
      <c r="BE13" s="38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</row>
    <row r="14" spans="4:92" ht="15" thickBot="1" x14ac:dyDescent="0.35">
      <c r="D14" s="36"/>
      <c r="E14" s="40"/>
      <c r="F14" s="7">
        <v>5</v>
      </c>
      <c r="G14" s="2" t="s">
        <v>29</v>
      </c>
      <c r="H14" s="2">
        <v>1005</v>
      </c>
      <c r="I14" s="16">
        <f t="shared" si="9"/>
        <v>4</v>
      </c>
      <c r="J14" s="15" t="s">
        <v>52</v>
      </c>
      <c r="K14" s="15" t="s">
        <v>52</v>
      </c>
      <c r="L14" s="15" t="s">
        <v>52</v>
      </c>
      <c r="M14" s="15" t="s">
        <v>52</v>
      </c>
      <c r="N14" s="15" t="s">
        <v>52</v>
      </c>
      <c r="O14" s="15" t="str">
        <f t="shared" si="2"/>
        <v>WO</v>
      </c>
      <c r="P14" s="15" t="s">
        <v>52</v>
      </c>
      <c r="Q14" s="15" t="s">
        <v>52</v>
      </c>
      <c r="R14" s="15" t="s">
        <v>52</v>
      </c>
      <c r="S14" s="15" t="s">
        <v>53</v>
      </c>
      <c r="T14" s="15" t="s">
        <v>52</v>
      </c>
      <c r="U14" s="15" t="s">
        <v>52</v>
      </c>
      <c r="V14" s="15" t="str">
        <f t="shared" si="2"/>
        <v>WO</v>
      </c>
      <c r="W14" s="15" t="s">
        <v>52</v>
      </c>
      <c r="X14" s="15" t="s">
        <v>52</v>
      </c>
      <c r="Y14" s="15" t="s">
        <v>52</v>
      </c>
      <c r="Z14" s="15" t="s">
        <v>52</v>
      </c>
      <c r="AA14" s="15" t="s">
        <v>53</v>
      </c>
      <c r="AB14" s="15" t="s">
        <v>52</v>
      </c>
      <c r="AC14" s="15" t="str">
        <f t="shared" si="2"/>
        <v>WO</v>
      </c>
      <c r="AD14" s="15" t="s">
        <v>52</v>
      </c>
      <c r="AE14" s="15" t="s">
        <v>52</v>
      </c>
      <c r="AF14" s="15" t="s">
        <v>52</v>
      </c>
      <c r="AG14" s="15" t="s">
        <v>52</v>
      </c>
      <c r="AH14" s="15" t="s">
        <v>54</v>
      </c>
      <c r="AI14" s="15" t="s">
        <v>54</v>
      </c>
      <c r="AJ14" s="15" t="str">
        <f t="shared" si="2"/>
        <v>WO</v>
      </c>
      <c r="AK14" s="15" t="s">
        <v>52</v>
      </c>
      <c r="AL14" s="15" t="s">
        <v>52</v>
      </c>
      <c r="AM14" s="15" t="s">
        <v>52</v>
      </c>
      <c r="AN14" s="15" t="s">
        <v>52</v>
      </c>
      <c r="AO14" s="40"/>
      <c r="AP14" s="38"/>
      <c r="AQ14" s="31">
        <v>5</v>
      </c>
      <c r="AR14" s="2" t="s">
        <v>29</v>
      </c>
      <c r="AS14" s="2" t="str">
        <f t="shared" si="3"/>
        <v>April</v>
      </c>
      <c r="AT14" s="32">
        <v>1005</v>
      </c>
      <c r="AU14">
        <f t="shared" si="4"/>
        <v>23</v>
      </c>
      <c r="AV14">
        <f t="shared" si="5"/>
        <v>2</v>
      </c>
      <c r="AW14">
        <f t="shared" si="6"/>
        <v>2</v>
      </c>
      <c r="AX14">
        <f t="shared" si="7"/>
        <v>4</v>
      </c>
      <c r="AY14" s="3">
        <f t="shared" si="8"/>
        <v>30</v>
      </c>
      <c r="AZ14" s="3">
        <f>april[[#This Row],[Days]]-april[[#This Row],[Absent]]</f>
        <v>28</v>
      </c>
      <c r="BA14" s="23">
        <v>76000</v>
      </c>
      <c r="BB14" s="24">
        <f>april[[#This Row],[Salary]]/april[[#This Row],[Days]]</f>
        <v>2533.3333333333335</v>
      </c>
      <c r="BC14" s="24">
        <f>april[[#This Row],[PerDaySalary]]*april[[#This Row],[Absent]]</f>
        <v>5066.666666666667</v>
      </c>
      <c r="BD14" s="25">
        <f>april[[#This Row],[Salary]]-april[[#This Row],[Deduction]]</f>
        <v>70933.333333333328</v>
      </c>
      <c r="BE14" s="38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</row>
    <row r="15" spans="4:92" ht="15" thickBot="1" x14ac:dyDescent="0.35">
      <c r="D15" s="36"/>
      <c r="E15" s="40"/>
      <c r="F15" s="7">
        <v>6</v>
      </c>
      <c r="G15" s="2" t="s">
        <v>30</v>
      </c>
      <c r="H15" s="2">
        <v>1006</v>
      </c>
      <c r="I15" s="16">
        <f t="shared" si="9"/>
        <v>4</v>
      </c>
      <c r="J15" s="15" t="s">
        <v>52</v>
      </c>
      <c r="K15" s="15" t="s">
        <v>52</v>
      </c>
      <c r="L15" s="15" t="s">
        <v>52</v>
      </c>
      <c r="M15" s="15" t="s">
        <v>52</v>
      </c>
      <c r="N15" s="15" t="s">
        <v>52</v>
      </c>
      <c r="O15" s="15" t="str">
        <f t="shared" si="2"/>
        <v>WO</v>
      </c>
      <c r="P15" s="15" t="s">
        <v>52</v>
      </c>
      <c r="Q15" s="15" t="s">
        <v>52</v>
      </c>
      <c r="R15" s="15" t="s">
        <v>52</v>
      </c>
      <c r="S15" s="15" t="s">
        <v>52</v>
      </c>
      <c r="T15" s="15" t="s">
        <v>52</v>
      </c>
      <c r="U15" s="15" t="s">
        <v>52</v>
      </c>
      <c r="V15" s="15" t="str">
        <f t="shared" si="2"/>
        <v>WO</v>
      </c>
      <c r="W15" s="15" t="s">
        <v>52</v>
      </c>
      <c r="X15" s="15" t="s">
        <v>52</v>
      </c>
      <c r="Y15" s="15" t="s">
        <v>52</v>
      </c>
      <c r="Z15" s="15" t="s">
        <v>52</v>
      </c>
      <c r="AA15" s="15" t="s">
        <v>52</v>
      </c>
      <c r="AB15" s="15" t="s">
        <v>52</v>
      </c>
      <c r="AC15" s="15" t="str">
        <f t="shared" si="2"/>
        <v>WO</v>
      </c>
      <c r="AD15" s="15" t="s">
        <v>52</v>
      </c>
      <c r="AE15" s="15" t="s">
        <v>53</v>
      </c>
      <c r="AF15" s="15" t="s">
        <v>52</v>
      </c>
      <c r="AG15" s="15" t="s">
        <v>52</v>
      </c>
      <c r="AH15" s="15" t="s">
        <v>54</v>
      </c>
      <c r="AI15" s="15" t="s">
        <v>54</v>
      </c>
      <c r="AJ15" s="15" t="str">
        <f t="shared" si="2"/>
        <v>WO</v>
      </c>
      <c r="AK15" s="15" t="s">
        <v>52</v>
      </c>
      <c r="AL15" s="15" t="s">
        <v>53</v>
      </c>
      <c r="AM15" s="15" t="s">
        <v>52</v>
      </c>
      <c r="AN15" s="15" t="s">
        <v>52</v>
      </c>
      <c r="AO15" s="40"/>
      <c r="AP15" s="38"/>
      <c r="AQ15" s="31">
        <v>6</v>
      </c>
      <c r="AR15" s="2" t="s">
        <v>30</v>
      </c>
      <c r="AS15" s="2" t="str">
        <f t="shared" si="3"/>
        <v>April</v>
      </c>
      <c r="AT15" s="32">
        <v>1006</v>
      </c>
      <c r="AU15">
        <f t="shared" si="4"/>
        <v>23</v>
      </c>
      <c r="AV15">
        <f t="shared" si="5"/>
        <v>2</v>
      </c>
      <c r="AW15">
        <f t="shared" si="6"/>
        <v>2</v>
      </c>
      <c r="AX15">
        <f t="shared" si="7"/>
        <v>4</v>
      </c>
      <c r="AY15" s="3">
        <f t="shared" si="8"/>
        <v>30</v>
      </c>
      <c r="AZ15" s="3">
        <f>april[[#This Row],[Days]]-april[[#This Row],[Absent]]</f>
        <v>28</v>
      </c>
      <c r="BA15" s="23">
        <v>89000</v>
      </c>
      <c r="BB15" s="24">
        <f>april[[#This Row],[Salary]]/april[[#This Row],[Days]]</f>
        <v>2966.6666666666665</v>
      </c>
      <c r="BC15" s="24">
        <f>april[[#This Row],[PerDaySalary]]*april[[#This Row],[Absent]]</f>
        <v>5933.333333333333</v>
      </c>
      <c r="BD15" s="25">
        <f>april[[#This Row],[Salary]]-april[[#This Row],[Deduction]]</f>
        <v>83066.666666666672</v>
      </c>
      <c r="BE15" s="38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</row>
    <row r="16" spans="4:92" ht="15" thickBot="1" x14ac:dyDescent="0.35">
      <c r="D16" s="36"/>
      <c r="E16" s="40"/>
      <c r="F16" s="7">
        <v>7</v>
      </c>
      <c r="G16" s="2" t="s">
        <v>55</v>
      </c>
      <c r="H16" s="2">
        <v>1007</v>
      </c>
      <c r="I16" s="16">
        <f t="shared" si="9"/>
        <v>4</v>
      </c>
      <c r="J16" s="15" t="s">
        <v>52</v>
      </c>
      <c r="K16" s="15" t="s">
        <v>52</v>
      </c>
      <c r="L16" s="15" t="s">
        <v>52</v>
      </c>
      <c r="M16" s="15" t="s">
        <v>52</v>
      </c>
      <c r="N16" s="15" t="s">
        <v>52</v>
      </c>
      <c r="O16" s="15" t="str">
        <f t="shared" si="2"/>
        <v>WO</v>
      </c>
      <c r="P16" s="15" t="s">
        <v>52</v>
      </c>
      <c r="Q16" s="15" t="s">
        <v>52</v>
      </c>
      <c r="R16" s="15" t="s">
        <v>52</v>
      </c>
      <c r="S16" s="15" t="s">
        <v>52</v>
      </c>
      <c r="T16" s="15" t="s">
        <v>52</v>
      </c>
      <c r="U16" s="15" t="s">
        <v>52</v>
      </c>
      <c r="V16" s="15" t="str">
        <f t="shared" si="2"/>
        <v>WO</v>
      </c>
      <c r="W16" s="15" t="s">
        <v>52</v>
      </c>
      <c r="X16" s="15" t="s">
        <v>52</v>
      </c>
      <c r="Y16" s="15" t="s">
        <v>52</v>
      </c>
      <c r="Z16" s="15" t="s">
        <v>52</v>
      </c>
      <c r="AA16" s="15" t="s">
        <v>52</v>
      </c>
      <c r="AB16" s="15" t="s">
        <v>52</v>
      </c>
      <c r="AC16" s="15" t="str">
        <f t="shared" si="2"/>
        <v>WO</v>
      </c>
      <c r="AD16" s="15" t="s">
        <v>52</v>
      </c>
      <c r="AE16" s="15" t="s">
        <v>52</v>
      </c>
      <c r="AF16" s="15" t="s">
        <v>52</v>
      </c>
      <c r="AG16" s="15" t="s">
        <v>52</v>
      </c>
      <c r="AH16" s="15" t="s">
        <v>54</v>
      </c>
      <c r="AI16" s="15" t="s">
        <v>54</v>
      </c>
      <c r="AJ16" s="15" t="str">
        <f t="shared" si="2"/>
        <v>WO</v>
      </c>
      <c r="AK16" s="15" t="s">
        <v>52</v>
      </c>
      <c r="AL16" s="15" t="s">
        <v>52</v>
      </c>
      <c r="AM16" s="15" t="s">
        <v>52</v>
      </c>
      <c r="AN16" s="15" t="s">
        <v>52</v>
      </c>
      <c r="AO16" s="40"/>
      <c r="AP16" s="38"/>
      <c r="AQ16" s="31">
        <v>7</v>
      </c>
      <c r="AR16" s="2" t="s">
        <v>55</v>
      </c>
      <c r="AS16" s="2" t="str">
        <f t="shared" si="3"/>
        <v>April</v>
      </c>
      <c r="AT16" s="32">
        <v>1007</v>
      </c>
      <c r="AU16">
        <f t="shared" si="4"/>
        <v>25</v>
      </c>
      <c r="AV16">
        <f t="shared" si="5"/>
        <v>0</v>
      </c>
      <c r="AW16">
        <f t="shared" si="6"/>
        <v>2</v>
      </c>
      <c r="AX16">
        <f t="shared" si="7"/>
        <v>4</v>
      </c>
      <c r="AY16" s="3">
        <f t="shared" si="8"/>
        <v>30</v>
      </c>
      <c r="AZ16" s="3">
        <f>april[[#This Row],[Days]]-april[[#This Row],[Absent]]</f>
        <v>30</v>
      </c>
      <c r="BA16" s="23">
        <v>76000</v>
      </c>
      <c r="BB16" s="24">
        <f>april[[#This Row],[Salary]]/april[[#This Row],[Days]]</f>
        <v>2533.3333333333335</v>
      </c>
      <c r="BC16" s="24">
        <f>april[[#This Row],[PerDaySalary]]*april[[#This Row],[Absent]]</f>
        <v>0</v>
      </c>
      <c r="BD16" s="25">
        <f>april[[#This Row],[Salary]]-april[[#This Row],[Deduction]]</f>
        <v>76000</v>
      </c>
      <c r="BE16" s="38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</row>
    <row r="17" spans="4:92" ht="15" thickBot="1" x14ac:dyDescent="0.35">
      <c r="D17" s="36"/>
      <c r="E17" s="40"/>
      <c r="F17" s="7">
        <v>8</v>
      </c>
      <c r="G17" s="2" t="s">
        <v>31</v>
      </c>
      <c r="H17" s="2">
        <v>1008</v>
      </c>
      <c r="I17" s="16">
        <f t="shared" si="9"/>
        <v>4</v>
      </c>
      <c r="J17" s="15" t="s">
        <v>52</v>
      </c>
      <c r="K17" s="15" t="s">
        <v>52</v>
      </c>
      <c r="L17" s="15" t="s">
        <v>52</v>
      </c>
      <c r="M17" s="15" t="s">
        <v>52</v>
      </c>
      <c r="N17" s="15" t="s">
        <v>52</v>
      </c>
      <c r="O17" s="15" t="str">
        <f t="shared" si="2"/>
        <v>WO</v>
      </c>
      <c r="P17" s="15" t="s">
        <v>52</v>
      </c>
      <c r="Q17" s="15" t="s">
        <v>52</v>
      </c>
      <c r="R17" s="15" t="s">
        <v>52</v>
      </c>
      <c r="S17" s="15" t="s">
        <v>52</v>
      </c>
      <c r="T17" s="15" t="s">
        <v>52</v>
      </c>
      <c r="U17" s="15" t="s">
        <v>52</v>
      </c>
      <c r="V17" s="15" t="str">
        <f t="shared" si="2"/>
        <v>WO</v>
      </c>
      <c r="W17" s="15" t="s">
        <v>52</v>
      </c>
      <c r="X17" s="15" t="s">
        <v>52</v>
      </c>
      <c r="Y17" s="15" t="s">
        <v>52</v>
      </c>
      <c r="Z17" s="15" t="s">
        <v>52</v>
      </c>
      <c r="AA17" s="15" t="s">
        <v>52</v>
      </c>
      <c r="AB17" s="15" t="s">
        <v>52</v>
      </c>
      <c r="AC17" s="15" t="str">
        <f t="shared" si="2"/>
        <v>WO</v>
      </c>
      <c r="AD17" s="15" t="s">
        <v>52</v>
      </c>
      <c r="AE17" s="15" t="s">
        <v>52</v>
      </c>
      <c r="AF17" s="15" t="s">
        <v>52</v>
      </c>
      <c r="AG17" s="15" t="s">
        <v>52</v>
      </c>
      <c r="AH17" s="15" t="s">
        <v>54</v>
      </c>
      <c r="AI17" s="15" t="s">
        <v>54</v>
      </c>
      <c r="AJ17" s="15" t="str">
        <f t="shared" si="2"/>
        <v>WO</v>
      </c>
      <c r="AK17" s="15" t="s">
        <v>52</v>
      </c>
      <c r="AL17" s="15" t="s">
        <v>52</v>
      </c>
      <c r="AM17" s="15" t="s">
        <v>52</v>
      </c>
      <c r="AN17" s="15" t="s">
        <v>52</v>
      </c>
      <c r="AO17" s="40"/>
      <c r="AP17" s="38"/>
      <c r="AQ17" s="31">
        <v>8</v>
      </c>
      <c r="AR17" s="2" t="s">
        <v>31</v>
      </c>
      <c r="AS17" s="2" t="str">
        <f t="shared" si="3"/>
        <v>April</v>
      </c>
      <c r="AT17" s="32">
        <v>1008</v>
      </c>
      <c r="AU17">
        <f t="shared" si="4"/>
        <v>25</v>
      </c>
      <c r="AV17">
        <f t="shared" si="5"/>
        <v>0</v>
      </c>
      <c r="AW17">
        <f t="shared" si="6"/>
        <v>2</v>
      </c>
      <c r="AX17">
        <f t="shared" si="7"/>
        <v>4</v>
      </c>
      <c r="AY17" s="3">
        <f t="shared" si="8"/>
        <v>30</v>
      </c>
      <c r="AZ17" s="3">
        <f>april[[#This Row],[Days]]-april[[#This Row],[Absent]]</f>
        <v>30</v>
      </c>
      <c r="BA17" s="23">
        <v>54000</v>
      </c>
      <c r="BB17" s="24">
        <f>april[[#This Row],[Salary]]/april[[#This Row],[Days]]</f>
        <v>1800</v>
      </c>
      <c r="BC17" s="24">
        <f>april[[#This Row],[PerDaySalary]]*april[[#This Row],[Absent]]</f>
        <v>0</v>
      </c>
      <c r="BD17" s="25">
        <f>april[[#This Row],[Salary]]-april[[#This Row],[Deduction]]</f>
        <v>54000</v>
      </c>
      <c r="BE17" s="38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</row>
    <row r="18" spans="4:92" ht="15" thickBot="1" x14ac:dyDescent="0.35">
      <c r="D18" s="36"/>
      <c r="E18" s="40"/>
      <c r="F18" s="7">
        <v>9</v>
      </c>
      <c r="G18" s="2" t="s">
        <v>32</v>
      </c>
      <c r="H18" s="2">
        <v>1009</v>
      </c>
      <c r="I18" s="16">
        <f t="shared" si="9"/>
        <v>4</v>
      </c>
      <c r="J18" s="15" t="s">
        <v>53</v>
      </c>
      <c r="K18" s="15" t="s">
        <v>52</v>
      </c>
      <c r="L18" s="15" t="s">
        <v>52</v>
      </c>
      <c r="M18" s="15" t="s">
        <v>52</v>
      </c>
      <c r="N18" s="15" t="s">
        <v>52</v>
      </c>
      <c r="O18" s="15" t="str">
        <f t="shared" si="2"/>
        <v>WO</v>
      </c>
      <c r="P18" s="15" t="s">
        <v>52</v>
      </c>
      <c r="Q18" s="15" t="s">
        <v>52</v>
      </c>
      <c r="R18" s="15" t="s">
        <v>52</v>
      </c>
      <c r="S18" s="15" t="s">
        <v>52</v>
      </c>
      <c r="T18" s="15" t="s">
        <v>52</v>
      </c>
      <c r="U18" s="15" t="s">
        <v>52</v>
      </c>
      <c r="V18" s="15" t="str">
        <f t="shared" si="2"/>
        <v>WO</v>
      </c>
      <c r="W18" s="15" t="s">
        <v>52</v>
      </c>
      <c r="X18" s="15" t="s">
        <v>52</v>
      </c>
      <c r="Y18" s="15" t="s">
        <v>52</v>
      </c>
      <c r="Z18" s="15" t="s">
        <v>52</v>
      </c>
      <c r="AA18" s="15" t="s">
        <v>52</v>
      </c>
      <c r="AB18" s="15" t="s">
        <v>52</v>
      </c>
      <c r="AC18" s="15" t="str">
        <f t="shared" ref="AC18:AJ29" si="10">IF(AC$8="Sun","WO","")</f>
        <v>WO</v>
      </c>
      <c r="AD18" s="15" t="s">
        <v>52</v>
      </c>
      <c r="AE18" s="15" t="s">
        <v>52</v>
      </c>
      <c r="AF18" s="15" t="s">
        <v>52</v>
      </c>
      <c r="AG18" s="15" t="s">
        <v>52</v>
      </c>
      <c r="AH18" s="15" t="s">
        <v>54</v>
      </c>
      <c r="AI18" s="15" t="s">
        <v>54</v>
      </c>
      <c r="AJ18" s="15" t="str">
        <f t="shared" si="10"/>
        <v>WO</v>
      </c>
      <c r="AK18" s="15" t="s">
        <v>52</v>
      </c>
      <c r="AL18" s="15" t="s">
        <v>52</v>
      </c>
      <c r="AM18" s="15" t="s">
        <v>52</v>
      </c>
      <c r="AN18" s="15" t="s">
        <v>52</v>
      </c>
      <c r="AO18" s="40"/>
      <c r="AP18" s="38"/>
      <c r="AQ18" s="31">
        <v>9</v>
      </c>
      <c r="AR18" s="2" t="s">
        <v>32</v>
      </c>
      <c r="AS18" s="2" t="str">
        <f t="shared" si="3"/>
        <v>April</v>
      </c>
      <c r="AT18" s="32">
        <v>1009</v>
      </c>
      <c r="AU18">
        <f t="shared" si="4"/>
        <v>24</v>
      </c>
      <c r="AV18">
        <f t="shared" si="5"/>
        <v>1</v>
      </c>
      <c r="AW18">
        <f t="shared" si="6"/>
        <v>2</v>
      </c>
      <c r="AX18">
        <f t="shared" si="7"/>
        <v>4</v>
      </c>
      <c r="AY18" s="3">
        <f t="shared" si="8"/>
        <v>30</v>
      </c>
      <c r="AZ18" s="3">
        <f>april[[#This Row],[Days]]-april[[#This Row],[Absent]]</f>
        <v>29</v>
      </c>
      <c r="BA18" s="23">
        <v>34000</v>
      </c>
      <c r="BB18" s="24">
        <f>april[[#This Row],[Salary]]/april[[#This Row],[Days]]</f>
        <v>1133.3333333333333</v>
      </c>
      <c r="BC18" s="24">
        <f>april[[#This Row],[PerDaySalary]]*april[[#This Row],[Absent]]</f>
        <v>1133.3333333333333</v>
      </c>
      <c r="BD18" s="25">
        <f>april[[#This Row],[Salary]]-april[[#This Row],[Deduction]]</f>
        <v>32866.666666666664</v>
      </c>
      <c r="BE18" s="38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</row>
    <row r="19" spans="4:92" ht="15" thickBot="1" x14ac:dyDescent="0.35">
      <c r="D19" s="36"/>
      <c r="E19" s="40"/>
      <c r="F19" s="7">
        <v>10</v>
      </c>
      <c r="G19" s="2" t="s">
        <v>11</v>
      </c>
      <c r="H19" s="2">
        <v>1010</v>
      </c>
      <c r="I19" s="16">
        <f t="shared" si="9"/>
        <v>4</v>
      </c>
      <c r="J19" s="15" t="s">
        <v>52</v>
      </c>
      <c r="K19" s="15" t="s">
        <v>52</v>
      </c>
      <c r="L19" s="15" t="s">
        <v>52</v>
      </c>
      <c r="M19" s="15" t="s">
        <v>52</v>
      </c>
      <c r="N19" s="15" t="s">
        <v>52</v>
      </c>
      <c r="O19" s="15" t="str">
        <f t="shared" ref="O19:V29" si="11">IF(O$8="Sun","WO","")</f>
        <v>WO</v>
      </c>
      <c r="P19" s="15" t="s">
        <v>52</v>
      </c>
      <c r="Q19" s="15" t="s">
        <v>52</v>
      </c>
      <c r="R19" s="15" t="s">
        <v>52</v>
      </c>
      <c r="S19" s="15" t="s">
        <v>52</v>
      </c>
      <c r="T19" s="15" t="s">
        <v>52</v>
      </c>
      <c r="U19" s="15" t="s">
        <v>52</v>
      </c>
      <c r="V19" s="15" t="str">
        <f t="shared" si="11"/>
        <v>WO</v>
      </c>
      <c r="W19" s="15" t="s">
        <v>52</v>
      </c>
      <c r="X19" s="15" t="s">
        <v>52</v>
      </c>
      <c r="Y19" s="15" t="s">
        <v>52</v>
      </c>
      <c r="Z19" s="15" t="s">
        <v>52</v>
      </c>
      <c r="AA19" s="15" t="s">
        <v>52</v>
      </c>
      <c r="AB19" s="15" t="s">
        <v>52</v>
      </c>
      <c r="AC19" s="15" t="str">
        <f t="shared" si="10"/>
        <v>WO</v>
      </c>
      <c r="AD19" s="15" t="s">
        <v>52</v>
      </c>
      <c r="AE19" s="15" t="s">
        <v>52</v>
      </c>
      <c r="AF19" s="15" t="s">
        <v>52</v>
      </c>
      <c r="AG19" s="15" t="s">
        <v>52</v>
      </c>
      <c r="AH19" s="15" t="s">
        <v>54</v>
      </c>
      <c r="AI19" s="15" t="s">
        <v>54</v>
      </c>
      <c r="AJ19" s="15" t="str">
        <f t="shared" si="10"/>
        <v>WO</v>
      </c>
      <c r="AK19" s="15" t="s">
        <v>52</v>
      </c>
      <c r="AL19" s="15" t="s">
        <v>52</v>
      </c>
      <c r="AM19" s="15" t="s">
        <v>52</v>
      </c>
      <c r="AN19" s="15" t="s">
        <v>52</v>
      </c>
      <c r="AO19" s="40"/>
      <c r="AP19" s="38"/>
      <c r="AQ19" s="31">
        <v>10</v>
      </c>
      <c r="AR19" s="2" t="s">
        <v>11</v>
      </c>
      <c r="AS19" s="2" t="str">
        <f t="shared" si="3"/>
        <v>April</v>
      </c>
      <c r="AT19" s="32">
        <v>1010</v>
      </c>
      <c r="AU19">
        <f t="shared" si="4"/>
        <v>25</v>
      </c>
      <c r="AV19">
        <f t="shared" si="5"/>
        <v>0</v>
      </c>
      <c r="AW19">
        <f t="shared" si="6"/>
        <v>2</v>
      </c>
      <c r="AX19">
        <f t="shared" si="7"/>
        <v>4</v>
      </c>
      <c r="AY19" s="3">
        <f t="shared" si="8"/>
        <v>30</v>
      </c>
      <c r="AZ19" s="3">
        <f>april[[#This Row],[Days]]-april[[#This Row],[Absent]]</f>
        <v>30</v>
      </c>
      <c r="BA19" s="23">
        <v>23000</v>
      </c>
      <c r="BB19" s="24">
        <f>april[[#This Row],[Salary]]/april[[#This Row],[Days]]</f>
        <v>766.66666666666663</v>
      </c>
      <c r="BC19" s="24">
        <f>april[[#This Row],[PerDaySalary]]*april[[#This Row],[Absent]]</f>
        <v>0</v>
      </c>
      <c r="BD19" s="25">
        <f>april[[#This Row],[Salary]]-april[[#This Row],[Deduction]]</f>
        <v>23000</v>
      </c>
      <c r="BE19" s="38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</row>
    <row r="20" spans="4:92" ht="15" thickBot="1" x14ac:dyDescent="0.35">
      <c r="D20" s="36"/>
      <c r="E20" s="40"/>
      <c r="F20" s="7">
        <v>11</v>
      </c>
      <c r="G20" s="2" t="s">
        <v>56</v>
      </c>
      <c r="H20" s="2">
        <v>1011</v>
      </c>
      <c r="I20" s="16">
        <f t="shared" si="9"/>
        <v>4</v>
      </c>
      <c r="J20" s="15" t="s">
        <v>52</v>
      </c>
      <c r="K20" s="15" t="s">
        <v>52</v>
      </c>
      <c r="L20" s="15" t="s">
        <v>52</v>
      </c>
      <c r="M20" s="15" t="s">
        <v>52</v>
      </c>
      <c r="N20" s="15" t="s">
        <v>52</v>
      </c>
      <c r="O20" s="15" t="str">
        <f t="shared" si="11"/>
        <v>WO</v>
      </c>
      <c r="P20" s="15" t="s">
        <v>52</v>
      </c>
      <c r="Q20" s="15" t="s">
        <v>52</v>
      </c>
      <c r="R20" s="15" t="s">
        <v>52</v>
      </c>
      <c r="S20" s="15" t="s">
        <v>52</v>
      </c>
      <c r="T20" s="15" t="s">
        <v>52</v>
      </c>
      <c r="U20" s="15" t="s">
        <v>52</v>
      </c>
      <c r="V20" s="15" t="str">
        <f t="shared" si="11"/>
        <v>WO</v>
      </c>
      <c r="W20" s="15" t="s">
        <v>52</v>
      </c>
      <c r="X20" s="15" t="s">
        <v>52</v>
      </c>
      <c r="Y20" s="15" t="s">
        <v>53</v>
      </c>
      <c r="Z20" s="15" t="s">
        <v>52</v>
      </c>
      <c r="AA20" s="15" t="s">
        <v>52</v>
      </c>
      <c r="AB20" s="15" t="s">
        <v>52</v>
      </c>
      <c r="AC20" s="15" t="str">
        <f t="shared" si="10"/>
        <v>WO</v>
      </c>
      <c r="AD20" s="15" t="s">
        <v>52</v>
      </c>
      <c r="AE20" s="15" t="s">
        <v>52</v>
      </c>
      <c r="AF20" s="15" t="s">
        <v>52</v>
      </c>
      <c r="AG20" s="15" t="s">
        <v>52</v>
      </c>
      <c r="AH20" s="15" t="s">
        <v>54</v>
      </c>
      <c r="AI20" s="15" t="s">
        <v>54</v>
      </c>
      <c r="AJ20" s="15" t="str">
        <f t="shared" si="10"/>
        <v>WO</v>
      </c>
      <c r="AK20" s="15" t="s">
        <v>52</v>
      </c>
      <c r="AL20" s="15" t="s">
        <v>53</v>
      </c>
      <c r="AM20" s="15" t="s">
        <v>52</v>
      </c>
      <c r="AN20" s="15" t="s">
        <v>52</v>
      </c>
      <c r="AO20" s="40"/>
      <c r="AP20" s="38"/>
      <c r="AQ20" s="31">
        <v>11</v>
      </c>
      <c r="AR20" s="2" t="s">
        <v>56</v>
      </c>
      <c r="AS20" s="2" t="str">
        <f t="shared" si="3"/>
        <v>April</v>
      </c>
      <c r="AT20" s="32">
        <v>1011</v>
      </c>
      <c r="AU20">
        <f t="shared" si="4"/>
        <v>23</v>
      </c>
      <c r="AV20">
        <f t="shared" si="5"/>
        <v>2</v>
      </c>
      <c r="AW20">
        <f t="shared" si="6"/>
        <v>2</v>
      </c>
      <c r="AX20">
        <f t="shared" si="7"/>
        <v>4</v>
      </c>
      <c r="AY20" s="3">
        <f t="shared" si="8"/>
        <v>30</v>
      </c>
      <c r="AZ20" s="3">
        <f>april[[#This Row],[Days]]-april[[#This Row],[Absent]]</f>
        <v>28</v>
      </c>
      <c r="BA20" s="23">
        <v>45000</v>
      </c>
      <c r="BB20" s="24">
        <f>april[[#This Row],[Salary]]/april[[#This Row],[Days]]</f>
        <v>1500</v>
      </c>
      <c r="BC20" s="24">
        <f>april[[#This Row],[PerDaySalary]]*april[[#This Row],[Absent]]</f>
        <v>3000</v>
      </c>
      <c r="BD20" s="25">
        <f>april[[#This Row],[Salary]]-april[[#This Row],[Deduction]]</f>
        <v>42000</v>
      </c>
      <c r="BE20" s="38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</row>
    <row r="21" spans="4:92" ht="15" thickBot="1" x14ac:dyDescent="0.35">
      <c r="D21" s="36"/>
      <c r="E21" s="40"/>
      <c r="F21" s="7">
        <v>12</v>
      </c>
      <c r="G21" s="2" t="s">
        <v>33</v>
      </c>
      <c r="H21" s="2">
        <v>1012</v>
      </c>
      <c r="I21" s="16">
        <f t="shared" si="9"/>
        <v>4</v>
      </c>
      <c r="J21" s="15" t="s">
        <v>52</v>
      </c>
      <c r="K21" s="15" t="s">
        <v>52</v>
      </c>
      <c r="L21" s="15" t="s">
        <v>52</v>
      </c>
      <c r="M21" s="15" t="s">
        <v>52</v>
      </c>
      <c r="N21" s="15" t="s">
        <v>52</v>
      </c>
      <c r="O21" s="15" t="str">
        <f t="shared" si="11"/>
        <v>WO</v>
      </c>
      <c r="P21" s="15" t="s">
        <v>52</v>
      </c>
      <c r="Q21" s="15" t="s">
        <v>52</v>
      </c>
      <c r="R21" s="15" t="s">
        <v>52</v>
      </c>
      <c r="S21" s="15" t="s">
        <v>52</v>
      </c>
      <c r="T21" s="15" t="s">
        <v>52</v>
      </c>
      <c r="U21" s="15" t="s">
        <v>52</v>
      </c>
      <c r="V21" s="15" t="str">
        <f t="shared" si="11"/>
        <v>WO</v>
      </c>
      <c r="W21" s="15" t="s">
        <v>52</v>
      </c>
      <c r="X21" s="15" t="s">
        <v>52</v>
      </c>
      <c r="Y21" s="15" t="s">
        <v>52</v>
      </c>
      <c r="Z21" s="15" t="s">
        <v>52</v>
      </c>
      <c r="AA21" s="15" t="s">
        <v>52</v>
      </c>
      <c r="AB21" s="15" t="s">
        <v>52</v>
      </c>
      <c r="AC21" s="15" t="str">
        <f t="shared" si="10"/>
        <v>WO</v>
      </c>
      <c r="AD21" s="15" t="s">
        <v>52</v>
      </c>
      <c r="AE21" s="15" t="s">
        <v>52</v>
      </c>
      <c r="AF21" s="15" t="s">
        <v>52</v>
      </c>
      <c r="AG21" s="15" t="s">
        <v>52</v>
      </c>
      <c r="AH21" s="15" t="s">
        <v>54</v>
      </c>
      <c r="AI21" s="15" t="s">
        <v>54</v>
      </c>
      <c r="AJ21" s="15" t="str">
        <f t="shared" si="10"/>
        <v>WO</v>
      </c>
      <c r="AK21" s="15" t="s">
        <v>52</v>
      </c>
      <c r="AL21" s="15" t="s">
        <v>52</v>
      </c>
      <c r="AM21" s="15" t="s">
        <v>52</v>
      </c>
      <c r="AN21" s="15" t="s">
        <v>52</v>
      </c>
      <c r="AO21" s="40"/>
      <c r="AP21" s="38"/>
      <c r="AQ21" s="31">
        <v>12</v>
      </c>
      <c r="AR21" s="2" t="s">
        <v>33</v>
      </c>
      <c r="AS21" s="2" t="str">
        <f t="shared" si="3"/>
        <v>April</v>
      </c>
      <c r="AT21" s="32">
        <v>1012</v>
      </c>
      <c r="AU21">
        <f t="shared" si="4"/>
        <v>25</v>
      </c>
      <c r="AV21">
        <f t="shared" si="5"/>
        <v>0</v>
      </c>
      <c r="AW21">
        <f t="shared" si="6"/>
        <v>2</v>
      </c>
      <c r="AX21">
        <f t="shared" si="7"/>
        <v>4</v>
      </c>
      <c r="AY21" s="3">
        <f t="shared" si="8"/>
        <v>30</v>
      </c>
      <c r="AZ21" s="3">
        <f>april[[#This Row],[Days]]-april[[#This Row],[Absent]]</f>
        <v>30</v>
      </c>
      <c r="BA21" s="23">
        <v>54000</v>
      </c>
      <c r="BB21" s="24">
        <f>april[[#This Row],[Salary]]/april[[#This Row],[Days]]</f>
        <v>1800</v>
      </c>
      <c r="BC21" s="24">
        <f>april[[#This Row],[PerDaySalary]]*april[[#This Row],[Absent]]</f>
        <v>0</v>
      </c>
      <c r="BD21" s="25">
        <f>april[[#This Row],[Salary]]-april[[#This Row],[Deduction]]</f>
        <v>54000</v>
      </c>
      <c r="BE21" s="38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</row>
    <row r="22" spans="4:92" ht="15" thickBot="1" x14ac:dyDescent="0.35">
      <c r="D22" s="36"/>
      <c r="E22" s="40"/>
      <c r="F22" s="7">
        <v>13</v>
      </c>
      <c r="G22" s="2" t="s">
        <v>34</v>
      </c>
      <c r="H22" s="2">
        <v>1013</v>
      </c>
      <c r="I22" s="16">
        <f t="shared" si="9"/>
        <v>4</v>
      </c>
      <c r="J22" s="15" t="s">
        <v>52</v>
      </c>
      <c r="K22" s="15" t="s">
        <v>52</v>
      </c>
      <c r="L22" s="15" t="s">
        <v>52</v>
      </c>
      <c r="M22" s="15" t="s">
        <v>52</v>
      </c>
      <c r="N22" s="15" t="s">
        <v>52</v>
      </c>
      <c r="O22" s="15" t="str">
        <f t="shared" si="11"/>
        <v>WO</v>
      </c>
      <c r="P22" s="15" t="s">
        <v>52</v>
      </c>
      <c r="Q22" s="15" t="s">
        <v>52</v>
      </c>
      <c r="R22" s="15" t="s">
        <v>52</v>
      </c>
      <c r="S22" s="15" t="s">
        <v>52</v>
      </c>
      <c r="T22" s="15" t="s">
        <v>52</v>
      </c>
      <c r="U22" s="15" t="s">
        <v>52</v>
      </c>
      <c r="V22" s="15" t="str">
        <f t="shared" si="11"/>
        <v>WO</v>
      </c>
      <c r="W22" s="15" t="s">
        <v>52</v>
      </c>
      <c r="X22" s="15" t="s">
        <v>52</v>
      </c>
      <c r="Y22" s="15" t="s">
        <v>52</v>
      </c>
      <c r="Z22" s="15" t="s">
        <v>52</v>
      </c>
      <c r="AA22" s="15" t="s">
        <v>52</v>
      </c>
      <c r="AB22" s="15" t="s">
        <v>52</v>
      </c>
      <c r="AC22" s="15" t="str">
        <f t="shared" si="10"/>
        <v>WO</v>
      </c>
      <c r="AD22" s="15" t="s">
        <v>52</v>
      </c>
      <c r="AE22" s="15" t="s">
        <v>53</v>
      </c>
      <c r="AF22" s="15" t="s">
        <v>52</v>
      </c>
      <c r="AG22" s="15" t="s">
        <v>52</v>
      </c>
      <c r="AH22" s="15" t="s">
        <v>54</v>
      </c>
      <c r="AI22" s="15" t="s">
        <v>54</v>
      </c>
      <c r="AJ22" s="15" t="str">
        <f t="shared" si="10"/>
        <v>WO</v>
      </c>
      <c r="AK22" s="15" t="s">
        <v>52</v>
      </c>
      <c r="AL22" s="15" t="s">
        <v>52</v>
      </c>
      <c r="AM22" s="15" t="s">
        <v>52</v>
      </c>
      <c r="AN22" s="15" t="s">
        <v>52</v>
      </c>
      <c r="AO22" s="40"/>
      <c r="AP22" s="38"/>
      <c r="AQ22" s="31">
        <v>13</v>
      </c>
      <c r="AR22" s="2" t="s">
        <v>34</v>
      </c>
      <c r="AS22" s="2" t="str">
        <f t="shared" si="3"/>
        <v>April</v>
      </c>
      <c r="AT22" s="32">
        <v>1013</v>
      </c>
      <c r="AU22">
        <f t="shared" si="4"/>
        <v>24</v>
      </c>
      <c r="AV22">
        <f t="shared" si="5"/>
        <v>1</v>
      </c>
      <c r="AW22">
        <f t="shared" si="6"/>
        <v>2</v>
      </c>
      <c r="AX22">
        <f t="shared" si="7"/>
        <v>4</v>
      </c>
      <c r="AY22" s="3">
        <f t="shared" si="8"/>
        <v>30</v>
      </c>
      <c r="AZ22" s="3">
        <f>april[[#This Row],[Days]]-april[[#This Row],[Absent]]</f>
        <v>29</v>
      </c>
      <c r="BA22" s="23">
        <v>23000</v>
      </c>
      <c r="BB22" s="24">
        <f>april[[#This Row],[Salary]]/april[[#This Row],[Days]]</f>
        <v>766.66666666666663</v>
      </c>
      <c r="BC22" s="24">
        <f>april[[#This Row],[PerDaySalary]]*april[[#This Row],[Absent]]</f>
        <v>766.66666666666663</v>
      </c>
      <c r="BD22" s="25">
        <f>april[[#This Row],[Salary]]-april[[#This Row],[Deduction]]</f>
        <v>22233.333333333332</v>
      </c>
      <c r="BE22" s="38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</row>
    <row r="23" spans="4:92" ht="15" thickBot="1" x14ac:dyDescent="0.35">
      <c r="D23" s="36"/>
      <c r="E23" s="40"/>
      <c r="F23" s="7">
        <v>14</v>
      </c>
      <c r="G23" s="2" t="s">
        <v>35</v>
      </c>
      <c r="H23" s="2">
        <v>1014</v>
      </c>
      <c r="I23" s="16">
        <f t="shared" si="9"/>
        <v>4</v>
      </c>
      <c r="J23" s="15" t="s">
        <v>52</v>
      </c>
      <c r="K23" s="15" t="s">
        <v>52</v>
      </c>
      <c r="L23" s="15" t="s">
        <v>52</v>
      </c>
      <c r="M23" s="15" t="s">
        <v>52</v>
      </c>
      <c r="N23" s="15" t="s">
        <v>52</v>
      </c>
      <c r="O23" s="15" t="str">
        <f t="shared" si="11"/>
        <v>WO</v>
      </c>
      <c r="P23" s="15" t="s">
        <v>52</v>
      </c>
      <c r="Q23" s="15" t="s">
        <v>52</v>
      </c>
      <c r="R23" s="15" t="s">
        <v>52</v>
      </c>
      <c r="S23" s="15" t="s">
        <v>52</v>
      </c>
      <c r="T23" s="15" t="s">
        <v>53</v>
      </c>
      <c r="U23" s="15" t="s">
        <v>52</v>
      </c>
      <c r="V23" s="15" t="str">
        <f t="shared" si="11"/>
        <v>WO</v>
      </c>
      <c r="W23" s="15" t="s">
        <v>52</v>
      </c>
      <c r="X23" s="15" t="s">
        <v>52</v>
      </c>
      <c r="Y23" s="15" t="s">
        <v>52</v>
      </c>
      <c r="Z23" s="15" t="s">
        <v>52</v>
      </c>
      <c r="AA23" s="15" t="s">
        <v>52</v>
      </c>
      <c r="AB23" s="15" t="s">
        <v>52</v>
      </c>
      <c r="AC23" s="15" t="str">
        <f t="shared" si="10"/>
        <v>WO</v>
      </c>
      <c r="AD23" s="15" t="s">
        <v>52</v>
      </c>
      <c r="AE23" s="15" t="s">
        <v>52</v>
      </c>
      <c r="AF23" s="15" t="s">
        <v>52</v>
      </c>
      <c r="AG23" s="15" t="s">
        <v>52</v>
      </c>
      <c r="AH23" s="15" t="s">
        <v>54</v>
      </c>
      <c r="AI23" s="15" t="s">
        <v>54</v>
      </c>
      <c r="AJ23" s="15" t="str">
        <f t="shared" si="10"/>
        <v>WO</v>
      </c>
      <c r="AK23" s="15" t="s">
        <v>52</v>
      </c>
      <c r="AL23" s="15" t="s">
        <v>52</v>
      </c>
      <c r="AM23" s="15" t="s">
        <v>52</v>
      </c>
      <c r="AN23" s="15" t="s">
        <v>52</v>
      </c>
      <c r="AO23" s="40"/>
      <c r="AP23" s="38"/>
      <c r="AQ23" s="31">
        <v>14</v>
      </c>
      <c r="AR23" s="2" t="s">
        <v>35</v>
      </c>
      <c r="AS23" s="2" t="str">
        <f t="shared" si="3"/>
        <v>April</v>
      </c>
      <c r="AT23" s="32">
        <v>1014</v>
      </c>
      <c r="AU23">
        <f t="shared" si="4"/>
        <v>24</v>
      </c>
      <c r="AV23">
        <f t="shared" si="5"/>
        <v>1</v>
      </c>
      <c r="AW23">
        <f t="shared" si="6"/>
        <v>2</v>
      </c>
      <c r="AX23">
        <f t="shared" si="7"/>
        <v>4</v>
      </c>
      <c r="AY23" s="3">
        <f t="shared" si="8"/>
        <v>30</v>
      </c>
      <c r="AZ23" s="3">
        <f>april[[#This Row],[Days]]-april[[#This Row],[Absent]]</f>
        <v>29</v>
      </c>
      <c r="BA23" s="23">
        <v>12000</v>
      </c>
      <c r="BB23" s="24">
        <f>april[[#This Row],[Salary]]/april[[#This Row],[Days]]</f>
        <v>400</v>
      </c>
      <c r="BC23" s="24">
        <f>april[[#This Row],[PerDaySalary]]*april[[#This Row],[Absent]]</f>
        <v>400</v>
      </c>
      <c r="BD23" s="25">
        <f>april[[#This Row],[Salary]]-april[[#This Row],[Deduction]]</f>
        <v>11600</v>
      </c>
      <c r="BE23" s="38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</row>
    <row r="24" spans="4:92" ht="15" thickBot="1" x14ac:dyDescent="0.35">
      <c r="D24" s="36"/>
      <c r="E24" s="40"/>
      <c r="F24" s="7">
        <v>15</v>
      </c>
      <c r="G24" s="2" t="s">
        <v>36</v>
      </c>
      <c r="H24" s="2">
        <v>1015</v>
      </c>
      <c r="I24" s="16">
        <f t="shared" si="9"/>
        <v>4</v>
      </c>
      <c r="J24" s="15" t="s">
        <v>52</v>
      </c>
      <c r="K24" s="15" t="s">
        <v>52</v>
      </c>
      <c r="L24" s="15" t="s">
        <v>52</v>
      </c>
      <c r="M24" s="15" t="s">
        <v>52</v>
      </c>
      <c r="N24" s="15" t="s">
        <v>52</v>
      </c>
      <c r="O24" s="15" t="str">
        <f t="shared" si="11"/>
        <v>WO</v>
      </c>
      <c r="P24" s="15" t="s">
        <v>52</v>
      </c>
      <c r="Q24" s="15" t="s">
        <v>52</v>
      </c>
      <c r="R24" s="15" t="s">
        <v>52</v>
      </c>
      <c r="S24" s="15" t="s">
        <v>52</v>
      </c>
      <c r="T24" s="15" t="s">
        <v>52</v>
      </c>
      <c r="U24" s="15" t="s">
        <v>52</v>
      </c>
      <c r="V24" s="15" t="str">
        <f t="shared" si="11"/>
        <v>WO</v>
      </c>
      <c r="W24" s="15" t="s">
        <v>52</v>
      </c>
      <c r="X24" s="15" t="s">
        <v>52</v>
      </c>
      <c r="Y24" s="15" t="s">
        <v>52</v>
      </c>
      <c r="Z24" s="15" t="s">
        <v>53</v>
      </c>
      <c r="AA24" s="15" t="s">
        <v>52</v>
      </c>
      <c r="AB24" s="15" t="s">
        <v>52</v>
      </c>
      <c r="AC24" s="15" t="str">
        <f t="shared" si="10"/>
        <v>WO</v>
      </c>
      <c r="AD24" s="15" t="s">
        <v>52</v>
      </c>
      <c r="AE24" s="15" t="s">
        <v>52</v>
      </c>
      <c r="AF24" s="15" t="s">
        <v>52</v>
      </c>
      <c r="AG24" s="15" t="s">
        <v>52</v>
      </c>
      <c r="AH24" s="15" t="s">
        <v>54</v>
      </c>
      <c r="AI24" s="15" t="s">
        <v>54</v>
      </c>
      <c r="AJ24" s="15" t="str">
        <f t="shared" si="10"/>
        <v>WO</v>
      </c>
      <c r="AK24" s="15" t="s">
        <v>52</v>
      </c>
      <c r="AL24" s="15" t="s">
        <v>52</v>
      </c>
      <c r="AM24" s="15" t="s">
        <v>52</v>
      </c>
      <c r="AN24" s="15" t="s">
        <v>52</v>
      </c>
      <c r="AO24" s="40"/>
      <c r="AP24" s="38"/>
      <c r="AQ24" s="31">
        <v>15</v>
      </c>
      <c r="AR24" s="2" t="s">
        <v>36</v>
      </c>
      <c r="AS24" s="2" t="str">
        <f t="shared" si="3"/>
        <v>April</v>
      </c>
      <c r="AT24" s="32">
        <v>1015</v>
      </c>
      <c r="AU24">
        <f t="shared" si="4"/>
        <v>24</v>
      </c>
      <c r="AV24">
        <f t="shared" si="5"/>
        <v>1</v>
      </c>
      <c r="AW24">
        <f t="shared" si="6"/>
        <v>2</v>
      </c>
      <c r="AX24">
        <f t="shared" si="7"/>
        <v>4</v>
      </c>
      <c r="AY24" s="3">
        <f t="shared" si="8"/>
        <v>30</v>
      </c>
      <c r="AZ24" s="3">
        <f>april[[#This Row],[Days]]-april[[#This Row],[Absent]]</f>
        <v>29</v>
      </c>
      <c r="BA24" s="23">
        <v>45000</v>
      </c>
      <c r="BB24" s="24">
        <f>april[[#This Row],[Salary]]/april[[#This Row],[Days]]</f>
        <v>1500</v>
      </c>
      <c r="BC24" s="24">
        <f>april[[#This Row],[PerDaySalary]]*april[[#This Row],[Absent]]</f>
        <v>1500</v>
      </c>
      <c r="BD24" s="25">
        <f>april[[#This Row],[Salary]]-april[[#This Row],[Deduction]]</f>
        <v>43500</v>
      </c>
      <c r="BE24" s="38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4:92" ht="15" thickBot="1" x14ac:dyDescent="0.35">
      <c r="D25" s="36"/>
      <c r="E25" s="40"/>
      <c r="F25" s="7">
        <v>16</v>
      </c>
      <c r="G25" s="2" t="s">
        <v>37</v>
      </c>
      <c r="H25" s="2">
        <v>1016</v>
      </c>
      <c r="I25" s="16">
        <f t="shared" si="9"/>
        <v>4</v>
      </c>
      <c r="J25" s="15" t="s">
        <v>52</v>
      </c>
      <c r="K25" s="15" t="s">
        <v>52</v>
      </c>
      <c r="L25" s="15" t="s">
        <v>52</v>
      </c>
      <c r="M25" s="15" t="s">
        <v>52</v>
      </c>
      <c r="N25" s="15" t="s">
        <v>52</v>
      </c>
      <c r="O25" s="15" t="str">
        <f t="shared" si="11"/>
        <v>WO</v>
      </c>
      <c r="P25" s="15" t="s">
        <v>52</v>
      </c>
      <c r="Q25" s="15" t="s">
        <v>52</v>
      </c>
      <c r="R25" s="15" t="s">
        <v>52</v>
      </c>
      <c r="S25" s="15" t="s">
        <v>52</v>
      </c>
      <c r="T25" s="15" t="s">
        <v>52</v>
      </c>
      <c r="U25" s="15" t="s">
        <v>52</v>
      </c>
      <c r="V25" s="15" t="str">
        <f t="shared" si="11"/>
        <v>WO</v>
      </c>
      <c r="W25" s="15" t="s">
        <v>52</v>
      </c>
      <c r="X25" s="15" t="s">
        <v>52</v>
      </c>
      <c r="Y25" s="15" t="s">
        <v>52</v>
      </c>
      <c r="Z25" s="15" t="s">
        <v>52</v>
      </c>
      <c r="AA25" s="15" t="s">
        <v>52</v>
      </c>
      <c r="AB25" s="15" t="s">
        <v>52</v>
      </c>
      <c r="AC25" s="15" t="str">
        <f t="shared" si="10"/>
        <v>WO</v>
      </c>
      <c r="AD25" s="15" t="s">
        <v>52</v>
      </c>
      <c r="AE25" s="15" t="s">
        <v>52</v>
      </c>
      <c r="AF25" s="15" t="s">
        <v>52</v>
      </c>
      <c r="AG25" s="15" t="s">
        <v>52</v>
      </c>
      <c r="AH25" s="15" t="s">
        <v>54</v>
      </c>
      <c r="AI25" s="15" t="s">
        <v>54</v>
      </c>
      <c r="AJ25" s="15" t="str">
        <f t="shared" si="10"/>
        <v>WO</v>
      </c>
      <c r="AK25" s="15" t="s">
        <v>52</v>
      </c>
      <c r="AL25" s="15" t="s">
        <v>52</v>
      </c>
      <c r="AM25" s="15" t="s">
        <v>52</v>
      </c>
      <c r="AN25" s="15" t="s">
        <v>52</v>
      </c>
      <c r="AO25" s="40"/>
      <c r="AP25" s="38"/>
      <c r="AQ25" s="31">
        <v>16</v>
      </c>
      <c r="AR25" s="2" t="s">
        <v>37</v>
      </c>
      <c r="AS25" s="2" t="str">
        <f t="shared" si="3"/>
        <v>April</v>
      </c>
      <c r="AT25" s="32">
        <v>1016</v>
      </c>
      <c r="AU25">
        <f t="shared" si="4"/>
        <v>25</v>
      </c>
      <c r="AV25">
        <f t="shared" si="5"/>
        <v>0</v>
      </c>
      <c r="AW25">
        <f t="shared" si="6"/>
        <v>2</v>
      </c>
      <c r="AX25">
        <f t="shared" si="7"/>
        <v>4</v>
      </c>
      <c r="AY25" s="3">
        <f t="shared" si="8"/>
        <v>30</v>
      </c>
      <c r="AZ25" s="3">
        <f>april[[#This Row],[Days]]-april[[#This Row],[Absent]]</f>
        <v>30</v>
      </c>
      <c r="BA25" s="23">
        <v>56000</v>
      </c>
      <c r="BB25" s="24">
        <f>april[[#This Row],[Salary]]/april[[#This Row],[Days]]</f>
        <v>1866.6666666666667</v>
      </c>
      <c r="BC25" s="24">
        <f>april[[#This Row],[PerDaySalary]]*april[[#This Row],[Absent]]</f>
        <v>0</v>
      </c>
      <c r="BD25" s="25">
        <f>april[[#This Row],[Salary]]-april[[#This Row],[Deduction]]</f>
        <v>56000</v>
      </c>
      <c r="BE25" s="38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</row>
    <row r="26" spans="4:92" ht="15" thickBot="1" x14ac:dyDescent="0.35">
      <c r="D26" s="36"/>
      <c r="E26" s="40"/>
      <c r="F26" s="7">
        <v>17</v>
      </c>
      <c r="G26" s="2" t="s">
        <v>38</v>
      </c>
      <c r="H26" s="2">
        <v>1017</v>
      </c>
      <c r="I26" s="16">
        <f t="shared" si="9"/>
        <v>4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tr">
        <f t="shared" si="11"/>
        <v>WO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tr">
        <f t="shared" si="11"/>
        <v>WO</v>
      </c>
      <c r="W26" s="15" t="s">
        <v>52</v>
      </c>
      <c r="X26" s="15" t="s">
        <v>52</v>
      </c>
      <c r="Y26" s="15" t="s">
        <v>52</v>
      </c>
      <c r="Z26" s="15" t="s">
        <v>52</v>
      </c>
      <c r="AA26" s="15" t="s">
        <v>52</v>
      </c>
      <c r="AB26" s="15" t="s">
        <v>52</v>
      </c>
      <c r="AC26" s="15" t="str">
        <f t="shared" si="10"/>
        <v>WO</v>
      </c>
      <c r="AD26" s="15" t="s">
        <v>52</v>
      </c>
      <c r="AE26" s="15" t="s">
        <v>52</v>
      </c>
      <c r="AF26" s="15" t="s">
        <v>52</v>
      </c>
      <c r="AG26" s="15" t="s">
        <v>52</v>
      </c>
      <c r="AH26" s="15" t="s">
        <v>54</v>
      </c>
      <c r="AI26" s="15" t="s">
        <v>54</v>
      </c>
      <c r="AJ26" s="15" t="str">
        <f t="shared" si="10"/>
        <v>WO</v>
      </c>
      <c r="AK26" s="15" t="s">
        <v>52</v>
      </c>
      <c r="AL26" s="15" t="s">
        <v>52</v>
      </c>
      <c r="AM26" s="15" t="s">
        <v>52</v>
      </c>
      <c r="AN26" s="15" t="s">
        <v>52</v>
      </c>
      <c r="AO26" s="40"/>
      <c r="AP26" s="38"/>
      <c r="AQ26" s="31">
        <v>17</v>
      </c>
      <c r="AR26" s="2" t="s">
        <v>38</v>
      </c>
      <c r="AS26" s="2" t="str">
        <f t="shared" si="3"/>
        <v>April</v>
      </c>
      <c r="AT26" s="32">
        <v>1017</v>
      </c>
      <c r="AU26">
        <f t="shared" si="4"/>
        <v>25</v>
      </c>
      <c r="AV26">
        <f t="shared" si="5"/>
        <v>0</v>
      </c>
      <c r="AW26">
        <f t="shared" si="6"/>
        <v>2</v>
      </c>
      <c r="AX26">
        <f t="shared" si="7"/>
        <v>4</v>
      </c>
      <c r="AY26" s="3">
        <f t="shared" si="8"/>
        <v>30</v>
      </c>
      <c r="AZ26" s="3">
        <f>april[[#This Row],[Days]]-april[[#This Row],[Absent]]</f>
        <v>30</v>
      </c>
      <c r="BA26" s="23">
        <v>45000</v>
      </c>
      <c r="BB26" s="24">
        <f>april[[#This Row],[Salary]]/april[[#This Row],[Days]]</f>
        <v>1500</v>
      </c>
      <c r="BC26" s="24">
        <f>april[[#This Row],[PerDaySalary]]*april[[#This Row],[Absent]]</f>
        <v>0</v>
      </c>
      <c r="BD26" s="25">
        <f>april[[#This Row],[Salary]]-april[[#This Row],[Deduction]]</f>
        <v>45000</v>
      </c>
      <c r="BE26" s="38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</row>
    <row r="27" spans="4:92" ht="15" thickBot="1" x14ac:dyDescent="0.35">
      <c r="D27" s="36"/>
      <c r="E27" s="40"/>
      <c r="F27" s="7">
        <v>18</v>
      </c>
      <c r="G27" s="2" t="s">
        <v>39</v>
      </c>
      <c r="H27" s="2">
        <v>1018</v>
      </c>
      <c r="I27" s="16">
        <f t="shared" si="9"/>
        <v>4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tr">
        <f t="shared" si="11"/>
        <v>WO</v>
      </c>
      <c r="P27" s="15" t="s">
        <v>52</v>
      </c>
      <c r="Q27" s="15" t="s">
        <v>52</v>
      </c>
      <c r="R27" s="15" t="s">
        <v>52</v>
      </c>
      <c r="S27" s="15" t="s">
        <v>52</v>
      </c>
      <c r="T27" s="15" t="s">
        <v>52</v>
      </c>
      <c r="U27" s="15" t="s">
        <v>52</v>
      </c>
      <c r="V27" s="15" t="str">
        <f t="shared" si="11"/>
        <v>WO</v>
      </c>
      <c r="W27" s="15" t="s">
        <v>52</v>
      </c>
      <c r="X27" s="15" t="s">
        <v>52</v>
      </c>
      <c r="Y27" s="15" t="s">
        <v>52</v>
      </c>
      <c r="Z27" s="15" t="s">
        <v>52</v>
      </c>
      <c r="AA27" s="15" t="s">
        <v>52</v>
      </c>
      <c r="AB27" s="15" t="s">
        <v>52</v>
      </c>
      <c r="AC27" s="15" t="str">
        <f t="shared" si="10"/>
        <v>WO</v>
      </c>
      <c r="AD27" s="15" t="s">
        <v>52</v>
      </c>
      <c r="AE27" s="15" t="s">
        <v>53</v>
      </c>
      <c r="AF27" s="15" t="s">
        <v>52</v>
      </c>
      <c r="AG27" s="15" t="s">
        <v>52</v>
      </c>
      <c r="AH27" s="15" t="s">
        <v>54</v>
      </c>
      <c r="AI27" s="15" t="s">
        <v>54</v>
      </c>
      <c r="AJ27" s="15" t="str">
        <f t="shared" si="10"/>
        <v>WO</v>
      </c>
      <c r="AK27" s="15" t="s">
        <v>52</v>
      </c>
      <c r="AL27" s="15" t="s">
        <v>52</v>
      </c>
      <c r="AM27" s="15" t="s">
        <v>53</v>
      </c>
      <c r="AN27" s="15" t="s">
        <v>52</v>
      </c>
      <c r="AO27" s="40"/>
      <c r="AP27" s="38"/>
      <c r="AQ27" s="31">
        <v>18</v>
      </c>
      <c r="AR27" s="2" t="s">
        <v>39</v>
      </c>
      <c r="AS27" s="2" t="str">
        <f t="shared" si="3"/>
        <v>April</v>
      </c>
      <c r="AT27" s="32">
        <v>1018</v>
      </c>
      <c r="AU27">
        <f t="shared" si="4"/>
        <v>23</v>
      </c>
      <c r="AV27">
        <f t="shared" si="5"/>
        <v>2</v>
      </c>
      <c r="AW27">
        <f t="shared" si="6"/>
        <v>2</v>
      </c>
      <c r="AX27">
        <f t="shared" si="7"/>
        <v>4</v>
      </c>
      <c r="AY27" s="3">
        <f t="shared" si="8"/>
        <v>30</v>
      </c>
      <c r="AZ27" s="3">
        <f>april[[#This Row],[Days]]-april[[#This Row],[Absent]]</f>
        <v>28</v>
      </c>
      <c r="BA27" s="23">
        <v>68000</v>
      </c>
      <c r="BB27" s="24">
        <f>april[[#This Row],[Salary]]/april[[#This Row],[Days]]</f>
        <v>2266.6666666666665</v>
      </c>
      <c r="BC27" s="24">
        <f>april[[#This Row],[PerDaySalary]]*april[[#This Row],[Absent]]</f>
        <v>4533.333333333333</v>
      </c>
      <c r="BD27" s="25">
        <f>april[[#This Row],[Salary]]-april[[#This Row],[Deduction]]</f>
        <v>63466.666666666664</v>
      </c>
      <c r="BE27" s="38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</row>
    <row r="28" spans="4:92" ht="15" thickBot="1" x14ac:dyDescent="0.35">
      <c r="D28" s="36"/>
      <c r="E28" s="40"/>
      <c r="F28" s="7">
        <v>19</v>
      </c>
      <c r="G28" s="2" t="s">
        <v>40</v>
      </c>
      <c r="H28" s="2">
        <v>1019</v>
      </c>
      <c r="I28" s="16">
        <f t="shared" si="9"/>
        <v>4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tr">
        <f t="shared" si="11"/>
        <v>WO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52</v>
      </c>
      <c r="U28" s="15" t="s">
        <v>52</v>
      </c>
      <c r="V28" s="15" t="str">
        <f t="shared" si="11"/>
        <v>WO</v>
      </c>
      <c r="W28" s="15" t="s">
        <v>52</v>
      </c>
      <c r="X28" s="15" t="s">
        <v>52</v>
      </c>
      <c r="Y28" s="15" t="s">
        <v>52</v>
      </c>
      <c r="Z28" s="15" t="s">
        <v>52</v>
      </c>
      <c r="AA28" s="15" t="s">
        <v>52</v>
      </c>
      <c r="AB28" s="15" t="s">
        <v>52</v>
      </c>
      <c r="AC28" s="15" t="str">
        <f t="shared" si="10"/>
        <v>WO</v>
      </c>
      <c r="AD28" s="15" t="s">
        <v>52</v>
      </c>
      <c r="AE28" s="15" t="s">
        <v>52</v>
      </c>
      <c r="AF28" s="15" t="s">
        <v>52</v>
      </c>
      <c r="AG28" s="15" t="s">
        <v>52</v>
      </c>
      <c r="AH28" s="15" t="s">
        <v>54</v>
      </c>
      <c r="AI28" s="15" t="s">
        <v>54</v>
      </c>
      <c r="AJ28" s="15" t="str">
        <f t="shared" si="10"/>
        <v>WO</v>
      </c>
      <c r="AK28" s="15" t="s">
        <v>52</v>
      </c>
      <c r="AL28" s="15" t="s">
        <v>52</v>
      </c>
      <c r="AM28" s="15" t="s">
        <v>52</v>
      </c>
      <c r="AN28" s="15" t="s">
        <v>52</v>
      </c>
      <c r="AO28" s="40"/>
      <c r="AP28" s="38"/>
      <c r="AQ28" s="31">
        <v>19</v>
      </c>
      <c r="AR28" s="2" t="s">
        <v>40</v>
      </c>
      <c r="AS28" s="2" t="str">
        <f t="shared" si="3"/>
        <v>April</v>
      </c>
      <c r="AT28" s="32">
        <v>1019</v>
      </c>
      <c r="AU28">
        <f t="shared" si="4"/>
        <v>25</v>
      </c>
      <c r="AV28">
        <f t="shared" si="5"/>
        <v>0</v>
      </c>
      <c r="AW28">
        <f t="shared" si="6"/>
        <v>2</v>
      </c>
      <c r="AX28">
        <f t="shared" si="7"/>
        <v>4</v>
      </c>
      <c r="AY28" s="3">
        <f t="shared" si="8"/>
        <v>30</v>
      </c>
      <c r="AZ28" s="3">
        <f>april[[#This Row],[Days]]-april[[#This Row],[Absent]]</f>
        <v>30</v>
      </c>
      <c r="BA28" s="23">
        <v>54000</v>
      </c>
      <c r="BB28" s="24">
        <f>april[[#This Row],[Salary]]/april[[#This Row],[Days]]</f>
        <v>1800</v>
      </c>
      <c r="BC28" s="24">
        <f>april[[#This Row],[PerDaySalary]]*april[[#This Row],[Absent]]</f>
        <v>0</v>
      </c>
      <c r="BD28" s="25">
        <f>april[[#This Row],[Salary]]-april[[#This Row],[Deduction]]</f>
        <v>54000</v>
      </c>
      <c r="BE28" s="38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</row>
    <row r="29" spans="4:92" ht="15" thickBot="1" x14ac:dyDescent="0.35">
      <c r="D29" s="36"/>
      <c r="E29" s="40"/>
      <c r="F29" s="8">
        <v>20</v>
      </c>
      <c r="G29" s="9" t="s">
        <v>41</v>
      </c>
      <c r="H29" s="9">
        <v>1020</v>
      </c>
      <c r="I29" s="17">
        <f t="shared" si="9"/>
        <v>4</v>
      </c>
      <c r="J29" s="15" t="s">
        <v>52</v>
      </c>
      <c r="K29" s="15" t="s">
        <v>52</v>
      </c>
      <c r="L29" s="15" t="s">
        <v>52</v>
      </c>
      <c r="M29" s="15" t="s">
        <v>53</v>
      </c>
      <c r="N29" s="15" t="s">
        <v>52</v>
      </c>
      <c r="O29" s="15" t="str">
        <f t="shared" si="11"/>
        <v>WO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">
        <v>52</v>
      </c>
      <c r="U29" s="15" t="s">
        <v>52</v>
      </c>
      <c r="V29" s="15" t="str">
        <f t="shared" si="11"/>
        <v>WO</v>
      </c>
      <c r="W29" s="15" t="s">
        <v>52</v>
      </c>
      <c r="X29" s="15" t="s">
        <v>52</v>
      </c>
      <c r="Y29" s="15" t="s">
        <v>52</v>
      </c>
      <c r="Z29" s="15" t="s">
        <v>52</v>
      </c>
      <c r="AA29" s="15" t="s">
        <v>52</v>
      </c>
      <c r="AB29" s="15" t="s">
        <v>52</v>
      </c>
      <c r="AC29" s="15" t="str">
        <f t="shared" si="10"/>
        <v>WO</v>
      </c>
      <c r="AD29" s="15" t="s">
        <v>52</v>
      </c>
      <c r="AE29" s="15" t="s">
        <v>52</v>
      </c>
      <c r="AF29" s="15" t="s">
        <v>52</v>
      </c>
      <c r="AG29" s="15" t="s">
        <v>52</v>
      </c>
      <c r="AH29" s="15" t="s">
        <v>54</v>
      </c>
      <c r="AI29" s="15" t="s">
        <v>54</v>
      </c>
      <c r="AJ29" s="15" t="str">
        <f t="shared" si="10"/>
        <v>WO</v>
      </c>
      <c r="AK29" s="15" t="s">
        <v>52</v>
      </c>
      <c r="AL29" s="15" t="s">
        <v>52</v>
      </c>
      <c r="AM29" s="15" t="s">
        <v>52</v>
      </c>
      <c r="AN29" s="15" t="s">
        <v>52</v>
      </c>
      <c r="AO29" s="40"/>
      <c r="AP29" s="38"/>
      <c r="AQ29" s="33">
        <v>20</v>
      </c>
      <c r="AR29" s="34" t="s">
        <v>41</v>
      </c>
      <c r="AS29" s="34" t="str">
        <f t="shared" si="3"/>
        <v>April</v>
      </c>
      <c r="AT29" s="35">
        <v>1020</v>
      </c>
      <c r="AU29">
        <f t="shared" si="4"/>
        <v>24</v>
      </c>
      <c r="AV29">
        <f t="shared" si="5"/>
        <v>1</v>
      </c>
      <c r="AW29">
        <f t="shared" si="6"/>
        <v>2</v>
      </c>
      <c r="AX29">
        <f t="shared" si="7"/>
        <v>4</v>
      </c>
      <c r="AY29" s="3">
        <f t="shared" si="8"/>
        <v>30</v>
      </c>
      <c r="AZ29" s="3">
        <f>april[[#This Row],[Days]]-april[[#This Row],[Absent]]</f>
        <v>29</v>
      </c>
      <c r="BA29" s="23">
        <v>45666</v>
      </c>
      <c r="BB29" s="24">
        <f>april[[#This Row],[Salary]]/april[[#This Row],[Days]]</f>
        <v>1522.2</v>
      </c>
      <c r="BC29" s="24">
        <f>april[[#This Row],[PerDaySalary]]*april[[#This Row],[Absent]]</f>
        <v>1522.2</v>
      </c>
      <c r="BD29" s="25">
        <f>april[[#This Row],[Salary]]-april[[#This Row],[Deduction]]</f>
        <v>44143.8</v>
      </c>
      <c r="BE29" s="38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</row>
    <row r="30" spans="4:92" ht="15" thickBot="1" x14ac:dyDescent="0.35">
      <c r="D30" s="36"/>
      <c r="E30" s="40"/>
      <c r="F30" s="40"/>
      <c r="G30" s="40"/>
      <c r="H30" s="40"/>
      <c r="I30" s="40"/>
      <c r="J30" s="40" t="str">
        <f t="shared" ref="J30:AI31" si="12">IF($J$8="Sun","WO","")</f>
        <v/>
      </c>
      <c r="K30" s="40" t="str">
        <f t="shared" si="12"/>
        <v/>
      </c>
      <c r="L30" s="40" t="str">
        <f t="shared" si="12"/>
        <v/>
      </c>
      <c r="M30" s="40" t="str">
        <f t="shared" si="12"/>
        <v/>
      </c>
      <c r="N30" s="40" t="str">
        <f t="shared" si="12"/>
        <v/>
      </c>
      <c r="O30" s="40" t="str">
        <f t="shared" si="12"/>
        <v/>
      </c>
      <c r="P30" s="40" t="str">
        <f t="shared" si="12"/>
        <v/>
      </c>
      <c r="Q30" s="40" t="str">
        <f t="shared" si="12"/>
        <v/>
      </c>
      <c r="R30" s="40" t="str">
        <f t="shared" si="12"/>
        <v/>
      </c>
      <c r="S30" s="40" t="str">
        <f t="shared" si="12"/>
        <v/>
      </c>
      <c r="T30" s="40" t="str">
        <f t="shared" si="12"/>
        <v/>
      </c>
      <c r="U30" s="40" t="str">
        <f t="shared" si="12"/>
        <v/>
      </c>
      <c r="V30" s="40" t="str">
        <f t="shared" si="12"/>
        <v/>
      </c>
      <c r="W30" s="40" t="str">
        <f t="shared" si="12"/>
        <v/>
      </c>
      <c r="X30" s="40" t="str">
        <f t="shared" si="12"/>
        <v/>
      </c>
      <c r="Y30" s="40" t="str">
        <f t="shared" si="12"/>
        <v/>
      </c>
      <c r="Z30" s="40" t="str">
        <f t="shared" si="12"/>
        <v/>
      </c>
      <c r="AA30" s="40" t="str">
        <f t="shared" si="12"/>
        <v/>
      </c>
      <c r="AB30" s="40" t="str">
        <f t="shared" si="12"/>
        <v/>
      </c>
      <c r="AC30" s="40" t="str">
        <f t="shared" si="12"/>
        <v/>
      </c>
      <c r="AD30" s="40" t="str">
        <f t="shared" si="12"/>
        <v/>
      </c>
      <c r="AE30" s="40" t="str">
        <f t="shared" si="12"/>
        <v/>
      </c>
      <c r="AF30" s="40" t="str">
        <f t="shared" si="12"/>
        <v/>
      </c>
      <c r="AG30" s="40" t="str">
        <f t="shared" si="12"/>
        <v/>
      </c>
      <c r="AH30" s="40" t="str">
        <f t="shared" si="12"/>
        <v/>
      </c>
      <c r="AI30" s="40" t="str">
        <f t="shared" si="12"/>
        <v/>
      </c>
      <c r="AJ30" s="40"/>
      <c r="AK30" s="45"/>
      <c r="AL30" s="45"/>
      <c r="AM30" s="45"/>
      <c r="AN30" s="45"/>
      <c r="AO30" s="40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4:92" x14ac:dyDescent="0.3">
      <c r="D31" s="36"/>
      <c r="E31" s="40"/>
      <c r="F31" s="40"/>
      <c r="G31" s="40"/>
      <c r="H31" s="40"/>
      <c r="I31" s="40"/>
      <c r="J31" s="40" t="str">
        <f t="shared" si="12"/>
        <v/>
      </c>
      <c r="K31" s="40" t="str">
        <f t="shared" si="12"/>
        <v/>
      </c>
      <c r="L31" s="40" t="str">
        <f t="shared" si="12"/>
        <v/>
      </c>
      <c r="M31" s="40" t="str">
        <f t="shared" si="12"/>
        <v/>
      </c>
      <c r="N31" s="40" t="str">
        <f t="shared" si="12"/>
        <v/>
      </c>
      <c r="O31" s="40" t="str">
        <f t="shared" si="12"/>
        <v/>
      </c>
      <c r="P31" s="40" t="str">
        <f t="shared" si="12"/>
        <v/>
      </c>
      <c r="Q31" s="40" t="str">
        <f t="shared" si="12"/>
        <v/>
      </c>
      <c r="R31" s="40" t="str">
        <f t="shared" si="12"/>
        <v/>
      </c>
      <c r="S31" s="40" t="str">
        <f t="shared" si="12"/>
        <v/>
      </c>
      <c r="T31" s="40" t="str">
        <f t="shared" si="12"/>
        <v/>
      </c>
      <c r="U31" s="40" t="str">
        <f t="shared" si="12"/>
        <v/>
      </c>
      <c r="V31" s="40" t="str">
        <f t="shared" si="12"/>
        <v/>
      </c>
      <c r="W31" s="40" t="str">
        <f t="shared" si="12"/>
        <v/>
      </c>
      <c r="X31" s="40" t="str">
        <f t="shared" si="12"/>
        <v/>
      </c>
      <c r="Y31" s="40" t="str">
        <f t="shared" si="12"/>
        <v/>
      </c>
      <c r="Z31" s="40" t="str">
        <f t="shared" si="12"/>
        <v/>
      </c>
      <c r="AA31" s="40" t="str">
        <f t="shared" si="12"/>
        <v/>
      </c>
      <c r="AB31" s="40" t="str">
        <f t="shared" si="12"/>
        <v/>
      </c>
      <c r="AC31" s="40" t="str">
        <f t="shared" si="12"/>
        <v/>
      </c>
      <c r="AD31" s="40" t="str">
        <f t="shared" si="12"/>
        <v/>
      </c>
      <c r="AE31" s="40" t="str">
        <f t="shared" si="12"/>
        <v/>
      </c>
      <c r="AF31" s="40" t="str">
        <f t="shared" si="12"/>
        <v/>
      </c>
      <c r="AG31" s="40" t="str">
        <f t="shared" si="12"/>
        <v/>
      </c>
      <c r="AH31" s="40" t="str">
        <f t="shared" si="12"/>
        <v/>
      </c>
      <c r="AI31" s="40" t="str">
        <f t="shared" si="12"/>
        <v/>
      </c>
      <c r="AJ31" s="40"/>
      <c r="AK31" s="45"/>
      <c r="AL31" s="45"/>
      <c r="AM31" s="45"/>
      <c r="AN31" s="45"/>
      <c r="AO31" s="40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</row>
    <row r="32" spans="4:92" x14ac:dyDescent="0.3">
      <c r="D32" s="3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</row>
    <row r="33" spans="4:92" x14ac:dyDescent="0.3"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</row>
    <row r="34" spans="4:92" x14ac:dyDescent="0.3"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</row>
    <row r="35" spans="4:92" x14ac:dyDescent="0.3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</row>
    <row r="36" spans="4:92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</row>
    <row r="37" spans="4:92" x14ac:dyDescent="0.3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</row>
    <row r="38" spans="4:92" x14ac:dyDescent="0.3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</row>
    <row r="39" spans="4:92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</row>
    <row r="40" spans="4:92" x14ac:dyDescent="0.3"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</row>
    <row r="41" spans="4:92" x14ac:dyDescent="0.3"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</row>
    <row r="42" spans="4:92" x14ac:dyDescent="0.3"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</row>
    <row r="43" spans="4:92" x14ac:dyDescent="0.3"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</row>
    <row r="44" spans="4:92" x14ac:dyDescent="0.3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</row>
    <row r="45" spans="4:92" x14ac:dyDescent="0.3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</row>
    <row r="46" spans="4:92" x14ac:dyDescent="0.3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</row>
    <row r="47" spans="4:92" x14ac:dyDescent="0.3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</row>
    <row r="48" spans="4:92" x14ac:dyDescent="0.3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</row>
    <row r="49" spans="4:72" x14ac:dyDescent="0.3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</row>
    <row r="50" spans="4:72" x14ac:dyDescent="0.3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</row>
    <row r="51" spans="4:72" x14ac:dyDescent="0.3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</row>
    <row r="52" spans="4:72" x14ac:dyDescent="0.3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</row>
    <row r="53" spans="4:72" x14ac:dyDescent="0.3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</row>
    <row r="54" spans="4:72" x14ac:dyDescent="0.3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</row>
    <row r="55" spans="4:72" x14ac:dyDescent="0.3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</row>
  </sheetData>
  <conditionalFormatting sqref="J11:AJ29 J10:AN10 AK11:AN31">
    <cfRule type="containsText" dxfId="122" priority="13" operator="containsText" text="WO">
      <formula>NOT(ISERROR(SEARCH("WO",J10)))</formula>
    </cfRule>
  </conditionalFormatting>
  <conditionalFormatting sqref="J10:AN10 J11:AJ29 AK11:AN31">
    <cfRule type="containsText" dxfId="121" priority="1" operator="containsText" text="WO">
      <formula>NOT(ISERROR(SEARCH("WO",J10)))</formula>
    </cfRule>
    <cfRule type="containsText" dxfId="120" priority="2" operator="containsText" text="L">
      <formula>NOT(ISERROR(SEARCH("L",J10)))</formula>
    </cfRule>
    <cfRule type="containsText" dxfId="119" priority="3" operator="containsText" text="A">
      <formula>NOT(ISERROR(SEARCH("A",J10)))</formula>
    </cfRule>
    <cfRule type="containsText" dxfId="118" priority="4" operator="containsText" text="P">
      <formula>NOT(ISERROR(SEARCH("P",J10)))</formula>
    </cfRule>
    <cfRule type="containsText" dxfId="116" priority="6" operator="containsText" text="WO">
      <formula>NOT(ISERROR(SEARCH("WO",J10)))</formula>
    </cfRule>
    <cfRule type="containsText" dxfId="115" priority="7" operator="containsText" text="L">
      <formula>NOT(ISERROR(SEARCH("L",J10)))</formula>
    </cfRule>
    <cfRule type="containsText" dxfId="114" priority="8" operator="containsText" text="P">
      <formula>NOT(ISERROR(SEARCH("P",J10)))</formula>
    </cfRule>
    <cfRule type="containsText" dxfId="113" priority="9" operator="containsText" text="A">
      <formula>NOT(ISERROR(SEARCH("A",J10)))</formula>
    </cfRule>
    <cfRule type="containsText" dxfId="112" priority="14" operator="containsText" text="WO">
      <formula>NOT(ISERROR(SEARCH("WO",J10)))</formula>
    </cfRule>
  </conditionalFormatting>
  <conditionalFormatting sqref="X11">
    <cfRule type="containsText" dxfId="111" priority="10" operator="containsText" text="L">
      <formula>NOT(ISERROR(SEARCH("L",X11)))</formula>
    </cfRule>
    <cfRule type="containsText" dxfId="110" priority="11" operator="containsText" text="A">
      <formula>NOT(ISERROR(SEARCH("A",X11)))</formula>
    </cfRule>
    <cfRule type="containsText" dxfId="109" priority="12" operator="containsText" text="P">
      <formula>NOT(ISERROR(SEARCH("P",X11)))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A97E7AF3-4A0F-493A-8B86-15E2024D842F}">
            <xm:f>NOT(ISERROR(SEARCH($U$5,J10)))</xm:f>
            <xm:f>$U$5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J10:AN10 J11:AJ29 AK11:AN31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94D118-9512-4A3B-B5C1-273058501A7E}">
          <x14:formula1>
            <xm:f>Sheet2!$E$8:$E$19</xm:f>
          </x14:formula1>
          <xm:sqref>G7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41C8-3A75-4DE0-9DDC-4B56F0533450}">
  <dimension ref="D1:CN55"/>
  <sheetViews>
    <sheetView topLeftCell="N1" zoomScale="68" workbookViewId="0">
      <selection activeCell="BA20" sqref="BA20"/>
    </sheetView>
  </sheetViews>
  <sheetFormatPr defaultRowHeight="14.4" x14ac:dyDescent="0.3"/>
  <cols>
    <col min="6" max="6" width="5" bestFit="1" customWidth="1"/>
    <col min="7" max="7" width="18.88671875" customWidth="1"/>
    <col min="8" max="8" width="11.5546875" bestFit="1" customWidth="1"/>
    <col min="9" max="9" width="8.6640625" bestFit="1" customWidth="1"/>
    <col min="10" max="10" width="9.5546875" customWidth="1"/>
    <col min="11" max="11" width="3.77734375" customWidth="1"/>
    <col min="12" max="13" width="4.5546875" customWidth="1"/>
    <col min="14" max="14" width="5.21875" customWidth="1"/>
    <col min="15" max="15" width="4.5546875" customWidth="1"/>
    <col min="16" max="17" width="4" customWidth="1"/>
    <col min="18" max="18" width="3.6640625" customWidth="1"/>
    <col min="19" max="20" width="3" bestFit="1" customWidth="1"/>
    <col min="21" max="21" width="4" customWidth="1"/>
    <col min="22" max="22" width="3.77734375" customWidth="1"/>
    <col min="23" max="23" width="3.44140625" customWidth="1"/>
    <col min="24" max="24" width="4" customWidth="1"/>
    <col min="25" max="25" width="3.5546875" customWidth="1"/>
    <col min="26" max="26" width="5" customWidth="1"/>
    <col min="27" max="27" width="4.44140625" customWidth="1"/>
    <col min="28" max="28" width="4.88671875" customWidth="1"/>
    <col min="29" max="29" width="4.109375" customWidth="1"/>
    <col min="30" max="30" width="3.77734375" customWidth="1"/>
    <col min="31" max="31" width="4.33203125" customWidth="1"/>
    <col min="32" max="32" width="3.5546875" customWidth="1"/>
    <col min="33" max="33" width="5" customWidth="1"/>
    <col min="34" max="34" width="4.5546875" customWidth="1"/>
    <col min="35" max="35" width="5.44140625" customWidth="1"/>
    <col min="36" max="36" width="3.77734375" customWidth="1"/>
    <col min="37" max="37" width="3.44140625" customWidth="1"/>
    <col min="38" max="38" width="4.21875" customWidth="1"/>
    <col min="39" max="39" width="3.44140625" customWidth="1"/>
    <col min="40" max="40" width="3" bestFit="1" customWidth="1"/>
    <col min="43" max="43" width="7.109375" customWidth="1"/>
    <col min="44" max="44" width="14.5546875" bestFit="1" customWidth="1"/>
    <col min="45" max="45" width="14.5546875" customWidth="1"/>
    <col min="46" max="46" width="13.5546875" customWidth="1"/>
    <col min="47" max="47" width="9.6640625" customWidth="1"/>
    <col min="50" max="50" width="10.5546875" customWidth="1"/>
    <col min="51" max="51" width="6.88671875" customWidth="1"/>
    <col min="52" max="52" width="11" customWidth="1"/>
    <col min="53" max="53" width="11.6640625" customWidth="1"/>
    <col min="54" max="54" width="14" customWidth="1"/>
    <col min="55" max="55" width="11.5546875" customWidth="1"/>
    <col min="56" max="56" width="11" customWidth="1"/>
  </cols>
  <sheetData>
    <row r="1" spans="4:92" x14ac:dyDescent="0.3">
      <c r="AO1" s="36"/>
      <c r="AP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4:92" x14ac:dyDescent="0.3">
      <c r="AO2" s="36"/>
      <c r="AP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</row>
    <row r="3" spans="4:92" x14ac:dyDescent="0.3">
      <c r="AO3" s="36"/>
      <c r="AP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</row>
    <row r="4" spans="4:92" x14ac:dyDescent="0.3">
      <c r="D4" s="36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</row>
    <row r="5" spans="4:92" x14ac:dyDescent="0.3"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</row>
    <row r="6" spans="4:92" x14ac:dyDescent="0.3">
      <c r="D6" s="36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4:92" x14ac:dyDescent="0.3">
      <c r="D7" s="36"/>
      <c r="E7" s="40"/>
      <c r="F7" s="40" t="s">
        <v>24</v>
      </c>
      <c r="G7" s="41">
        <v>45778</v>
      </c>
      <c r="H7" s="42">
        <f>DATEDIF($G$7,$J$7,"D")+1</f>
        <v>31</v>
      </c>
      <c r="I7" s="40" t="s">
        <v>26</v>
      </c>
      <c r="J7" s="43">
        <f>EOMONTH(G7,0)</f>
        <v>45808</v>
      </c>
      <c r="K7" s="40"/>
      <c r="L7" s="40"/>
      <c r="M7" s="40"/>
      <c r="N7" s="40" t="str">
        <f>TEXT(G7,"mmmmmmm")</f>
        <v>May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4:92" ht="15" thickBot="1" x14ac:dyDescent="0.35">
      <c r="D8" s="36"/>
      <c r="E8" s="40"/>
      <c r="F8" s="4"/>
      <c r="G8" s="4" t="s">
        <v>43</v>
      </c>
      <c r="H8" s="4"/>
      <c r="I8" s="4" t="s">
        <v>42</v>
      </c>
      <c r="J8" s="4" t="str">
        <f>TEXT(J9,"DDD")</f>
        <v>Thu</v>
      </c>
      <c r="K8" s="4" t="str">
        <f t="shared" ref="K8:AN8" si="0">TEXT(K9,"DDD")</f>
        <v>Fri</v>
      </c>
      <c r="L8" s="4" t="str">
        <f t="shared" si="0"/>
        <v>Sat</v>
      </c>
      <c r="M8" s="4" t="str">
        <f t="shared" si="0"/>
        <v>Sun</v>
      </c>
      <c r="N8" s="4" t="str">
        <f t="shared" si="0"/>
        <v>Mon</v>
      </c>
      <c r="O8" s="4" t="str">
        <f t="shared" si="0"/>
        <v>Tue</v>
      </c>
      <c r="P8" s="4" t="str">
        <f t="shared" si="0"/>
        <v>Wed</v>
      </c>
      <c r="Q8" s="4" t="str">
        <f t="shared" si="0"/>
        <v>Thu</v>
      </c>
      <c r="R8" s="4" t="str">
        <f t="shared" si="0"/>
        <v>Fri</v>
      </c>
      <c r="S8" s="4" t="str">
        <f t="shared" si="0"/>
        <v>Sat</v>
      </c>
      <c r="T8" s="4" t="str">
        <f t="shared" si="0"/>
        <v>Sun</v>
      </c>
      <c r="U8" s="4" t="str">
        <f t="shared" si="0"/>
        <v>Mon</v>
      </c>
      <c r="V8" s="4" t="str">
        <f t="shared" si="0"/>
        <v>Tue</v>
      </c>
      <c r="W8" s="4" t="str">
        <f t="shared" si="0"/>
        <v>Wed</v>
      </c>
      <c r="X8" s="4" t="str">
        <f t="shared" si="0"/>
        <v>Thu</v>
      </c>
      <c r="Y8" s="4" t="str">
        <f t="shared" si="0"/>
        <v>Fri</v>
      </c>
      <c r="Z8" s="4" t="str">
        <f t="shared" si="0"/>
        <v>Sat</v>
      </c>
      <c r="AA8" s="4" t="str">
        <f t="shared" si="0"/>
        <v>Sun</v>
      </c>
      <c r="AB8" s="4" t="str">
        <f t="shared" si="0"/>
        <v>Mon</v>
      </c>
      <c r="AC8" s="4" t="str">
        <f t="shared" si="0"/>
        <v>Tue</v>
      </c>
      <c r="AD8" s="4" t="str">
        <f t="shared" si="0"/>
        <v>Wed</v>
      </c>
      <c r="AE8" s="4" t="str">
        <f t="shared" si="0"/>
        <v>Thu</v>
      </c>
      <c r="AF8" s="4" t="str">
        <f t="shared" si="0"/>
        <v>Fri</v>
      </c>
      <c r="AG8" s="4" t="str">
        <f t="shared" si="0"/>
        <v>Sat</v>
      </c>
      <c r="AH8" s="4" t="str">
        <f t="shared" si="0"/>
        <v>Sun</v>
      </c>
      <c r="AI8" s="4" t="str">
        <f t="shared" si="0"/>
        <v>Mon</v>
      </c>
      <c r="AJ8" s="4" t="str">
        <f t="shared" si="0"/>
        <v>Tue</v>
      </c>
      <c r="AK8" s="4" t="str">
        <f t="shared" si="0"/>
        <v>Wed</v>
      </c>
      <c r="AL8" s="4" t="str">
        <f t="shared" si="0"/>
        <v>Thu</v>
      </c>
      <c r="AM8" s="4" t="str">
        <f t="shared" si="0"/>
        <v>Fri</v>
      </c>
      <c r="AN8" s="4" t="str">
        <f t="shared" si="0"/>
        <v>Sat</v>
      </c>
      <c r="AO8" s="40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4:92" ht="15" thickBot="1" x14ac:dyDescent="0.35">
      <c r="D9" s="36"/>
      <c r="E9" s="40"/>
      <c r="F9" s="6" t="s">
        <v>0</v>
      </c>
      <c r="G9" s="5" t="s">
        <v>1</v>
      </c>
      <c r="H9" s="5" t="s">
        <v>2</v>
      </c>
      <c r="I9" s="10" t="s">
        <v>25</v>
      </c>
      <c r="J9" s="11">
        <f>G7</f>
        <v>45778</v>
      </c>
      <c r="K9" s="11">
        <f>IF(J9&lt;$J$7,J9+1,"")</f>
        <v>45779</v>
      </c>
      <c r="L9" s="11">
        <f t="shared" ref="L9:AN9" si="1">IF(K9&lt;$J$7,K9+1,"")</f>
        <v>45780</v>
      </c>
      <c r="M9" s="11">
        <f t="shared" si="1"/>
        <v>45781</v>
      </c>
      <c r="N9" s="11">
        <f t="shared" si="1"/>
        <v>45782</v>
      </c>
      <c r="O9" s="11">
        <f t="shared" si="1"/>
        <v>45783</v>
      </c>
      <c r="P9" s="11">
        <f t="shared" si="1"/>
        <v>45784</v>
      </c>
      <c r="Q9" s="11">
        <f t="shared" si="1"/>
        <v>45785</v>
      </c>
      <c r="R9" s="11">
        <f t="shared" si="1"/>
        <v>45786</v>
      </c>
      <c r="S9" s="11">
        <f t="shared" si="1"/>
        <v>45787</v>
      </c>
      <c r="T9" s="11">
        <f t="shared" si="1"/>
        <v>45788</v>
      </c>
      <c r="U9" s="11">
        <f t="shared" si="1"/>
        <v>45789</v>
      </c>
      <c r="V9" s="11">
        <f t="shared" si="1"/>
        <v>45790</v>
      </c>
      <c r="W9" s="11">
        <f t="shared" si="1"/>
        <v>45791</v>
      </c>
      <c r="X9" s="11">
        <f t="shared" si="1"/>
        <v>45792</v>
      </c>
      <c r="Y9" s="11">
        <f t="shared" si="1"/>
        <v>45793</v>
      </c>
      <c r="Z9" s="11">
        <f t="shared" si="1"/>
        <v>45794</v>
      </c>
      <c r="AA9" s="11">
        <f t="shared" si="1"/>
        <v>45795</v>
      </c>
      <c r="AB9" s="11">
        <f t="shared" si="1"/>
        <v>45796</v>
      </c>
      <c r="AC9" s="11">
        <f t="shared" si="1"/>
        <v>45797</v>
      </c>
      <c r="AD9" s="11">
        <f t="shared" si="1"/>
        <v>45798</v>
      </c>
      <c r="AE9" s="11">
        <f t="shared" si="1"/>
        <v>45799</v>
      </c>
      <c r="AF9" s="11">
        <f t="shared" si="1"/>
        <v>45800</v>
      </c>
      <c r="AG9" s="11">
        <f t="shared" si="1"/>
        <v>45801</v>
      </c>
      <c r="AH9" s="11">
        <f t="shared" si="1"/>
        <v>45802</v>
      </c>
      <c r="AI9" s="11">
        <f t="shared" si="1"/>
        <v>45803</v>
      </c>
      <c r="AJ9" s="11">
        <f t="shared" si="1"/>
        <v>45804</v>
      </c>
      <c r="AK9" s="11">
        <f t="shared" si="1"/>
        <v>45805</v>
      </c>
      <c r="AL9" s="11">
        <f t="shared" si="1"/>
        <v>45806</v>
      </c>
      <c r="AM9" s="11">
        <f t="shared" si="1"/>
        <v>45807</v>
      </c>
      <c r="AN9" s="12">
        <f t="shared" si="1"/>
        <v>45808</v>
      </c>
      <c r="AO9" s="42"/>
      <c r="AP9" s="39"/>
      <c r="AQ9" s="26" t="s">
        <v>0</v>
      </c>
      <c r="AR9" s="27" t="s">
        <v>1</v>
      </c>
      <c r="AS9" s="27" t="s">
        <v>57</v>
      </c>
      <c r="AT9" s="27" t="s">
        <v>2</v>
      </c>
      <c r="AU9" s="19" t="s">
        <v>44</v>
      </c>
      <c r="AV9" s="19" t="s">
        <v>45</v>
      </c>
      <c r="AW9" s="22" t="s">
        <v>46</v>
      </c>
      <c r="AX9" s="19" t="s">
        <v>25</v>
      </c>
      <c r="AY9" s="19" t="s">
        <v>42</v>
      </c>
      <c r="AZ9" s="19" t="s">
        <v>50</v>
      </c>
      <c r="BA9" s="21" t="s">
        <v>47</v>
      </c>
      <c r="BB9" s="19" t="s">
        <v>48</v>
      </c>
      <c r="BC9" s="19" t="s">
        <v>49</v>
      </c>
      <c r="BD9" s="20" t="s">
        <v>51</v>
      </c>
      <c r="BE9" s="38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4:92" ht="15" thickBot="1" x14ac:dyDescent="0.35">
      <c r="D10" s="36"/>
      <c r="E10" s="40"/>
      <c r="F10" s="7">
        <v>1</v>
      </c>
      <c r="G10" s="2" t="s">
        <v>3</v>
      </c>
      <c r="H10" s="2">
        <v>1001</v>
      </c>
      <c r="I10" s="14">
        <f>COUNTIF($J$8:$AN$8,"Sun")</f>
        <v>4</v>
      </c>
      <c r="J10" s="15" t="s">
        <v>52</v>
      </c>
      <c r="K10" s="15" t="s">
        <v>52</v>
      </c>
      <c r="L10" s="15" t="s">
        <v>52</v>
      </c>
      <c r="M10" s="15" t="str">
        <f t="shared" ref="M10:AH18" si="2">IF(M$8="Sun","WO","")</f>
        <v>WO</v>
      </c>
      <c r="N10" s="15" t="s">
        <v>54</v>
      </c>
      <c r="O10" s="15" t="s">
        <v>54</v>
      </c>
      <c r="P10" s="15" t="s">
        <v>52</v>
      </c>
      <c r="Q10" s="15" t="s">
        <v>52</v>
      </c>
      <c r="R10" s="15" t="s">
        <v>52</v>
      </c>
      <c r="S10" s="15" t="s">
        <v>52</v>
      </c>
      <c r="T10" s="15" t="str">
        <f t="shared" si="2"/>
        <v>WO</v>
      </c>
      <c r="U10" s="15" t="s">
        <v>52</v>
      </c>
      <c r="V10" s="15" t="s">
        <v>52</v>
      </c>
      <c r="W10" s="15" t="s">
        <v>52</v>
      </c>
      <c r="X10" s="15" t="s">
        <v>52</v>
      </c>
      <c r="Y10" s="15" t="s">
        <v>52</v>
      </c>
      <c r="Z10" s="15" t="s">
        <v>52</v>
      </c>
      <c r="AA10" s="15" t="str">
        <f t="shared" si="2"/>
        <v>WO</v>
      </c>
      <c r="AB10" s="15" t="s">
        <v>52</v>
      </c>
      <c r="AC10" s="15" t="s">
        <v>52</v>
      </c>
      <c r="AD10" s="15" t="s">
        <v>52</v>
      </c>
      <c r="AE10" s="15" t="s">
        <v>52</v>
      </c>
      <c r="AF10" s="15" t="s">
        <v>52</v>
      </c>
      <c r="AG10" s="15" t="s">
        <v>52</v>
      </c>
      <c r="AH10" s="15" t="str">
        <f t="shared" si="2"/>
        <v>WO</v>
      </c>
      <c r="AI10" s="15" t="s">
        <v>52</v>
      </c>
      <c r="AJ10" s="15" t="s">
        <v>53</v>
      </c>
      <c r="AK10" s="15" t="s">
        <v>52</v>
      </c>
      <c r="AL10" s="15" t="s">
        <v>52</v>
      </c>
      <c r="AM10" s="15" t="s">
        <v>52</v>
      </c>
      <c r="AN10" s="15" t="s">
        <v>52</v>
      </c>
      <c r="AO10" s="40"/>
      <c r="AP10" s="38"/>
      <c r="AQ10" s="28">
        <v>1</v>
      </c>
      <c r="AR10" s="29" t="s">
        <v>3</v>
      </c>
      <c r="AS10" s="29" t="str">
        <f t="shared" ref="AS10:AS29" si="3">$N$7</f>
        <v>May</v>
      </c>
      <c r="AT10" s="30">
        <v>1001</v>
      </c>
      <c r="AU10">
        <f t="shared" ref="AU10:AU29" si="4">COUNTIF($J10:$AN10,"P")</f>
        <v>24</v>
      </c>
      <c r="AV10">
        <f t="shared" ref="AV10:AV29" si="5">COUNTIF($J10:$AN10,"A")</f>
        <v>1</v>
      </c>
      <c r="AW10">
        <f t="shared" ref="AW10:AW29" si="6">COUNTIF($J10:$AN10,"L")</f>
        <v>2</v>
      </c>
      <c r="AX10">
        <f t="shared" ref="AX10:AX29" si="7">$I$10</f>
        <v>4</v>
      </c>
      <c r="AY10" s="3">
        <f t="shared" ref="AY10:AY29" si="8">$H$7</f>
        <v>31</v>
      </c>
      <c r="AZ10" s="3">
        <f>may[[#This Row],[Days]]-may[[#This Row],[Absent]]</f>
        <v>30</v>
      </c>
      <c r="BA10" s="23">
        <v>10000</v>
      </c>
      <c r="BB10" s="24">
        <f>may[[#This Row],[Salary]]/may[[#This Row],[Days]]</f>
        <v>322.58064516129031</v>
      </c>
      <c r="BC10" s="24">
        <f>may[[#This Row],[PerDaySalary]]*may[[#This Row],[Absent]]</f>
        <v>322.58064516129031</v>
      </c>
      <c r="BD10" s="25">
        <f>may[[#This Row],[Salary]]-may[[#This Row],[Deduction]]</f>
        <v>9677.4193548387102</v>
      </c>
      <c r="BE10" s="38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4:92" ht="15" thickBot="1" x14ac:dyDescent="0.35">
      <c r="D11" s="36"/>
      <c r="E11" s="40"/>
      <c r="F11" s="7">
        <v>2</v>
      </c>
      <c r="G11" s="2" t="s">
        <v>27</v>
      </c>
      <c r="H11" s="2">
        <v>1002</v>
      </c>
      <c r="I11" s="16">
        <f t="shared" ref="I11:I29" si="9">COUNTIF($J$8:$AN$8,"Sun")</f>
        <v>4</v>
      </c>
      <c r="J11" s="15" t="s">
        <v>52</v>
      </c>
      <c r="K11" s="15" t="s">
        <v>52</v>
      </c>
      <c r="L11" s="15" t="s">
        <v>52</v>
      </c>
      <c r="M11" s="15" t="str">
        <f t="shared" si="2"/>
        <v>WO</v>
      </c>
      <c r="N11" s="15" t="s">
        <v>54</v>
      </c>
      <c r="O11" s="15" t="s">
        <v>54</v>
      </c>
      <c r="P11" s="15" t="s">
        <v>52</v>
      </c>
      <c r="Q11" s="15" t="s">
        <v>52</v>
      </c>
      <c r="R11" s="15" t="s">
        <v>52</v>
      </c>
      <c r="S11" s="15" t="s">
        <v>52</v>
      </c>
      <c r="T11" s="15" t="str">
        <f t="shared" si="2"/>
        <v>WO</v>
      </c>
      <c r="U11" s="15" t="s">
        <v>52</v>
      </c>
      <c r="V11" s="15" t="s">
        <v>52</v>
      </c>
      <c r="W11" s="15" t="s">
        <v>52</v>
      </c>
      <c r="X11" s="15" t="s">
        <v>52</v>
      </c>
      <c r="Y11" s="15" t="s">
        <v>52</v>
      </c>
      <c r="Z11" s="15" t="s">
        <v>52</v>
      </c>
      <c r="AA11" s="15" t="str">
        <f t="shared" si="2"/>
        <v>WO</v>
      </c>
      <c r="AB11" s="15" t="s">
        <v>52</v>
      </c>
      <c r="AC11" s="15" t="s">
        <v>52</v>
      </c>
      <c r="AD11" s="15" t="s">
        <v>52</v>
      </c>
      <c r="AE11" s="15" t="s">
        <v>52</v>
      </c>
      <c r="AF11" s="15" t="s">
        <v>52</v>
      </c>
      <c r="AG11" s="15" t="s">
        <v>52</v>
      </c>
      <c r="AH11" s="15" t="str">
        <f t="shared" si="2"/>
        <v>WO</v>
      </c>
      <c r="AI11" s="15" t="s">
        <v>52</v>
      </c>
      <c r="AJ11" s="15" t="s">
        <v>52</v>
      </c>
      <c r="AK11" s="15" t="s">
        <v>52</v>
      </c>
      <c r="AL11" s="15" t="s">
        <v>52</v>
      </c>
      <c r="AM11" s="15" t="s">
        <v>52</v>
      </c>
      <c r="AN11" s="15" t="s">
        <v>52</v>
      </c>
      <c r="AO11" s="40"/>
      <c r="AP11" s="38"/>
      <c r="AQ11" s="31">
        <v>2</v>
      </c>
      <c r="AR11" s="2" t="s">
        <v>27</v>
      </c>
      <c r="AS11" s="2" t="str">
        <f t="shared" si="3"/>
        <v>May</v>
      </c>
      <c r="AT11" s="32">
        <v>1002</v>
      </c>
      <c r="AU11">
        <f t="shared" si="4"/>
        <v>25</v>
      </c>
      <c r="AV11">
        <f t="shared" si="5"/>
        <v>0</v>
      </c>
      <c r="AW11">
        <f t="shared" si="6"/>
        <v>2</v>
      </c>
      <c r="AX11">
        <f t="shared" si="7"/>
        <v>4</v>
      </c>
      <c r="AY11" s="3">
        <f t="shared" si="8"/>
        <v>31</v>
      </c>
      <c r="AZ11" s="3">
        <f>may[[#This Row],[Days]]-may[[#This Row],[Absent]]</f>
        <v>31</v>
      </c>
      <c r="BA11" s="23">
        <v>20000</v>
      </c>
      <c r="BB11" s="24">
        <f>may[[#This Row],[Salary]]/may[[#This Row],[Days]]</f>
        <v>645.16129032258061</v>
      </c>
      <c r="BC11" s="24">
        <f>may[[#This Row],[PerDaySalary]]*may[[#This Row],[Absent]]</f>
        <v>0</v>
      </c>
      <c r="BD11" s="25">
        <f>may[[#This Row],[Salary]]-may[[#This Row],[Deduction]]</f>
        <v>20000</v>
      </c>
      <c r="BE11" s="38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4:92" ht="15" thickBot="1" x14ac:dyDescent="0.35">
      <c r="D12" s="36"/>
      <c r="E12" s="40"/>
      <c r="F12" s="7">
        <v>3</v>
      </c>
      <c r="G12" s="2" t="s">
        <v>28</v>
      </c>
      <c r="H12" s="2">
        <v>1003</v>
      </c>
      <c r="I12" s="16">
        <f t="shared" si="9"/>
        <v>4</v>
      </c>
      <c r="J12" s="15" t="s">
        <v>52</v>
      </c>
      <c r="K12" s="15" t="s">
        <v>52</v>
      </c>
      <c r="L12" s="15" t="s">
        <v>52</v>
      </c>
      <c r="M12" s="15" t="str">
        <f t="shared" si="2"/>
        <v>WO</v>
      </c>
      <c r="N12" s="15" t="s">
        <v>54</v>
      </c>
      <c r="O12" s="15" t="s">
        <v>54</v>
      </c>
      <c r="P12" s="15" t="s">
        <v>52</v>
      </c>
      <c r="Q12" s="15" t="s">
        <v>52</v>
      </c>
      <c r="R12" s="15" t="s">
        <v>52</v>
      </c>
      <c r="S12" s="15" t="s">
        <v>52</v>
      </c>
      <c r="T12" s="15" t="str">
        <f t="shared" si="2"/>
        <v>WO</v>
      </c>
      <c r="U12" s="15" t="s">
        <v>52</v>
      </c>
      <c r="V12" s="15" t="s">
        <v>52</v>
      </c>
      <c r="W12" s="15" t="s">
        <v>52</v>
      </c>
      <c r="X12" s="15" t="s">
        <v>52</v>
      </c>
      <c r="Y12" s="15" t="s">
        <v>52</v>
      </c>
      <c r="Z12" s="15" t="s">
        <v>52</v>
      </c>
      <c r="AA12" s="15" t="str">
        <f t="shared" si="2"/>
        <v>WO</v>
      </c>
      <c r="AB12" s="15" t="s">
        <v>52</v>
      </c>
      <c r="AC12" s="15" t="s">
        <v>52</v>
      </c>
      <c r="AD12" s="15" t="s">
        <v>52</v>
      </c>
      <c r="AE12" s="15" t="s">
        <v>53</v>
      </c>
      <c r="AF12" s="15" t="s">
        <v>52</v>
      </c>
      <c r="AG12" s="15" t="s">
        <v>52</v>
      </c>
      <c r="AH12" s="15" t="str">
        <f t="shared" si="2"/>
        <v>WO</v>
      </c>
      <c r="AI12" s="15" t="s">
        <v>52</v>
      </c>
      <c r="AJ12" s="15" t="s">
        <v>52</v>
      </c>
      <c r="AK12" s="15" t="s">
        <v>52</v>
      </c>
      <c r="AL12" s="15" t="s">
        <v>52</v>
      </c>
      <c r="AM12" s="15" t="s">
        <v>52</v>
      </c>
      <c r="AN12" s="15" t="s">
        <v>52</v>
      </c>
      <c r="AO12" s="40"/>
      <c r="AP12" s="38"/>
      <c r="AQ12" s="31">
        <v>3</v>
      </c>
      <c r="AR12" s="2" t="s">
        <v>28</v>
      </c>
      <c r="AS12" s="2" t="str">
        <f t="shared" si="3"/>
        <v>May</v>
      </c>
      <c r="AT12" s="32">
        <v>1003</v>
      </c>
      <c r="AU12">
        <f t="shared" si="4"/>
        <v>24</v>
      </c>
      <c r="AV12">
        <f t="shared" si="5"/>
        <v>1</v>
      </c>
      <c r="AW12">
        <f t="shared" si="6"/>
        <v>2</v>
      </c>
      <c r="AX12">
        <f t="shared" si="7"/>
        <v>4</v>
      </c>
      <c r="AY12" s="3">
        <f t="shared" si="8"/>
        <v>31</v>
      </c>
      <c r="AZ12" s="3">
        <f>may[[#This Row],[Days]]-may[[#This Row],[Absent]]</f>
        <v>30</v>
      </c>
      <c r="BA12" s="23">
        <v>56000</v>
      </c>
      <c r="BB12" s="24">
        <f>may[[#This Row],[Salary]]/may[[#This Row],[Days]]</f>
        <v>1806.4516129032259</v>
      </c>
      <c r="BC12" s="24">
        <f>may[[#This Row],[PerDaySalary]]*may[[#This Row],[Absent]]</f>
        <v>1806.4516129032259</v>
      </c>
      <c r="BD12" s="25">
        <f>may[[#This Row],[Salary]]-may[[#This Row],[Deduction]]</f>
        <v>54193.548387096773</v>
      </c>
      <c r="BE12" s="38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</row>
    <row r="13" spans="4:92" ht="15" thickBot="1" x14ac:dyDescent="0.35">
      <c r="D13" s="36"/>
      <c r="E13" s="40"/>
      <c r="F13" s="7">
        <v>4</v>
      </c>
      <c r="G13" s="2" t="s">
        <v>3</v>
      </c>
      <c r="H13" s="2">
        <v>1004</v>
      </c>
      <c r="I13" s="16">
        <f t="shared" si="9"/>
        <v>4</v>
      </c>
      <c r="J13" s="15" t="s">
        <v>53</v>
      </c>
      <c r="K13" s="15" t="s">
        <v>52</v>
      </c>
      <c r="L13" s="15" t="s">
        <v>52</v>
      </c>
      <c r="M13" s="15" t="str">
        <f t="shared" si="2"/>
        <v>WO</v>
      </c>
      <c r="N13" s="15" t="s">
        <v>54</v>
      </c>
      <c r="O13" s="15" t="s">
        <v>54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tr">
        <f t="shared" si="2"/>
        <v>WO</v>
      </c>
      <c r="U13" s="15" t="s">
        <v>52</v>
      </c>
      <c r="V13" s="15" t="s">
        <v>52</v>
      </c>
      <c r="W13" s="15" t="s">
        <v>52</v>
      </c>
      <c r="X13" s="15" t="s">
        <v>52</v>
      </c>
      <c r="Y13" s="15" t="s">
        <v>52</v>
      </c>
      <c r="Z13" s="15" t="s">
        <v>52</v>
      </c>
      <c r="AA13" s="15" t="str">
        <f t="shared" si="2"/>
        <v>WO</v>
      </c>
      <c r="AB13" s="15" t="s">
        <v>53</v>
      </c>
      <c r="AC13" s="15" t="s">
        <v>52</v>
      </c>
      <c r="AD13" s="15" t="s">
        <v>52</v>
      </c>
      <c r="AE13" s="15" t="s">
        <v>52</v>
      </c>
      <c r="AF13" s="15" t="s">
        <v>52</v>
      </c>
      <c r="AG13" s="15" t="s">
        <v>52</v>
      </c>
      <c r="AH13" s="15" t="str">
        <f t="shared" si="2"/>
        <v>WO</v>
      </c>
      <c r="AI13" s="15" t="s">
        <v>52</v>
      </c>
      <c r="AJ13" s="15" t="s">
        <v>52</v>
      </c>
      <c r="AK13" s="15" t="s">
        <v>52</v>
      </c>
      <c r="AL13" s="15" t="s">
        <v>52</v>
      </c>
      <c r="AM13" s="15" t="s">
        <v>52</v>
      </c>
      <c r="AN13" s="15" t="s">
        <v>52</v>
      </c>
      <c r="AO13" s="40"/>
      <c r="AP13" s="38"/>
      <c r="AQ13" s="31">
        <v>4</v>
      </c>
      <c r="AR13" s="2" t="s">
        <v>3</v>
      </c>
      <c r="AS13" s="2" t="str">
        <f t="shared" si="3"/>
        <v>May</v>
      </c>
      <c r="AT13" s="32">
        <v>1004</v>
      </c>
      <c r="AU13">
        <f t="shared" si="4"/>
        <v>23</v>
      </c>
      <c r="AV13">
        <f t="shared" si="5"/>
        <v>2</v>
      </c>
      <c r="AW13">
        <f t="shared" si="6"/>
        <v>2</v>
      </c>
      <c r="AX13">
        <f t="shared" si="7"/>
        <v>4</v>
      </c>
      <c r="AY13" s="3">
        <f t="shared" si="8"/>
        <v>31</v>
      </c>
      <c r="AZ13" s="3">
        <f>may[[#This Row],[Days]]-may[[#This Row],[Absent]]</f>
        <v>29</v>
      </c>
      <c r="BA13" s="23">
        <v>34000</v>
      </c>
      <c r="BB13" s="24">
        <f>may[[#This Row],[Salary]]/may[[#This Row],[Days]]</f>
        <v>1096.7741935483871</v>
      </c>
      <c r="BC13" s="24">
        <f>may[[#This Row],[PerDaySalary]]*may[[#This Row],[Absent]]</f>
        <v>2193.5483870967741</v>
      </c>
      <c r="BD13" s="25">
        <f>may[[#This Row],[Salary]]-may[[#This Row],[Deduction]]</f>
        <v>31806.451612903227</v>
      </c>
      <c r="BE13" s="38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</row>
    <row r="14" spans="4:92" ht="15" thickBot="1" x14ac:dyDescent="0.35">
      <c r="D14" s="36"/>
      <c r="E14" s="40"/>
      <c r="F14" s="7">
        <v>5</v>
      </c>
      <c r="G14" s="2" t="s">
        <v>29</v>
      </c>
      <c r="H14" s="2">
        <v>1005</v>
      </c>
      <c r="I14" s="16">
        <f t="shared" si="9"/>
        <v>4</v>
      </c>
      <c r="J14" s="15" t="s">
        <v>52</v>
      </c>
      <c r="K14" s="15" t="s">
        <v>52</v>
      </c>
      <c r="L14" s="15" t="s">
        <v>52</v>
      </c>
      <c r="M14" s="15" t="str">
        <f t="shared" si="2"/>
        <v>WO</v>
      </c>
      <c r="N14" s="15" t="s">
        <v>54</v>
      </c>
      <c r="O14" s="15" t="s">
        <v>54</v>
      </c>
      <c r="P14" s="15" t="s">
        <v>52</v>
      </c>
      <c r="Q14" s="15" t="s">
        <v>52</v>
      </c>
      <c r="R14" s="15" t="s">
        <v>52</v>
      </c>
      <c r="S14" s="15" t="s">
        <v>52</v>
      </c>
      <c r="T14" s="15" t="str">
        <f t="shared" si="2"/>
        <v>WO</v>
      </c>
      <c r="U14" s="15" t="s">
        <v>52</v>
      </c>
      <c r="V14" s="15" t="s">
        <v>52</v>
      </c>
      <c r="W14" s="15" t="s">
        <v>52</v>
      </c>
      <c r="X14" s="15" t="s">
        <v>52</v>
      </c>
      <c r="Y14" s="15" t="s">
        <v>53</v>
      </c>
      <c r="Z14" s="15" t="s">
        <v>52</v>
      </c>
      <c r="AA14" s="15" t="str">
        <f t="shared" si="2"/>
        <v>WO</v>
      </c>
      <c r="AB14" s="15" t="s">
        <v>52</v>
      </c>
      <c r="AC14" s="15" t="s">
        <v>52</v>
      </c>
      <c r="AD14" s="15" t="s">
        <v>52</v>
      </c>
      <c r="AE14" s="15" t="s">
        <v>52</v>
      </c>
      <c r="AF14" s="15" t="s">
        <v>52</v>
      </c>
      <c r="AG14" s="15" t="s">
        <v>52</v>
      </c>
      <c r="AH14" s="15" t="str">
        <f t="shared" si="2"/>
        <v>WO</v>
      </c>
      <c r="AI14" s="15" t="s">
        <v>52</v>
      </c>
      <c r="AJ14" s="15" t="s">
        <v>52</v>
      </c>
      <c r="AK14" s="15" t="s">
        <v>52</v>
      </c>
      <c r="AL14" s="15" t="s">
        <v>53</v>
      </c>
      <c r="AM14" s="15" t="s">
        <v>52</v>
      </c>
      <c r="AN14" s="15" t="s">
        <v>52</v>
      </c>
      <c r="AO14" s="40"/>
      <c r="AP14" s="38"/>
      <c r="AQ14" s="31">
        <v>5</v>
      </c>
      <c r="AR14" s="2" t="s">
        <v>29</v>
      </c>
      <c r="AS14" s="2" t="str">
        <f t="shared" si="3"/>
        <v>May</v>
      </c>
      <c r="AT14" s="32">
        <v>1005</v>
      </c>
      <c r="AU14">
        <f t="shared" si="4"/>
        <v>23</v>
      </c>
      <c r="AV14">
        <f t="shared" si="5"/>
        <v>2</v>
      </c>
      <c r="AW14">
        <f t="shared" si="6"/>
        <v>2</v>
      </c>
      <c r="AX14">
        <f t="shared" si="7"/>
        <v>4</v>
      </c>
      <c r="AY14" s="3">
        <f t="shared" si="8"/>
        <v>31</v>
      </c>
      <c r="AZ14" s="3">
        <f>may[[#This Row],[Days]]-may[[#This Row],[Absent]]</f>
        <v>29</v>
      </c>
      <c r="BA14" s="23">
        <v>76000</v>
      </c>
      <c r="BB14" s="24">
        <f>may[[#This Row],[Salary]]/may[[#This Row],[Days]]</f>
        <v>2451.6129032258063</v>
      </c>
      <c r="BC14" s="24">
        <f>may[[#This Row],[PerDaySalary]]*may[[#This Row],[Absent]]</f>
        <v>4903.2258064516127</v>
      </c>
      <c r="BD14" s="25">
        <f>may[[#This Row],[Salary]]-may[[#This Row],[Deduction]]</f>
        <v>71096.774193548394</v>
      </c>
      <c r="BE14" s="38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</row>
    <row r="15" spans="4:92" ht="15" thickBot="1" x14ac:dyDescent="0.35">
      <c r="D15" s="36"/>
      <c r="E15" s="40"/>
      <c r="F15" s="7">
        <v>6</v>
      </c>
      <c r="G15" s="2" t="s">
        <v>30</v>
      </c>
      <c r="H15" s="2">
        <v>1006</v>
      </c>
      <c r="I15" s="16">
        <f t="shared" si="9"/>
        <v>4</v>
      </c>
      <c r="J15" s="15" t="s">
        <v>52</v>
      </c>
      <c r="K15" s="15" t="s">
        <v>52</v>
      </c>
      <c r="L15" s="15" t="s">
        <v>52</v>
      </c>
      <c r="M15" s="15" t="str">
        <f t="shared" si="2"/>
        <v>WO</v>
      </c>
      <c r="N15" s="15" t="s">
        <v>54</v>
      </c>
      <c r="O15" s="15" t="s">
        <v>54</v>
      </c>
      <c r="P15" s="15" t="s">
        <v>52</v>
      </c>
      <c r="Q15" s="15" t="s">
        <v>52</v>
      </c>
      <c r="R15" s="15" t="s">
        <v>53</v>
      </c>
      <c r="S15" s="15" t="s">
        <v>52</v>
      </c>
      <c r="T15" s="15" t="str">
        <f t="shared" si="2"/>
        <v>WO</v>
      </c>
      <c r="U15" s="15" t="s">
        <v>52</v>
      </c>
      <c r="V15" s="15" t="s">
        <v>52</v>
      </c>
      <c r="W15" s="15" t="s">
        <v>52</v>
      </c>
      <c r="X15" s="15" t="s">
        <v>52</v>
      </c>
      <c r="Y15" s="15" t="s">
        <v>52</v>
      </c>
      <c r="Z15" s="15" t="s">
        <v>52</v>
      </c>
      <c r="AA15" s="15" t="str">
        <f t="shared" si="2"/>
        <v>WO</v>
      </c>
      <c r="AB15" s="15" t="s">
        <v>52</v>
      </c>
      <c r="AC15" s="15" t="s">
        <v>52</v>
      </c>
      <c r="AD15" s="15" t="s">
        <v>52</v>
      </c>
      <c r="AE15" s="15" t="s">
        <v>52</v>
      </c>
      <c r="AF15" s="15" t="s">
        <v>52</v>
      </c>
      <c r="AG15" s="15" t="s">
        <v>52</v>
      </c>
      <c r="AH15" s="15" t="str">
        <f t="shared" si="2"/>
        <v>WO</v>
      </c>
      <c r="AI15" s="15" t="s">
        <v>52</v>
      </c>
      <c r="AJ15" s="15" t="s">
        <v>52</v>
      </c>
      <c r="AK15" s="15" t="s">
        <v>52</v>
      </c>
      <c r="AL15" s="15" t="s">
        <v>52</v>
      </c>
      <c r="AM15" s="15" t="s">
        <v>52</v>
      </c>
      <c r="AN15" s="15" t="s">
        <v>52</v>
      </c>
      <c r="AO15" s="40"/>
      <c r="AP15" s="38"/>
      <c r="AQ15" s="31">
        <v>6</v>
      </c>
      <c r="AR15" s="2" t="s">
        <v>30</v>
      </c>
      <c r="AS15" s="2" t="str">
        <f t="shared" si="3"/>
        <v>May</v>
      </c>
      <c r="AT15" s="32">
        <v>1006</v>
      </c>
      <c r="AU15">
        <f t="shared" si="4"/>
        <v>24</v>
      </c>
      <c r="AV15">
        <f t="shared" si="5"/>
        <v>1</v>
      </c>
      <c r="AW15">
        <f t="shared" si="6"/>
        <v>2</v>
      </c>
      <c r="AX15">
        <f t="shared" si="7"/>
        <v>4</v>
      </c>
      <c r="AY15" s="3">
        <f t="shared" si="8"/>
        <v>31</v>
      </c>
      <c r="AZ15" s="3">
        <f>may[[#This Row],[Days]]-may[[#This Row],[Absent]]</f>
        <v>30</v>
      </c>
      <c r="BA15" s="23">
        <v>89000</v>
      </c>
      <c r="BB15" s="24">
        <f>may[[#This Row],[Salary]]/may[[#This Row],[Days]]</f>
        <v>2870.9677419354839</v>
      </c>
      <c r="BC15" s="24">
        <f>may[[#This Row],[PerDaySalary]]*may[[#This Row],[Absent]]</f>
        <v>2870.9677419354839</v>
      </c>
      <c r="BD15" s="25">
        <f>may[[#This Row],[Salary]]-may[[#This Row],[Deduction]]</f>
        <v>86129.032258064515</v>
      </c>
      <c r="BE15" s="38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</row>
    <row r="16" spans="4:92" ht="15" thickBot="1" x14ac:dyDescent="0.35">
      <c r="D16" s="36"/>
      <c r="E16" s="40"/>
      <c r="F16" s="7">
        <v>7</v>
      </c>
      <c r="G16" s="2" t="s">
        <v>55</v>
      </c>
      <c r="H16" s="2">
        <v>1007</v>
      </c>
      <c r="I16" s="16">
        <f t="shared" si="9"/>
        <v>4</v>
      </c>
      <c r="J16" s="15" t="s">
        <v>52</v>
      </c>
      <c r="K16" s="15" t="s">
        <v>52</v>
      </c>
      <c r="L16" s="15" t="s">
        <v>52</v>
      </c>
      <c r="M16" s="15" t="str">
        <f t="shared" si="2"/>
        <v>WO</v>
      </c>
      <c r="N16" s="15" t="s">
        <v>54</v>
      </c>
      <c r="O16" s="15" t="s">
        <v>54</v>
      </c>
      <c r="P16" s="15" t="s">
        <v>52</v>
      </c>
      <c r="Q16" s="15" t="s">
        <v>52</v>
      </c>
      <c r="R16" s="15" t="s">
        <v>52</v>
      </c>
      <c r="S16" s="15" t="s">
        <v>52</v>
      </c>
      <c r="T16" s="15" t="str">
        <f t="shared" si="2"/>
        <v>WO</v>
      </c>
      <c r="U16" s="15" t="s">
        <v>52</v>
      </c>
      <c r="V16" s="15" t="s">
        <v>52</v>
      </c>
      <c r="W16" s="15" t="s">
        <v>52</v>
      </c>
      <c r="X16" s="15" t="s">
        <v>52</v>
      </c>
      <c r="Y16" s="15" t="s">
        <v>52</v>
      </c>
      <c r="Z16" s="15" t="s">
        <v>52</v>
      </c>
      <c r="AA16" s="15" t="str">
        <f t="shared" si="2"/>
        <v>WO</v>
      </c>
      <c r="AB16" s="15" t="s">
        <v>52</v>
      </c>
      <c r="AC16" s="15" t="s">
        <v>52</v>
      </c>
      <c r="AD16" s="15" t="s">
        <v>52</v>
      </c>
      <c r="AE16" s="15" t="s">
        <v>52</v>
      </c>
      <c r="AF16" s="15" t="s">
        <v>52</v>
      </c>
      <c r="AG16" s="15" t="s">
        <v>52</v>
      </c>
      <c r="AH16" s="15" t="str">
        <f t="shared" si="2"/>
        <v>WO</v>
      </c>
      <c r="AI16" s="15" t="s">
        <v>52</v>
      </c>
      <c r="AJ16" s="15" t="s">
        <v>52</v>
      </c>
      <c r="AK16" s="15" t="s">
        <v>52</v>
      </c>
      <c r="AL16" s="15" t="s">
        <v>52</v>
      </c>
      <c r="AM16" s="15" t="s">
        <v>52</v>
      </c>
      <c r="AN16" s="15" t="s">
        <v>52</v>
      </c>
      <c r="AO16" s="40"/>
      <c r="AP16" s="38"/>
      <c r="AQ16" s="31">
        <v>7</v>
      </c>
      <c r="AR16" s="2" t="s">
        <v>55</v>
      </c>
      <c r="AS16" s="2" t="str">
        <f t="shared" si="3"/>
        <v>May</v>
      </c>
      <c r="AT16" s="32">
        <v>1007</v>
      </c>
      <c r="AU16">
        <f t="shared" si="4"/>
        <v>25</v>
      </c>
      <c r="AV16">
        <f t="shared" si="5"/>
        <v>0</v>
      </c>
      <c r="AW16">
        <f t="shared" si="6"/>
        <v>2</v>
      </c>
      <c r="AX16">
        <f t="shared" si="7"/>
        <v>4</v>
      </c>
      <c r="AY16" s="3">
        <f t="shared" si="8"/>
        <v>31</v>
      </c>
      <c r="AZ16" s="3">
        <f>may[[#This Row],[Days]]-may[[#This Row],[Absent]]</f>
        <v>31</v>
      </c>
      <c r="BA16" s="23">
        <v>76000</v>
      </c>
      <c r="BB16" s="24">
        <f>may[[#This Row],[Salary]]/may[[#This Row],[Days]]</f>
        <v>2451.6129032258063</v>
      </c>
      <c r="BC16" s="24">
        <f>may[[#This Row],[PerDaySalary]]*may[[#This Row],[Absent]]</f>
        <v>0</v>
      </c>
      <c r="BD16" s="25">
        <f>may[[#This Row],[Salary]]-may[[#This Row],[Deduction]]</f>
        <v>76000</v>
      </c>
      <c r="BE16" s="38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</row>
    <row r="17" spans="4:92" ht="15" thickBot="1" x14ac:dyDescent="0.35">
      <c r="D17" s="36"/>
      <c r="E17" s="40"/>
      <c r="F17" s="7">
        <v>8</v>
      </c>
      <c r="G17" s="2" t="s">
        <v>31</v>
      </c>
      <c r="H17" s="2">
        <v>1008</v>
      </c>
      <c r="I17" s="16">
        <f t="shared" si="9"/>
        <v>4</v>
      </c>
      <c r="J17" s="15" t="s">
        <v>52</v>
      </c>
      <c r="K17" s="15" t="s">
        <v>52</v>
      </c>
      <c r="L17" s="15" t="s">
        <v>52</v>
      </c>
      <c r="M17" s="15" t="str">
        <f t="shared" si="2"/>
        <v>WO</v>
      </c>
      <c r="N17" s="15" t="s">
        <v>54</v>
      </c>
      <c r="O17" s="15" t="s">
        <v>54</v>
      </c>
      <c r="P17" s="15" t="s">
        <v>52</v>
      </c>
      <c r="Q17" s="15" t="s">
        <v>52</v>
      </c>
      <c r="R17" s="15" t="s">
        <v>52</v>
      </c>
      <c r="S17" s="15" t="s">
        <v>52</v>
      </c>
      <c r="T17" s="15" t="str">
        <f t="shared" si="2"/>
        <v>WO</v>
      </c>
      <c r="U17" s="15" t="s">
        <v>52</v>
      </c>
      <c r="V17" s="15" t="s">
        <v>52</v>
      </c>
      <c r="W17" s="15" t="s">
        <v>52</v>
      </c>
      <c r="X17" s="15" t="s">
        <v>52</v>
      </c>
      <c r="Y17" s="15" t="s">
        <v>52</v>
      </c>
      <c r="Z17" s="15" t="s">
        <v>52</v>
      </c>
      <c r="AA17" s="15" t="str">
        <f t="shared" si="2"/>
        <v>WO</v>
      </c>
      <c r="AB17" s="15" t="s">
        <v>52</v>
      </c>
      <c r="AC17" s="15" t="s">
        <v>52</v>
      </c>
      <c r="AD17" s="15" t="s">
        <v>52</v>
      </c>
      <c r="AE17" s="15" t="s">
        <v>52</v>
      </c>
      <c r="AF17" s="15" t="s">
        <v>52</v>
      </c>
      <c r="AG17" s="15" t="s">
        <v>52</v>
      </c>
      <c r="AH17" s="15" t="str">
        <f t="shared" si="2"/>
        <v>WO</v>
      </c>
      <c r="AI17" s="15" t="s">
        <v>52</v>
      </c>
      <c r="AJ17" s="15" t="s">
        <v>52</v>
      </c>
      <c r="AK17" s="15" t="s">
        <v>52</v>
      </c>
      <c r="AL17" s="15" t="s">
        <v>52</v>
      </c>
      <c r="AM17" s="15" t="s">
        <v>52</v>
      </c>
      <c r="AN17" s="15" t="s">
        <v>52</v>
      </c>
      <c r="AO17" s="40"/>
      <c r="AP17" s="38"/>
      <c r="AQ17" s="31">
        <v>8</v>
      </c>
      <c r="AR17" s="2" t="s">
        <v>31</v>
      </c>
      <c r="AS17" s="2" t="str">
        <f t="shared" si="3"/>
        <v>May</v>
      </c>
      <c r="AT17" s="32">
        <v>1008</v>
      </c>
      <c r="AU17">
        <f t="shared" si="4"/>
        <v>25</v>
      </c>
      <c r="AV17">
        <f t="shared" si="5"/>
        <v>0</v>
      </c>
      <c r="AW17">
        <f t="shared" si="6"/>
        <v>2</v>
      </c>
      <c r="AX17">
        <f t="shared" si="7"/>
        <v>4</v>
      </c>
      <c r="AY17" s="3">
        <f t="shared" si="8"/>
        <v>31</v>
      </c>
      <c r="AZ17" s="3">
        <f>may[[#This Row],[Days]]-may[[#This Row],[Absent]]</f>
        <v>31</v>
      </c>
      <c r="BA17" s="23">
        <v>54000</v>
      </c>
      <c r="BB17" s="24">
        <f>may[[#This Row],[Salary]]/may[[#This Row],[Days]]</f>
        <v>1741.9354838709678</v>
      </c>
      <c r="BC17" s="24">
        <f>may[[#This Row],[PerDaySalary]]*may[[#This Row],[Absent]]</f>
        <v>0</v>
      </c>
      <c r="BD17" s="25">
        <f>may[[#This Row],[Salary]]-may[[#This Row],[Deduction]]</f>
        <v>54000</v>
      </c>
      <c r="BE17" s="38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</row>
    <row r="18" spans="4:92" ht="15" thickBot="1" x14ac:dyDescent="0.35">
      <c r="D18" s="36"/>
      <c r="E18" s="40"/>
      <c r="F18" s="7">
        <v>9</v>
      </c>
      <c r="G18" s="2" t="s">
        <v>32</v>
      </c>
      <c r="H18" s="2">
        <v>1009</v>
      </c>
      <c r="I18" s="16">
        <f t="shared" si="9"/>
        <v>4</v>
      </c>
      <c r="J18" s="15" t="s">
        <v>52</v>
      </c>
      <c r="K18" s="15" t="s">
        <v>52</v>
      </c>
      <c r="L18" s="15" t="s">
        <v>52</v>
      </c>
      <c r="M18" s="15" t="str">
        <f t="shared" si="2"/>
        <v>WO</v>
      </c>
      <c r="N18" s="15" t="s">
        <v>54</v>
      </c>
      <c r="O18" s="15" t="s">
        <v>54</v>
      </c>
      <c r="P18" s="15" t="s">
        <v>52</v>
      </c>
      <c r="Q18" s="15" t="s">
        <v>52</v>
      </c>
      <c r="R18" s="15" t="s">
        <v>52</v>
      </c>
      <c r="S18" s="15" t="s">
        <v>52</v>
      </c>
      <c r="T18" s="15" t="str">
        <f t="shared" si="2"/>
        <v>WO</v>
      </c>
      <c r="U18" s="15" t="s">
        <v>52</v>
      </c>
      <c r="V18" s="15" t="s">
        <v>52</v>
      </c>
      <c r="W18" s="15" t="s">
        <v>52</v>
      </c>
      <c r="X18" s="15" t="s">
        <v>52</v>
      </c>
      <c r="Y18" s="15" t="s">
        <v>52</v>
      </c>
      <c r="Z18" s="15" t="s">
        <v>52</v>
      </c>
      <c r="AA18" s="15" t="str">
        <f t="shared" ref="AA18:AH29" si="10">IF(AA$8="Sun","WO","")</f>
        <v>WO</v>
      </c>
      <c r="AB18" s="15" t="s">
        <v>52</v>
      </c>
      <c r="AC18" s="15" t="s">
        <v>52</v>
      </c>
      <c r="AD18" s="15" t="s">
        <v>52</v>
      </c>
      <c r="AE18" s="15" t="s">
        <v>52</v>
      </c>
      <c r="AF18" s="15" t="s">
        <v>52</v>
      </c>
      <c r="AG18" s="15" t="s">
        <v>52</v>
      </c>
      <c r="AH18" s="15" t="str">
        <f t="shared" si="10"/>
        <v>WO</v>
      </c>
      <c r="AI18" s="15" t="s">
        <v>52</v>
      </c>
      <c r="AJ18" s="15" t="s">
        <v>52</v>
      </c>
      <c r="AK18" s="15" t="s">
        <v>52</v>
      </c>
      <c r="AL18" s="15" t="s">
        <v>53</v>
      </c>
      <c r="AM18" s="15" t="s">
        <v>52</v>
      </c>
      <c r="AN18" s="15" t="s">
        <v>52</v>
      </c>
      <c r="AO18" s="40"/>
      <c r="AP18" s="38"/>
      <c r="AQ18" s="31">
        <v>9</v>
      </c>
      <c r="AR18" s="2" t="s">
        <v>32</v>
      </c>
      <c r="AS18" s="2" t="str">
        <f t="shared" si="3"/>
        <v>May</v>
      </c>
      <c r="AT18" s="32">
        <v>1009</v>
      </c>
      <c r="AU18">
        <f t="shared" si="4"/>
        <v>24</v>
      </c>
      <c r="AV18">
        <f t="shared" si="5"/>
        <v>1</v>
      </c>
      <c r="AW18">
        <f t="shared" si="6"/>
        <v>2</v>
      </c>
      <c r="AX18">
        <f t="shared" si="7"/>
        <v>4</v>
      </c>
      <c r="AY18" s="3">
        <f t="shared" si="8"/>
        <v>31</v>
      </c>
      <c r="AZ18" s="3">
        <f>may[[#This Row],[Days]]-may[[#This Row],[Absent]]</f>
        <v>30</v>
      </c>
      <c r="BA18" s="23">
        <v>34000</v>
      </c>
      <c r="BB18" s="24">
        <f>may[[#This Row],[Salary]]/may[[#This Row],[Days]]</f>
        <v>1096.7741935483871</v>
      </c>
      <c r="BC18" s="24">
        <f>may[[#This Row],[PerDaySalary]]*may[[#This Row],[Absent]]</f>
        <v>1096.7741935483871</v>
      </c>
      <c r="BD18" s="25">
        <f>may[[#This Row],[Salary]]-may[[#This Row],[Deduction]]</f>
        <v>32903.225806451614</v>
      </c>
      <c r="BE18" s="38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</row>
    <row r="19" spans="4:92" ht="15" thickBot="1" x14ac:dyDescent="0.35">
      <c r="D19" s="36"/>
      <c r="E19" s="40"/>
      <c r="F19" s="7">
        <v>10</v>
      </c>
      <c r="G19" s="2" t="s">
        <v>11</v>
      </c>
      <c r="H19" s="2">
        <v>1010</v>
      </c>
      <c r="I19" s="16">
        <f t="shared" si="9"/>
        <v>4</v>
      </c>
      <c r="J19" s="15" t="s">
        <v>52</v>
      </c>
      <c r="K19" s="15" t="s">
        <v>52</v>
      </c>
      <c r="L19" s="15" t="s">
        <v>52</v>
      </c>
      <c r="M19" s="15" t="str">
        <f t="shared" ref="M19:T29" si="11">IF(M$8="Sun","WO","")</f>
        <v>WO</v>
      </c>
      <c r="N19" s="15" t="s">
        <v>54</v>
      </c>
      <c r="O19" s="15" t="s">
        <v>54</v>
      </c>
      <c r="P19" s="15" t="s">
        <v>52</v>
      </c>
      <c r="Q19" s="15" t="s">
        <v>52</v>
      </c>
      <c r="R19" s="15" t="s">
        <v>52</v>
      </c>
      <c r="S19" s="15" t="s">
        <v>52</v>
      </c>
      <c r="T19" s="15" t="str">
        <f t="shared" si="11"/>
        <v>WO</v>
      </c>
      <c r="U19" s="15" t="s">
        <v>52</v>
      </c>
      <c r="V19" s="15" t="s">
        <v>52</v>
      </c>
      <c r="W19" s="15" t="s">
        <v>52</v>
      </c>
      <c r="X19" s="15" t="s">
        <v>52</v>
      </c>
      <c r="Y19" s="15" t="s">
        <v>52</v>
      </c>
      <c r="Z19" s="15" t="s">
        <v>52</v>
      </c>
      <c r="AA19" s="15" t="str">
        <f t="shared" si="10"/>
        <v>WO</v>
      </c>
      <c r="AB19" s="15" t="s">
        <v>52</v>
      </c>
      <c r="AC19" s="15" t="s">
        <v>52</v>
      </c>
      <c r="AD19" s="15" t="s">
        <v>52</v>
      </c>
      <c r="AE19" s="15" t="s">
        <v>52</v>
      </c>
      <c r="AF19" s="15" t="s">
        <v>52</v>
      </c>
      <c r="AG19" s="15" t="s">
        <v>52</v>
      </c>
      <c r="AH19" s="15" t="str">
        <f t="shared" si="10"/>
        <v>WO</v>
      </c>
      <c r="AI19" s="15" t="s">
        <v>52</v>
      </c>
      <c r="AJ19" s="15" t="s">
        <v>52</v>
      </c>
      <c r="AK19" s="15" t="s">
        <v>52</v>
      </c>
      <c r="AL19" s="15" t="s">
        <v>52</v>
      </c>
      <c r="AM19" s="15" t="s">
        <v>52</v>
      </c>
      <c r="AN19" s="15" t="s">
        <v>52</v>
      </c>
      <c r="AO19" s="40"/>
      <c r="AP19" s="38"/>
      <c r="AQ19" s="31">
        <v>10</v>
      </c>
      <c r="AR19" s="2" t="s">
        <v>11</v>
      </c>
      <c r="AS19" s="2" t="str">
        <f t="shared" si="3"/>
        <v>May</v>
      </c>
      <c r="AT19" s="32">
        <v>1010</v>
      </c>
      <c r="AU19">
        <f t="shared" si="4"/>
        <v>25</v>
      </c>
      <c r="AV19">
        <f t="shared" si="5"/>
        <v>0</v>
      </c>
      <c r="AW19">
        <f t="shared" si="6"/>
        <v>2</v>
      </c>
      <c r="AX19">
        <f t="shared" si="7"/>
        <v>4</v>
      </c>
      <c r="AY19" s="3">
        <f t="shared" si="8"/>
        <v>31</v>
      </c>
      <c r="AZ19" s="3">
        <f>may[[#This Row],[Days]]-may[[#This Row],[Absent]]</f>
        <v>31</v>
      </c>
      <c r="BA19" s="23">
        <v>23000</v>
      </c>
      <c r="BB19" s="24">
        <f>may[[#This Row],[Salary]]/may[[#This Row],[Days]]</f>
        <v>741.93548387096769</v>
      </c>
      <c r="BC19" s="24">
        <f>may[[#This Row],[PerDaySalary]]*may[[#This Row],[Absent]]</f>
        <v>0</v>
      </c>
      <c r="BD19" s="25">
        <f>may[[#This Row],[Salary]]-may[[#This Row],[Deduction]]</f>
        <v>23000</v>
      </c>
      <c r="BE19" s="38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</row>
    <row r="20" spans="4:92" ht="15" thickBot="1" x14ac:dyDescent="0.35">
      <c r="D20" s="36"/>
      <c r="E20" s="40"/>
      <c r="F20" s="7">
        <v>11</v>
      </c>
      <c r="G20" s="2" t="s">
        <v>56</v>
      </c>
      <c r="H20" s="2">
        <v>1011</v>
      </c>
      <c r="I20" s="16">
        <f t="shared" si="9"/>
        <v>4</v>
      </c>
      <c r="J20" s="15" t="s">
        <v>52</v>
      </c>
      <c r="K20" s="15" t="s">
        <v>52</v>
      </c>
      <c r="L20" s="15" t="s">
        <v>52</v>
      </c>
      <c r="M20" s="15" t="str">
        <f t="shared" si="11"/>
        <v>WO</v>
      </c>
      <c r="N20" s="15" t="s">
        <v>54</v>
      </c>
      <c r="O20" s="15" t="s">
        <v>54</v>
      </c>
      <c r="P20" s="15" t="s">
        <v>52</v>
      </c>
      <c r="Q20" s="15" t="s">
        <v>52</v>
      </c>
      <c r="R20" s="15" t="s">
        <v>52</v>
      </c>
      <c r="S20" s="15" t="s">
        <v>52</v>
      </c>
      <c r="T20" s="15" t="str">
        <f t="shared" si="11"/>
        <v>WO</v>
      </c>
      <c r="U20" s="15" t="s">
        <v>52</v>
      </c>
      <c r="V20" s="15" t="s">
        <v>52</v>
      </c>
      <c r="W20" s="15" t="s">
        <v>52</v>
      </c>
      <c r="X20" s="15" t="s">
        <v>52</v>
      </c>
      <c r="Y20" s="15" t="s">
        <v>52</v>
      </c>
      <c r="Z20" s="15" t="s">
        <v>52</v>
      </c>
      <c r="AA20" s="15" t="str">
        <f t="shared" si="10"/>
        <v>WO</v>
      </c>
      <c r="AB20" s="15" t="s">
        <v>52</v>
      </c>
      <c r="AC20" s="15" t="s">
        <v>52</v>
      </c>
      <c r="AD20" s="15" t="s">
        <v>52</v>
      </c>
      <c r="AE20" s="15" t="s">
        <v>52</v>
      </c>
      <c r="AF20" s="15" t="s">
        <v>52</v>
      </c>
      <c r="AG20" s="15" t="s">
        <v>52</v>
      </c>
      <c r="AH20" s="15" t="str">
        <f t="shared" si="10"/>
        <v>WO</v>
      </c>
      <c r="AI20" s="15" t="s">
        <v>52</v>
      </c>
      <c r="AJ20" s="15" t="s">
        <v>52</v>
      </c>
      <c r="AK20" s="15" t="s">
        <v>52</v>
      </c>
      <c r="AL20" s="15" t="s">
        <v>52</v>
      </c>
      <c r="AM20" s="15" t="s">
        <v>52</v>
      </c>
      <c r="AN20" s="15" t="s">
        <v>52</v>
      </c>
      <c r="AO20" s="40"/>
      <c r="AP20" s="38"/>
      <c r="AQ20" s="31">
        <v>11</v>
      </c>
      <c r="AR20" s="2" t="s">
        <v>56</v>
      </c>
      <c r="AS20" s="2" t="str">
        <f t="shared" si="3"/>
        <v>May</v>
      </c>
      <c r="AT20" s="32">
        <v>1011</v>
      </c>
      <c r="AU20">
        <f t="shared" si="4"/>
        <v>25</v>
      </c>
      <c r="AV20">
        <f t="shared" si="5"/>
        <v>0</v>
      </c>
      <c r="AW20">
        <f t="shared" si="6"/>
        <v>2</v>
      </c>
      <c r="AX20">
        <f t="shared" si="7"/>
        <v>4</v>
      </c>
      <c r="AY20" s="3">
        <f t="shared" si="8"/>
        <v>31</v>
      </c>
      <c r="AZ20" s="3">
        <f>may[[#This Row],[Days]]-may[[#This Row],[Absent]]</f>
        <v>31</v>
      </c>
      <c r="BA20" s="23">
        <v>45000</v>
      </c>
      <c r="BB20" s="24">
        <f>may[[#This Row],[Salary]]/may[[#This Row],[Days]]</f>
        <v>1451.6129032258063</v>
      </c>
      <c r="BC20" s="24">
        <f>may[[#This Row],[PerDaySalary]]*may[[#This Row],[Absent]]</f>
        <v>0</v>
      </c>
      <c r="BD20" s="25">
        <f>may[[#This Row],[Salary]]-may[[#This Row],[Deduction]]</f>
        <v>45000</v>
      </c>
      <c r="BE20" s="38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</row>
    <row r="21" spans="4:92" ht="15" thickBot="1" x14ac:dyDescent="0.35">
      <c r="D21" s="36"/>
      <c r="E21" s="40"/>
      <c r="F21" s="7">
        <v>12</v>
      </c>
      <c r="G21" s="2" t="s">
        <v>33</v>
      </c>
      <c r="H21" s="2">
        <v>1012</v>
      </c>
      <c r="I21" s="16">
        <f t="shared" si="9"/>
        <v>4</v>
      </c>
      <c r="J21" s="15" t="s">
        <v>52</v>
      </c>
      <c r="K21" s="15" t="s">
        <v>52</v>
      </c>
      <c r="L21" s="15" t="s">
        <v>52</v>
      </c>
      <c r="M21" s="15" t="str">
        <f t="shared" si="11"/>
        <v>WO</v>
      </c>
      <c r="N21" s="15" t="s">
        <v>54</v>
      </c>
      <c r="O21" s="15" t="s">
        <v>54</v>
      </c>
      <c r="P21" s="15" t="s">
        <v>52</v>
      </c>
      <c r="Q21" s="15" t="s">
        <v>52</v>
      </c>
      <c r="R21" s="15" t="s">
        <v>52</v>
      </c>
      <c r="S21" s="15" t="s">
        <v>52</v>
      </c>
      <c r="T21" s="15" t="str">
        <f t="shared" si="11"/>
        <v>WO</v>
      </c>
      <c r="U21" s="15" t="s">
        <v>52</v>
      </c>
      <c r="V21" s="15" t="s">
        <v>52</v>
      </c>
      <c r="W21" s="15" t="s">
        <v>52</v>
      </c>
      <c r="X21" s="15" t="s">
        <v>52</v>
      </c>
      <c r="Y21" s="15" t="s">
        <v>52</v>
      </c>
      <c r="Z21" s="15" t="s">
        <v>52</v>
      </c>
      <c r="AA21" s="15" t="str">
        <f t="shared" si="10"/>
        <v>WO</v>
      </c>
      <c r="AB21" s="15" t="s">
        <v>52</v>
      </c>
      <c r="AC21" s="15" t="s">
        <v>52</v>
      </c>
      <c r="AD21" s="15" t="s">
        <v>52</v>
      </c>
      <c r="AE21" s="15" t="s">
        <v>52</v>
      </c>
      <c r="AF21" s="15" t="s">
        <v>52</v>
      </c>
      <c r="AG21" s="15" t="s">
        <v>52</v>
      </c>
      <c r="AH21" s="15" t="str">
        <f t="shared" si="10"/>
        <v>WO</v>
      </c>
      <c r="AI21" s="15" t="s">
        <v>52</v>
      </c>
      <c r="AJ21" s="15" t="s">
        <v>52</v>
      </c>
      <c r="AK21" s="15" t="s">
        <v>52</v>
      </c>
      <c r="AL21" s="15" t="s">
        <v>52</v>
      </c>
      <c r="AM21" s="15" t="s">
        <v>52</v>
      </c>
      <c r="AN21" s="15" t="s">
        <v>52</v>
      </c>
      <c r="AO21" s="40"/>
      <c r="AP21" s="38"/>
      <c r="AQ21" s="31">
        <v>12</v>
      </c>
      <c r="AR21" s="2" t="s">
        <v>33</v>
      </c>
      <c r="AS21" s="2" t="str">
        <f t="shared" si="3"/>
        <v>May</v>
      </c>
      <c r="AT21" s="32">
        <v>1012</v>
      </c>
      <c r="AU21">
        <f t="shared" si="4"/>
        <v>25</v>
      </c>
      <c r="AV21">
        <f t="shared" si="5"/>
        <v>0</v>
      </c>
      <c r="AW21">
        <f t="shared" si="6"/>
        <v>2</v>
      </c>
      <c r="AX21">
        <f t="shared" si="7"/>
        <v>4</v>
      </c>
      <c r="AY21" s="3">
        <f t="shared" si="8"/>
        <v>31</v>
      </c>
      <c r="AZ21" s="3">
        <f>may[[#This Row],[Days]]-may[[#This Row],[Absent]]</f>
        <v>31</v>
      </c>
      <c r="BA21" s="23">
        <v>54000</v>
      </c>
      <c r="BB21" s="24">
        <f>may[[#This Row],[Salary]]/may[[#This Row],[Days]]</f>
        <v>1741.9354838709678</v>
      </c>
      <c r="BC21" s="24">
        <f>may[[#This Row],[PerDaySalary]]*may[[#This Row],[Absent]]</f>
        <v>0</v>
      </c>
      <c r="BD21" s="25">
        <f>may[[#This Row],[Salary]]-may[[#This Row],[Deduction]]</f>
        <v>54000</v>
      </c>
      <c r="BE21" s="38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</row>
    <row r="22" spans="4:92" ht="15" thickBot="1" x14ac:dyDescent="0.35">
      <c r="D22" s="36"/>
      <c r="E22" s="40"/>
      <c r="F22" s="7">
        <v>13</v>
      </c>
      <c r="G22" s="2" t="s">
        <v>34</v>
      </c>
      <c r="H22" s="2">
        <v>1013</v>
      </c>
      <c r="I22" s="16">
        <f t="shared" si="9"/>
        <v>4</v>
      </c>
      <c r="J22" s="15" t="s">
        <v>52</v>
      </c>
      <c r="K22" s="15" t="s">
        <v>52</v>
      </c>
      <c r="L22" s="15" t="s">
        <v>52</v>
      </c>
      <c r="M22" s="15" t="str">
        <f t="shared" si="11"/>
        <v>WO</v>
      </c>
      <c r="N22" s="15" t="s">
        <v>54</v>
      </c>
      <c r="O22" s="15" t="s">
        <v>54</v>
      </c>
      <c r="P22" s="15" t="s">
        <v>52</v>
      </c>
      <c r="Q22" s="15" t="s">
        <v>52</v>
      </c>
      <c r="R22" s="15" t="s">
        <v>52</v>
      </c>
      <c r="S22" s="15" t="s">
        <v>52</v>
      </c>
      <c r="T22" s="15" t="str">
        <f t="shared" si="11"/>
        <v>WO</v>
      </c>
      <c r="U22" s="15" t="s">
        <v>52</v>
      </c>
      <c r="V22" s="15" t="s">
        <v>52</v>
      </c>
      <c r="W22" s="15" t="s">
        <v>52</v>
      </c>
      <c r="X22" s="15" t="s">
        <v>52</v>
      </c>
      <c r="Y22" s="15" t="s">
        <v>52</v>
      </c>
      <c r="Z22" s="15" t="s">
        <v>52</v>
      </c>
      <c r="AA22" s="15" t="str">
        <f t="shared" si="10"/>
        <v>WO</v>
      </c>
      <c r="AB22" s="15" t="s">
        <v>52</v>
      </c>
      <c r="AC22" s="15" t="s">
        <v>52</v>
      </c>
      <c r="AD22" s="15" t="s">
        <v>52</v>
      </c>
      <c r="AE22" s="15" t="s">
        <v>52</v>
      </c>
      <c r="AF22" s="15" t="s">
        <v>52</v>
      </c>
      <c r="AG22" s="15" t="s">
        <v>52</v>
      </c>
      <c r="AH22" s="15" t="str">
        <f t="shared" si="10"/>
        <v>WO</v>
      </c>
      <c r="AI22" s="15" t="s">
        <v>52</v>
      </c>
      <c r="AJ22" s="15" t="s">
        <v>53</v>
      </c>
      <c r="AK22" s="15" t="s">
        <v>52</v>
      </c>
      <c r="AL22" s="15" t="s">
        <v>52</v>
      </c>
      <c r="AM22" s="15" t="s">
        <v>52</v>
      </c>
      <c r="AN22" s="15" t="s">
        <v>52</v>
      </c>
      <c r="AO22" s="40"/>
      <c r="AP22" s="38"/>
      <c r="AQ22" s="31">
        <v>13</v>
      </c>
      <c r="AR22" s="2" t="s">
        <v>34</v>
      </c>
      <c r="AS22" s="2" t="str">
        <f t="shared" si="3"/>
        <v>May</v>
      </c>
      <c r="AT22" s="32">
        <v>1013</v>
      </c>
      <c r="AU22">
        <f t="shared" si="4"/>
        <v>24</v>
      </c>
      <c r="AV22">
        <f t="shared" si="5"/>
        <v>1</v>
      </c>
      <c r="AW22">
        <f t="shared" si="6"/>
        <v>2</v>
      </c>
      <c r="AX22">
        <f t="shared" si="7"/>
        <v>4</v>
      </c>
      <c r="AY22" s="3">
        <f t="shared" si="8"/>
        <v>31</v>
      </c>
      <c r="AZ22" s="3">
        <f>may[[#This Row],[Days]]-may[[#This Row],[Absent]]</f>
        <v>30</v>
      </c>
      <c r="BA22" s="23">
        <v>23000</v>
      </c>
      <c r="BB22" s="24">
        <f>may[[#This Row],[Salary]]/may[[#This Row],[Days]]</f>
        <v>741.93548387096769</v>
      </c>
      <c r="BC22" s="24">
        <f>may[[#This Row],[PerDaySalary]]*may[[#This Row],[Absent]]</f>
        <v>741.93548387096769</v>
      </c>
      <c r="BD22" s="25">
        <f>may[[#This Row],[Salary]]-may[[#This Row],[Deduction]]</f>
        <v>22258.064516129034</v>
      </c>
      <c r="BE22" s="38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</row>
    <row r="23" spans="4:92" ht="15" thickBot="1" x14ac:dyDescent="0.35">
      <c r="D23" s="36"/>
      <c r="E23" s="40"/>
      <c r="F23" s="7">
        <v>14</v>
      </c>
      <c r="G23" s="2" t="s">
        <v>35</v>
      </c>
      <c r="H23" s="2">
        <v>1014</v>
      </c>
      <c r="I23" s="16">
        <f t="shared" si="9"/>
        <v>4</v>
      </c>
      <c r="J23" s="15" t="s">
        <v>52</v>
      </c>
      <c r="K23" s="15" t="s">
        <v>52</v>
      </c>
      <c r="L23" s="15" t="s">
        <v>52</v>
      </c>
      <c r="M23" s="15" t="str">
        <f t="shared" si="11"/>
        <v>WO</v>
      </c>
      <c r="N23" s="15" t="s">
        <v>54</v>
      </c>
      <c r="O23" s="15" t="s">
        <v>54</v>
      </c>
      <c r="P23" s="15" t="s">
        <v>52</v>
      </c>
      <c r="Q23" s="15" t="s">
        <v>52</v>
      </c>
      <c r="R23" s="15" t="s">
        <v>52</v>
      </c>
      <c r="S23" s="15" t="s">
        <v>52</v>
      </c>
      <c r="T23" s="15" t="str">
        <f t="shared" si="11"/>
        <v>WO</v>
      </c>
      <c r="U23" s="15" t="s">
        <v>52</v>
      </c>
      <c r="V23" s="15" t="s">
        <v>52</v>
      </c>
      <c r="W23" s="15" t="s">
        <v>52</v>
      </c>
      <c r="X23" s="15" t="s">
        <v>52</v>
      </c>
      <c r="Y23" s="15" t="s">
        <v>52</v>
      </c>
      <c r="Z23" s="15" t="s">
        <v>52</v>
      </c>
      <c r="AA23" s="15" t="str">
        <f t="shared" si="10"/>
        <v>WO</v>
      </c>
      <c r="AB23" s="15" t="s">
        <v>52</v>
      </c>
      <c r="AC23" s="15" t="s">
        <v>52</v>
      </c>
      <c r="AD23" s="15" t="s">
        <v>52</v>
      </c>
      <c r="AE23" s="15" t="s">
        <v>53</v>
      </c>
      <c r="AF23" s="15" t="s">
        <v>52</v>
      </c>
      <c r="AG23" s="15" t="s">
        <v>52</v>
      </c>
      <c r="AH23" s="15" t="str">
        <f t="shared" si="10"/>
        <v>WO</v>
      </c>
      <c r="AI23" s="15" t="s">
        <v>52</v>
      </c>
      <c r="AJ23" s="15" t="s">
        <v>52</v>
      </c>
      <c r="AK23" s="15" t="s">
        <v>52</v>
      </c>
      <c r="AL23" s="15" t="s">
        <v>52</v>
      </c>
      <c r="AM23" s="15" t="s">
        <v>52</v>
      </c>
      <c r="AN23" s="15" t="s">
        <v>52</v>
      </c>
      <c r="AO23" s="40"/>
      <c r="AP23" s="38"/>
      <c r="AQ23" s="31">
        <v>14</v>
      </c>
      <c r="AR23" s="2" t="s">
        <v>35</v>
      </c>
      <c r="AS23" s="2" t="str">
        <f t="shared" si="3"/>
        <v>May</v>
      </c>
      <c r="AT23" s="32">
        <v>1014</v>
      </c>
      <c r="AU23">
        <f t="shared" si="4"/>
        <v>24</v>
      </c>
      <c r="AV23">
        <f t="shared" si="5"/>
        <v>1</v>
      </c>
      <c r="AW23">
        <f t="shared" si="6"/>
        <v>2</v>
      </c>
      <c r="AX23">
        <f t="shared" si="7"/>
        <v>4</v>
      </c>
      <c r="AY23" s="3">
        <f t="shared" si="8"/>
        <v>31</v>
      </c>
      <c r="AZ23" s="3">
        <f>may[[#This Row],[Days]]-may[[#This Row],[Absent]]</f>
        <v>30</v>
      </c>
      <c r="BA23" s="23">
        <v>12000</v>
      </c>
      <c r="BB23" s="24">
        <f>may[[#This Row],[Salary]]/may[[#This Row],[Days]]</f>
        <v>387.09677419354841</v>
      </c>
      <c r="BC23" s="24">
        <f>may[[#This Row],[PerDaySalary]]*may[[#This Row],[Absent]]</f>
        <v>387.09677419354841</v>
      </c>
      <c r="BD23" s="25">
        <f>may[[#This Row],[Salary]]-may[[#This Row],[Deduction]]</f>
        <v>11612.903225806451</v>
      </c>
      <c r="BE23" s="38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</row>
    <row r="24" spans="4:92" ht="15" thickBot="1" x14ac:dyDescent="0.35">
      <c r="D24" s="36"/>
      <c r="E24" s="40"/>
      <c r="F24" s="7">
        <v>15</v>
      </c>
      <c r="G24" s="2" t="s">
        <v>36</v>
      </c>
      <c r="H24" s="2">
        <v>1015</v>
      </c>
      <c r="I24" s="16">
        <f t="shared" si="9"/>
        <v>4</v>
      </c>
      <c r="J24" s="15" t="s">
        <v>52</v>
      </c>
      <c r="K24" s="15" t="s">
        <v>52</v>
      </c>
      <c r="L24" s="15" t="s">
        <v>52</v>
      </c>
      <c r="M24" s="15" t="str">
        <f t="shared" si="11"/>
        <v>WO</v>
      </c>
      <c r="N24" s="15" t="s">
        <v>54</v>
      </c>
      <c r="O24" s="15" t="s">
        <v>54</v>
      </c>
      <c r="P24" s="15" t="s">
        <v>52</v>
      </c>
      <c r="Q24" s="15" t="s">
        <v>52</v>
      </c>
      <c r="R24" s="15" t="s">
        <v>52</v>
      </c>
      <c r="S24" s="15" t="s">
        <v>52</v>
      </c>
      <c r="T24" s="15" t="str">
        <f t="shared" si="11"/>
        <v>WO</v>
      </c>
      <c r="U24" s="15" t="s">
        <v>52</v>
      </c>
      <c r="V24" s="15" t="s">
        <v>52</v>
      </c>
      <c r="W24" s="15" t="s">
        <v>53</v>
      </c>
      <c r="X24" s="15" t="s">
        <v>52</v>
      </c>
      <c r="Y24" s="15" t="s">
        <v>52</v>
      </c>
      <c r="Z24" s="15" t="s">
        <v>52</v>
      </c>
      <c r="AA24" s="15" t="str">
        <f t="shared" si="10"/>
        <v>WO</v>
      </c>
      <c r="AB24" s="15" t="s">
        <v>52</v>
      </c>
      <c r="AC24" s="15" t="s">
        <v>52</v>
      </c>
      <c r="AD24" s="15" t="s">
        <v>52</v>
      </c>
      <c r="AE24" s="15" t="s">
        <v>52</v>
      </c>
      <c r="AF24" s="15" t="s">
        <v>52</v>
      </c>
      <c r="AG24" s="15" t="s">
        <v>52</v>
      </c>
      <c r="AH24" s="15" t="str">
        <f t="shared" si="10"/>
        <v>WO</v>
      </c>
      <c r="AI24" s="15" t="s">
        <v>52</v>
      </c>
      <c r="AJ24" s="15" t="s">
        <v>52</v>
      </c>
      <c r="AK24" s="15" t="s">
        <v>52</v>
      </c>
      <c r="AL24" s="15" t="s">
        <v>52</v>
      </c>
      <c r="AM24" s="15" t="s">
        <v>52</v>
      </c>
      <c r="AN24" s="15" t="s">
        <v>52</v>
      </c>
      <c r="AO24" s="40"/>
      <c r="AP24" s="38"/>
      <c r="AQ24" s="31">
        <v>15</v>
      </c>
      <c r="AR24" s="2" t="s">
        <v>36</v>
      </c>
      <c r="AS24" s="2" t="str">
        <f t="shared" si="3"/>
        <v>May</v>
      </c>
      <c r="AT24" s="32">
        <v>1015</v>
      </c>
      <c r="AU24">
        <f t="shared" si="4"/>
        <v>24</v>
      </c>
      <c r="AV24">
        <f t="shared" si="5"/>
        <v>1</v>
      </c>
      <c r="AW24">
        <f t="shared" si="6"/>
        <v>2</v>
      </c>
      <c r="AX24">
        <f t="shared" si="7"/>
        <v>4</v>
      </c>
      <c r="AY24" s="3">
        <f t="shared" si="8"/>
        <v>31</v>
      </c>
      <c r="AZ24" s="3">
        <f>may[[#This Row],[Days]]-may[[#This Row],[Absent]]</f>
        <v>30</v>
      </c>
      <c r="BA24" s="23">
        <v>45000</v>
      </c>
      <c r="BB24" s="24">
        <f>may[[#This Row],[Salary]]/may[[#This Row],[Days]]</f>
        <v>1451.6129032258063</v>
      </c>
      <c r="BC24" s="24">
        <f>may[[#This Row],[PerDaySalary]]*may[[#This Row],[Absent]]</f>
        <v>1451.6129032258063</v>
      </c>
      <c r="BD24" s="25">
        <f>may[[#This Row],[Salary]]-may[[#This Row],[Deduction]]</f>
        <v>43548.387096774197</v>
      </c>
      <c r="BE24" s="38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4:92" ht="15" thickBot="1" x14ac:dyDescent="0.35">
      <c r="D25" s="36"/>
      <c r="E25" s="40"/>
      <c r="F25" s="7">
        <v>16</v>
      </c>
      <c r="G25" s="2" t="s">
        <v>37</v>
      </c>
      <c r="H25" s="2">
        <v>1016</v>
      </c>
      <c r="I25" s="16">
        <f t="shared" si="9"/>
        <v>4</v>
      </c>
      <c r="J25" s="15" t="s">
        <v>52</v>
      </c>
      <c r="K25" s="15" t="s">
        <v>52</v>
      </c>
      <c r="L25" s="15" t="s">
        <v>52</v>
      </c>
      <c r="M25" s="15" t="str">
        <f t="shared" si="11"/>
        <v>WO</v>
      </c>
      <c r="N25" s="15" t="s">
        <v>54</v>
      </c>
      <c r="O25" s="15" t="s">
        <v>54</v>
      </c>
      <c r="P25" s="15" t="s">
        <v>52</v>
      </c>
      <c r="Q25" s="15" t="s">
        <v>52</v>
      </c>
      <c r="R25" s="15" t="s">
        <v>52</v>
      </c>
      <c r="S25" s="15" t="s">
        <v>52</v>
      </c>
      <c r="T25" s="15" t="str">
        <f t="shared" si="11"/>
        <v>WO</v>
      </c>
      <c r="U25" s="15" t="s">
        <v>52</v>
      </c>
      <c r="V25" s="15" t="s">
        <v>52</v>
      </c>
      <c r="W25" s="15" t="s">
        <v>52</v>
      </c>
      <c r="X25" s="15" t="s">
        <v>52</v>
      </c>
      <c r="Y25" s="15" t="s">
        <v>52</v>
      </c>
      <c r="Z25" s="15" t="s">
        <v>52</v>
      </c>
      <c r="AA25" s="15" t="str">
        <f t="shared" si="10"/>
        <v>WO</v>
      </c>
      <c r="AB25" s="15" t="s">
        <v>52</v>
      </c>
      <c r="AC25" s="15" t="s">
        <v>52</v>
      </c>
      <c r="AD25" s="15" t="s">
        <v>52</v>
      </c>
      <c r="AE25" s="15" t="s">
        <v>52</v>
      </c>
      <c r="AF25" s="15" t="s">
        <v>52</v>
      </c>
      <c r="AG25" s="15" t="s">
        <v>52</v>
      </c>
      <c r="AH25" s="15" t="str">
        <f t="shared" si="10"/>
        <v>WO</v>
      </c>
      <c r="AI25" s="15" t="s">
        <v>52</v>
      </c>
      <c r="AJ25" s="15" t="s">
        <v>52</v>
      </c>
      <c r="AK25" s="15" t="s">
        <v>52</v>
      </c>
      <c r="AL25" s="15" t="s">
        <v>52</v>
      </c>
      <c r="AM25" s="15" t="s">
        <v>52</v>
      </c>
      <c r="AN25" s="15" t="s">
        <v>52</v>
      </c>
      <c r="AO25" s="40"/>
      <c r="AP25" s="38"/>
      <c r="AQ25" s="31">
        <v>16</v>
      </c>
      <c r="AR25" s="2" t="s">
        <v>37</v>
      </c>
      <c r="AS25" s="2" t="str">
        <f t="shared" si="3"/>
        <v>May</v>
      </c>
      <c r="AT25" s="32">
        <v>1016</v>
      </c>
      <c r="AU25">
        <f t="shared" si="4"/>
        <v>25</v>
      </c>
      <c r="AV25">
        <f t="shared" si="5"/>
        <v>0</v>
      </c>
      <c r="AW25">
        <f t="shared" si="6"/>
        <v>2</v>
      </c>
      <c r="AX25">
        <f t="shared" si="7"/>
        <v>4</v>
      </c>
      <c r="AY25" s="3">
        <f t="shared" si="8"/>
        <v>31</v>
      </c>
      <c r="AZ25" s="3">
        <f>may[[#This Row],[Days]]-may[[#This Row],[Absent]]</f>
        <v>31</v>
      </c>
      <c r="BA25" s="23">
        <v>56000</v>
      </c>
      <c r="BB25" s="24">
        <f>may[[#This Row],[Salary]]/may[[#This Row],[Days]]</f>
        <v>1806.4516129032259</v>
      </c>
      <c r="BC25" s="24">
        <f>may[[#This Row],[PerDaySalary]]*may[[#This Row],[Absent]]</f>
        <v>0</v>
      </c>
      <c r="BD25" s="25">
        <f>may[[#This Row],[Salary]]-may[[#This Row],[Deduction]]</f>
        <v>56000</v>
      </c>
      <c r="BE25" s="38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</row>
    <row r="26" spans="4:92" ht="15" thickBot="1" x14ac:dyDescent="0.35">
      <c r="D26" s="36"/>
      <c r="E26" s="40"/>
      <c r="F26" s="7">
        <v>17</v>
      </c>
      <c r="G26" s="2" t="s">
        <v>38</v>
      </c>
      <c r="H26" s="2">
        <v>1017</v>
      </c>
      <c r="I26" s="16">
        <f t="shared" si="9"/>
        <v>4</v>
      </c>
      <c r="J26" s="15" t="s">
        <v>52</v>
      </c>
      <c r="K26" s="15" t="s">
        <v>53</v>
      </c>
      <c r="L26" s="15" t="s">
        <v>52</v>
      </c>
      <c r="M26" s="15" t="str">
        <f t="shared" si="11"/>
        <v>WO</v>
      </c>
      <c r="N26" s="15" t="s">
        <v>54</v>
      </c>
      <c r="O26" s="15" t="s">
        <v>54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tr">
        <f t="shared" si="11"/>
        <v>WO</v>
      </c>
      <c r="U26" s="15" t="s">
        <v>52</v>
      </c>
      <c r="V26" s="15" t="s">
        <v>52</v>
      </c>
      <c r="W26" s="15" t="s">
        <v>52</v>
      </c>
      <c r="X26" s="15" t="s">
        <v>52</v>
      </c>
      <c r="Y26" s="15" t="s">
        <v>52</v>
      </c>
      <c r="Z26" s="15" t="s">
        <v>52</v>
      </c>
      <c r="AA26" s="15" t="str">
        <f t="shared" si="10"/>
        <v>WO</v>
      </c>
      <c r="AB26" s="15" t="s">
        <v>52</v>
      </c>
      <c r="AC26" s="15" t="s">
        <v>52</v>
      </c>
      <c r="AD26" s="15" t="s">
        <v>52</v>
      </c>
      <c r="AE26" s="15" t="s">
        <v>52</v>
      </c>
      <c r="AF26" s="15" t="s">
        <v>52</v>
      </c>
      <c r="AG26" s="15" t="s">
        <v>52</v>
      </c>
      <c r="AH26" s="15" t="str">
        <f t="shared" si="10"/>
        <v>WO</v>
      </c>
      <c r="AI26" s="15" t="s">
        <v>52</v>
      </c>
      <c r="AJ26" s="15" t="s">
        <v>52</v>
      </c>
      <c r="AK26" s="15" t="s">
        <v>52</v>
      </c>
      <c r="AL26" s="15" t="s">
        <v>52</v>
      </c>
      <c r="AM26" s="15" t="s">
        <v>52</v>
      </c>
      <c r="AN26" s="15" t="s">
        <v>52</v>
      </c>
      <c r="AO26" s="40"/>
      <c r="AP26" s="38"/>
      <c r="AQ26" s="31">
        <v>17</v>
      </c>
      <c r="AR26" s="2" t="s">
        <v>38</v>
      </c>
      <c r="AS26" s="2" t="str">
        <f t="shared" si="3"/>
        <v>May</v>
      </c>
      <c r="AT26" s="32">
        <v>1017</v>
      </c>
      <c r="AU26">
        <f t="shared" si="4"/>
        <v>24</v>
      </c>
      <c r="AV26">
        <f t="shared" si="5"/>
        <v>1</v>
      </c>
      <c r="AW26">
        <f t="shared" si="6"/>
        <v>2</v>
      </c>
      <c r="AX26">
        <f t="shared" si="7"/>
        <v>4</v>
      </c>
      <c r="AY26" s="3">
        <f t="shared" si="8"/>
        <v>31</v>
      </c>
      <c r="AZ26" s="3">
        <f>may[[#This Row],[Days]]-may[[#This Row],[Absent]]</f>
        <v>30</v>
      </c>
      <c r="BA26" s="23">
        <v>45000</v>
      </c>
      <c r="BB26" s="24">
        <f>may[[#This Row],[Salary]]/may[[#This Row],[Days]]</f>
        <v>1451.6129032258063</v>
      </c>
      <c r="BC26" s="24">
        <f>may[[#This Row],[PerDaySalary]]*may[[#This Row],[Absent]]</f>
        <v>1451.6129032258063</v>
      </c>
      <c r="BD26" s="25">
        <f>may[[#This Row],[Salary]]-may[[#This Row],[Deduction]]</f>
        <v>43548.387096774197</v>
      </c>
      <c r="BE26" s="38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</row>
    <row r="27" spans="4:92" ht="15" thickBot="1" x14ac:dyDescent="0.35">
      <c r="D27" s="36"/>
      <c r="E27" s="40"/>
      <c r="F27" s="7">
        <v>18</v>
      </c>
      <c r="G27" s="2" t="s">
        <v>39</v>
      </c>
      <c r="H27" s="2">
        <v>1018</v>
      </c>
      <c r="I27" s="16">
        <f t="shared" si="9"/>
        <v>4</v>
      </c>
      <c r="J27" s="15" t="s">
        <v>52</v>
      </c>
      <c r="K27" s="15" t="s">
        <v>52</v>
      </c>
      <c r="L27" s="15" t="s">
        <v>52</v>
      </c>
      <c r="M27" s="15" t="str">
        <f t="shared" si="11"/>
        <v>WO</v>
      </c>
      <c r="N27" s="15" t="s">
        <v>54</v>
      </c>
      <c r="O27" s="15" t="s">
        <v>54</v>
      </c>
      <c r="P27" s="15" t="s">
        <v>52</v>
      </c>
      <c r="Q27" s="15" t="s">
        <v>52</v>
      </c>
      <c r="R27" s="15" t="s">
        <v>52</v>
      </c>
      <c r="S27" s="15" t="s">
        <v>52</v>
      </c>
      <c r="T27" s="15" t="str">
        <f t="shared" si="11"/>
        <v>WO</v>
      </c>
      <c r="U27" s="15" t="s">
        <v>52</v>
      </c>
      <c r="V27" s="15" t="s">
        <v>52</v>
      </c>
      <c r="W27" s="15" t="s">
        <v>52</v>
      </c>
      <c r="X27" s="15" t="s">
        <v>52</v>
      </c>
      <c r="Y27" s="15" t="s">
        <v>52</v>
      </c>
      <c r="Z27" s="15" t="s">
        <v>52</v>
      </c>
      <c r="AA27" s="15" t="str">
        <f t="shared" si="10"/>
        <v>WO</v>
      </c>
      <c r="AB27" s="15" t="s">
        <v>52</v>
      </c>
      <c r="AC27" s="15" t="s">
        <v>52</v>
      </c>
      <c r="AD27" s="15" t="s">
        <v>52</v>
      </c>
      <c r="AE27" s="15" t="s">
        <v>52</v>
      </c>
      <c r="AF27" s="15" t="s">
        <v>52</v>
      </c>
      <c r="AG27" s="15" t="s">
        <v>52</v>
      </c>
      <c r="AH27" s="15" t="str">
        <f t="shared" si="10"/>
        <v>WO</v>
      </c>
      <c r="AI27" s="15" t="s">
        <v>52</v>
      </c>
      <c r="AJ27" s="15" t="s">
        <v>52</v>
      </c>
      <c r="AK27" s="15" t="s">
        <v>52</v>
      </c>
      <c r="AL27" s="15" t="s">
        <v>52</v>
      </c>
      <c r="AM27" s="15" t="s">
        <v>52</v>
      </c>
      <c r="AN27" s="15" t="s">
        <v>52</v>
      </c>
      <c r="AO27" s="40"/>
      <c r="AP27" s="38"/>
      <c r="AQ27" s="31">
        <v>18</v>
      </c>
      <c r="AR27" s="2" t="s">
        <v>39</v>
      </c>
      <c r="AS27" s="2" t="str">
        <f t="shared" si="3"/>
        <v>May</v>
      </c>
      <c r="AT27" s="32">
        <v>1018</v>
      </c>
      <c r="AU27">
        <f t="shared" si="4"/>
        <v>25</v>
      </c>
      <c r="AV27">
        <f t="shared" si="5"/>
        <v>0</v>
      </c>
      <c r="AW27">
        <f t="shared" si="6"/>
        <v>2</v>
      </c>
      <c r="AX27">
        <f t="shared" si="7"/>
        <v>4</v>
      </c>
      <c r="AY27" s="3">
        <f t="shared" si="8"/>
        <v>31</v>
      </c>
      <c r="AZ27" s="3">
        <f>may[[#This Row],[Days]]-may[[#This Row],[Absent]]</f>
        <v>31</v>
      </c>
      <c r="BA27" s="23">
        <v>68000</v>
      </c>
      <c r="BB27" s="24">
        <f>may[[#This Row],[Salary]]/may[[#This Row],[Days]]</f>
        <v>2193.5483870967741</v>
      </c>
      <c r="BC27" s="24">
        <f>may[[#This Row],[PerDaySalary]]*may[[#This Row],[Absent]]</f>
        <v>0</v>
      </c>
      <c r="BD27" s="25">
        <f>may[[#This Row],[Salary]]-may[[#This Row],[Deduction]]</f>
        <v>68000</v>
      </c>
      <c r="BE27" s="38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</row>
    <row r="28" spans="4:92" ht="15" thickBot="1" x14ac:dyDescent="0.35">
      <c r="D28" s="36"/>
      <c r="E28" s="40"/>
      <c r="F28" s="7">
        <v>19</v>
      </c>
      <c r="G28" s="2" t="s">
        <v>40</v>
      </c>
      <c r="H28" s="2">
        <v>1019</v>
      </c>
      <c r="I28" s="16">
        <f t="shared" si="9"/>
        <v>4</v>
      </c>
      <c r="J28" s="15" t="s">
        <v>52</v>
      </c>
      <c r="K28" s="15" t="s">
        <v>52</v>
      </c>
      <c r="L28" s="15" t="s">
        <v>52</v>
      </c>
      <c r="M28" s="15" t="str">
        <f t="shared" si="11"/>
        <v>WO</v>
      </c>
      <c r="N28" s="15" t="s">
        <v>54</v>
      </c>
      <c r="O28" s="15" t="s">
        <v>54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tr">
        <f t="shared" si="11"/>
        <v>WO</v>
      </c>
      <c r="U28" s="15" t="s">
        <v>52</v>
      </c>
      <c r="V28" s="15" t="s">
        <v>52</v>
      </c>
      <c r="W28" s="15" t="s">
        <v>52</v>
      </c>
      <c r="X28" s="15" t="s">
        <v>52</v>
      </c>
      <c r="Y28" s="15" t="s">
        <v>52</v>
      </c>
      <c r="Z28" s="15" t="s">
        <v>52</v>
      </c>
      <c r="AA28" s="15" t="str">
        <f t="shared" si="10"/>
        <v>WO</v>
      </c>
      <c r="AB28" s="15" t="s">
        <v>52</v>
      </c>
      <c r="AC28" s="15" t="s">
        <v>53</v>
      </c>
      <c r="AD28" s="15" t="s">
        <v>52</v>
      </c>
      <c r="AE28" s="15" t="s">
        <v>52</v>
      </c>
      <c r="AF28" s="15" t="s">
        <v>52</v>
      </c>
      <c r="AG28" s="15" t="s">
        <v>52</v>
      </c>
      <c r="AH28" s="15" t="str">
        <f t="shared" si="10"/>
        <v>WO</v>
      </c>
      <c r="AI28" s="15" t="s">
        <v>52</v>
      </c>
      <c r="AJ28" s="15" t="s">
        <v>52</v>
      </c>
      <c r="AK28" s="15" t="s">
        <v>53</v>
      </c>
      <c r="AL28" s="15" t="s">
        <v>52</v>
      </c>
      <c r="AM28" s="15" t="s">
        <v>52</v>
      </c>
      <c r="AN28" s="15" t="s">
        <v>52</v>
      </c>
      <c r="AO28" s="40"/>
      <c r="AP28" s="38"/>
      <c r="AQ28" s="31">
        <v>19</v>
      </c>
      <c r="AR28" s="2" t="s">
        <v>40</v>
      </c>
      <c r="AS28" s="2" t="str">
        <f t="shared" si="3"/>
        <v>May</v>
      </c>
      <c r="AT28" s="32">
        <v>1019</v>
      </c>
      <c r="AU28">
        <f t="shared" si="4"/>
        <v>23</v>
      </c>
      <c r="AV28">
        <f t="shared" si="5"/>
        <v>2</v>
      </c>
      <c r="AW28">
        <f t="shared" si="6"/>
        <v>2</v>
      </c>
      <c r="AX28">
        <f t="shared" si="7"/>
        <v>4</v>
      </c>
      <c r="AY28" s="3">
        <f t="shared" si="8"/>
        <v>31</v>
      </c>
      <c r="AZ28" s="3">
        <f>may[[#This Row],[Days]]-may[[#This Row],[Absent]]</f>
        <v>29</v>
      </c>
      <c r="BA28" s="23">
        <v>54000</v>
      </c>
      <c r="BB28" s="24">
        <f>may[[#This Row],[Salary]]/may[[#This Row],[Days]]</f>
        <v>1741.9354838709678</v>
      </c>
      <c r="BC28" s="24">
        <f>may[[#This Row],[PerDaySalary]]*may[[#This Row],[Absent]]</f>
        <v>3483.8709677419356</v>
      </c>
      <c r="BD28" s="25">
        <f>may[[#This Row],[Salary]]-may[[#This Row],[Deduction]]</f>
        <v>50516.129032258061</v>
      </c>
      <c r="BE28" s="38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</row>
    <row r="29" spans="4:92" ht="15" thickBot="1" x14ac:dyDescent="0.35">
      <c r="D29" s="36"/>
      <c r="E29" s="40"/>
      <c r="F29" s="8">
        <v>20</v>
      </c>
      <c r="G29" s="9" t="s">
        <v>41</v>
      </c>
      <c r="H29" s="9">
        <v>1020</v>
      </c>
      <c r="I29" s="17">
        <f t="shared" si="9"/>
        <v>4</v>
      </c>
      <c r="J29" s="15" t="s">
        <v>52</v>
      </c>
      <c r="K29" s="15" t="s">
        <v>52</v>
      </c>
      <c r="L29" s="15" t="s">
        <v>52</v>
      </c>
      <c r="M29" s="15" t="str">
        <f t="shared" si="11"/>
        <v>WO</v>
      </c>
      <c r="N29" s="15" t="s">
        <v>54</v>
      </c>
      <c r="O29" s="15" t="s">
        <v>54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tr">
        <f t="shared" si="11"/>
        <v>WO</v>
      </c>
      <c r="U29" s="15" t="s">
        <v>52</v>
      </c>
      <c r="V29" s="15" t="s">
        <v>52</v>
      </c>
      <c r="W29" s="15" t="s">
        <v>52</v>
      </c>
      <c r="X29" s="15" t="s">
        <v>52</v>
      </c>
      <c r="Y29" s="15" t="s">
        <v>53</v>
      </c>
      <c r="Z29" s="15" t="s">
        <v>52</v>
      </c>
      <c r="AA29" s="15" t="str">
        <f t="shared" si="10"/>
        <v>WO</v>
      </c>
      <c r="AB29" s="15" t="s">
        <v>52</v>
      </c>
      <c r="AC29" s="15" t="s">
        <v>52</v>
      </c>
      <c r="AD29" s="15" t="s">
        <v>52</v>
      </c>
      <c r="AE29" s="15" t="s">
        <v>52</v>
      </c>
      <c r="AF29" s="15" t="s">
        <v>52</v>
      </c>
      <c r="AG29" s="15" t="s">
        <v>52</v>
      </c>
      <c r="AH29" s="15" t="str">
        <f t="shared" si="10"/>
        <v>WO</v>
      </c>
      <c r="AI29" s="15" t="s">
        <v>52</v>
      </c>
      <c r="AJ29" s="15" t="s">
        <v>52</v>
      </c>
      <c r="AK29" s="15" t="s">
        <v>52</v>
      </c>
      <c r="AL29" s="15" t="s">
        <v>52</v>
      </c>
      <c r="AM29" s="15" t="s">
        <v>52</v>
      </c>
      <c r="AN29" s="15" t="s">
        <v>52</v>
      </c>
      <c r="AO29" s="40"/>
      <c r="AP29" s="38"/>
      <c r="AQ29" s="33">
        <v>20</v>
      </c>
      <c r="AR29" s="34" t="s">
        <v>41</v>
      </c>
      <c r="AS29" s="34" t="str">
        <f t="shared" si="3"/>
        <v>May</v>
      </c>
      <c r="AT29" s="35">
        <v>1020</v>
      </c>
      <c r="AU29">
        <f t="shared" si="4"/>
        <v>24</v>
      </c>
      <c r="AV29">
        <f t="shared" si="5"/>
        <v>1</v>
      </c>
      <c r="AW29">
        <f t="shared" si="6"/>
        <v>2</v>
      </c>
      <c r="AX29">
        <f t="shared" si="7"/>
        <v>4</v>
      </c>
      <c r="AY29" s="3">
        <f t="shared" si="8"/>
        <v>31</v>
      </c>
      <c r="AZ29" s="3">
        <f>may[[#This Row],[Days]]-may[[#This Row],[Absent]]</f>
        <v>30</v>
      </c>
      <c r="BA29" s="23">
        <v>45666</v>
      </c>
      <c r="BB29" s="24">
        <f>may[[#This Row],[Salary]]/may[[#This Row],[Days]]</f>
        <v>1473.0967741935483</v>
      </c>
      <c r="BC29" s="24">
        <f>may[[#This Row],[PerDaySalary]]*may[[#This Row],[Absent]]</f>
        <v>1473.0967741935483</v>
      </c>
      <c r="BD29" s="25">
        <f>may[[#This Row],[Salary]]-may[[#This Row],[Deduction]]</f>
        <v>44192.903225806454</v>
      </c>
      <c r="BE29" s="38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</row>
    <row r="30" spans="4:92" x14ac:dyDescent="0.3">
      <c r="D30" s="36"/>
      <c r="E30" s="40"/>
      <c r="F30" s="40"/>
      <c r="G30" s="40"/>
      <c r="H30" s="40"/>
      <c r="I30" s="40"/>
      <c r="J30" s="40" t="str">
        <f t="shared" ref="J30:AN31" si="12">IF($J$8="Sun","WO","")</f>
        <v/>
      </c>
      <c r="K30" s="40" t="str">
        <f t="shared" si="12"/>
        <v/>
      </c>
      <c r="L30" s="40" t="str">
        <f t="shared" si="12"/>
        <v/>
      </c>
      <c r="M30" s="40" t="str">
        <f t="shared" si="12"/>
        <v/>
      </c>
      <c r="N30" s="40" t="str">
        <f t="shared" si="12"/>
        <v/>
      </c>
      <c r="O30" s="40" t="str">
        <f t="shared" si="12"/>
        <v/>
      </c>
      <c r="P30" s="40" t="str">
        <f t="shared" si="12"/>
        <v/>
      </c>
      <c r="Q30" s="40" t="str">
        <f t="shared" si="12"/>
        <v/>
      </c>
      <c r="R30" s="40" t="str">
        <f t="shared" si="12"/>
        <v/>
      </c>
      <c r="S30" s="40" t="str">
        <f t="shared" si="12"/>
        <v/>
      </c>
      <c r="T30" s="40" t="str">
        <f t="shared" si="12"/>
        <v/>
      </c>
      <c r="U30" s="40" t="str">
        <f t="shared" si="12"/>
        <v/>
      </c>
      <c r="V30" s="40" t="str">
        <f t="shared" si="12"/>
        <v/>
      </c>
      <c r="W30" s="40" t="str">
        <f t="shared" si="12"/>
        <v/>
      </c>
      <c r="X30" s="40" t="str">
        <f t="shared" si="12"/>
        <v/>
      </c>
      <c r="Y30" s="40" t="str">
        <f t="shared" si="12"/>
        <v/>
      </c>
      <c r="Z30" s="40" t="str">
        <f t="shared" si="12"/>
        <v/>
      </c>
      <c r="AA30" s="40" t="str">
        <f t="shared" si="12"/>
        <v/>
      </c>
      <c r="AB30" s="40" t="str">
        <f t="shared" si="12"/>
        <v/>
      </c>
      <c r="AC30" s="40" t="str">
        <f t="shared" si="12"/>
        <v/>
      </c>
      <c r="AD30" s="40" t="str">
        <f t="shared" si="12"/>
        <v/>
      </c>
      <c r="AE30" s="40" t="str">
        <f t="shared" si="12"/>
        <v/>
      </c>
      <c r="AF30" s="40" t="str">
        <f t="shared" si="12"/>
        <v/>
      </c>
      <c r="AG30" s="40" t="str">
        <f t="shared" si="12"/>
        <v/>
      </c>
      <c r="AH30" s="40" t="str">
        <f t="shared" si="12"/>
        <v/>
      </c>
      <c r="AI30" s="40" t="str">
        <f t="shared" si="12"/>
        <v/>
      </c>
      <c r="AJ30" s="40" t="str">
        <f t="shared" si="12"/>
        <v/>
      </c>
      <c r="AK30" s="40" t="str">
        <f t="shared" si="12"/>
        <v/>
      </c>
      <c r="AL30" s="40" t="str">
        <f t="shared" si="12"/>
        <v/>
      </c>
      <c r="AM30" s="40" t="str">
        <f t="shared" si="12"/>
        <v/>
      </c>
      <c r="AN30" s="40" t="str">
        <f t="shared" si="12"/>
        <v/>
      </c>
      <c r="AO30" s="40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4:92" x14ac:dyDescent="0.3">
      <c r="D31" s="36"/>
      <c r="E31" s="40"/>
      <c r="F31" s="40"/>
      <c r="G31" s="40"/>
      <c r="H31" s="40"/>
      <c r="I31" s="40"/>
      <c r="J31" s="40" t="str">
        <f t="shared" si="12"/>
        <v/>
      </c>
      <c r="K31" s="40" t="str">
        <f t="shared" si="12"/>
        <v/>
      </c>
      <c r="L31" s="40" t="str">
        <f t="shared" si="12"/>
        <v/>
      </c>
      <c r="M31" s="40" t="str">
        <f t="shared" si="12"/>
        <v/>
      </c>
      <c r="N31" s="40" t="str">
        <f t="shared" si="12"/>
        <v/>
      </c>
      <c r="O31" s="40" t="str">
        <f t="shared" si="12"/>
        <v/>
      </c>
      <c r="P31" s="40" t="str">
        <f t="shared" si="12"/>
        <v/>
      </c>
      <c r="Q31" s="40" t="str">
        <f t="shared" si="12"/>
        <v/>
      </c>
      <c r="R31" s="40" t="str">
        <f t="shared" si="12"/>
        <v/>
      </c>
      <c r="S31" s="40" t="str">
        <f t="shared" si="12"/>
        <v/>
      </c>
      <c r="T31" s="40" t="str">
        <f t="shared" si="12"/>
        <v/>
      </c>
      <c r="U31" s="40" t="str">
        <f t="shared" si="12"/>
        <v/>
      </c>
      <c r="V31" s="40" t="str">
        <f t="shared" si="12"/>
        <v/>
      </c>
      <c r="W31" s="40" t="str">
        <f t="shared" si="12"/>
        <v/>
      </c>
      <c r="X31" s="40" t="str">
        <f t="shared" si="12"/>
        <v/>
      </c>
      <c r="Y31" s="40" t="str">
        <f t="shared" si="12"/>
        <v/>
      </c>
      <c r="Z31" s="40" t="str">
        <f t="shared" si="12"/>
        <v/>
      </c>
      <c r="AA31" s="40" t="str">
        <f t="shared" si="12"/>
        <v/>
      </c>
      <c r="AB31" s="40" t="str">
        <f t="shared" si="12"/>
        <v/>
      </c>
      <c r="AC31" s="40" t="str">
        <f t="shared" si="12"/>
        <v/>
      </c>
      <c r="AD31" s="40" t="str">
        <f t="shared" si="12"/>
        <v/>
      </c>
      <c r="AE31" s="40" t="str">
        <f t="shared" si="12"/>
        <v/>
      </c>
      <c r="AF31" s="40" t="str">
        <f t="shared" si="12"/>
        <v/>
      </c>
      <c r="AG31" s="40" t="str">
        <f t="shared" si="12"/>
        <v/>
      </c>
      <c r="AH31" s="40" t="str">
        <f t="shared" si="12"/>
        <v/>
      </c>
      <c r="AI31" s="40" t="str">
        <f t="shared" si="12"/>
        <v/>
      </c>
      <c r="AJ31" s="40" t="str">
        <f t="shared" si="12"/>
        <v/>
      </c>
      <c r="AK31" s="40" t="str">
        <f t="shared" si="12"/>
        <v/>
      </c>
      <c r="AL31" s="40" t="str">
        <f t="shared" si="12"/>
        <v/>
      </c>
      <c r="AM31" s="40" t="str">
        <f t="shared" si="12"/>
        <v/>
      </c>
      <c r="AN31" s="40" t="str">
        <f t="shared" si="12"/>
        <v/>
      </c>
      <c r="AO31" s="40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</row>
    <row r="32" spans="4:92" x14ac:dyDescent="0.3">
      <c r="D32" s="3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</row>
    <row r="33" spans="4:92" x14ac:dyDescent="0.3"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</row>
    <row r="34" spans="4:92" x14ac:dyDescent="0.3"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</row>
    <row r="35" spans="4:92" x14ac:dyDescent="0.3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</row>
    <row r="36" spans="4:92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</row>
    <row r="37" spans="4:92" x14ac:dyDescent="0.3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</row>
    <row r="38" spans="4:92" x14ac:dyDescent="0.3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</row>
    <row r="39" spans="4:92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</row>
    <row r="40" spans="4:92" x14ac:dyDescent="0.3"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</row>
    <row r="41" spans="4:92" x14ac:dyDescent="0.3"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</row>
    <row r="42" spans="4:92" x14ac:dyDescent="0.3"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</row>
    <row r="43" spans="4:92" x14ac:dyDescent="0.3"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</row>
    <row r="44" spans="4:92" x14ac:dyDescent="0.3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</row>
    <row r="45" spans="4:92" x14ac:dyDescent="0.3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</row>
    <row r="46" spans="4:92" x14ac:dyDescent="0.3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</row>
    <row r="47" spans="4:92" x14ac:dyDescent="0.3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</row>
    <row r="48" spans="4:92" x14ac:dyDescent="0.3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</row>
    <row r="49" spans="4:72" x14ac:dyDescent="0.3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</row>
    <row r="50" spans="4:72" x14ac:dyDescent="0.3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</row>
    <row r="51" spans="4:72" x14ac:dyDescent="0.3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</row>
    <row r="52" spans="4:72" x14ac:dyDescent="0.3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</row>
    <row r="53" spans="4:72" x14ac:dyDescent="0.3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</row>
    <row r="54" spans="4:72" x14ac:dyDescent="0.3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</row>
    <row r="55" spans="4:72" x14ac:dyDescent="0.3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</row>
  </sheetData>
  <conditionalFormatting sqref="J10:AN29">
    <cfRule type="containsText" dxfId="108" priority="1" operator="containsText" text="WO">
      <formula>NOT(ISERROR(SEARCH("WO",J10)))</formula>
    </cfRule>
    <cfRule type="containsText" dxfId="107" priority="2" operator="containsText" text="L">
      <formula>NOT(ISERROR(SEARCH("L",J10)))</formula>
    </cfRule>
    <cfRule type="containsText" dxfId="106" priority="3" operator="containsText" text="A">
      <formula>NOT(ISERROR(SEARCH("A",J10)))</formula>
    </cfRule>
    <cfRule type="containsText" dxfId="105" priority="4" operator="containsText" text="P">
      <formula>NOT(ISERROR(SEARCH("P",J10)))</formula>
    </cfRule>
    <cfRule type="containsText" dxfId="103" priority="6" operator="containsText" text="WO">
      <formula>NOT(ISERROR(SEARCH("WO",J10)))</formula>
    </cfRule>
    <cfRule type="containsText" dxfId="102" priority="7" operator="containsText" text="L">
      <formula>NOT(ISERROR(SEARCH("L",J10)))</formula>
    </cfRule>
    <cfRule type="containsText" dxfId="101" priority="8" operator="containsText" text="P">
      <formula>NOT(ISERROR(SEARCH("P",J10)))</formula>
    </cfRule>
    <cfRule type="containsText" dxfId="100" priority="9" operator="containsText" text="A">
      <formula>NOT(ISERROR(SEARCH("A",J10)))</formula>
    </cfRule>
    <cfRule type="containsText" dxfId="99" priority="13" operator="containsText" text="WO">
      <formula>NOT(ISERROR(SEARCH("WO",J10)))</formula>
    </cfRule>
    <cfRule type="containsText" dxfId="98" priority="14" operator="containsText" text="WO">
      <formula>NOT(ISERROR(SEARCH("WO",J10)))</formula>
    </cfRule>
  </conditionalFormatting>
  <conditionalFormatting sqref="X11">
    <cfRule type="containsText" dxfId="97" priority="10" operator="containsText" text="L">
      <formula>NOT(ISERROR(SEARCH("L",X11)))</formula>
    </cfRule>
    <cfRule type="containsText" dxfId="96" priority="11" operator="containsText" text="A">
      <formula>NOT(ISERROR(SEARCH("A",X11)))</formula>
    </cfRule>
    <cfRule type="containsText" dxfId="95" priority="12" operator="containsText" text="P">
      <formula>NOT(ISERROR(SEARCH("P",X11)))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4ED26D05-3BBB-42C8-A988-F0040D5067E7}">
            <xm:f>NOT(ISERROR(SEARCH($U$5,J10)))</xm:f>
            <xm:f>$U$5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J10:AN29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0C1FF7-3099-436A-B967-C388FEA01837}">
          <x14:formula1>
            <xm:f>Sheet2!$E$8:$E$19</xm:f>
          </x14:formula1>
          <xm:sqref>G7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3F4D-E4B1-46C9-B2DA-8E29C989D371}">
  <dimension ref="D1:CN55"/>
  <sheetViews>
    <sheetView topLeftCell="AD7" workbookViewId="0">
      <selection activeCell="BA22" sqref="BA22"/>
    </sheetView>
  </sheetViews>
  <sheetFormatPr defaultRowHeight="14.4" x14ac:dyDescent="0.3"/>
  <cols>
    <col min="6" max="6" width="5" bestFit="1" customWidth="1"/>
    <col min="7" max="7" width="18.88671875" customWidth="1"/>
    <col min="8" max="8" width="11.5546875" bestFit="1" customWidth="1"/>
    <col min="9" max="9" width="8.6640625" bestFit="1" customWidth="1"/>
    <col min="10" max="10" width="9.5546875" customWidth="1"/>
    <col min="11" max="11" width="3.77734375" customWidth="1"/>
    <col min="12" max="13" width="4.5546875" customWidth="1"/>
    <col min="14" max="14" width="5.21875" customWidth="1"/>
    <col min="15" max="15" width="4.5546875" customWidth="1"/>
    <col min="16" max="17" width="4" customWidth="1"/>
    <col min="18" max="18" width="3.6640625" customWidth="1"/>
    <col min="19" max="20" width="3" bestFit="1" customWidth="1"/>
    <col min="21" max="21" width="4" customWidth="1"/>
    <col min="22" max="22" width="3.77734375" customWidth="1"/>
    <col min="23" max="23" width="3.44140625" customWidth="1"/>
    <col min="24" max="24" width="4" customWidth="1"/>
    <col min="25" max="25" width="3.5546875" customWidth="1"/>
    <col min="26" max="26" width="5" customWidth="1"/>
    <col min="27" max="27" width="4.44140625" customWidth="1"/>
    <col min="28" max="28" width="4.88671875" customWidth="1"/>
    <col min="29" max="29" width="4.109375" customWidth="1"/>
    <col min="30" max="30" width="3.77734375" customWidth="1"/>
    <col min="31" max="31" width="4.33203125" customWidth="1"/>
    <col min="32" max="32" width="3.5546875" customWidth="1"/>
    <col min="33" max="33" width="5" customWidth="1"/>
    <col min="34" max="34" width="4.5546875" customWidth="1"/>
    <col min="35" max="35" width="5.44140625" customWidth="1"/>
    <col min="36" max="36" width="3.77734375" customWidth="1"/>
    <col min="37" max="37" width="3.44140625" customWidth="1"/>
    <col min="38" max="38" width="4.21875" customWidth="1"/>
    <col min="39" max="39" width="3.44140625" customWidth="1"/>
    <col min="40" max="40" width="3" bestFit="1" customWidth="1"/>
    <col min="43" max="43" width="7.109375" customWidth="1"/>
    <col min="44" max="44" width="14.5546875" bestFit="1" customWidth="1"/>
    <col min="45" max="45" width="14.5546875" customWidth="1"/>
    <col min="46" max="46" width="13.5546875" customWidth="1"/>
    <col min="47" max="47" width="9.6640625" customWidth="1"/>
    <col min="50" max="50" width="10.5546875" customWidth="1"/>
    <col min="51" max="51" width="6.88671875" customWidth="1"/>
    <col min="52" max="52" width="11" customWidth="1"/>
    <col min="53" max="53" width="11.6640625" customWidth="1"/>
    <col min="54" max="54" width="14" customWidth="1"/>
    <col min="55" max="55" width="11.5546875" customWidth="1"/>
    <col min="56" max="56" width="11" customWidth="1"/>
  </cols>
  <sheetData>
    <row r="1" spans="4:92" x14ac:dyDescent="0.3">
      <c r="AO1" s="36"/>
      <c r="AP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4:92" x14ac:dyDescent="0.3">
      <c r="AO2" s="36"/>
      <c r="AP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</row>
    <row r="3" spans="4:92" x14ac:dyDescent="0.3">
      <c r="AO3" s="36"/>
      <c r="AP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</row>
    <row r="4" spans="4:92" x14ac:dyDescent="0.3">
      <c r="D4" s="36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</row>
    <row r="5" spans="4:92" x14ac:dyDescent="0.3"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</row>
    <row r="6" spans="4:92" x14ac:dyDescent="0.3">
      <c r="D6" s="36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4:92" x14ac:dyDescent="0.3">
      <c r="D7" s="36"/>
      <c r="E7" s="40"/>
      <c r="F7" s="40" t="s">
        <v>24</v>
      </c>
      <c r="G7" s="41">
        <v>45809</v>
      </c>
      <c r="H7" s="42">
        <f>DATEDIF($G$7,$J$7,"D")+1</f>
        <v>30</v>
      </c>
      <c r="I7" s="40" t="s">
        <v>26</v>
      </c>
      <c r="J7" s="43">
        <f>EOMONTH(G7,0)</f>
        <v>45838</v>
      </c>
      <c r="K7" s="40"/>
      <c r="L7" s="40"/>
      <c r="M7" s="40"/>
      <c r="N7" s="40" t="str">
        <f>TEXT(G7,"mmmmmmm")</f>
        <v>June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4:92" ht="15" thickBot="1" x14ac:dyDescent="0.35">
      <c r="D8" s="36"/>
      <c r="E8" s="40"/>
      <c r="F8" s="4"/>
      <c r="G8" s="4" t="s">
        <v>43</v>
      </c>
      <c r="H8" s="4"/>
      <c r="I8" s="4" t="s">
        <v>42</v>
      </c>
      <c r="J8" s="4" t="str">
        <f>TEXT(J9,"DDD")</f>
        <v>Sun</v>
      </c>
      <c r="K8" s="4" t="str">
        <f t="shared" ref="K8:AN8" si="0">TEXT(K9,"DDD")</f>
        <v>Mon</v>
      </c>
      <c r="L8" s="4" t="str">
        <f t="shared" si="0"/>
        <v>Tue</v>
      </c>
      <c r="M8" s="4" t="str">
        <f t="shared" si="0"/>
        <v>Wed</v>
      </c>
      <c r="N8" s="4" t="str">
        <f t="shared" si="0"/>
        <v>Thu</v>
      </c>
      <c r="O8" s="4" t="str">
        <f t="shared" si="0"/>
        <v>Fri</v>
      </c>
      <c r="P8" s="4" t="str">
        <f t="shared" si="0"/>
        <v>Sat</v>
      </c>
      <c r="Q8" s="4" t="str">
        <f t="shared" si="0"/>
        <v>Sun</v>
      </c>
      <c r="R8" s="4" t="str">
        <f t="shared" si="0"/>
        <v>Mon</v>
      </c>
      <c r="S8" s="4" t="str">
        <f t="shared" si="0"/>
        <v>Tue</v>
      </c>
      <c r="T8" s="4" t="str">
        <f t="shared" si="0"/>
        <v>Wed</v>
      </c>
      <c r="U8" s="4" t="str">
        <f t="shared" si="0"/>
        <v>Thu</v>
      </c>
      <c r="V8" s="4" t="str">
        <f t="shared" si="0"/>
        <v>Fri</v>
      </c>
      <c r="W8" s="4" t="str">
        <f t="shared" si="0"/>
        <v>Sat</v>
      </c>
      <c r="X8" s="4" t="str">
        <f t="shared" si="0"/>
        <v>Sun</v>
      </c>
      <c r="Y8" s="4" t="str">
        <f t="shared" si="0"/>
        <v>Mon</v>
      </c>
      <c r="Z8" s="4" t="str">
        <f t="shared" si="0"/>
        <v>Tue</v>
      </c>
      <c r="AA8" s="4" t="str">
        <f t="shared" si="0"/>
        <v>Wed</v>
      </c>
      <c r="AB8" s="4" t="str">
        <f t="shared" si="0"/>
        <v>Thu</v>
      </c>
      <c r="AC8" s="4" t="str">
        <f t="shared" si="0"/>
        <v>Fri</v>
      </c>
      <c r="AD8" s="4" t="str">
        <f t="shared" si="0"/>
        <v>Sat</v>
      </c>
      <c r="AE8" s="4" t="str">
        <f t="shared" si="0"/>
        <v>Sun</v>
      </c>
      <c r="AF8" s="4" t="str">
        <f t="shared" si="0"/>
        <v>Mon</v>
      </c>
      <c r="AG8" s="4" t="str">
        <f t="shared" si="0"/>
        <v>Tue</v>
      </c>
      <c r="AH8" s="4" t="str">
        <f t="shared" si="0"/>
        <v>Wed</v>
      </c>
      <c r="AI8" s="4" t="str">
        <f t="shared" si="0"/>
        <v>Thu</v>
      </c>
      <c r="AJ8" s="4" t="str">
        <f t="shared" si="0"/>
        <v>Fri</v>
      </c>
      <c r="AK8" s="4" t="str">
        <f t="shared" si="0"/>
        <v>Sat</v>
      </c>
      <c r="AL8" s="4" t="str">
        <f t="shared" si="0"/>
        <v>Sun</v>
      </c>
      <c r="AM8" s="4" t="str">
        <f t="shared" si="0"/>
        <v>Mon</v>
      </c>
      <c r="AN8" s="4" t="str">
        <f t="shared" si="0"/>
        <v/>
      </c>
      <c r="AO8" s="40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4:92" ht="15" thickBot="1" x14ac:dyDescent="0.35">
      <c r="D9" s="36"/>
      <c r="E9" s="40"/>
      <c r="F9" s="6" t="s">
        <v>0</v>
      </c>
      <c r="G9" s="5" t="s">
        <v>1</v>
      </c>
      <c r="H9" s="5" t="s">
        <v>2</v>
      </c>
      <c r="I9" s="10" t="s">
        <v>25</v>
      </c>
      <c r="J9" s="11">
        <f>G7</f>
        <v>45809</v>
      </c>
      <c r="K9" s="11">
        <f>IF(J9&lt;$J$7,J9+1,"")</f>
        <v>45810</v>
      </c>
      <c r="L9" s="11">
        <f t="shared" ref="L9:AN9" si="1">IF(K9&lt;$J$7,K9+1,"")</f>
        <v>45811</v>
      </c>
      <c r="M9" s="11">
        <f t="shared" si="1"/>
        <v>45812</v>
      </c>
      <c r="N9" s="11">
        <f t="shared" si="1"/>
        <v>45813</v>
      </c>
      <c r="O9" s="11">
        <f t="shared" si="1"/>
        <v>45814</v>
      </c>
      <c r="P9" s="11">
        <f t="shared" si="1"/>
        <v>45815</v>
      </c>
      <c r="Q9" s="11">
        <f t="shared" si="1"/>
        <v>45816</v>
      </c>
      <c r="R9" s="11">
        <f t="shared" si="1"/>
        <v>45817</v>
      </c>
      <c r="S9" s="11">
        <f t="shared" si="1"/>
        <v>45818</v>
      </c>
      <c r="T9" s="11">
        <f t="shared" si="1"/>
        <v>45819</v>
      </c>
      <c r="U9" s="11">
        <f t="shared" si="1"/>
        <v>45820</v>
      </c>
      <c r="V9" s="11">
        <f t="shared" si="1"/>
        <v>45821</v>
      </c>
      <c r="W9" s="11">
        <f t="shared" si="1"/>
        <v>45822</v>
      </c>
      <c r="X9" s="11">
        <f t="shared" si="1"/>
        <v>45823</v>
      </c>
      <c r="Y9" s="11">
        <f t="shared" si="1"/>
        <v>45824</v>
      </c>
      <c r="Z9" s="11">
        <f t="shared" si="1"/>
        <v>45825</v>
      </c>
      <c r="AA9" s="11">
        <f t="shared" si="1"/>
        <v>45826</v>
      </c>
      <c r="AB9" s="11">
        <f t="shared" si="1"/>
        <v>45827</v>
      </c>
      <c r="AC9" s="11">
        <f t="shared" si="1"/>
        <v>45828</v>
      </c>
      <c r="AD9" s="11">
        <f t="shared" si="1"/>
        <v>45829</v>
      </c>
      <c r="AE9" s="11">
        <f t="shared" si="1"/>
        <v>45830</v>
      </c>
      <c r="AF9" s="11">
        <f t="shared" si="1"/>
        <v>45831</v>
      </c>
      <c r="AG9" s="11">
        <f t="shared" si="1"/>
        <v>45832</v>
      </c>
      <c r="AH9" s="11">
        <f t="shared" si="1"/>
        <v>45833</v>
      </c>
      <c r="AI9" s="11">
        <f t="shared" si="1"/>
        <v>45834</v>
      </c>
      <c r="AJ9" s="11">
        <f t="shared" si="1"/>
        <v>45835</v>
      </c>
      <c r="AK9" s="11">
        <f t="shared" si="1"/>
        <v>45836</v>
      </c>
      <c r="AL9" s="11">
        <f t="shared" si="1"/>
        <v>45837</v>
      </c>
      <c r="AM9" s="11">
        <f t="shared" si="1"/>
        <v>45838</v>
      </c>
      <c r="AN9" s="12" t="str">
        <f t="shared" si="1"/>
        <v/>
      </c>
      <c r="AO9" s="42"/>
      <c r="AP9" s="39"/>
      <c r="AQ9" s="26" t="s">
        <v>0</v>
      </c>
      <c r="AR9" s="27" t="s">
        <v>1</v>
      </c>
      <c r="AS9" s="27" t="s">
        <v>57</v>
      </c>
      <c r="AT9" s="27" t="s">
        <v>2</v>
      </c>
      <c r="AU9" s="19" t="s">
        <v>44</v>
      </c>
      <c r="AV9" s="19" t="s">
        <v>45</v>
      </c>
      <c r="AW9" s="22" t="s">
        <v>46</v>
      </c>
      <c r="AX9" s="19" t="s">
        <v>25</v>
      </c>
      <c r="AY9" s="19" t="s">
        <v>42</v>
      </c>
      <c r="AZ9" s="19" t="s">
        <v>50</v>
      </c>
      <c r="BA9" s="21" t="s">
        <v>47</v>
      </c>
      <c r="BB9" s="19" t="s">
        <v>48</v>
      </c>
      <c r="BC9" s="19" t="s">
        <v>49</v>
      </c>
      <c r="BD9" s="20" t="s">
        <v>51</v>
      </c>
      <c r="BE9" s="38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4:92" ht="15" thickBot="1" x14ac:dyDescent="0.35">
      <c r="D10" s="36"/>
      <c r="E10" s="40"/>
      <c r="F10" s="7">
        <v>1</v>
      </c>
      <c r="G10" s="2" t="s">
        <v>3</v>
      </c>
      <c r="H10" s="2">
        <v>1001</v>
      </c>
      <c r="I10" s="14">
        <f>COUNTIF($J$8:$AN$8,"Sun")</f>
        <v>5</v>
      </c>
      <c r="J10" s="15" t="str">
        <f>IF(J$8="Sun","WO","")</f>
        <v>WO</v>
      </c>
      <c r="K10" s="15" t="s">
        <v>58</v>
      </c>
      <c r="L10" s="15" t="s">
        <v>58</v>
      </c>
      <c r="M10" s="15" t="s">
        <v>58</v>
      </c>
      <c r="N10" s="15" t="s">
        <v>58</v>
      </c>
      <c r="O10" s="15" t="s">
        <v>58</v>
      </c>
      <c r="P10" s="15" t="s">
        <v>58</v>
      </c>
      <c r="Q10" s="15" t="str">
        <f t="shared" ref="Q10:AL18" si="2">IF(Q$8="Sun","WO","")</f>
        <v>WO</v>
      </c>
      <c r="R10" s="15" t="s">
        <v>58</v>
      </c>
      <c r="S10" s="15" t="s">
        <v>62</v>
      </c>
      <c r="T10" s="15" t="s">
        <v>58</v>
      </c>
      <c r="U10" s="15" t="s">
        <v>62</v>
      </c>
      <c r="V10" s="15" t="s">
        <v>58</v>
      </c>
      <c r="W10" s="15" t="s">
        <v>54</v>
      </c>
      <c r="X10" s="15" t="str">
        <f t="shared" si="2"/>
        <v>WO</v>
      </c>
      <c r="Y10" s="15" t="s">
        <v>52</v>
      </c>
      <c r="Z10" s="15" t="s">
        <v>52</v>
      </c>
      <c r="AA10" s="15" t="s">
        <v>52</v>
      </c>
      <c r="AB10" s="15" t="s">
        <v>52</v>
      </c>
      <c r="AC10" s="15" t="s">
        <v>52</v>
      </c>
      <c r="AD10" s="15" t="s">
        <v>52</v>
      </c>
      <c r="AE10" s="15" t="str">
        <f t="shared" si="2"/>
        <v>WO</v>
      </c>
      <c r="AF10" s="15" t="s">
        <v>52</v>
      </c>
      <c r="AG10" s="15" t="s">
        <v>52</v>
      </c>
      <c r="AH10" s="15" t="s">
        <v>52</v>
      </c>
      <c r="AI10" s="15" t="s">
        <v>52</v>
      </c>
      <c r="AJ10" s="15" t="s">
        <v>52</v>
      </c>
      <c r="AK10" s="15" t="s">
        <v>52</v>
      </c>
      <c r="AL10" s="15" t="str">
        <f t="shared" si="2"/>
        <v>WO</v>
      </c>
      <c r="AM10" s="15" t="s">
        <v>52</v>
      </c>
      <c r="AN10" s="15" t="s">
        <v>52</v>
      </c>
      <c r="AO10" s="40"/>
      <c r="AP10" s="38"/>
      <c r="AQ10" s="28">
        <v>1</v>
      </c>
      <c r="AR10" s="29" t="s">
        <v>3</v>
      </c>
      <c r="AS10" s="29" t="str">
        <f t="shared" ref="AS10:AS29" si="3">$N$7</f>
        <v>June</v>
      </c>
      <c r="AT10" s="30">
        <v>1001</v>
      </c>
      <c r="AU10">
        <f t="shared" ref="AU10:AU29" si="4">COUNTIF($J10:$AN10,"P")</f>
        <v>23</v>
      </c>
      <c r="AV10">
        <f t="shared" ref="AV10:AV29" si="5">COUNTIF($J10:$AN10,"A")</f>
        <v>0</v>
      </c>
      <c r="AW10">
        <f t="shared" ref="AW10:AW29" si="6">COUNTIF($J10:$AN10,"L")</f>
        <v>3</v>
      </c>
      <c r="AX10">
        <f t="shared" ref="AX10:AX29" si="7">$I$10</f>
        <v>5</v>
      </c>
      <c r="AY10" s="3">
        <f t="shared" ref="AY10:AY29" si="8">$H$7</f>
        <v>30</v>
      </c>
      <c r="AZ10" s="3">
        <f>june[[#This Row],[Days]]-june[[#This Row],[Absent]]</f>
        <v>30</v>
      </c>
      <c r="BA10" s="23">
        <v>10000</v>
      </c>
      <c r="BB10" s="24">
        <f>june[[#This Row],[Salary]]/june[[#This Row],[Days]]</f>
        <v>333.33333333333331</v>
      </c>
      <c r="BC10" s="24">
        <f>june[[#This Row],[PerDaySalary]]*june[[#This Row],[Absent]]</f>
        <v>0</v>
      </c>
      <c r="BD10" s="25">
        <f>june[[#This Row],[Salary]]-june[[#This Row],[Deduction]]</f>
        <v>10000</v>
      </c>
      <c r="BE10" s="38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4:92" ht="15" thickBot="1" x14ac:dyDescent="0.35">
      <c r="D11" s="36"/>
      <c r="E11" s="40"/>
      <c r="F11" s="7">
        <v>2</v>
      </c>
      <c r="G11" s="2" t="s">
        <v>27</v>
      </c>
      <c r="H11" s="2">
        <v>1002</v>
      </c>
      <c r="I11" s="16">
        <f t="shared" ref="I11:I29" si="9">COUNTIF($J$8:$AN$8,"Sun")</f>
        <v>5</v>
      </c>
      <c r="J11" s="15" t="str">
        <f t="shared" ref="J11:X29" si="10">IF(J$8="Sun","WO","")</f>
        <v>WO</v>
      </c>
      <c r="K11" s="15" t="s">
        <v>58</v>
      </c>
      <c r="L11" s="15" t="s">
        <v>58</v>
      </c>
      <c r="M11" s="15" t="s">
        <v>58</v>
      </c>
      <c r="N11" s="15" t="s">
        <v>58</v>
      </c>
      <c r="O11" s="15" t="s">
        <v>58</v>
      </c>
      <c r="P11" s="15" t="s">
        <v>58</v>
      </c>
      <c r="Q11" s="15" t="str">
        <f t="shared" si="2"/>
        <v>WO</v>
      </c>
      <c r="R11" s="15" t="s">
        <v>58</v>
      </c>
      <c r="S11" s="15" t="s">
        <v>62</v>
      </c>
      <c r="T11" s="15" t="s">
        <v>58</v>
      </c>
      <c r="U11" s="15" t="s">
        <v>62</v>
      </c>
      <c r="V11" s="15" t="s">
        <v>58</v>
      </c>
      <c r="W11" s="15" t="s">
        <v>54</v>
      </c>
      <c r="X11" s="15" t="str">
        <f t="shared" si="2"/>
        <v>WO</v>
      </c>
      <c r="Y11" s="15" t="s">
        <v>52</v>
      </c>
      <c r="Z11" s="15" t="s">
        <v>52</v>
      </c>
      <c r="AA11" s="15" t="s">
        <v>52</v>
      </c>
      <c r="AB11" s="15" t="s">
        <v>53</v>
      </c>
      <c r="AC11" s="15" t="s">
        <v>52</v>
      </c>
      <c r="AD11" s="15" t="s">
        <v>52</v>
      </c>
      <c r="AE11" s="15" t="str">
        <f t="shared" si="2"/>
        <v>WO</v>
      </c>
      <c r="AF11" s="15" t="s">
        <v>52</v>
      </c>
      <c r="AG11" s="15" t="s">
        <v>53</v>
      </c>
      <c r="AH11" s="15" t="s">
        <v>52</v>
      </c>
      <c r="AI11" s="15" t="s">
        <v>52</v>
      </c>
      <c r="AJ11" s="15" t="s">
        <v>52</v>
      </c>
      <c r="AK11" s="15" t="s">
        <v>52</v>
      </c>
      <c r="AL11" s="15" t="str">
        <f t="shared" si="2"/>
        <v>WO</v>
      </c>
      <c r="AM11" s="15" t="s">
        <v>52</v>
      </c>
      <c r="AN11" s="15" t="s">
        <v>52</v>
      </c>
      <c r="AO11" s="40"/>
      <c r="AP11" s="38"/>
      <c r="AQ11" s="31">
        <v>2</v>
      </c>
      <c r="AR11" s="2" t="s">
        <v>27</v>
      </c>
      <c r="AS11" s="2" t="str">
        <f t="shared" si="3"/>
        <v>June</v>
      </c>
      <c r="AT11" s="32">
        <v>1002</v>
      </c>
      <c r="AU11">
        <f t="shared" si="4"/>
        <v>21</v>
      </c>
      <c r="AV11">
        <f t="shared" si="5"/>
        <v>2</v>
      </c>
      <c r="AW11">
        <f t="shared" si="6"/>
        <v>3</v>
      </c>
      <c r="AX11">
        <f t="shared" si="7"/>
        <v>5</v>
      </c>
      <c r="AY11" s="3">
        <f t="shared" si="8"/>
        <v>30</v>
      </c>
      <c r="AZ11" s="3">
        <f>june[[#This Row],[Days]]-june[[#This Row],[Absent]]</f>
        <v>28</v>
      </c>
      <c r="BA11" s="23">
        <v>20000</v>
      </c>
      <c r="BB11" s="24">
        <f>june[[#This Row],[Salary]]/june[[#This Row],[Days]]</f>
        <v>666.66666666666663</v>
      </c>
      <c r="BC11" s="24">
        <f>june[[#This Row],[PerDaySalary]]*june[[#This Row],[Absent]]</f>
        <v>1333.3333333333333</v>
      </c>
      <c r="BD11" s="25">
        <f>june[[#This Row],[Salary]]-june[[#This Row],[Deduction]]</f>
        <v>18666.666666666668</v>
      </c>
      <c r="BE11" s="38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4:92" ht="15" thickBot="1" x14ac:dyDescent="0.35">
      <c r="D12" s="36"/>
      <c r="E12" s="40"/>
      <c r="F12" s="7">
        <v>3</v>
      </c>
      <c r="G12" s="2" t="s">
        <v>28</v>
      </c>
      <c r="H12" s="2">
        <v>1003</v>
      </c>
      <c r="I12" s="16">
        <f t="shared" si="9"/>
        <v>5</v>
      </c>
      <c r="J12" s="15" t="str">
        <f t="shared" si="10"/>
        <v>WO</v>
      </c>
      <c r="K12" s="15" t="s">
        <v>58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tr">
        <f t="shared" si="2"/>
        <v>WO</v>
      </c>
      <c r="R12" s="15" t="s">
        <v>58</v>
      </c>
      <c r="S12" s="15" t="s">
        <v>62</v>
      </c>
      <c r="T12" s="15" t="s">
        <v>58</v>
      </c>
      <c r="U12" s="15" t="s">
        <v>62</v>
      </c>
      <c r="V12" s="15" t="s">
        <v>58</v>
      </c>
      <c r="W12" s="15" t="s">
        <v>54</v>
      </c>
      <c r="X12" s="15" t="str">
        <f t="shared" si="2"/>
        <v>WO</v>
      </c>
      <c r="Y12" s="15" t="s">
        <v>52</v>
      </c>
      <c r="Z12" s="15" t="s">
        <v>52</v>
      </c>
      <c r="AA12" s="15" t="s">
        <v>52</v>
      </c>
      <c r="AB12" s="15" t="s">
        <v>52</v>
      </c>
      <c r="AC12" s="15" t="s">
        <v>52</v>
      </c>
      <c r="AD12" s="15" t="s">
        <v>52</v>
      </c>
      <c r="AE12" s="15" t="str">
        <f t="shared" si="2"/>
        <v>WO</v>
      </c>
      <c r="AF12" s="15" t="s">
        <v>52</v>
      </c>
      <c r="AG12" s="15" t="s">
        <v>52</v>
      </c>
      <c r="AH12" s="15" t="s">
        <v>52</v>
      </c>
      <c r="AI12" s="15" t="s">
        <v>52</v>
      </c>
      <c r="AJ12" s="15" t="s">
        <v>52</v>
      </c>
      <c r="AK12" s="15" t="s">
        <v>52</v>
      </c>
      <c r="AL12" s="15" t="str">
        <f t="shared" si="2"/>
        <v>WO</v>
      </c>
      <c r="AM12" s="15" t="s">
        <v>52</v>
      </c>
      <c r="AN12" s="15" t="s">
        <v>53</v>
      </c>
      <c r="AO12" s="40"/>
      <c r="AP12" s="38"/>
      <c r="AQ12" s="31">
        <v>3</v>
      </c>
      <c r="AR12" s="2" t="s">
        <v>28</v>
      </c>
      <c r="AS12" s="2" t="str">
        <f t="shared" si="3"/>
        <v>June</v>
      </c>
      <c r="AT12" s="32">
        <v>1003</v>
      </c>
      <c r="AU12">
        <f t="shared" si="4"/>
        <v>22</v>
      </c>
      <c r="AV12">
        <f t="shared" si="5"/>
        <v>1</v>
      </c>
      <c r="AW12">
        <f t="shared" si="6"/>
        <v>3</v>
      </c>
      <c r="AX12">
        <f t="shared" si="7"/>
        <v>5</v>
      </c>
      <c r="AY12" s="3">
        <f t="shared" si="8"/>
        <v>30</v>
      </c>
      <c r="AZ12" s="3">
        <f>june[[#This Row],[Days]]-june[[#This Row],[Absent]]</f>
        <v>29</v>
      </c>
      <c r="BA12" s="23">
        <v>56000</v>
      </c>
      <c r="BB12" s="24">
        <f>june[[#This Row],[Salary]]/june[[#This Row],[Days]]</f>
        <v>1866.6666666666667</v>
      </c>
      <c r="BC12" s="24">
        <f>june[[#This Row],[PerDaySalary]]*june[[#This Row],[Absent]]</f>
        <v>1866.6666666666667</v>
      </c>
      <c r="BD12" s="25">
        <f>june[[#This Row],[Salary]]-june[[#This Row],[Deduction]]</f>
        <v>54133.333333333336</v>
      </c>
      <c r="BE12" s="38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</row>
    <row r="13" spans="4:92" ht="15" thickBot="1" x14ac:dyDescent="0.35">
      <c r="D13" s="36"/>
      <c r="E13" s="40"/>
      <c r="F13" s="7">
        <v>4</v>
      </c>
      <c r="G13" s="2" t="s">
        <v>3</v>
      </c>
      <c r="H13" s="2">
        <v>1004</v>
      </c>
      <c r="I13" s="16">
        <f t="shared" si="9"/>
        <v>5</v>
      </c>
      <c r="J13" s="15" t="str">
        <f t="shared" si="10"/>
        <v>WO</v>
      </c>
      <c r="K13" s="15" t="s">
        <v>58</v>
      </c>
      <c r="L13" s="15" t="s">
        <v>53</v>
      </c>
      <c r="M13" s="15" t="s">
        <v>58</v>
      </c>
      <c r="N13" s="15" t="s">
        <v>58</v>
      </c>
      <c r="O13" s="15" t="s">
        <v>53</v>
      </c>
      <c r="P13" s="15" t="s">
        <v>58</v>
      </c>
      <c r="Q13" s="15" t="str">
        <f t="shared" si="2"/>
        <v>WO</v>
      </c>
      <c r="R13" s="15" t="s">
        <v>58</v>
      </c>
      <c r="S13" s="15" t="s">
        <v>62</v>
      </c>
      <c r="T13" s="15" t="s">
        <v>58</v>
      </c>
      <c r="U13" s="15" t="s">
        <v>62</v>
      </c>
      <c r="V13" s="15" t="s">
        <v>58</v>
      </c>
      <c r="W13" s="15" t="s">
        <v>54</v>
      </c>
      <c r="X13" s="15" t="str">
        <f t="shared" si="2"/>
        <v>WO</v>
      </c>
      <c r="Y13" s="15" t="s">
        <v>52</v>
      </c>
      <c r="Z13" s="15" t="s">
        <v>52</v>
      </c>
      <c r="AA13" s="15" t="s">
        <v>52</v>
      </c>
      <c r="AB13" s="15" t="s">
        <v>52</v>
      </c>
      <c r="AC13" s="15" t="s">
        <v>52</v>
      </c>
      <c r="AD13" s="15" t="s">
        <v>52</v>
      </c>
      <c r="AE13" s="15" t="str">
        <f t="shared" si="2"/>
        <v>WO</v>
      </c>
      <c r="AF13" s="15" t="s">
        <v>52</v>
      </c>
      <c r="AG13" s="15" t="s">
        <v>52</v>
      </c>
      <c r="AH13" s="15" t="s">
        <v>52</v>
      </c>
      <c r="AI13" s="15" t="s">
        <v>52</v>
      </c>
      <c r="AJ13" s="15" t="s">
        <v>52</v>
      </c>
      <c r="AK13" s="15" t="s">
        <v>52</v>
      </c>
      <c r="AL13" s="15" t="str">
        <f t="shared" si="2"/>
        <v>WO</v>
      </c>
      <c r="AM13" s="15" t="s">
        <v>52</v>
      </c>
      <c r="AN13" s="15" t="s">
        <v>52</v>
      </c>
      <c r="AO13" s="40"/>
      <c r="AP13" s="38"/>
      <c r="AQ13" s="31">
        <v>4</v>
      </c>
      <c r="AR13" s="2" t="s">
        <v>3</v>
      </c>
      <c r="AS13" s="2" t="str">
        <f t="shared" si="3"/>
        <v>June</v>
      </c>
      <c r="AT13" s="32">
        <v>1004</v>
      </c>
      <c r="AU13">
        <f t="shared" si="4"/>
        <v>21</v>
      </c>
      <c r="AV13">
        <f t="shared" si="5"/>
        <v>2</v>
      </c>
      <c r="AW13">
        <f t="shared" si="6"/>
        <v>3</v>
      </c>
      <c r="AX13">
        <f t="shared" si="7"/>
        <v>5</v>
      </c>
      <c r="AY13" s="3">
        <f t="shared" si="8"/>
        <v>30</v>
      </c>
      <c r="AZ13" s="3">
        <f>june[[#This Row],[Days]]-june[[#This Row],[Absent]]</f>
        <v>28</v>
      </c>
      <c r="BA13" s="23">
        <v>34000</v>
      </c>
      <c r="BB13" s="24">
        <f>june[[#This Row],[Salary]]/june[[#This Row],[Days]]</f>
        <v>1133.3333333333333</v>
      </c>
      <c r="BC13" s="24">
        <f>june[[#This Row],[PerDaySalary]]*june[[#This Row],[Absent]]</f>
        <v>2266.6666666666665</v>
      </c>
      <c r="BD13" s="25">
        <f>june[[#This Row],[Salary]]-june[[#This Row],[Deduction]]</f>
        <v>31733.333333333332</v>
      </c>
      <c r="BE13" s="38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</row>
    <row r="14" spans="4:92" ht="15" thickBot="1" x14ac:dyDescent="0.35">
      <c r="D14" s="36"/>
      <c r="E14" s="40"/>
      <c r="F14" s="7">
        <v>5</v>
      </c>
      <c r="G14" s="2" t="s">
        <v>29</v>
      </c>
      <c r="H14" s="2">
        <v>1005</v>
      </c>
      <c r="I14" s="16">
        <f t="shared" si="9"/>
        <v>5</v>
      </c>
      <c r="J14" s="15" t="str">
        <f t="shared" si="10"/>
        <v>WO</v>
      </c>
      <c r="K14" s="15" t="s">
        <v>58</v>
      </c>
      <c r="L14" s="15" t="s">
        <v>58</v>
      </c>
      <c r="M14" s="15" t="s">
        <v>58</v>
      </c>
      <c r="N14" s="15" t="s">
        <v>58</v>
      </c>
      <c r="O14" s="15" t="s">
        <v>58</v>
      </c>
      <c r="P14" s="15" t="s">
        <v>58</v>
      </c>
      <c r="Q14" s="15" t="str">
        <f t="shared" si="2"/>
        <v>WO</v>
      </c>
      <c r="R14" s="15" t="s">
        <v>58</v>
      </c>
      <c r="S14" s="15" t="s">
        <v>62</v>
      </c>
      <c r="T14" s="15" t="s">
        <v>58</v>
      </c>
      <c r="U14" s="15" t="s">
        <v>62</v>
      </c>
      <c r="V14" s="15" t="s">
        <v>58</v>
      </c>
      <c r="W14" s="15" t="s">
        <v>54</v>
      </c>
      <c r="X14" s="15" t="str">
        <f t="shared" si="2"/>
        <v>WO</v>
      </c>
      <c r="Y14" s="15" t="s">
        <v>52</v>
      </c>
      <c r="Z14" s="15" t="s">
        <v>52</v>
      </c>
      <c r="AA14" s="15" t="s">
        <v>52</v>
      </c>
      <c r="AB14" s="15" t="s">
        <v>52</v>
      </c>
      <c r="AC14" s="15" t="s">
        <v>52</v>
      </c>
      <c r="AD14" s="15" t="s">
        <v>52</v>
      </c>
      <c r="AE14" s="15" t="str">
        <f t="shared" si="2"/>
        <v>WO</v>
      </c>
      <c r="AF14" s="15" t="s">
        <v>52</v>
      </c>
      <c r="AG14" s="15" t="s">
        <v>52</v>
      </c>
      <c r="AH14" s="15" t="s">
        <v>52</v>
      </c>
      <c r="AI14" s="15" t="s">
        <v>53</v>
      </c>
      <c r="AJ14" s="15" t="s">
        <v>52</v>
      </c>
      <c r="AK14" s="15" t="s">
        <v>52</v>
      </c>
      <c r="AL14" s="15" t="str">
        <f t="shared" si="2"/>
        <v>WO</v>
      </c>
      <c r="AM14" s="15" t="s">
        <v>52</v>
      </c>
      <c r="AN14" s="15" t="s">
        <v>52</v>
      </c>
      <c r="AO14" s="40"/>
      <c r="AP14" s="38"/>
      <c r="AQ14" s="31">
        <v>5</v>
      </c>
      <c r="AR14" s="2" t="s">
        <v>29</v>
      </c>
      <c r="AS14" s="2" t="str">
        <f t="shared" si="3"/>
        <v>June</v>
      </c>
      <c r="AT14" s="32">
        <v>1005</v>
      </c>
      <c r="AU14">
        <f t="shared" si="4"/>
        <v>22</v>
      </c>
      <c r="AV14">
        <f t="shared" si="5"/>
        <v>1</v>
      </c>
      <c r="AW14">
        <f t="shared" si="6"/>
        <v>3</v>
      </c>
      <c r="AX14">
        <f t="shared" si="7"/>
        <v>5</v>
      </c>
      <c r="AY14" s="3">
        <f t="shared" si="8"/>
        <v>30</v>
      </c>
      <c r="AZ14" s="3">
        <f>june[[#This Row],[Days]]-june[[#This Row],[Absent]]</f>
        <v>29</v>
      </c>
      <c r="BA14" s="23">
        <v>76000</v>
      </c>
      <c r="BB14" s="24">
        <f>june[[#This Row],[Salary]]/june[[#This Row],[Days]]</f>
        <v>2533.3333333333335</v>
      </c>
      <c r="BC14" s="24">
        <f>june[[#This Row],[PerDaySalary]]*june[[#This Row],[Absent]]</f>
        <v>2533.3333333333335</v>
      </c>
      <c r="BD14" s="25">
        <f>june[[#This Row],[Salary]]-june[[#This Row],[Deduction]]</f>
        <v>73466.666666666672</v>
      </c>
      <c r="BE14" s="38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</row>
    <row r="15" spans="4:92" ht="15" thickBot="1" x14ac:dyDescent="0.35">
      <c r="D15" s="36"/>
      <c r="E15" s="40"/>
      <c r="F15" s="7">
        <v>6</v>
      </c>
      <c r="G15" s="2" t="s">
        <v>30</v>
      </c>
      <c r="H15" s="2">
        <v>1006</v>
      </c>
      <c r="I15" s="16">
        <f t="shared" si="9"/>
        <v>5</v>
      </c>
      <c r="J15" s="15" t="str">
        <f t="shared" si="10"/>
        <v>WO</v>
      </c>
      <c r="K15" s="15" t="s">
        <v>58</v>
      </c>
      <c r="L15" s="15" t="s">
        <v>58</v>
      </c>
      <c r="M15" s="15" t="s">
        <v>58</v>
      </c>
      <c r="N15" s="15" t="s">
        <v>58</v>
      </c>
      <c r="O15" s="15" t="s">
        <v>58</v>
      </c>
      <c r="P15" s="15" t="s">
        <v>58</v>
      </c>
      <c r="Q15" s="15" t="str">
        <f t="shared" si="2"/>
        <v>WO</v>
      </c>
      <c r="R15" s="15" t="s">
        <v>58</v>
      </c>
      <c r="S15" s="15" t="s">
        <v>62</v>
      </c>
      <c r="T15" s="15" t="s">
        <v>58</v>
      </c>
      <c r="U15" s="15" t="s">
        <v>62</v>
      </c>
      <c r="V15" s="15" t="s">
        <v>58</v>
      </c>
      <c r="W15" s="15" t="s">
        <v>54</v>
      </c>
      <c r="X15" s="15" t="str">
        <f t="shared" si="2"/>
        <v>WO</v>
      </c>
      <c r="Y15" s="15" t="s">
        <v>52</v>
      </c>
      <c r="Z15" s="15" t="s">
        <v>52</v>
      </c>
      <c r="AA15" s="15" t="s">
        <v>52</v>
      </c>
      <c r="AB15" s="15" t="s">
        <v>52</v>
      </c>
      <c r="AC15" s="15" t="s">
        <v>52</v>
      </c>
      <c r="AD15" s="15" t="s">
        <v>52</v>
      </c>
      <c r="AE15" s="15" t="str">
        <f t="shared" si="2"/>
        <v>WO</v>
      </c>
      <c r="AF15" s="15" t="s">
        <v>52</v>
      </c>
      <c r="AG15" s="15" t="s">
        <v>52</v>
      </c>
      <c r="AH15" s="15" t="s">
        <v>52</v>
      </c>
      <c r="AI15" s="15" t="s">
        <v>52</v>
      </c>
      <c r="AJ15" s="15" t="s">
        <v>52</v>
      </c>
      <c r="AK15" s="15" t="s">
        <v>52</v>
      </c>
      <c r="AL15" s="15" t="str">
        <f t="shared" si="2"/>
        <v>WO</v>
      </c>
      <c r="AM15" s="15" t="s">
        <v>52</v>
      </c>
      <c r="AN15" s="15" t="s">
        <v>52</v>
      </c>
      <c r="AO15" s="40"/>
      <c r="AP15" s="38"/>
      <c r="AQ15" s="31">
        <v>6</v>
      </c>
      <c r="AR15" s="2" t="s">
        <v>30</v>
      </c>
      <c r="AS15" s="2" t="str">
        <f t="shared" si="3"/>
        <v>June</v>
      </c>
      <c r="AT15" s="32">
        <v>1006</v>
      </c>
      <c r="AU15">
        <f t="shared" si="4"/>
        <v>23</v>
      </c>
      <c r="AV15">
        <f t="shared" si="5"/>
        <v>0</v>
      </c>
      <c r="AW15">
        <f t="shared" si="6"/>
        <v>3</v>
      </c>
      <c r="AX15">
        <f t="shared" si="7"/>
        <v>5</v>
      </c>
      <c r="AY15" s="3">
        <f t="shared" si="8"/>
        <v>30</v>
      </c>
      <c r="AZ15" s="3">
        <f>june[[#This Row],[Days]]-june[[#This Row],[Absent]]</f>
        <v>30</v>
      </c>
      <c r="BA15" s="23">
        <v>89000</v>
      </c>
      <c r="BB15" s="24">
        <f>june[[#This Row],[Salary]]/june[[#This Row],[Days]]</f>
        <v>2966.6666666666665</v>
      </c>
      <c r="BC15" s="24">
        <f>june[[#This Row],[PerDaySalary]]*june[[#This Row],[Absent]]</f>
        <v>0</v>
      </c>
      <c r="BD15" s="25">
        <f>june[[#This Row],[Salary]]-june[[#This Row],[Deduction]]</f>
        <v>89000</v>
      </c>
      <c r="BE15" s="38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</row>
    <row r="16" spans="4:92" ht="15" thickBot="1" x14ac:dyDescent="0.35">
      <c r="D16" s="36"/>
      <c r="E16" s="40"/>
      <c r="F16" s="7">
        <v>7</v>
      </c>
      <c r="G16" s="2" t="s">
        <v>55</v>
      </c>
      <c r="H16" s="2">
        <v>1007</v>
      </c>
      <c r="I16" s="16">
        <f t="shared" si="9"/>
        <v>5</v>
      </c>
      <c r="J16" s="15" t="str">
        <f t="shared" si="10"/>
        <v>WO</v>
      </c>
      <c r="K16" s="15" t="s">
        <v>58</v>
      </c>
      <c r="L16" s="15" t="s">
        <v>58</v>
      </c>
      <c r="M16" s="15" t="s">
        <v>58</v>
      </c>
      <c r="N16" s="15" t="s">
        <v>53</v>
      </c>
      <c r="O16" s="15" t="s">
        <v>58</v>
      </c>
      <c r="P16" s="15" t="s">
        <v>58</v>
      </c>
      <c r="Q16" s="15" t="str">
        <f t="shared" si="2"/>
        <v>WO</v>
      </c>
      <c r="R16" s="15" t="s">
        <v>58</v>
      </c>
      <c r="S16" s="15" t="s">
        <v>62</v>
      </c>
      <c r="T16" s="15" t="s">
        <v>58</v>
      </c>
      <c r="U16" s="15" t="s">
        <v>62</v>
      </c>
      <c r="V16" s="15" t="s">
        <v>58</v>
      </c>
      <c r="W16" s="15" t="s">
        <v>54</v>
      </c>
      <c r="X16" s="15" t="str">
        <f t="shared" si="2"/>
        <v>WO</v>
      </c>
      <c r="Y16" s="15" t="s">
        <v>52</v>
      </c>
      <c r="Z16" s="15" t="s">
        <v>52</v>
      </c>
      <c r="AA16" s="15" t="s">
        <v>52</v>
      </c>
      <c r="AB16" s="15" t="s">
        <v>52</v>
      </c>
      <c r="AC16" s="15" t="s">
        <v>52</v>
      </c>
      <c r="AD16" s="15" t="s">
        <v>52</v>
      </c>
      <c r="AE16" s="15" t="str">
        <f t="shared" si="2"/>
        <v>WO</v>
      </c>
      <c r="AF16" s="15" t="s">
        <v>52</v>
      </c>
      <c r="AG16" s="15" t="s">
        <v>52</v>
      </c>
      <c r="AH16" s="15" t="s">
        <v>52</v>
      </c>
      <c r="AI16" s="15" t="s">
        <v>52</v>
      </c>
      <c r="AJ16" s="15" t="s">
        <v>52</v>
      </c>
      <c r="AK16" s="15" t="s">
        <v>52</v>
      </c>
      <c r="AL16" s="15" t="str">
        <f t="shared" si="2"/>
        <v>WO</v>
      </c>
      <c r="AM16" s="15" t="s">
        <v>52</v>
      </c>
      <c r="AN16" s="15" t="s">
        <v>52</v>
      </c>
      <c r="AO16" s="40"/>
      <c r="AP16" s="38"/>
      <c r="AQ16" s="31">
        <v>7</v>
      </c>
      <c r="AR16" s="2" t="s">
        <v>55</v>
      </c>
      <c r="AS16" s="2" t="str">
        <f t="shared" si="3"/>
        <v>June</v>
      </c>
      <c r="AT16" s="32">
        <v>1007</v>
      </c>
      <c r="AU16">
        <f t="shared" si="4"/>
        <v>22</v>
      </c>
      <c r="AV16">
        <f t="shared" si="5"/>
        <v>1</v>
      </c>
      <c r="AW16">
        <f t="shared" si="6"/>
        <v>3</v>
      </c>
      <c r="AX16">
        <f t="shared" si="7"/>
        <v>5</v>
      </c>
      <c r="AY16" s="3">
        <f t="shared" si="8"/>
        <v>30</v>
      </c>
      <c r="AZ16" s="3">
        <f>june[[#This Row],[Days]]-june[[#This Row],[Absent]]</f>
        <v>29</v>
      </c>
      <c r="BA16" s="23">
        <v>76000</v>
      </c>
      <c r="BB16" s="24">
        <f>june[[#This Row],[Salary]]/june[[#This Row],[Days]]</f>
        <v>2533.3333333333335</v>
      </c>
      <c r="BC16" s="24">
        <f>june[[#This Row],[PerDaySalary]]*june[[#This Row],[Absent]]</f>
        <v>2533.3333333333335</v>
      </c>
      <c r="BD16" s="25">
        <f>june[[#This Row],[Salary]]-june[[#This Row],[Deduction]]</f>
        <v>73466.666666666672</v>
      </c>
      <c r="BE16" s="38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</row>
    <row r="17" spans="4:92" ht="15" thickBot="1" x14ac:dyDescent="0.35">
      <c r="D17" s="36"/>
      <c r="E17" s="40"/>
      <c r="F17" s="7">
        <v>8</v>
      </c>
      <c r="G17" s="2" t="s">
        <v>31</v>
      </c>
      <c r="H17" s="2">
        <v>1008</v>
      </c>
      <c r="I17" s="16">
        <f t="shared" si="9"/>
        <v>5</v>
      </c>
      <c r="J17" s="15" t="str">
        <f t="shared" si="10"/>
        <v>WO</v>
      </c>
      <c r="K17" s="15" t="s">
        <v>58</v>
      </c>
      <c r="L17" s="15" t="s">
        <v>58</v>
      </c>
      <c r="M17" s="15" t="s">
        <v>58</v>
      </c>
      <c r="N17" s="15" t="s">
        <v>58</v>
      </c>
      <c r="O17" s="15" t="s">
        <v>58</v>
      </c>
      <c r="P17" s="15" t="s">
        <v>58</v>
      </c>
      <c r="Q17" s="15" t="str">
        <f t="shared" si="2"/>
        <v>WO</v>
      </c>
      <c r="R17" s="15" t="s">
        <v>58</v>
      </c>
      <c r="S17" s="15" t="s">
        <v>62</v>
      </c>
      <c r="T17" s="15" t="s">
        <v>58</v>
      </c>
      <c r="U17" s="15" t="s">
        <v>62</v>
      </c>
      <c r="V17" s="15" t="s">
        <v>58</v>
      </c>
      <c r="W17" s="15" t="s">
        <v>54</v>
      </c>
      <c r="X17" s="15" t="str">
        <f t="shared" si="2"/>
        <v>WO</v>
      </c>
      <c r="Y17" s="15" t="s">
        <v>52</v>
      </c>
      <c r="Z17" s="15" t="s">
        <v>52</v>
      </c>
      <c r="AA17" s="15" t="s">
        <v>52</v>
      </c>
      <c r="AB17" s="15" t="s">
        <v>52</v>
      </c>
      <c r="AC17" s="15" t="s">
        <v>52</v>
      </c>
      <c r="AD17" s="15" t="s">
        <v>52</v>
      </c>
      <c r="AE17" s="15" t="str">
        <f t="shared" si="2"/>
        <v>WO</v>
      </c>
      <c r="AF17" s="15" t="s">
        <v>52</v>
      </c>
      <c r="AG17" s="15" t="s">
        <v>52</v>
      </c>
      <c r="AH17" s="15" t="s">
        <v>52</v>
      </c>
      <c r="AI17" s="15" t="s">
        <v>52</v>
      </c>
      <c r="AJ17" s="15" t="s">
        <v>52</v>
      </c>
      <c r="AK17" s="15" t="s">
        <v>52</v>
      </c>
      <c r="AL17" s="15" t="str">
        <f t="shared" si="2"/>
        <v>WO</v>
      </c>
      <c r="AM17" s="15" t="s">
        <v>52</v>
      </c>
      <c r="AN17" s="15" t="s">
        <v>52</v>
      </c>
      <c r="AO17" s="40"/>
      <c r="AP17" s="38"/>
      <c r="AQ17" s="31">
        <v>8</v>
      </c>
      <c r="AR17" s="2" t="s">
        <v>31</v>
      </c>
      <c r="AS17" s="2" t="str">
        <f t="shared" si="3"/>
        <v>June</v>
      </c>
      <c r="AT17" s="32">
        <v>1008</v>
      </c>
      <c r="AU17">
        <f t="shared" si="4"/>
        <v>23</v>
      </c>
      <c r="AV17">
        <f t="shared" si="5"/>
        <v>0</v>
      </c>
      <c r="AW17">
        <f t="shared" si="6"/>
        <v>3</v>
      </c>
      <c r="AX17">
        <f t="shared" si="7"/>
        <v>5</v>
      </c>
      <c r="AY17" s="3">
        <f t="shared" si="8"/>
        <v>30</v>
      </c>
      <c r="AZ17" s="3">
        <f>june[[#This Row],[Days]]-june[[#This Row],[Absent]]</f>
        <v>30</v>
      </c>
      <c r="BA17" s="23">
        <v>54000</v>
      </c>
      <c r="BB17" s="24">
        <f>june[[#This Row],[Salary]]/june[[#This Row],[Days]]</f>
        <v>1800</v>
      </c>
      <c r="BC17" s="24">
        <f>june[[#This Row],[PerDaySalary]]*june[[#This Row],[Absent]]</f>
        <v>0</v>
      </c>
      <c r="BD17" s="25">
        <f>june[[#This Row],[Salary]]-june[[#This Row],[Deduction]]</f>
        <v>54000</v>
      </c>
      <c r="BE17" s="38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</row>
    <row r="18" spans="4:92" ht="15" thickBot="1" x14ac:dyDescent="0.35">
      <c r="D18" s="36"/>
      <c r="E18" s="40"/>
      <c r="F18" s="7">
        <v>9</v>
      </c>
      <c r="G18" s="2" t="s">
        <v>32</v>
      </c>
      <c r="H18" s="2">
        <v>1009</v>
      </c>
      <c r="I18" s="16">
        <f t="shared" si="9"/>
        <v>5</v>
      </c>
      <c r="J18" s="15" t="str">
        <f t="shared" si="10"/>
        <v>WO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tr">
        <f t="shared" si="2"/>
        <v>WO</v>
      </c>
      <c r="R18" s="15" t="s">
        <v>58</v>
      </c>
      <c r="S18" s="15" t="s">
        <v>62</v>
      </c>
      <c r="T18" s="15" t="s">
        <v>58</v>
      </c>
      <c r="U18" s="15" t="s">
        <v>62</v>
      </c>
      <c r="V18" s="15" t="s">
        <v>58</v>
      </c>
      <c r="W18" s="15" t="s">
        <v>54</v>
      </c>
      <c r="X18" s="15" t="str">
        <f t="shared" si="2"/>
        <v>WO</v>
      </c>
      <c r="Y18" s="15" t="s">
        <v>52</v>
      </c>
      <c r="Z18" s="15" t="s">
        <v>52</v>
      </c>
      <c r="AA18" s="15" t="s">
        <v>52</v>
      </c>
      <c r="AB18" s="15" t="s">
        <v>52</v>
      </c>
      <c r="AC18" s="15" t="s">
        <v>52</v>
      </c>
      <c r="AD18" s="15" t="s">
        <v>52</v>
      </c>
      <c r="AE18" s="15" t="str">
        <f t="shared" ref="AE18:AL29" si="11">IF(AE$8="Sun","WO","")</f>
        <v>WO</v>
      </c>
      <c r="AF18" s="15" t="s">
        <v>52</v>
      </c>
      <c r="AG18" s="15" t="s">
        <v>52</v>
      </c>
      <c r="AH18" s="15" t="s">
        <v>52</v>
      </c>
      <c r="AI18" s="15" t="s">
        <v>52</v>
      </c>
      <c r="AJ18" s="15" t="s">
        <v>52</v>
      </c>
      <c r="AK18" s="15" t="s">
        <v>52</v>
      </c>
      <c r="AL18" s="15" t="str">
        <f t="shared" si="11"/>
        <v>WO</v>
      </c>
      <c r="AM18" s="15" t="s">
        <v>52</v>
      </c>
      <c r="AN18" s="15" t="s">
        <v>52</v>
      </c>
      <c r="AO18" s="40"/>
      <c r="AP18" s="38"/>
      <c r="AQ18" s="31">
        <v>9</v>
      </c>
      <c r="AR18" s="2" t="s">
        <v>32</v>
      </c>
      <c r="AS18" s="2" t="str">
        <f t="shared" si="3"/>
        <v>June</v>
      </c>
      <c r="AT18" s="32">
        <v>1009</v>
      </c>
      <c r="AU18">
        <f t="shared" si="4"/>
        <v>23</v>
      </c>
      <c r="AV18">
        <f t="shared" si="5"/>
        <v>0</v>
      </c>
      <c r="AW18">
        <f t="shared" si="6"/>
        <v>3</v>
      </c>
      <c r="AX18">
        <f t="shared" si="7"/>
        <v>5</v>
      </c>
      <c r="AY18" s="3">
        <f t="shared" si="8"/>
        <v>30</v>
      </c>
      <c r="AZ18" s="3">
        <f>june[[#This Row],[Days]]-june[[#This Row],[Absent]]</f>
        <v>30</v>
      </c>
      <c r="BA18" s="23">
        <v>34000</v>
      </c>
      <c r="BB18" s="24">
        <f>june[[#This Row],[Salary]]/june[[#This Row],[Days]]</f>
        <v>1133.3333333333333</v>
      </c>
      <c r="BC18" s="24">
        <f>june[[#This Row],[PerDaySalary]]*june[[#This Row],[Absent]]</f>
        <v>0</v>
      </c>
      <c r="BD18" s="25">
        <f>june[[#This Row],[Salary]]-june[[#This Row],[Deduction]]</f>
        <v>34000</v>
      </c>
      <c r="BE18" s="38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</row>
    <row r="19" spans="4:92" ht="15" thickBot="1" x14ac:dyDescent="0.35">
      <c r="D19" s="36"/>
      <c r="E19" s="40"/>
      <c r="F19" s="7">
        <v>10</v>
      </c>
      <c r="G19" s="2" t="s">
        <v>11</v>
      </c>
      <c r="H19" s="2">
        <v>1010</v>
      </c>
      <c r="I19" s="16">
        <f t="shared" si="9"/>
        <v>5</v>
      </c>
      <c r="J19" s="15" t="str">
        <f t="shared" si="10"/>
        <v>WO</v>
      </c>
      <c r="K19" s="15" t="s">
        <v>58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5" t="str">
        <f t="shared" si="10"/>
        <v>WO</v>
      </c>
      <c r="R19" s="15" t="s">
        <v>58</v>
      </c>
      <c r="S19" s="15" t="s">
        <v>62</v>
      </c>
      <c r="T19" s="15" t="s">
        <v>58</v>
      </c>
      <c r="U19" s="15" t="s">
        <v>62</v>
      </c>
      <c r="V19" s="15" t="s">
        <v>58</v>
      </c>
      <c r="W19" s="15" t="s">
        <v>54</v>
      </c>
      <c r="X19" s="15" t="str">
        <f t="shared" si="10"/>
        <v>WO</v>
      </c>
      <c r="Y19" s="15" t="s">
        <v>52</v>
      </c>
      <c r="Z19" s="15" t="s">
        <v>52</v>
      </c>
      <c r="AA19" s="15" t="s">
        <v>52</v>
      </c>
      <c r="AB19" s="15" t="s">
        <v>52</v>
      </c>
      <c r="AC19" s="15" t="s">
        <v>52</v>
      </c>
      <c r="AD19" s="15" t="s">
        <v>52</v>
      </c>
      <c r="AE19" s="15" t="str">
        <f t="shared" si="11"/>
        <v>WO</v>
      </c>
      <c r="AF19" s="15" t="s">
        <v>52</v>
      </c>
      <c r="AG19" s="15" t="s">
        <v>52</v>
      </c>
      <c r="AH19" s="15" t="s">
        <v>52</v>
      </c>
      <c r="AI19" s="15" t="s">
        <v>52</v>
      </c>
      <c r="AJ19" s="15" t="s">
        <v>52</v>
      </c>
      <c r="AK19" s="15" t="s">
        <v>52</v>
      </c>
      <c r="AL19" s="15" t="str">
        <f t="shared" si="11"/>
        <v>WO</v>
      </c>
      <c r="AM19" s="15" t="s">
        <v>52</v>
      </c>
      <c r="AN19" s="15" t="s">
        <v>52</v>
      </c>
      <c r="AO19" s="40"/>
      <c r="AP19" s="38"/>
      <c r="AQ19" s="31">
        <v>10</v>
      </c>
      <c r="AR19" s="2" t="s">
        <v>11</v>
      </c>
      <c r="AS19" s="2" t="str">
        <f t="shared" si="3"/>
        <v>June</v>
      </c>
      <c r="AT19" s="32">
        <v>1010</v>
      </c>
      <c r="AU19">
        <f t="shared" si="4"/>
        <v>23</v>
      </c>
      <c r="AV19">
        <f t="shared" si="5"/>
        <v>0</v>
      </c>
      <c r="AW19">
        <f t="shared" si="6"/>
        <v>3</v>
      </c>
      <c r="AX19">
        <f t="shared" si="7"/>
        <v>5</v>
      </c>
      <c r="AY19" s="3">
        <f t="shared" si="8"/>
        <v>30</v>
      </c>
      <c r="AZ19" s="3">
        <f>june[[#This Row],[Days]]-june[[#This Row],[Absent]]</f>
        <v>30</v>
      </c>
      <c r="BA19" s="23">
        <v>23000</v>
      </c>
      <c r="BB19" s="24">
        <f>june[[#This Row],[Salary]]/june[[#This Row],[Days]]</f>
        <v>766.66666666666663</v>
      </c>
      <c r="BC19" s="24">
        <f>june[[#This Row],[PerDaySalary]]*june[[#This Row],[Absent]]</f>
        <v>0</v>
      </c>
      <c r="BD19" s="25">
        <f>june[[#This Row],[Salary]]-june[[#This Row],[Deduction]]</f>
        <v>23000</v>
      </c>
      <c r="BE19" s="38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</row>
    <row r="20" spans="4:92" ht="15" thickBot="1" x14ac:dyDescent="0.35">
      <c r="D20" s="36"/>
      <c r="E20" s="40"/>
      <c r="F20" s="7">
        <v>11</v>
      </c>
      <c r="G20" s="2" t="s">
        <v>56</v>
      </c>
      <c r="H20" s="2">
        <v>1011</v>
      </c>
      <c r="I20" s="16">
        <f t="shared" si="9"/>
        <v>5</v>
      </c>
      <c r="J20" s="15" t="str">
        <f t="shared" si="10"/>
        <v>WO</v>
      </c>
      <c r="K20" s="15" t="s">
        <v>58</v>
      </c>
      <c r="L20" s="15" t="s">
        <v>58</v>
      </c>
      <c r="M20" s="15" t="s">
        <v>58</v>
      </c>
      <c r="N20" s="15" t="s">
        <v>58</v>
      </c>
      <c r="O20" s="15" t="s">
        <v>58</v>
      </c>
      <c r="P20" s="15" t="s">
        <v>58</v>
      </c>
      <c r="Q20" s="15" t="str">
        <f t="shared" si="10"/>
        <v>WO</v>
      </c>
      <c r="R20" s="15" t="s">
        <v>58</v>
      </c>
      <c r="S20" s="15" t="s">
        <v>62</v>
      </c>
      <c r="T20" s="15" t="s">
        <v>58</v>
      </c>
      <c r="U20" s="15" t="s">
        <v>62</v>
      </c>
      <c r="V20" s="15" t="s">
        <v>58</v>
      </c>
      <c r="W20" s="15" t="s">
        <v>54</v>
      </c>
      <c r="X20" s="15" t="str">
        <f t="shared" si="10"/>
        <v>WO</v>
      </c>
      <c r="Y20" s="15" t="s">
        <v>52</v>
      </c>
      <c r="Z20" s="15" t="s">
        <v>53</v>
      </c>
      <c r="AA20" s="15" t="s">
        <v>52</v>
      </c>
      <c r="AB20" s="15" t="s">
        <v>52</v>
      </c>
      <c r="AC20" s="15" t="s">
        <v>52</v>
      </c>
      <c r="AD20" s="15" t="s">
        <v>52</v>
      </c>
      <c r="AE20" s="15" t="str">
        <f t="shared" si="11"/>
        <v>WO</v>
      </c>
      <c r="AF20" s="15" t="s">
        <v>52</v>
      </c>
      <c r="AG20" s="15" t="s">
        <v>52</v>
      </c>
      <c r="AH20" s="15" t="s">
        <v>52</v>
      </c>
      <c r="AI20" s="15" t="s">
        <v>52</v>
      </c>
      <c r="AJ20" s="15" t="s">
        <v>52</v>
      </c>
      <c r="AK20" s="15" t="s">
        <v>52</v>
      </c>
      <c r="AL20" s="15" t="str">
        <f t="shared" si="11"/>
        <v>WO</v>
      </c>
      <c r="AM20" s="15" t="s">
        <v>52</v>
      </c>
      <c r="AN20" s="15" t="s">
        <v>52</v>
      </c>
      <c r="AO20" s="40"/>
      <c r="AP20" s="38"/>
      <c r="AQ20" s="31">
        <v>11</v>
      </c>
      <c r="AR20" s="2" t="s">
        <v>56</v>
      </c>
      <c r="AS20" s="2" t="str">
        <f t="shared" si="3"/>
        <v>June</v>
      </c>
      <c r="AT20" s="32">
        <v>1011</v>
      </c>
      <c r="AU20">
        <f t="shared" si="4"/>
        <v>22</v>
      </c>
      <c r="AV20">
        <f t="shared" si="5"/>
        <v>1</v>
      </c>
      <c r="AW20">
        <f t="shared" si="6"/>
        <v>3</v>
      </c>
      <c r="AX20">
        <f t="shared" si="7"/>
        <v>5</v>
      </c>
      <c r="AY20" s="3">
        <f t="shared" si="8"/>
        <v>30</v>
      </c>
      <c r="AZ20" s="3">
        <f>june[[#This Row],[Days]]-june[[#This Row],[Absent]]</f>
        <v>29</v>
      </c>
      <c r="BA20" s="23">
        <v>45000</v>
      </c>
      <c r="BB20" s="24">
        <f>june[[#This Row],[Salary]]/june[[#This Row],[Days]]</f>
        <v>1500</v>
      </c>
      <c r="BC20" s="24">
        <f>june[[#This Row],[PerDaySalary]]*june[[#This Row],[Absent]]</f>
        <v>1500</v>
      </c>
      <c r="BD20" s="25">
        <f>june[[#This Row],[Salary]]-june[[#This Row],[Deduction]]</f>
        <v>43500</v>
      </c>
      <c r="BE20" s="38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</row>
    <row r="21" spans="4:92" ht="15" thickBot="1" x14ac:dyDescent="0.35">
      <c r="D21" s="36"/>
      <c r="E21" s="40"/>
      <c r="F21" s="7">
        <v>12</v>
      </c>
      <c r="G21" s="2" t="s">
        <v>33</v>
      </c>
      <c r="H21" s="2">
        <v>1012</v>
      </c>
      <c r="I21" s="16">
        <f t="shared" si="9"/>
        <v>5</v>
      </c>
      <c r="J21" s="15" t="str">
        <f t="shared" si="10"/>
        <v>WO</v>
      </c>
      <c r="K21" s="15" t="s">
        <v>58</v>
      </c>
      <c r="L21" s="15" t="s">
        <v>58</v>
      </c>
      <c r="M21" s="15" t="s">
        <v>58</v>
      </c>
      <c r="N21" s="15" t="s">
        <v>58</v>
      </c>
      <c r="O21" s="15" t="s">
        <v>53</v>
      </c>
      <c r="P21" s="15" t="s">
        <v>58</v>
      </c>
      <c r="Q21" s="15" t="str">
        <f t="shared" si="10"/>
        <v>WO</v>
      </c>
      <c r="R21" s="15" t="s">
        <v>58</v>
      </c>
      <c r="S21" s="15" t="s">
        <v>62</v>
      </c>
      <c r="T21" s="15" t="s">
        <v>58</v>
      </c>
      <c r="U21" s="15" t="s">
        <v>62</v>
      </c>
      <c r="V21" s="15" t="s">
        <v>58</v>
      </c>
      <c r="W21" s="15" t="s">
        <v>54</v>
      </c>
      <c r="X21" s="15" t="str">
        <f t="shared" si="10"/>
        <v>WO</v>
      </c>
      <c r="Y21" s="15" t="s">
        <v>52</v>
      </c>
      <c r="Z21" s="15" t="s">
        <v>52</v>
      </c>
      <c r="AA21" s="15" t="s">
        <v>52</v>
      </c>
      <c r="AB21" s="15" t="s">
        <v>52</v>
      </c>
      <c r="AC21" s="15" t="s">
        <v>52</v>
      </c>
      <c r="AD21" s="15" t="s">
        <v>52</v>
      </c>
      <c r="AE21" s="15" t="str">
        <f t="shared" si="11"/>
        <v>WO</v>
      </c>
      <c r="AF21" s="15" t="s">
        <v>52</v>
      </c>
      <c r="AG21" s="15" t="s">
        <v>52</v>
      </c>
      <c r="AH21" s="15" t="s">
        <v>52</v>
      </c>
      <c r="AI21" s="15" t="s">
        <v>53</v>
      </c>
      <c r="AJ21" s="15" t="s">
        <v>52</v>
      </c>
      <c r="AK21" s="15" t="s">
        <v>52</v>
      </c>
      <c r="AL21" s="15" t="str">
        <f t="shared" si="11"/>
        <v>WO</v>
      </c>
      <c r="AM21" s="15" t="s">
        <v>52</v>
      </c>
      <c r="AN21" s="15" t="s">
        <v>53</v>
      </c>
      <c r="AO21" s="40"/>
      <c r="AP21" s="38"/>
      <c r="AQ21" s="31">
        <v>12</v>
      </c>
      <c r="AR21" s="2" t="s">
        <v>33</v>
      </c>
      <c r="AS21" s="2" t="str">
        <f t="shared" si="3"/>
        <v>June</v>
      </c>
      <c r="AT21" s="32">
        <v>1012</v>
      </c>
      <c r="AU21">
        <f t="shared" si="4"/>
        <v>20</v>
      </c>
      <c r="AV21">
        <f t="shared" si="5"/>
        <v>3</v>
      </c>
      <c r="AW21">
        <f t="shared" si="6"/>
        <v>3</v>
      </c>
      <c r="AX21">
        <f t="shared" si="7"/>
        <v>5</v>
      </c>
      <c r="AY21" s="3">
        <f t="shared" si="8"/>
        <v>30</v>
      </c>
      <c r="AZ21" s="3">
        <f>june[[#This Row],[Days]]-june[[#This Row],[Absent]]</f>
        <v>27</v>
      </c>
      <c r="BA21" s="23">
        <v>54000</v>
      </c>
      <c r="BB21" s="24">
        <f>june[[#This Row],[Salary]]/june[[#This Row],[Days]]</f>
        <v>1800</v>
      </c>
      <c r="BC21" s="24">
        <f>june[[#This Row],[PerDaySalary]]*june[[#This Row],[Absent]]</f>
        <v>5400</v>
      </c>
      <c r="BD21" s="25">
        <f>june[[#This Row],[Salary]]-june[[#This Row],[Deduction]]</f>
        <v>48600</v>
      </c>
      <c r="BE21" s="38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</row>
    <row r="22" spans="4:92" ht="15" thickBot="1" x14ac:dyDescent="0.35">
      <c r="D22" s="36"/>
      <c r="E22" s="40"/>
      <c r="F22" s="7">
        <v>13</v>
      </c>
      <c r="G22" s="2" t="s">
        <v>34</v>
      </c>
      <c r="H22" s="2">
        <v>1013</v>
      </c>
      <c r="I22" s="16">
        <f t="shared" si="9"/>
        <v>5</v>
      </c>
      <c r="J22" s="15" t="str">
        <f t="shared" si="10"/>
        <v>WO</v>
      </c>
      <c r="K22" s="15" t="s">
        <v>58</v>
      </c>
      <c r="L22" s="15" t="s">
        <v>53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tr">
        <f t="shared" si="10"/>
        <v>WO</v>
      </c>
      <c r="R22" s="15" t="s">
        <v>58</v>
      </c>
      <c r="S22" s="15" t="s">
        <v>62</v>
      </c>
      <c r="T22" s="15" t="s">
        <v>58</v>
      </c>
      <c r="U22" s="15" t="s">
        <v>62</v>
      </c>
      <c r="V22" s="15" t="s">
        <v>58</v>
      </c>
      <c r="W22" s="15" t="s">
        <v>54</v>
      </c>
      <c r="X22" s="15" t="str">
        <f t="shared" si="10"/>
        <v>WO</v>
      </c>
      <c r="Y22" s="15" t="s">
        <v>52</v>
      </c>
      <c r="Z22" s="15" t="s">
        <v>52</v>
      </c>
      <c r="AA22" s="15" t="s">
        <v>52</v>
      </c>
      <c r="AB22" s="15" t="s">
        <v>52</v>
      </c>
      <c r="AC22" s="15" t="s">
        <v>52</v>
      </c>
      <c r="AD22" s="15" t="s">
        <v>52</v>
      </c>
      <c r="AE22" s="15" t="str">
        <f t="shared" si="11"/>
        <v>WO</v>
      </c>
      <c r="AF22" s="15" t="s">
        <v>52</v>
      </c>
      <c r="AG22" s="15" t="s">
        <v>52</v>
      </c>
      <c r="AH22" s="15" t="s">
        <v>52</v>
      </c>
      <c r="AI22" s="15" t="s">
        <v>52</v>
      </c>
      <c r="AJ22" s="15" t="s">
        <v>52</v>
      </c>
      <c r="AK22" s="15" t="s">
        <v>52</v>
      </c>
      <c r="AL22" s="15" t="str">
        <f t="shared" si="11"/>
        <v>WO</v>
      </c>
      <c r="AM22" s="15" t="s">
        <v>52</v>
      </c>
      <c r="AN22" s="15" t="s">
        <v>52</v>
      </c>
      <c r="AO22" s="40"/>
      <c r="AP22" s="38"/>
      <c r="AQ22" s="31">
        <v>13</v>
      </c>
      <c r="AR22" s="2" t="s">
        <v>34</v>
      </c>
      <c r="AS22" s="2" t="str">
        <f t="shared" si="3"/>
        <v>June</v>
      </c>
      <c r="AT22" s="32">
        <v>1013</v>
      </c>
      <c r="AU22">
        <f t="shared" si="4"/>
        <v>22</v>
      </c>
      <c r="AV22">
        <f t="shared" si="5"/>
        <v>1</v>
      </c>
      <c r="AW22">
        <f t="shared" si="6"/>
        <v>3</v>
      </c>
      <c r="AX22">
        <f t="shared" si="7"/>
        <v>5</v>
      </c>
      <c r="AY22" s="3">
        <f t="shared" si="8"/>
        <v>30</v>
      </c>
      <c r="AZ22" s="3">
        <f>june[[#This Row],[Days]]-june[[#This Row],[Absent]]</f>
        <v>29</v>
      </c>
      <c r="BA22" s="23">
        <v>23000</v>
      </c>
      <c r="BB22" s="24">
        <f>june[[#This Row],[Salary]]/june[[#This Row],[Days]]</f>
        <v>766.66666666666663</v>
      </c>
      <c r="BC22" s="24">
        <f>june[[#This Row],[PerDaySalary]]*june[[#This Row],[Absent]]</f>
        <v>766.66666666666663</v>
      </c>
      <c r="BD22" s="25">
        <f>june[[#This Row],[Salary]]-june[[#This Row],[Deduction]]</f>
        <v>22233.333333333332</v>
      </c>
      <c r="BE22" s="38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</row>
    <row r="23" spans="4:92" ht="15" thickBot="1" x14ac:dyDescent="0.35">
      <c r="D23" s="36"/>
      <c r="E23" s="40"/>
      <c r="F23" s="7">
        <v>14</v>
      </c>
      <c r="G23" s="2" t="s">
        <v>35</v>
      </c>
      <c r="H23" s="2">
        <v>1014</v>
      </c>
      <c r="I23" s="16">
        <f t="shared" si="9"/>
        <v>5</v>
      </c>
      <c r="J23" s="15" t="str">
        <f t="shared" si="10"/>
        <v>WO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tr">
        <f t="shared" si="10"/>
        <v>WO</v>
      </c>
      <c r="R23" s="15" t="s">
        <v>58</v>
      </c>
      <c r="S23" s="15" t="s">
        <v>62</v>
      </c>
      <c r="T23" s="15" t="s">
        <v>58</v>
      </c>
      <c r="U23" s="15" t="s">
        <v>62</v>
      </c>
      <c r="V23" s="15" t="s">
        <v>58</v>
      </c>
      <c r="W23" s="15" t="s">
        <v>54</v>
      </c>
      <c r="X23" s="15" t="str">
        <f t="shared" si="10"/>
        <v>WO</v>
      </c>
      <c r="Y23" s="15" t="s">
        <v>52</v>
      </c>
      <c r="Z23" s="15" t="s">
        <v>52</v>
      </c>
      <c r="AA23" s="15" t="s">
        <v>52</v>
      </c>
      <c r="AB23" s="15" t="s">
        <v>52</v>
      </c>
      <c r="AC23" s="15" t="s">
        <v>52</v>
      </c>
      <c r="AD23" s="15" t="s">
        <v>52</v>
      </c>
      <c r="AE23" s="15" t="str">
        <f t="shared" si="11"/>
        <v>WO</v>
      </c>
      <c r="AF23" s="15" t="s">
        <v>52</v>
      </c>
      <c r="AG23" s="15" t="s">
        <v>52</v>
      </c>
      <c r="AH23" s="15" t="s">
        <v>52</v>
      </c>
      <c r="AI23" s="15" t="s">
        <v>52</v>
      </c>
      <c r="AJ23" s="15" t="s">
        <v>52</v>
      </c>
      <c r="AK23" s="15" t="s">
        <v>52</v>
      </c>
      <c r="AL23" s="15" t="str">
        <f t="shared" si="11"/>
        <v>WO</v>
      </c>
      <c r="AM23" s="15" t="s">
        <v>52</v>
      </c>
      <c r="AN23" s="15" t="s">
        <v>52</v>
      </c>
      <c r="AO23" s="40"/>
      <c r="AP23" s="38"/>
      <c r="AQ23" s="31">
        <v>14</v>
      </c>
      <c r="AR23" s="2" t="s">
        <v>35</v>
      </c>
      <c r="AS23" s="2" t="str">
        <f t="shared" si="3"/>
        <v>June</v>
      </c>
      <c r="AT23" s="32">
        <v>1014</v>
      </c>
      <c r="AU23">
        <f t="shared" si="4"/>
        <v>23</v>
      </c>
      <c r="AV23">
        <f t="shared" si="5"/>
        <v>0</v>
      </c>
      <c r="AW23">
        <f t="shared" si="6"/>
        <v>3</v>
      </c>
      <c r="AX23">
        <f t="shared" si="7"/>
        <v>5</v>
      </c>
      <c r="AY23" s="3">
        <f t="shared" si="8"/>
        <v>30</v>
      </c>
      <c r="AZ23" s="3">
        <f>june[[#This Row],[Days]]-june[[#This Row],[Absent]]</f>
        <v>30</v>
      </c>
      <c r="BA23" s="23">
        <v>12000</v>
      </c>
      <c r="BB23" s="24">
        <f>june[[#This Row],[Salary]]/june[[#This Row],[Days]]</f>
        <v>400</v>
      </c>
      <c r="BC23" s="24">
        <f>june[[#This Row],[PerDaySalary]]*june[[#This Row],[Absent]]</f>
        <v>0</v>
      </c>
      <c r="BD23" s="25">
        <f>june[[#This Row],[Salary]]-june[[#This Row],[Deduction]]</f>
        <v>12000</v>
      </c>
      <c r="BE23" s="38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</row>
    <row r="24" spans="4:92" ht="15" thickBot="1" x14ac:dyDescent="0.35">
      <c r="D24" s="36"/>
      <c r="E24" s="40"/>
      <c r="F24" s="7">
        <v>15</v>
      </c>
      <c r="G24" s="2" t="s">
        <v>36</v>
      </c>
      <c r="H24" s="2">
        <v>1015</v>
      </c>
      <c r="I24" s="16">
        <f t="shared" si="9"/>
        <v>5</v>
      </c>
      <c r="J24" s="15" t="str">
        <f t="shared" si="10"/>
        <v>WO</v>
      </c>
      <c r="K24" s="15" t="s">
        <v>58</v>
      </c>
      <c r="L24" s="15" t="s">
        <v>58</v>
      </c>
      <c r="M24" s="15" t="s">
        <v>58</v>
      </c>
      <c r="N24" s="15" t="s">
        <v>58</v>
      </c>
      <c r="O24" s="15" t="s">
        <v>58</v>
      </c>
      <c r="P24" s="15" t="s">
        <v>58</v>
      </c>
      <c r="Q24" s="15" t="str">
        <f t="shared" si="10"/>
        <v>WO</v>
      </c>
      <c r="R24" s="15" t="s">
        <v>58</v>
      </c>
      <c r="S24" s="15" t="s">
        <v>62</v>
      </c>
      <c r="T24" s="15" t="s">
        <v>58</v>
      </c>
      <c r="U24" s="15" t="s">
        <v>62</v>
      </c>
      <c r="V24" s="15" t="s">
        <v>58</v>
      </c>
      <c r="W24" s="15" t="s">
        <v>54</v>
      </c>
      <c r="X24" s="15" t="str">
        <f t="shared" si="10"/>
        <v>WO</v>
      </c>
      <c r="Y24" s="15" t="s">
        <v>52</v>
      </c>
      <c r="Z24" s="15" t="s">
        <v>52</v>
      </c>
      <c r="AA24" s="15" t="s">
        <v>52</v>
      </c>
      <c r="AB24" s="15" t="s">
        <v>53</v>
      </c>
      <c r="AC24" s="15" t="s">
        <v>52</v>
      </c>
      <c r="AD24" s="15" t="s">
        <v>52</v>
      </c>
      <c r="AE24" s="15" t="str">
        <f t="shared" si="11"/>
        <v>WO</v>
      </c>
      <c r="AF24" s="15" t="s">
        <v>52</v>
      </c>
      <c r="AG24" s="15" t="s">
        <v>52</v>
      </c>
      <c r="AH24" s="15" t="s">
        <v>53</v>
      </c>
      <c r="AI24" s="15" t="s">
        <v>52</v>
      </c>
      <c r="AJ24" s="15" t="s">
        <v>52</v>
      </c>
      <c r="AK24" s="15" t="s">
        <v>52</v>
      </c>
      <c r="AL24" s="15" t="str">
        <f t="shared" si="11"/>
        <v>WO</v>
      </c>
      <c r="AM24" s="15" t="s">
        <v>52</v>
      </c>
      <c r="AN24" s="15" t="s">
        <v>52</v>
      </c>
      <c r="AO24" s="40"/>
      <c r="AP24" s="38"/>
      <c r="AQ24" s="31">
        <v>15</v>
      </c>
      <c r="AR24" s="2" t="s">
        <v>36</v>
      </c>
      <c r="AS24" s="2" t="str">
        <f t="shared" si="3"/>
        <v>June</v>
      </c>
      <c r="AT24" s="32">
        <v>1015</v>
      </c>
      <c r="AU24">
        <f t="shared" si="4"/>
        <v>21</v>
      </c>
      <c r="AV24">
        <f t="shared" si="5"/>
        <v>2</v>
      </c>
      <c r="AW24">
        <f t="shared" si="6"/>
        <v>3</v>
      </c>
      <c r="AX24">
        <f t="shared" si="7"/>
        <v>5</v>
      </c>
      <c r="AY24" s="3">
        <f t="shared" si="8"/>
        <v>30</v>
      </c>
      <c r="AZ24" s="3">
        <f>june[[#This Row],[Days]]-june[[#This Row],[Absent]]</f>
        <v>28</v>
      </c>
      <c r="BA24" s="23">
        <v>45000</v>
      </c>
      <c r="BB24" s="24">
        <f>june[[#This Row],[Salary]]/june[[#This Row],[Days]]</f>
        <v>1500</v>
      </c>
      <c r="BC24" s="24">
        <f>june[[#This Row],[PerDaySalary]]*june[[#This Row],[Absent]]</f>
        <v>3000</v>
      </c>
      <c r="BD24" s="25">
        <f>june[[#This Row],[Salary]]-june[[#This Row],[Deduction]]</f>
        <v>42000</v>
      </c>
      <c r="BE24" s="38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4:92" ht="15" thickBot="1" x14ac:dyDescent="0.35">
      <c r="D25" s="36"/>
      <c r="E25" s="40"/>
      <c r="F25" s="7">
        <v>16</v>
      </c>
      <c r="G25" s="2" t="s">
        <v>37</v>
      </c>
      <c r="H25" s="2">
        <v>1016</v>
      </c>
      <c r="I25" s="16">
        <f t="shared" si="9"/>
        <v>5</v>
      </c>
      <c r="J25" s="15" t="str">
        <f t="shared" si="10"/>
        <v>WO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tr">
        <f t="shared" si="10"/>
        <v>WO</v>
      </c>
      <c r="R25" s="15" t="s">
        <v>58</v>
      </c>
      <c r="S25" s="15" t="s">
        <v>62</v>
      </c>
      <c r="T25" s="15" t="s">
        <v>58</v>
      </c>
      <c r="U25" s="15" t="s">
        <v>62</v>
      </c>
      <c r="V25" s="15" t="s">
        <v>58</v>
      </c>
      <c r="W25" s="15" t="s">
        <v>54</v>
      </c>
      <c r="X25" s="15" t="str">
        <f t="shared" si="10"/>
        <v>WO</v>
      </c>
      <c r="Y25" s="15" t="s">
        <v>52</v>
      </c>
      <c r="Z25" s="15" t="s">
        <v>52</v>
      </c>
      <c r="AA25" s="15" t="s">
        <v>52</v>
      </c>
      <c r="AB25" s="15" t="s">
        <v>52</v>
      </c>
      <c r="AC25" s="15" t="s">
        <v>52</v>
      </c>
      <c r="AD25" s="15" t="s">
        <v>52</v>
      </c>
      <c r="AE25" s="15" t="str">
        <f t="shared" si="11"/>
        <v>WO</v>
      </c>
      <c r="AF25" s="15" t="s">
        <v>52</v>
      </c>
      <c r="AG25" s="15" t="s">
        <v>52</v>
      </c>
      <c r="AH25" s="15" t="s">
        <v>52</v>
      </c>
      <c r="AI25" s="15" t="s">
        <v>52</v>
      </c>
      <c r="AJ25" s="15" t="s">
        <v>52</v>
      </c>
      <c r="AK25" s="15" t="s">
        <v>52</v>
      </c>
      <c r="AL25" s="15" t="str">
        <f t="shared" si="11"/>
        <v>WO</v>
      </c>
      <c r="AM25" s="15" t="s">
        <v>52</v>
      </c>
      <c r="AN25" s="15" t="s">
        <v>52</v>
      </c>
      <c r="AO25" s="40"/>
      <c r="AP25" s="38"/>
      <c r="AQ25" s="31">
        <v>16</v>
      </c>
      <c r="AR25" s="2" t="s">
        <v>37</v>
      </c>
      <c r="AS25" s="2" t="str">
        <f t="shared" si="3"/>
        <v>June</v>
      </c>
      <c r="AT25" s="32">
        <v>1016</v>
      </c>
      <c r="AU25">
        <f t="shared" si="4"/>
        <v>23</v>
      </c>
      <c r="AV25">
        <f t="shared" si="5"/>
        <v>0</v>
      </c>
      <c r="AW25">
        <f t="shared" si="6"/>
        <v>3</v>
      </c>
      <c r="AX25">
        <f t="shared" si="7"/>
        <v>5</v>
      </c>
      <c r="AY25" s="3">
        <f t="shared" si="8"/>
        <v>30</v>
      </c>
      <c r="AZ25" s="3">
        <f>june[[#This Row],[Days]]-june[[#This Row],[Absent]]</f>
        <v>30</v>
      </c>
      <c r="BA25" s="23">
        <v>56000</v>
      </c>
      <c r="BB25" s="24">
        <f>june[[#This Row],[Salary]]/june[[#This Row],[Days]]</f>
        <v>1866.6666666666667</v>
      </c>
      <c r="BC25" s="24">
        <f>june[[#This Row],[PerDaySalary]]*june[[#This Row],[Absent]]</f>
        <v>0</v>
      </c>
      <c r="BD25" s="25">
        <f>june[[#This Row],[Salary]]-june[[#This Row],[Deduction]]</f>
        <v>56000</v>
      </c>
      <c r="BE25" s="38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</row>
    <row r="26" spans="4:92" ht="15" thickBot="1" x14ac:dyDescent="0.35">
      <c r="D26" s="36"/>
      <c r="E26" s="40"/>
      <c r="F26" s="7">
        <v>17</v>
      </c>
      <c r="G26" s="2" t="s">
        <v>38</v>
      </c>
      <c r="H26" s="2">
        <v>1017</v>
      </c>
      <c r="I26" s="16">
        <f t="shared" si="9"/>
        <v>5</v>
      </c>
      <c r="J26" s="15" t="str">
        <f t="shared" si="10"/>
        <v>WO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tr">
        <f t="shared" si="10"/>
        <v>WO</v>
      </c>
      <c r="R26" s="15" t="s">
        <v>58</v>
      </c>
      <c r="S26" s="15" t="s">
        <v>62</v>
      </c>
      <c r="T26" s="15" t="s">
        <v>58</v>
      </c>
      <c r="U26" s="15" t="s">
        <v>62</v>
      </c>
      <c r="V26" s="15" t="s">
        <v>58</v>
      </c>
      <c r="W26" s="15" t="s">
        <v>54</v>
      </c>
      <c r="X26" s="15" t="str">
        <f t="shared" si="10"/>
        <v>WO</v>
      </c>
      <c r="Y26" s="15" t="s">
        <v>52</v>
      </c>
      <c r="Z26" s="15" t="s">
        <v>52</v>
      </c>
      <c r="AA26" s="15" t="s">
        <v>52</v>
      </c>
      <c r="AB26" s="15" t="s">
        <v>52</v>
      </c>
      <c r="AC26" s="15" t="s">
        <v>52</v>
      </c>
      <c r="AD26" s="15" t="s">
        <v>52</v>
      </c>
      <c r="AE26" s="15" t="str">
        <f t="shared" si="11"/>
        <v>WO</v>
      </c>
      <c r="AF26" s="15" t="s">
        <v>52</v>
      </c>
      <c r="AG26" s="15" t="s">
        <v>52</v>
      </c>
      <c r="AH26" s="15" t="s">
        <v>52</v>
      </c>
      <c r="AI26" s="15" t="s">
        <v>52</v>
      </c>
      <c r="AJ26" s="15" t="s">
        <v>52</v>
      </c>
      <c r="AK26" s="15" t="s">
        <v>52</v>
      </c>
      <c r="AL26" s="15" t="str">
        <f t="shared" si="11"/>
        <v>WO</v>
      </c>
      <c r="AM26" s="15" t="s">
        <v>52</v>
      </c>
      <c r="AN26" s="15" t="s">
        <v>52</v>
      </c>
      <c r="AO26" s="40"/>
      <c r="AP26" s="38"/>
      <c r="AQ26" s="31">
        <v>17</v>
      </c>
      <c r="AR26" s="2" t="s">
        <v>38</v>
      </c>
      <c r="AS26" s="2" t="str">
        <f t="shared" si="3"/>
        <v>June</v>
      </c>
      <c r="AT26" s="32">
        <v>1017</v>
      </c>
      <c r="AU26">
        <f t="shared" si="4"/>
        <v>23</v>
      </c>
      <c r="AV26">
        <f t="shared" si="5"/>
        <v>0</v>
      </c>
      <c r="AW26">
        <f t="shared" si="6"/>
        <v>3</v>
      </c>
      <c r="AX26">
        <f t="shared" si="7"/>
        <v>5</v>
      </c>
      <c r="AY26" s="3">
        <f t="shared" si="8"/>
        <v>30</v>
      </c>
      <c r="AZ26" s="3">
        <f>june[[#This Row],[Days]]-june[[#This Row],[Absent]]</f>
        <v>30</v>
      </c>
      <c r="BA26" s="23">
        <v>45000</v>
      </c>
      <c r="BB26" s="24">
        <f>june[[#This Row],[Salary]]/june[[#This Row],[Days]]</f>
        <v>1500</v>
      </c>
      <c r="BC26" s="24">
        <f>june[[#This Row],[PerDaySalary]]*june[[#This Row],[Absent]]</f>
        <v>0</v>
      </c>
      <c r="BD26" s="25">
        <f>june[[#This Row],[Salary]]-june[[#This Row],[Deduction]]</f>
        <v>45000</v>
      </c>
      <c r="BE26" s="38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</row>
    <row r="27" spans="4:92" ht="15" thickBot="1" x14ac:dyDescent="0.35">
      <c r="D27" s="36"/>
      <c r="E27" s="40"/>
      <c r="F27" s="7">
        <v>18</v>
      </c>
      <c r="G27" s="2" t="s">
        <v>39</v>
      </c>
      <c r="H27" s="2">
        <v>1018</v>
      </c>
      <c r="I27" s="16">
        <f t="shared" si="9"/>
        <v>5</v>
      </c>
      <c r="J27" s="15" t="str">
        <f t="shared" si="10"/>
        <v>WO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15" t="str">
        <f t="shared" si="10"/>
        <v>WO</v>
      </c>
      <c r="R27" s="15" t="s">
        <v>58</v>
      </c>
      <c r="S27" s="15" t="s">
        <v>62</v>
      </c>
      <c r="T27" s="15" t="s">
        <v>58</v>
      </c>
      <c r="U27" s="15" t="s">
        <v>62</v>
      </c>
      <c r="V27" s="15" t="s">
        <v>58</v>
      </c>
      <c r="W27" s="15" t="s">
        <v>54</v>
      </c>
      <c r="X27" s="15" t="str">
        <f t="shared" si="10"/>
        <v>WO</v>
      </c>
      <c r="Y27" s="15" t="s">
        <v>52</v>
      </c>
      <c r="Z27" s="15" t="s">
        <v>52</v>
      </c>
      <c r="AA27" s="15" t="s">
        <v>52</v>
      </c>
      <c r="AB27" s="15" t="s">
        <v>52</v>
      </c>
      <c r="AC27" s="15" t="s">
        <v>52</v>
      </c>
      <c r="AD27" s="15" t="s">
        <v>52</v>
      </c>
      <c r="AE27" s="15" t="str">
        <f t="shared" si="11"/>
        <v>WO</v>
      </c>
      <c r="AF27" s="15" t="s">
        <v>52</v>
      </c>
      <c r="AG27" s="15" t="s">
        <v>52</v>
      </c>
      <c r="AH27" s="15" t="s">
        <v>52</v>
      </c>
      <c r="AI27" s="15" t="s">
        <v>52</v>
      </c>
      <c r="AJ27" s="15" t="s">
        <v>52</v>
      </c>
      <c r="AK27" s="15" t="s">
        <v>52</v>
      </c>
      <c r="AL27" s="15" t="str">
        <f t="shared" si="11"/>
        <v>WO</v>
      </c>
      <c r="AM27" s="15" t="s">
        <v>52</v>
      </c>
      <c r="AN27" s="15" t="s">
        <v>52</v>
      </c>
      <c r="AO27" s="40"/>
      <c r="AP27" s="38"/>
      <c r="AQ27" s="31">
        <v>18</v>
      </c>
      <c r="AR27" s="2" t="s">
        <v>39</v>
      </c>
      <c r="AS27" s="2" t="str">
        <f t="shared" si="3"/>
        <v>June</v>
      </c>
      <c r="AT27" s="32">
        <v>1018</v>
      </c>
      <c r="AU27">
        <f t="shared" si="4"/>
        <v>23</v>
      </c>
      <c r="AV27">
        <f t="shared" si="5"/>
        <v>0</v>
      </c>
      <c r="AW27">
        <f t="shared" si="6"/>
        <v>3</v>
      </c>
      <c r="AX27">
        <f t="shared" si="7"/>
        <v>5</v>
      </c>
      <c r="AY27" s="3">
        <f t="shared" si="8"/>
        <v>30</v>
      </c>
      <c r="AZ27" s="3">
        <f>june[[#This Row],[Days]]-june[[#This Row],[Absent]]</f>
        <v>30</v>
      </c>
      <c r="BA27" s="23">
        <v>68000</v>
      </c>
      <c r="BB27" s="24">
        <f>june[[#This Row],[Salary]]/june[[#This Row],[Days]]</f>
        <v>2266.6666666666665</v>
      </c>
      <c r="BC27" s="24">
        <f>june[[#This Row],[PerDaySalary]]*june[[#This Row],[Absent]]</f>
        <v>0</v>
      </c>
      <c r="BD27" s="25">
        <f>june[[#This Row],[Salary]]-june[[#This Row],[Deduction]]</f>
        <v>68000</v>
      </c>
      <c r="BE27" s="38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</row>
    <row r="28" spans="4:92" ht="15" thickBot="1" x14ac:dyDescent="0.35">
      <c r="D28" s="36"/>
      <c r="E28" s="40"/>
      <c r="F28" s="7">
        <v>19</v>
      </c>
      <c r="G28" s="2" t="s">
        <v>40</v>
      </c>
      <c r="H28" s="2">
        <v>1019</v>
      </c>
      <c r="I28" s="16">
        <f t="shared" si="9"/>
        <v>5</v>
      </c>
      <c r="J28" s="15" t="str">
        <f t="shared" si="10"/>
        <v>WO</v>
      </c>
      <c r="K28" s="15" t="s">
        <v>58</v>
      </c>
      <c r="L28" s="15" t="s">
        <v>58</v>
      </c>
      <c r="M28" s="15" t="s">
        <v>53</v>
      </c>
      <c r="N28" s="15" t="s">
        <v>58</v>
      </c>
      <c r="O28" s="15" t="s">
        <v>58</v>
      </c>
      <c r="P28" s="15" t="s">
        <v>58</v>
      </c>
      <c r="Q28" s="15" t="str">
        <f t="shared" si="10"/>
        <v>WO</v>
      </c>
      <c r="R28" s="15" t="s">
        <v>58</v>
      </c>
      <c r="S28" s="15" t="s">
        <v>62</v>
      </c>
      <c r="T28" s="15" t="s">
        <v>58</v>
      </c>
      <c r="U28" s="15" t="s">
        <v>62</v>
      </c>
      <c r="V28" s="15" t="s">
        <v>58</v>
      </c>
      <c r="W28" s="15" t="s">
        <v>54</v>
      </c>
      <c r="X28" s="15" t="str">
        <f t="shared" si="10"/>
        <v>WO</v>
      </c>
      <c r="Y28" s="15" t="s">
        <v>52</v>
      </c>
      <c r="Z28" s="15" t="s">
        <v>52</v>
      </c>
      <c r="AA28" s="15" t="s">
        <v>52</v>
      </c>
      <c r="AB28" s="15" t="s">
        <v>52</v>
      </c>
      <c r="AC28" s="15" t="s">
        <v>52</v>
      </c>
      <c r="AD28" s="15" t="s">
        <v>52</v>
      </c>
      <c r="AE28" s="15" t="str">
        <f t="shared" si="11"/>
        <v>WO</v>
      </c>
      <c r="AF28" s="15" t="s">
        <v>52</v>
      </c>
      <c r="AG28" s="15" t="s">
        <v>52</v>
      </c>
      <c r="AH28" s="15" t="s">
        <v>52</v>
      </c>
      <c r="AI28" s="15" t="s">
        <v>52</v>
      </c>
      <c r="AJ28" s="15" t="s">
        <v>53</v>
      </c>
      <c r="AK28" s="15" t="s">
        <v>52</v>
      </c>
      <c r="AL28" s="15" t="str">
        <f t="shared" si="11"/>
        <v>WO</v>
      </c>
      <c r="AM28" s="15" t="s">
        <v>52</v>
      </c>
      <c r="AN28" s="15" t="s">
        <v>52</v>
      </c>
      <c r="AO28" s="40"/>
      <c r="AP28" s="38"/>
      <c r="AQ28" s="31">
        <v>19</v>
      </c>
      <c r="AR28" s="2" t="s">
        <v>40</v>
      </c>
      <c r="AS28" s="2" t="str">
        <f t="shared" si="3"/>
        <v>June</v>
      </c>
      <c r="AT28" s="32">
        <v>1019</v>
      </c>
      <c r="AU28">
        <f t="shared" si="4"/>
        <v>21</v>
      </c>
      <c r="AV28">
        <f t="shared" si="5"/>
        <v>2</v>
      </c>
      <c r="AW28">
        <f t="shared" si="6"/>
        <v>3</v>
      </c>
      <c r="AX28">
        <f t="shared" si="7"/>
        <v>5</v>
      </c>
      <c r="AY28" s="3">
        <f t="shared" si="8"/>
        <v>30</v>
      </c>
      <c r="AZ28" s="3">
        <f>june[[#This Row],[Days]]-june[[#This Row],[Absent]]</f>
        <v>28</v>
      </c>
      <c r="BA28" s="23">
        <v>54000</v>
      </c>
      <c r="BB28" s="24">
        <f>june[[#This Row],[Salary]]/june[[#This Row],[Days]]</f>
        <v>1800</v>
      </c>
      <c r="BC28" s="24">
        <f>june[[#This Row],[PerDaySalary]]*june[[#This Row],[Absent]]</f>
        <v>3600</v>
      </c>
      <c r="BD28" s="25">
        <f>june[[#This Row],[Salary]]-june[[#This Row],[Deduction]]</f>
        <v>50400</v>
      </c>
      <c r="BE28" s="38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</row>
    <row r="29" spans="4:92" ht="15" thickBot="1" x14ac:dyDescent="0.35">
      <c r="D29" s="36"/>
      <c r="E29" s="40"/>
      <c r="F29" s="8">
        <v>20</v>
      </c>
      <c r="G29" s="9" t="s">
        <v>41</v>
      </c>
      <c r="H29" s="9">
        <v>1020</v>
      </c>
      <c r="I29" s="17">
        <f t="shared" si="9"/>
        <v>5</v>
      </c>
      <c r="J29" s="15" t="str">
        <f t="shared" si="10"/>
        <v>WO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tr">
        <f t="shared" si="10"/>
        <v>WO</v>
      </c>
      <c r="R29" s="15" t="s">
        <v>58</v>
      </c>
      <c r="S29" s="15" t="s">
        <v>62</v>
      </c>
      <c r="T29" s="15" t="s">
        <v>58</v>
      </c>
      <c r="U29" s="15" t="s">
        <v>62</v>
      </c>
      <c r="V29" s="15" t="s">
        <v>58</v>
      </c>
      <c r="W29" s="15" t="s">
        <v>54</v>
      </c>
      <c r="X29" s="15" t="str">
        <f t="shared" si="10"/>
        <v>WO</v>
      </c>
      <c r="Y29" s="15" t="s">
        <v>52</v>
      </c>
      <c r="Z29" s="15" t="s">
        <v>52</v>
      </c>
      <c r="AA29" s="15" t="s">
        <v>52</v>
      </c>
      <c r="AB29" s="15" t="s">
        <v>53</v>
      </c>
      <c r="AC29" s="15" t="s">
        <v>52</v>
      </c>
      <c r="AD29" s="15" t="s">
        <v>52</v>
      </c>
      <c r="AE29" s="15" t="str">
        <f t="shared" si="11"/>
        <v>WO</v>
      </c>
      <c r="AF29" s="15" t="s">
        <v>52</v>
      </c>
      <c r="AG29" s="15" t="s">
        <v>52</v>
      </c>
      <c r="AH29" s="15" t="s">
        <v>52</v>
      </c>
      <c r="AI29" s="15" t="s">
        <v>52</v>
      </c>
      <c r="AJ29" s="15" t="s">
        <v>52</v>
      </c>
      <c r="AK29" s="15" t="s">
        <v>52</v>
      </c>
      <c r="AL29" s="15" t="str">
        <f t="shared" si="11"/>
        <v>WO</v>
      </c>
      <c r="AM29" s="15" t="s">
        <v>52</v>
      </c>
      <c r="AN29" s="15" t="s">
        <v>52</v>
      </c>
      <c r="AO29" s="40"/>
      <c r="AP29" s="38"/>
      <c r="AQ29" s="33">
        <v>20</v>
      </c>
      <c r="AR29" s="34" t="s">
        <v>41</v>
      </c>
      <c r="AS29" s="34" t="str">
        <f t="shared" si="3"/>
        <v>June</v>
      </c>
      <c r="AT29" s="35">
        <v>1020</v>
      </c>
      <c r="AU29">
        <f t="shared" si="4"/>
        <v>22</v>
      </c>
      <c r="AV29">
        <f t="shared" si="5"/>
        <v>1</v>
      </c>
      <c r="AW29">
        <f t="shared" si="6"/>
        <v>3</v>
      </c>
      <c r="AX29">
        <f t="shared" si="7"/>
        <v>5</v>
      </c>
      <c r="AY29" s="3">
        <f t="shared" si="8"/>
        <v>30</v>
      </c>
      <c r="AZ29" s="3">
        <f>june[[#This Row],[Days]]-june[[#This Row],[Absent]]</f>
        <v>29</v>
      </c>
      <c r="BA29" s="23">
        <v>45666</v>
      </c>
      <c r="BB29" s="24">
        <f>june[[#This Row],[Salary]]/june[[#This Row],[Days]]</f>
        <v>1522.2</v>
      </c>
      <c r="BC29" s="24">
        <f>june[[#This Row],[PerDaySalary]]*june[[#This Row],[Absent]]</f>
        <v>1522.2</v>
      </c>
      <c r="BD29" s="25">
        <f>june[[#This Row],[Salary]]-june[[#This Row],[Deduction]]</f>
        <v>44143.8</v>
      </c>
      <c r="BE29" s="38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</row>
    <row r="30" spans="4:92" ht="15" thickBot="1" x14ac:dyDescent="0.35">
      <c r="D30" s="36"/>
      <c r="E30" s="40"/>
      <c r="F30" s="40"/>
      <c r="G30" s="40"/>
      <c r="H30" s="40"/>
      <c r="I30" s="40"/>
      <c r="J30" s="45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4:92" x14ac:dyDescent="0.3">
      <c r="D31" s="36"/>
      <c r="E31" s="40"/>
      <c r="F31" s="40"/>
      <c r="G31" s="40"/>
      <c r="H31" s="40"/>
      <c r="I31" s="40"/>
      <c r="J31" s="45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</row>
    <row r="32" spans="4:92" x14ac:dyDescent="0.3">
      <c r="D32" s="3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</row>
    <row r="33" spans="4:92" x14ac:dyDescent="0.3"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</row>
    <row r="34" spans="4:92" x14ac:dyDescent="0.3"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</row>
    <row r="35" spans="4:92" x14ac:dyDescent="0.3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</row>
    <row r="36" spans="4:92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</row>
    <row r="37" spans="4:92" x14ac:dyDescent="0.3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</row>
    <row r="38" spans="4:92" x14ac:dyDescent="0.3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</row>
    <row r="39" spans="4:92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</row>
    <row r="40" spans="4:92" x14ac:dyDescent="0.3"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</row>
    <row r="41" spans="4:92" x14ac:dyDescent="0.3"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</row>
    <row r="42" spans="4:92" x14ac:dyDescent="0.3"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</row>
    <row r="43" spans="4:92" x14ac:dyDescent="0.3"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</row>
    <row r="44" spans="4:92" x14ac:dyDescent="0.3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</row>
    <row r="45" spans="4:92" x14ac:dyDescent="0.3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</row>
    <row r="46" spans="4:92" x14ac:dyDescent="0.3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</row>
    <row r="47" spans="4:92" x14ac:dyDescent="0.3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</row>
    <row r="48" spans="4:92" x14ac:dyDescent="0.3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</row>
    <row r="49" spans="4:72" x14ac:dyDescent="0.3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</row>
    <row r="50" spans="4:72" x14ac:dyDescent="0.3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</row>
    <row r="51" spans="4:72" x14ac:dyDescent="0.3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</row>
    <row r="52" spans="4:72" x14ac:dyDescent="0.3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</row>
    <row r="53" spans="4:72" x14ac:dyDescent="0.3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</row>
    <row r="54" spans="4:72" x14ac:dyDescent="0.3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</row>
    <row r="55" spans="4:72" x14ac:dyDescent="0.3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</row>
  </sheetData>
  <conditionalFormatting sqref="J10:AN29 J30:J31">
    <cfRule type="containsText" dxfId="94" priority="1" operator="containsText" text="WO">
      <formula>NOT(ISERROR(SEARCH("WO",J10)))</formula>
    </cfRule>
    <cfRule type="containsText" dxfId="93" priority="2" operator="containsText" text="L">
      <formula>NOT(ISERROR(SEARCH("L",J10)))</formula>
    </cfRule>
    <cfRule type="containsText" dxfId="92" priority="3" operator="containsText" text="A">
      <formula>NOT(ISERROR(SEARCH("A",J10)))</formula>
    </cfRule>
    <cfRule type="containsText" dxfId="91" priority="4" operator="containsText" text="P">
      <formula>NOT(ISERROR(SEARCH("P",J10)))</formula>
    </cfRule>
    <cfRule type="containsText" dxfId="89" priority="6" operator="containsText" text="WO">
      <formula>NOT(ISERROR(SEARCH("WO",J10)))</formula>
    </cfRule>
    <cfRule type="containsText" dxfId="88" priority="7" operator="containsText" text="L">
      <formula>NOT(ISERROR(SEARCH("L",J10)))</formula>
    </cfRule>
    <cfRule type="containsText" dxfId="87" priority="8" operator="containsText" text="P">
      <formula>NOT(ISERROR(SEARCH("P",J10)))</formula>
    </cfRule>
    <cfRule type="containsText" dxfId="86" priority="9" operator="containsText" text="A">
      <formula>NOT(ISERROR(SEARCH("A",J10)))</formula>
    </cfRule>
    <cfRule type="containsText" dxfId="85" priority="13" operator="containsText" text="WO">
      <formula>NOT(ISERROR(SEARCH("WO",J10)))</formula>
    </cfRule>
    <cfRule type="containsText" dxfId="84" priority="14" operator="containsText" text="WO">
      <formula>NOT(ISERROR(SEARCH("WO",J10)))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C47D3F3C-3571-45A3-A460-24991E85D827}">
            <xm:f>NOT(ISERROR(SEARCH($U$5,J10)))</xm:f>
            <xm:f>$U$5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J10:AN29 J30:J31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2D8E31-7B2A-4881-B2EF-3F251ACB1902}">
          <x14:formula1>
            <xm:f>Sheet2!$E$8:$E$19</xm:f>
          </x14:formula1>
          <xm:sqref>G7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FB41-97E7-4DC2-88D4-F294DE79A975}">
  <dimension ref="D1:CN55"/>
  <sheetViews>
    <sheetView topLeftCell="AA8" workbookViewId="0">
      <selection activeCell="AZ18" sqref="AZ18"/>
    </sheetView>
  </sheetViews>
  <sheetFormatPr defaultRowHeight="14.4" x14ac:dyDescent="0.3"/>
  <cols>
    <col min="6" max="6" width="5" bestFit="1" customWidth="1"/>
    <col min="7" max="7" width="18.88671875" customWidth="1"/>
    <col min="8" max="8" width="11.5546875" bestFit="1" customWidth="1"/>
    <col min="9" max="9" width="8.6640625" bestFit="1" customWidth="1"/>
    <col min="10" max="10" width="9.5546875" customWidth="1"/>
    <col min="11" max="11" width="3.77734375" customWidth="1"/>
    <col min="12" max="13" width="4.5546875" customWidth="1"/>
    <col min="14" max="14" width="5.21875" customWidth="1"/>
    <col min="15" max="15" width="4.5546875" customWidth="1"/>
    <col min="16" max="17" width="4" customWidth="1"/>
    <col min="18" max="18" width="3.6640625" customWidth="1"/>
    <col min="19" max="20" width="3" bestFit="1" customWidth="1"/>
    <col min="21" max="21" width="4" customWidth="1"/>
    <col min="22" max="22" width="3.77734375" customWidth="1"/>
    <col min="23" max="23" width="3.44140625" customWidth="1"/>
    <col min="24" max="24" width="4" customWidth="1"/>
    <col min="25" max="25" width="3.5546875" customWidth="1"/>
    <col min="26" max="26" width="5" customWidth="1"/>
    <col min="27" max="27" width="4.44140625" customWidth="1"/>
    <col min="28" max="28" width="4.88671875" customWidth="1"/>
    <col min="29" max="29" width="4.109375" customWidth="1"/>
    <col min="30" max="30" width="3.77734375" customWidth="1"/>
    <col min="31" max="31" width="4.33203125" customWidth="1"/>
    <col min="32" max="32" width="3.5546875" customWidth="1"/>
    <col min="33" max="33" width="5" customWidth="1"/>
    <col min="34" max="34" width="4.5546875" customWidth="1"/>
    <col min="35" max="35" width="5.44140625" customWidth="1"/>
    <col min="36" max="36" width="3.77734375" customWidth="1"/>
    <col min="37" max="37" width="3.44140625" customWidth="1"/>
    <col min="38" max="38" width="4.21875" customWidth="1"/>
    <col min="39" max="39" width="3.44140625" customWidth="1"/>
    <col min="40" max="40" width="3" bestFit="1" customWidth="1"/>
    <col min="43" max="43" width="7.109375" customWidth="1"/>
    <col min="44" max="44" width="14.5546875" bestFit="1" customWidth="1"/>
    <col min="45" max="45" width="14.5546875" customWidth="1"/>
    <col min="46" max="46" width="13.5546875" customWidth="1"/>
    <col min="47" max="47" width="9.6640625" customWidth="1"/>
    <col min="50" max="50" width="10.5546875" customWidth="1"/>
    <col min="51" max="51" width="6.88671875" customWidth="1"/>
    <col min="52" max="52" width="11" customWidth="1"/>
    <col min="53" max="53" width="11.6640625" customWidth="1"/>
    <col min="54" max="54" width="14" customWidth="1"/>
    <col min="55" max="55" width="11.5546875" customWidth="1"/>
    <col min="56" max="56" width="11" customWidth="1"/>
  </cols>
  <sheetData>
    <row r="1" spans="4:92" x14ac:dyDescent="0.3">
      <c r="AO1" s="36"/>
      <c r="AP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4:92" x14ac:dyDescent="0.3">
      <c r="AO2" s="36"/>
      <c r="AP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</row>
    <row r="3" spans="4:92" x14ac:dyDescent="0.3">
      <c r="AO3" s="36"/>
      <c r="AP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</row>
    <row r="4" spans="4:92" x14ac:dyDescent="0.3">
      <c r="D4" s="36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</row>
    <row r="5" spans="4:92" x14ac:dyDescent="0.3"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</row>
    <row r="6" spans="4:92" x14ac:dyDescent="0.3">
      <c r="D6" s="36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4:92" x14ac:dyDescent="0.3">
      <c r="D7" s="36"/>
      <c r="E7" s="40"/>
      <c r="F7" s="40" t="s">
        <v>24</v>
      </c>
      <c r="G7" s="41">
        <v>45839</v>
      </c>
      <c r="H7" s="42">
        <f>DATEDIF($G$7,$J$7,"D")+1</f>
        <v>31</v>
      </c>
      <c r="I7" s="40" t="s">
        <v>26</v>
      </c>
      <c r="J7" s="43">
        <f>EOMONTH(G7,0)</f>
        <v>45869</v>
      </c>
      <c r="K7" s="40"/>
      <c r="L7" s="40"/>
      <c r="M7" s="40"/>
      <c r="N7" s="40" t="str">
        <f>TEXT(G7,"mmmmmmm")</f>
        <v>July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4:92" ht="15" thickBot="1" x14ac:dyDescent="0.35">
      <c r="D8" s="36"/>
      <c r="E8" s="40"/>
      <c r="F8" s="4"/>
      <c r="G8" s="4" t="s">
        <v>43</v>
      </c>
      <c r="H8" s="4"/>
      <c r="I8" s="4" t="s">
        <v>42</v>
      </c>
      <c r="J8" s="4" t="str">
        <f>TEXT(J9,"DDD")</f>
        <v>Tue</v>
      </c>
      <c r="K8" s="4" t="str">
        <f t="shared" ref="K8:AN8" si="0">TEXT(K9,"DDD")</f>
        <v>Wed</v>
      </c>
      <c r="L8" s="4" t="str">
        <f t="shared" si="0"/>
        <v>Thu</v>
      </c>
      <c r="M8" s="4" t="str">
        <f t="shared" si="0"/>
        <v>Fri</v>
      </c>
      <c r="N8" s="4" t="str">
        <f t="shared" si="0"/>
        <v>Sat</v>
      </c>
      <c r="O8" s="4" t="str">
        <f t="shared" si="0"/>
        <v>Sun</v>
      </c>
      <c r="P8" s="4" t="str">
        <f t="shared" si="0"/>
        <v>Mon</v>
      </c>
      <c r="Q8" s="4" t="str">
        <f t="shared" si="0"/>
        <v>Tue</v>
      </c>
      <c r="R8" s="4" t="str">
        <f t="shared" si="0"/>
        <v>Wed</v>
      </c>
      <c r="S8" s="4" t="str">
        <f t="shared" si="0"/>
        <v>Thu</v>
      </c>
      <c r="T8" s="4" t="str">
        <f t="shared" si="0"/>
        <v>Fri</v>
      </c>
      <c r="U8" s="4" t="str">
        <f t="shared" si="0"/>
        <v>Sat</v>
      </c>
      <c r="V8" s="4" t="str">
        <f t="shared" si="0"/>
        <v>Sun</v>
      </c>
      <c r="W8" s="4" t="str">
        <f t="shared" si="0"/>
        <v>Mon</v>
      </c>
      <c r="X8" s="4" t="str">
        <f t="shared" si="0"/>
        <v>Tue</v>
      </c>
      <c r="Y8" s="4" t="str">
        <f t="shared" si="0"/>
        <v>Wed</v>
      </c>
      <c r="Z8" s="4" t="str">
        <f t="shared" si="0"/>
        <v>Thu</v>
      </c>
      <c r="AA8" s="4" t="str">
        <f t="shared" si="0"/>
        <v>Fri</v>
      </c>
      <c r="AB8" s="4" t="str">
        <f t="shared" si="0"/>
        <v>Sat</v>
      </c>
      <c r="AC8" s="4" t="str">
        <f t="shared" si="0"/>
        <v>Sun</v>
      </c>
      <c r="AD8" s="4" t="str">
        <f t="shared" si="0"/>
        <v>Mon</v>
      </c>
      <c r="AE8" s="4" t="str">
        <f t="shared" si="0"/>
        <v>Tue</v>
      </c>
      <c r="AF8" s="4" t="str">
        <f t="shared" si="0"/>
        <v>Wed</v>
      </c>
      <c r="AG8" s="4" t="str">
        <f t="shared" si="0"/>
        <v>Thu</v>
      </c>
      <c r="AH8" s="4" t="str">
        <f t="shared" si="0"/>
        <v>Fri</v>
      </c>
      <c r="AI8" s="4" t="str">
        <f t="shared" si="0"/>
        <v>Sat</v>
      </c>
      <c r="AJ8" s="4" t="str">
        <f t="shared" si="0"/>
        <v>Sun</v>
      </c>
      <c r="AK8" s="4" t="str">
        <f t="shared" si="0"/>
        <v>Mon</v>
      </c>
      <c r="AL8" s="4" t="str">
        <f t="shared" si="0"/>
        <v>Tue</v>
      </c>
      <c r="AM8" s="4" t="str">
        <f t="shared" si="0"/>
        <v>Wed</v>
      </c>
      <c r="AN8" s="4" t="str">
        <f t="shared" si="0"/>
        <v>Thu</v>
      </c>
      <c r="AO8" s="40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4:92" ht="15" thickBot="1" x14ac:dyDescent="0.35">
      <c r="D9" s="36"/>
      <c r="E9" s="40"/>
      <c r="F9" s="6" t="s">
        <v>0</v>
      </c>
      <c r="G9" s="5" t="s">
        <v>1</v>
      </c>
      <c r="H9" s="5" t="s">
        <v>2</v>
      </c>
      <c r="I9" s="10" t="s">
        <v>25</v>
      </c>
      <c r="J9" s="11">
        <f>G7</f>
        <v>45839</v>
      </c>
      <c r="K9" s="11">
        <f>IF(J9&lt;$J$7,J9+1,"")</f>
        <v>45840</v>
      </c>
      <c r="L9" s="11">
        <f t="shared" ref="L9:AN9" si="1">IF(K9&lt;$J$7,K9+1,"")</f>
        <v>45841</v>
      </c>
      <c r="M9" s="11">
        <f t="shared" si="1"/>
        <v>45842</v>
      </c>
      <c r="N9" s="11">
        <f t="shared" si="1"/>
        <v>45843</v>
      </c>
      <c r="O9" s="11">
        <f t="shared" si="1"/>
        <v>45844</v>
      </c>
      <c r="P9" s="11">
        <f t="shared" si="1"/>
        <v>45845</v>
      </c>
      <c r="Q9" s="11">
        <f t="shared" si="1"/>
        <v>45846</v>
      </c>
      <c r="R9" s="11">
        <f t="shared" si="1"/>
        <v>45847</v>
      </c>
      <c r="S9" s="11">
        <f t="shared" si="1"/>
        <v>45848</v>
      </c>
      <c r="T9" s="11">
        <f t="shared" si="1"/>
        <v>45849</v>
      </c>
      <c r="U9" s="11">
        <f t="shared" si="1"/>
        <v>45850</v>
      </c>
      <c r="V9" s="11">
        <f t="shared" si="1"/>
        <v>45851</v>
      </c>
      <c r="W9" s="11">
        <f t="shared" si="1"/>
        <v>45852</v>
      </c>
      <c r="X9" s="11">
        <f t="shared" si="1"/>
        <v>45853</v>
      </c>
      <c r="Y9" s="11">
        <f t="shared" si="1"/>
        <v>45854</v>
      </c>
      <c r="Z9" s="11">
        <f t="shared" si="1"/>
        <v>45855</v>
      </c>
      <c r="AA9" s="11">
        <f t="shared" si="1"/>
        <v>45856</v>
      </c>
      <c r="AB9" s="11">
        <f t="shared" si="1"/>
        <v>45857</v>
      </c>
      <c r="AC9" s="11">
        <f t="shared" si="1"/>
        <v>45858</v>
      </c>
      <c r="AD9" s="11">
        <f t="shared" si="1"/>
        <v>45859</v>
      </c>
      <c r="AE9" s="11">
        <f t="shared" si="1"/>
        <v>45860</v>
      </c>
      <c r="AF9" s="11">
        <f t="shared" si="1"/>
        <v>45861</v>
      </c>
      <c r="AG9" s="11">
        <f t="shared" si="1"/>
        <v>45862</v>
      </c>
      <c r="AH9" s="11">
        <f t="shared" si="1"/>
        <v>45863</v>
      </c>
      <c r="AI9" s="11">
        <f t="shared" si="1"/>
        <v>45864</v>
      </c>
      <c r="AJ9" s="11">
        <f t="shared" si="1"/>
        <v>45865</v>
      </c>
      <c r="AK9" s="11">
        <f t="shared" si="1"/>
        <v>45866</v>
      </c>
      <c r="AL9" s="11">
        <f t="shared" si="1"/>
        <v>45867</v>
      </c>
      <c r="AM9" s="11">
        <f t="shared" si="1"/>
        <v>45868</v>
      </c>
      <c r="AN9" s="12">
        <f t="shared" si="1"/>
        <v>45869</v>
      </c>
      <c r="AO9" s="42"/>
      <c r="AP9" s="39"/>
      <c r="AQ9" s="26" t="s">
        <v>0</v>
      </c>
      <c r="AR9" s="27" t="s">
        <v>1</v>
      </c>
      <c r="AS9" s="27" t="s">
        <v>57</v>
      </c>
      <c r="AT9" s="27" t="s">
        <v>2</v>
      </c>
      <c r="AU9" s="19" t="s">
        <v>44</v>
      </c>
      <c r="AV9" s="19" t="s">
        <v>45</v>
      </c>
      <c r="AW9" s="22" t="s">
        <v>46</v>
      </c>
      <c r="AX9" s="19" t="s">
        <v>25</v>
      </c>
      <c r="AY9" s="19" t="s">
        <v>42</v>
      </c>
      <c r="AZ9" s="19" t="s">
        <v>50</v>
      </c>
      <c r="BA9" s="21" t="s">
        <v>47</v>
      </c>
      <c r="BB9" s="19" t="s">
        <v>48</v>
      </c>
      <c r="BC9" s="19" t="s">
        <v>49</v>
      </c>
      <c r="BD9" s="20" t="s">
        <v>51</v>
      </c>
      <c r="BE9" s="38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4:92" ht="15" thickBot="1" x14ac:dyDescent="0.35">
      <c r="D10" s="36"/>
      <c r="E10" s="40"/>
      <c r="F10" s="7">
        <v>1</v>
      </c>
      <c r="G10" s="2" t="s">
        <v>3</v>
      </c>
      <c r="H10" s="2">
        <v>1001</v>
      </c>
      <c r="I10" s="14">
        <f>COUNTIF($J$8:$AN$8,"Sun")</f>
        <v>4</v>
      </c>
      <c r="J10" s="15" t="s">
        <v>52</v>
      </c>
      <c r="K10" s="15" t="s">
        <v>52</v>
      </c>
      <c r="L10" s="15" t="s">
        <v>52</v>
      </c>
      <c r="M10" s="15" t="s">
        <v>52</v>
      </c>
      <c r="N10" s="15" t="s">
        <v>52</v>
      </c>
      <c r="O10" s="15" t="str">
        <f t="shared" ref="O10:AJ18" si="2">IF(O$8="Sun","WO","")</f>
        <v>WO</v>
      </c>
      <c r="P10" s="15" t="s">
        <v>52</v>
      </c>
      <c r="Q10" s="15" t="s">
        <v>52</v>
      </c>
      <c r="R10" s="15" t="s">
        <v>52</v>
      </c>
      <c r="S10" s="15" t="s">
        <v>52</v>
      </c>
      <c r="T10" s="15" t="s">
        <v>53</v>
      </c>
      <c r="U10" s="15" t="s">
        <v>52</v>
      </c>
      <c r="V10" s="15" t="str">
        <f t="shared" si="2"/>
        <v>WO</v>
      </c>
      <c r="W10" s="15" t="s">
        <v>52</v>
      </c>
      <c r="X10" s="15" t="s">
        <v>52</v>
      </c>
      <c r="Y10" s="15" t="s">
        <v>54</v>
      </c>
      <c r="Z10" s="15" t="s">
        <v>54</v>
      </c>
      <c r="AA10" s="15" t="s">
        <v>52</v>
      </c>
      <c r="AB10" s="15" t="s">
        <v>52</v>
      </c>
      <c r="AC10" s="15" t="str">
        <f t="shared" si="2"/>
        <v>WO</v>
      </c>
      <c r="AD10" s="15" t="s">
        <v>52</v>
      </c>
      <c r="AE10" s="15" t="s">
        <v>52</v>
      </c>
      <c r="AF10" s="15" t="s">
        <v>52</v>
      </c>
      <c r="AG10" s="15" t="s">
        <v>52</v>
      </c>
      <c r="AH10" s="15" t="s">
        <v>52</v>
      </c>
      <c r="AI10" s="15" t="s">
        <v>52</v>
      </c>
      <c r="AJ10" s="15" t="str">
        <f t="shared" si="2"/>
        <v>WO</v>
      </c>
      <c r="AK10" s="15" t="s">
        <v>52</v>
      </c>
      <c r="AL10" s="15" t="s">
        <v>52</v>
      </c>
      <c r="AM10" s="15" t="s">
        <v>52</v>
      </c>
      <c r="AN10" s="15" t="s">
        <v>52</v>
      </c>
      <c r="AO10" s="40"/>
      <c r="AP10" s="38"/>
      <c r="AQ10" s="28">
        <v>1</v>
      </c>
      <c r="AR10" s="29" t="s">
        <v>3</v>
      </c>
      <c r="AS10" s="29" t="str">
        <f t="shared" ref="AS10:AS29" si="3">$N$7</f>
        <v>July</v>
      </c>
      <c r="AT10" s="30">
        <v>1001</v>
      </c>
      <c r="AU10">
        <f t="shared" ref="AU10:AU29" si="4">COUNTIF($J10:$AN10,"P")</f>
        <v>24</v>
      </c>
      <c r="AV10">
        <f t="shared" ref="AV10:AV29" si="5">COUNTIF($J10:$AN10,"A")</f>
        <v>1</v>
      </c>
      <c r="AW10">
        <f t="shared" ref="AW10:AW29" si="6">COUNTIF($J10:$AN10,"L")</f>
        <v>2</v>
      </c>
      <c r="AX10">
        <f t="shared" ref="AX10:AX29" si="7">$I$10</f>
        <v>4</v>
      </c>
      <c r="AY10" s="3">
        <f t="shared" ref="AY10:AY29" si="8">$H$7</f>
        <v>31</v>
      </c>
      <c r="AZ10" s="3">
        <f>july[[#This Row],[Days]]-july[[#This Row],[Absent]]</f>
        <v>30</v>
      </c>
      <c r="BA10" s="23">
        <v>10000</v>
      </c>
      <c r="BB10" s="24">
        <f>july[[#This Row],[Salary]]/july[[#This Row],[Days]]</f>
        <v>322.58064516129031</v>
      </c>
      <c r="BC10" s="24">
        <f>july[[#This Row],[PerDaySalary]]*july[[#This Row],[Absent]]</f>
        <v>322.58064516129031</v>
      </c>
      <c r="BD10" s="25">
        <f>july[[#This Row],[Salary]]-july[[#This Row],[Deduction]]</f>
        <v>9677.4193548387102</v>
      </c>
      <c r="BE10" s="38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4:92" ht="15" thickBot="1" x14ac:dyDescent="0.35">
      <c r="D11" s="36"/>
      <c r="E11" s="40"/>
      <c r="F11" s="7">
        <v>2</v>
      </c>
      <c r="G11" s="2" t="s">
        <v>27</v>
      </c>
      <c r="H11" s="2">
        <v>1002</v>
      </c>
      <c r="I11" s="16">
        <f t="shared" ref="I11:I29" si="9">COUNTIF($J$8:$AN$8,"Sun")</f>
        <v>4</v>
      </c>
      <c r="J11" s="15" t="s">
        <v>52</v>
      </c>
      <c r="K11" s="15" t="s">
        <v>52</v>
      </c>
      <c r="L11" s="15" t="s">
        <v>52</v>
      </c>
      <c r="M11" s="15" t="s">
        <v>52</v>
      </c>
      <c r="N11" s="15" t="s">
        <v>52</v>
      </c>
      <c r="O11" s="15" t="str">
        <f t="shared" si="2"/>
        <v>WO</v>
      </c>
      <c r="P11" s="15" t="s">
        <v>52</v>
      </c>
      <c r="Q11" s="15" t="s">
        <v>52</v>
      </c>
      <c r="R11" s="15" t="s">
        <v>52</v>
      </c>
      <c r="S11" s="15" t="s">
        <v>52</v>
      </c>
      <c r="T11" s="15" t="s">
        <v>52</v>
      </c>
      <c r="U11" s="15" t="s">
        <v>52</v>
      </c>
      <c r="V11" s="15" t="str">
        <f t="shared" si="2"/>
        <v>WO</v>
      </c>
      <c r="W11" s="15" t="s">
        <v>52</v>
      </c>
      <c r="X11" s="15" t="s">
        <v>52</v>
      </c>
      <c r="Y11" s="15" t="s">
        <v>54</v>
      </c>
      <c r="Z11" s="15" t="s">
        <v>54</v>
      </c>
      <c r="AA11" s="15" t="s">
        <v>52</v>
      </c>
      <c r="AB11" s="15" t="s">
        <v>52</v>
      </c>
      <c r="AC11" s="15" t="str">
        <f t="shared" si="2"/>
        <v>WO</v>
      </c>
      <c r="AD11" s="15" t="s">
        <v>52</v>
      </c>
      <c r="AE11" s="15" t="s">
        <v>52</v>
      </c>
      <c r="AF11" s="15" t="s">
        <v>52</v>
      </c>
      <c r="AG11" s="15" t="s">
        <v>52</v>
      </c>
      <c r="AH11" s="15" t="s">
        <v>52</v>
      </c>
      <c r="AI11" s="15" t="s">
        <v>52</v>
      </c>
      <c r="AJ11" s="15" t="str">
        <f t="shared" si="2"/>
        <v>WO</v>
      </c>
      <c r="AK11" s="15" t="s">
        <v>52</v>
      </c>
      <c r="AL11" s="15" t="s">
        <v>52</v>
      </c>
      <c r="AM11" s="15" t="s">
        <v>52</v>
      </c>
      <c r="AN11" s="15" t="s">
        <v>52</v>
      </c>
      <c r="AO11" s="40"/>
      <c r="AP11" s="38"/>
      <c r="AQ11" s="31">
        <v>2</v>
      </c>
      <c r="AR11" s="2" t="s">
        <v>27</v>
      </c>
      <c r="AS11" s="2" t="str">
        <f t="shared" si="3"/>
        <v>July</v>
      </c>
      <c r="AT11" s="32">
        <v>1002</v>
      </c>
      <c r="AU11">
        <f t="shared" si="4"/>
        <v>25</v>
      </c>
      <c r="AV11">
        <f t="shared" si="5"/>
        <v>0</v>
      </c>
      <c r="AW11">
        <f t="shared" si="6"/>
        <v>2</v>
      </c>
      <c r="AX11">
        <f t="shared" si="7"/>
        <v>4</v>
      </c>
      <c r="AY11" s="3">
        <f t="shared" si="8"/>
        <v>31</v>
      </c>
      <c r="AZ11" s="3">
        <f>july[[#This Row],[Days]]-july[[#This Row],[Absent]]</f>
        <v>31</v>
      </c>
      <c r="BA11" s="23">
        <v>20000</v>
      </c>
      <c r="BB11" s="24">
        <f>july[[#This Row],[Salary]]/july[[#This Row],[Days]]</f>
        <v>645.16129032258061</v>
      </c>
      <c r="BC11" s="24">
        <f>july[[#This Row],[PerDaySalary]]*july[[#This Row],[Absent]]</f>
        <v>0</v>
      </c>
      <c r="BD11" s="25">
        <f>july[[#This Row],[Salary]]-july[[#This Row],[Deduction]]</f>
        <v>20000</v>
      </c>
      <c r="BE11" s="38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4:92" ht="15" thickBot="1" x14ac:dyDescent="0.35">
      <c r="D12" s="36"/>
      <c r="E12" s="40"/>
      <c r="F12" s="7">
        <v>3</v>
      </c>
      <c r="G12" s="2" t="s">
        <v>28</v>
      </c>
      <c r="H12" s="2">
        <v>1003</v>
      </c>
      <c r="I12" s="16">
        <f t="shared" si="9"/>
        <v>4</v>
      </c>
      <c r="J12" s="15" t="s">
        <v>52</v>
      </c>
      <c r="K12" s="15" t="s">
        <v>52</v>
      </c>
      <c r="L12" s="15" t="s">
        <v>52</v>
      </c>
      <c r="M12" s="15" t="s">
        <v>52</v>
      </c>
      <c r="N12" s="15" t="s">
        <v>52</v>
      </c>
      <c r="O12" s="15" t="str">
        <f t="shared" si="2"/>
        <v>WO</v>
      </c>
      <c r="P12" s="15" t="s">
        <v>52</v>
      </c>
      <c r="Q12" s="15" t="s">
        <v>52</v>
      </c>
      <c r="R12" s="15" t="s">
        <v>52</v>
      </c>
      <c r="S12" s="15" t="s">
        <v>52</v>
      </c>
      <c r="T12" s="15" t="s">
        <v>52</v>
      </c>
      <c r="U12" s="15" t="s">
        <v>52</v>
      </c>
      <c r="V12" s="15" t="str">
        <f t="shared" si="2"/>
        <v>WO</v>
      </c>
      <c r="W12" s="15" t="s">
        <v>52</v>
      </c>
      <c r="X12" s="15" t="s">
        <v>52</v>
      </c>
      <c r="Y12" s="15" t="s">
        <v>54</v>
      </c>
      <c r="Z12" s="15" t="s">
        <v>54</v>
      </c>
      <c r="AA12" s="15" t="s">
        <v>52</v>
      </c>
      <c r="AB12" s="15" t="s">
        <v>53</v>
      </c>
      <c r="AC12" s="15" t="str">
        <f t="shared" si="2"/>
        <v>WO</v>
      </c>
      <c r="AD12" s="15" t="s">
        <v>52</v>
      </c>
      <c r="AE12" s="15" t="s">
        <v>52</v>
      </c>
      <c r="AF12" s="15" t="s">
        <v>52</v>
      </c>
      <c r="AG12" s="15" t="s">
        <v>52</v>
      </c>
      <c r="AH12" s="15" t="s">
        <v>52</v>
      </c>
      <c r="AI12" s="15" t="s">
        <v>52</v>
      </c>
      <c r="AJ12" s="15" t="str">
        <f t="shared" si="2"/>
        <v>WO</v>
      </c>
      <c r="AK12" s="15" t="s">
        <v>52</v>
      </c>
      <c r="AL12" s="15" t="s">
        <v>52</v>
      </c>
      <c r="AM12" s="15" t="s">
        <v>53</v>
      </c>
      <c r="AN12" s="15" t="s">
        <v>52</v>
      </c>
      <c r="AO12" s="40"/>
      <c r="AP12" s="38"/>
      <c r="AQ12" s="31">
        <v>3</v>
      </c>
      <c r="AR12" s="2" t="s">
        <v>28</v>
      </c>
      <c r="AS12" s="2" t="str">
        <f t="shared" si="3"/>
        <v>July</v>
      </c>
      <c r="AT12" s="32">
        <v>1003</v>
      </c>
      <c r="AU12">
        <f t="shared" si="4"/>
        <v>23</v>
      </c>
      <c r="AV12">
        <f t="shared" si="5"/>
        <v>2</v>
      </c>
      <c r="AW12">
        <f t="shared" si="6"/>
        <v>2</v>
      </c>
      <c r="AX12">
        <f t="shared" si="7"/>
        <v>4</v>
      </c>
      <c r="AY12" s="3">
        <f t="shared" si="8"/>
        <v>31</v>
      </c>
      <c r="AZ12" s="3">
        <f>july[[#This Row],[Days]]-july[[#This Row],[Absent]]</f>
        <v>29</v>
      </c>
      <c r="BA12" s="23">
        <v>56000</v>
      </c>
      <c r="BB12" s="24">
        <f>july[[#This Row],[Salary]]/july[[#This Row],[Days]]</f>
        <v>1806.4516129032259</v>
      </c>
      <c r="BC12" s="24">
        <f>july[[#This Row],[PerDaySalary]]*july[[#This Row],[Absent]]</f>
        <v>3612.9032258064517</v>
      </c>
      <c r="BD12" s="25">
        <f>july[[#This Row],[Salary]]-july[[#This Row],[Deduction]]</f>
        <v>52387.096774193546</v>
      </c>
      <c r="BE12" s="38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</row>
    <row r="13" spans="4:92" ht="15" thickBot="1" x14ac:dyDescent="0.35">
      <c r="D13" s="36"/>
      <c r="E13" s="40"/>
      <c r="F13" s="7">
        <v>4</v>
      </c>
      <c r="G13" s="2" t="s">
        <v>3</v>
      </c>
      <c r="H13" s="2">
        <v>1004</v>
      </c>
      <c r="I13" s="16">
        <f t="shared" si="9"/>
        <v>4</v>
      </c>
      <c r="J13" s="15" t="s">
        <v>52</v>
      </c>
      <c r="K13" s="15" t="s">
        <v>52</v>
      </c>
      <c r="L13" s="15" t="s">
        <v>52</v>
      </c>
      <c r="M13" s="15" t="s">
        <v>52</v>
      </c>
      <c r="N13" s="15" t="s">
        <v>52</v>
      </c>
      <c r="O13" s="15" t="str">
        <f t="shared" si="2"/>
        <v>WO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tr">
        <f t="shared" si="2"/>
        <v>WO</v>
      </c>
      <c r="W13" s="15" t="s">
        <v>52</v>
      </c>
      <c r="X13" s="15" t="s">
        <v>52</v>
      </c>
      <c r="Y13" s="15" t="s">
        <v>54</v>
      </c>
      <c r="Z13" s="15" t="s">
        <v>54</v>
      </c>
      <c r="AA13" s="15" t="s">
        <v>52</v>
      </c>
      <c r="AB13" s="15" t="s">
        <v>52</v>
      </c>
      <c r="AC13" s="15" t="str">
        <f t="shared" si="2"/>
        <v>WO</v>
      </c>
      <c r="AD13" s="15" t="s">
        <v>52</v>
      </c>
      <c r="AE13" s="15" t="s">
        <v>52</v>
      </c>
      <c r="AF13" s="15" t="s">
        <v>52</v>
      </c>
      <c r="AG13" s="15" t="s">
        <v>52</v>
      </c>
      <c r="AH13" s="15" t="s">
        <v>52</v>
      </c>
      <c r="AI13" s="15" t="s">
        <v>52</v>
      </c>
      <c r="AJ13" s="15" t="str">
        <f t="shared" si="2"/>
        <v>WO</v>
      </c>
      <c r="AK13" s="15" t="s">
        <v>52</v>
      </c>
      <c r="AL13" s="15" t="s">
        <v>52</v>
      </c>
      <c r="AM13" s="15" t="s">
        <v>52</v>
      </c>
      <c r="AN13" s="15" t="s">
        <v>52</v>
      </c>
      <c r="AO13" s="40"/>
      <c r="AP13" s="38"/>
      <c r="AQ13" s="31">
        <v>4</v>
      </c>
      <c r="AR13" s="2" t="s">
        <v>3</v>
      </c>
      <c r="AS13" s="2" t="str">
        <f t="shared" si="3"/>
        <v>July</v>
      </c>
      <c r="AT13" s="32">
        <v>1004</v>
      </c>
      <c r="AU13">
        <f t="shared" si="4"/>
        <v>25</v>
      </c>
      <c r="AV13">
        <f t="shared" si="5"/>
        <v>0</v>
      </c>
      <c r="AW13">
        <f t="shared" si="6"/>
        <v>2</v>
      </c>
      <c r="AX13">
        <f t="shared" si="7"/>
        <v>4</v>
      </c>
      <c r="AY13" s="3">
        <f t="shared" si="8"/>
        <v>31</v>
      </c>
      <c r="AZ13" s="3">
        <f>july[[#This Row],[Days]]-july[[#This Row],[Absent]]</f>
        <v>31</v>
      </c>
      <c r="BA13" s="23">
        <v>34000</v>
      </c>
      <c r="BB13" s="24">
        <f>july[[#This Row],[Salary]]/july[[#This Row],[Days]]</f>
        <v>1096.7741935483871</v>
      </c>
      <c r="BC13" s="24">
        <f>july[[#This Row],[PerDaySalary]]*july[[#This Row],[Absent]]</f>
        <v>0</v>
      </c>
      <c r="BD13" s="25">
        <f>july[[#This Row],[Salary]]-july[[#This Row],[Deduction]]</f>
        <v>34000</v>
      </c>
      <c r="BE13" s="38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</row>
    <row r="14" spans="4:92" ht="15" thickBot="1" x14ac:dyDescent="0.35">
      <c r="D14" s="36"/>
      <c r="E14" s="40"/>
      <c r="F14" s="7">
        <v>5</v>
      </c>
      <c r="G14" s="2" t="s">
        <v>29</v>
      </c>
      <c r="H14" s="2">
        <v>1005</v>
      </c>
      <c r="I14" s="16">
        <f t="shared" si="9"/>
        <v>4</v>
      </c>
      <c r="J14" s="15" t="s">
        <v>52</v>
      </c>
      <c r="K14" s="15" t="s">
        <v>52</v>
      </c>
      <c r="L14" s="15" t="s">
        <v>53</v>
      </c>
      <c r="M14" s="15" t="s">
        <v>52</v>
      </c>
      <c r="N14" s="15" t="s">
        <v>52</v>
      </c>
      <c r="O14" s="15" t="str">
        <f t="shared" si="2"/>
        <v>WO</v>
      </c>
      <c r="P14" s="15" t="s">
        <v>52</v>
      </c>
      <c r="Q14" s="15" t="s">
        <v>52</v>
      </c>
      <c r="R14" s="15" t="s">
        <v>52</v>
      </c>
      <c r="S14" s="15" t="s">
        <v>52</v>
      </c>
      <c r="T14" s="15" t="s">
        <v>52</v>
      </c>
      <c r="U14" s="15" t="s">
        <v>52</v>
      </c>
      <c r="V14" s="15" t="str">
        <f t="shared" si="2"/>
        <v>WO</v>
      </c>
      <c r="W14" s="15" t="s">
        <v>52</v>
      </c>
      <c r="X14" s="15" t="s">
        <v>52</v>
      </c>
      <c r="Y14" s="15" t="s">
        <v>54</v>
      </c>
      <c r="Z14" s="15" t="s">
        <v>54</v>
      </c>
      <c r="AA14" s="15" t="s">
        <v>52</v>
      </c>
      <c r="AB14" s="15" t="s">
        <v>52</v>
      </c>
      <c r="AC14" s="15" t="str">
        <f t="shared" si="2"/>
        <v>WO</v>
      </c>
      <c r="AD14" s="15" t="s">
        <v>52</v>
      </c>
      <c r="AE14" s="15" t="s">
        <v>52</v>
      </c>
      <c r="AF14" s="15" t="s">
        <v>53</v>
      </c>
      <c r="AG14" s="15" t="s">
        <v>52</v>
      </c>
      <c r="AH14" s="15" t="s">
        <v>52</v>
      </c>
      <c r="AI14" s="15" t="s">
        <v>52</v>
      </c>
      <c r="AJ14" s="15" t="str">
        <f t="shared" si="2"/>
        <v>WO</v>
      </c>
      <c r="AK14" s="15" t="s">
        <v>52</v>
      </c>
      <c r="AL14" s="15" t="s">
        <v>52</v>
      </c>
      <c r="AM14" s="15" t="s">
        <v>52</v>
      </c>
      <c r="AN14" s="15" t="s">
        <v>52</v>
      </c>
      <c r="AO14" s="40"/>
      <c r="AP14" s="38"/>
      <c r="AQ14" s="31">
        <v>5</v>
      </c>
      <c r="AR14" s="2" t="s">
        <v>29</v>
      </c>
      <c r="AS14" s="2" t="str">
        <f t="shared" si="3"/>
        <v>July</v>
      </c>
      <c r="AT14" s="32">
        <v>1005</v>
      </c>
      <c r="AU14">
        <f t="shared" si="4"/>
        <v>23</v>
      </c>
      <c r="AV14">
        <f t="shared" si="5"/>
        <v>2</v>
      </c>
      <c r="AW14">
        <f t="shared" si="6"/>
        <v>2</v>
      </c>
      <c r="AX14">
        <f t="shared" si="7"/>
        <v>4</v>
      </c>
      <c r="AY14" s="3">
        <f t="shared" si="8"/>
        <v>31</v>
      </c>
      <c r="AZ14" s="3">
        <f>july[[#This Row],[Days]]-july[[#This Row],[Absent]]</f>
        <v>29</v>
      </c>
      <c r="BA14" s="23">
        <v>76000</v>
      </c>
      <c r="BB14" s="24">
        <f>july[[#This Row],[Salary]]/july[[#This Row],[Days]]</f>
        <v>2451.6129032258063</v>
      </c>
      <c r="BC14" s="24">
        <f>july[[#This Row],[PerDaySalary]]*july[[#This Row],[Absent]]</f>
        <v>4903.2258064516127</v>
      </c>
      <c r="BD14" s="25">
        <f>july[[#This Row],[Salary]]-july[[#This Row],[Deduction]]</f>
        <v>71096.774193548394</v>
      </c>
      <c r="BE14" s="38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</row>
    <row r="15" spans="4:92" ht="15" thickBot="1" x14ac:dyDescent="0.35">
      <c r="D15" s="36"/>
      <c r="E15" s="40"/>
      <c r="F15" s="7">
        <v>6</v>
      </c>
      <c r="G15" s="2" t="s">
        <v>30</v>
      </c>
      <c r="H15" s="2">
        <v>1006</v>
      </c>
      <c r="I15" s="16">
        <f t="shared" si="9"/>
        <v>4</v>
      </c>
      <c r="J15" s="15" t="s">
        <v>52</v>
      </c>
      <c r="K15" s="15" t="s">
        <v>52</v>
      </c>
      <c r="L15" s="15" t="s">
        <v>52</v>
      </c>
      <c r="M15" s="15" t="s">
        <v>52</v>
      </c>
      <c r="N15" s="15" t="s">
        <v>52</v>
      </c>
      <c r="O15" s="15" t="str">
        <f t="shared" si="2"/>
        <v>WO</v>
      </c>
      <c r="P15" s="15" t="s">
        <v>53</v>
      </c>
      <c r="Q15" s="15" t="s">
        <v>52</v>
      </c>
      <c r="R15" s="15" t="s">
        <v>52</v>
      </c>
      <c r="S15" s="15" t="s">
        <v>52</v>
      </c>
      <c r="T15" s="15" t="s">
        <v>52</v>
      </c>
      <c r="U15" s="15" t="s">
        <v>52</v>
      </c>
      <c r="V15" s="15" t="str">
        <f t="shared" si="2"/>
        <v>WO</v>
      </c>
      <c r="W15" s="15" t="s">
        <v>52</v>
      </c>
      <c r="X15" s="15" t="s">
        <v>52</v>
      </c>
      <c r="Y15" s="15" t="s">
        <v>54</v>
      </c>
      <c r="Z15" s="15" t="s">
        <v>54</v>
      </c>
      <c r="AA15" s="15" t="s">
        <v>52</v>
      </c>
      <c r="AB15" s="15" t="s">
        <v>52</v>
      </c>
      <c r="AC15" s="15" t="str">
        <f t="shared" si="2"/>
        <v>WO</v>
      </c>
      <c r="AD15" s="15" t="s">
        <v>52</v>
      </c>
      <c r="AE15" s="15" t="s">
        <v>52</v>
      </c>
      <c r="AF15" s="15" t="s">
        <v>52</v>
      </c>
      <c r="AG15" s="15" t="s">
        <v>52</v>
      </c>
      <c r="AH15" s="15" t="s">
        <v>52</v>
      </c>
      <c r="AI15" s="15" t="s">
        <v>52</v>
      </c>
      <c r="AJ15" s="15" t="str">
        <f t="shared" si="2"/>
        <v>WO</v>
      </c>
      <c r="AK15" s="15" t="s">
        <v>52</v>
      </c>
      <c r="AL15" s="15" t="s">
        <v>52</v>
      </c>
      <c r="AM15" s="15" t="s">
        <v>52</v>
      </c>
      <c r="AN15" s="15" t="s">
        <v>52</v>
      </c>
      <c r="AO15" s="40"/>
      <c r="AP15" s="38"/>
      <c r="AQ15" s="31">
        <v>6</v>
      </c>
      <c r="AR15" s="2" t="s">
        <v>30</v>
      </c>
      <c r="AS15" s="2" t="str">
        <f t="shared" si="3"/>
        <v>July</v>
      </c>
      <c r="AT15" s="32">
        <v>1006</v>
      </c>
      <c r="AU15">
        <f t="shared" si="4"/>
        <v>24</v>
      </c>
      <c r="AV15">
        <f t="shared" si="5"/>
        <v>1</v>
      </c>
      <c r="AW15">
        <f t="shared" si="6"/>
        <v>2</v>
      </c>
      <c r="AX15">
        <f t="shared" si="7"/>
        <v>4</v>
      </c>
      <c r="AY15" s="3">
        <f t="shared" si="8"/>
        <v>31</v>
      </c>
      <c r="AZ15" s="3">
        <f>july[[#This Row],[Days]]-july[[#This Row],[Absent]]</f>
        <v>30</v>
      </c>
      <c r="BA15" s="23">
        <v>89000</v>
      </c>
      <c r="BB15" s="24">
        <f>july[[#This Row],[Salary]]/july[[#This Row],[Days]]</f>
        <v>2870.9677419354839</v>
      </c>
      <c r="BC15" s="24">
        <f>july[[#This Row],[PerDaySalary]]*july[[#This Row],[Absent]]</f>
        <v>2870.9677419354839</v>
      </c>
      <c r="BD15" s="25">
        <f>july[[#This Row],[Salary]]-july[[#This Row],[Deduction]]</f>
        <v>86129.032258064515</v>
      </c>
      <c r="BE15" s="38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</row>
    <row r="16" spans="4:92" ht="15" thickBot="1" x14ac:dyDescent="0.35">
      <c r="D16" s="36"/>
      <c r="E16" s="40"/>
      <c r="F16" s="7">
        <v>7</v>
      </c>
      <c r="G16" s="2" t="s">
        <v>55</v>
      </c>
      <c r="H16" s="2">
        <v>1007</v>
      </c>
      <c r="I16" s="16">
        <f t="shared" si="9"/>
        <v>4</v>
      </c>
      <c r="J16" s="15" t="s">
        <v>52</v>
      </c>
      <c r="K16" s="15" t="s">
        <v>52</v>
      </c>
      <c r="L16" s="15" t="s">
        <v>52</v>
      </c>
      <c r="M16" s="15" t="s">
        <v>52</v>
      </c>
      <c r="N16" s="15" t="s">
        <v>52</v>
      </c>
      <c r="O16" s="15" t="str">
        <f t="shared" si="2"/>
        <v>WO</v>
      </c>
      <c r="P16" s="15" t="s">
        <v>52</v>
      </c>
      <c r="Q16" s="15" t="s">
        <v>52</v>
      </c>
      <c r="R16" s="15" t="s">
        <v>52</v>
      </c>
      <c r="S16" s="15" t="s">
        <v>52</v>
      </c>
      <c r="T16" s="15" t="s">
        <v>52</v>
      </c>
      <c r="U16" s="15" t="s">
        <v>52</v>
      </c>
      <c r="V16" s="15" t="str">
        <f t="shared" si="2"/>
        <v>WO</v>
      </c>
      <c r="W16" s="15" t="s">
        <v>52</v>
      </c>
      <c r="X16" s="15" t="s">
        <v>52</v>
      </c>
      <c r="Y16" s="15" t="s">
        <v>54</v>
      </c>
      <c r="Z16" s="15" t="s">
        <v>54</v>
      </c>
      <c r="AA16" s="15" t="s">
        <v>52</v>
      </c>
      <c r="AB16" s="15" t="s">
        <v>52</v>
      </c>
      <c r="AC16" s="15" t="str">
        <f t="shared" si="2"/>
        <v>WO</v>
      </c>
      <c r="AD16" s="15" t="s">
        <v>52</v>
      </c>
      <c r="AE16" s="15" t="s">
        <v>52</v>
      </c>
      <c r="AF16" s="15" t="s">
        <v>52</v>
      </c>
      <c r="AG16" s="15" t="s">
        <v>52</v>
      </c>
      <c r="AH16" s="15" t="s">
        <v>52</v>
      </c>
      <c r="AI16" s="15" t="s">
        <v>52</v>
      </c>
      <c r="AJ16" s="15" t="str">
        <f t="shared" si="2"/>
        <v>WO</v>
      </c>
      <c r="AK16" s="15" t="s">
        <v>52</v>
      </c>
      <c r="AL16" s="15" t="s">
        <v>52</v>
      </c>
      <c r="AM16" s="15" t="s">
        <v>52</v>
      </c>
      <c r="AN16" s="15" t="s">
        <v>52</v>
      </c>
      <c r="AO16" s="40"/>
      <c r="AP16" s="38"/>
      <c r="AQ16" s="31">
        <v>7</v>
      </c>
      <c r="AR16" s="2" t="s">
        <v>55</v>
      </c>
      <c r="AS16" s="2" t="str">
        <f t="shared" si="3"/>
        <v>July</v>
      </c>
      <c r="AT16" s="32">
        <v>1007</v>
      </c>
      <c r="AU16">
        <f t="shared" si="4"/>
        <v>25</v>
      </c>
      <c r="AV16">
        <f t="shared" si="5"/>
        <v>0</v>
      </c>
      <c r="AW16">
        <f t="shared" si="6"/>
        <v>2</v>
      </c>
      <c r="AX16">
        <f t="shared" si="7"/>
        <v>4</v>
      </c>
      <c r="AY16" s="3">
        <f t="shared" si="8"/>
        <v>31</v>
      </c>
      <c r="AZ16" s="3">
        <f>july[[#This Row],[Days]]-july[[#This Row],[Absent]]</f>
        <v>31</v>
      </c>
      <c r="BA16" s="23">
        <v>76000</v>
      </c>
      <c r="BB16" s="24">
        <f>july[[#This Row],[Salary]]/july[[#This Row],[Days]]</f>
        <v>2451.6129032258063</v>
      </c>
      <c r="BC16" s="24">
        <f>july[[#This Row],[PerDaySalary]]*july[[#This Row],[Absent]]</f>
        <v>0</v>
      </c>
      <c r="BD16" s="25">
        <f>july[[#This Row],[Salary]]-july[[#This Row],[Deduction]]</f>
        <v>76000</v>
      </c>
      <c r="BE16" s="38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</row>
    <row r="17" spans="4:92" ht="15" thickBot="1" x14ac:dyDescent="0.35">
      <c r="D17" s="36"/>
      <c r="E17" s="40"/>
      <c r="F17" s="7">
        <v>8</v>
      </c>
      <c r="G17" s="2" t="s">
        <v>31</v>
      </c>
      <c r="H17" s="2">
        <v>1008</v>
      </c>
      <c r="I17" s="16">
        <f t="shared" si="9"/>
        <v>4</v>
      </c>
      <c r="J17" s="15" t="s">
        <v>52</v>
      </c>
      <c r="K17" s="15" t="s">
        <v>52</v>
      </c>
      <c r="L17" s="15" t="s">
        <v>52</v>
      </c>
      <c r="M17" s="15" t="s">
        <v>52</v>
      </c>
      <c r="N17" s="15" t="s">
        <v>52</v>
      </c>
      <c r="O17" s="15" t="str">
        <f t="shared" si="2"/>
        <v>WO</v>
      </c>
      <c r="P17" s="15" t="s">
        <v>52</v>
      </c>
      <c r="Q17" s="15" t="s">
        <v>52</v>
      </c>
      <c r="R17" s="15" t="s">
        <v>52</v>
      </c>
      <c r="S17" s="15" t="s">
        <v>52</v>
      </c>
      <c r="T17" s="15" t="s">
        <v>52</v>
      </c>
      <c r="U17" s="15" t="s">
        <v>52</v>
      </c>
      <c r="V17" s="15" t="str">
        <f t="shared" si="2"/>
        <v>WO</v>
      </c>
      <c r="W17" s="15" t="s">
        <v>52</v>
      </c>
      <c r="X17" s="15" t="s">
        <v>52</v>
      </c>
      <c r="Y17" s="15" t="s">
        <v>54</v>
      </c>
      <c r="Z17" s="15" t="s">
        <v>54</v>
      </c>
      <c r="AA17" s="15" t="s">
        <v>52</v>
      </c>
      <c r="AB17" s="15" t="s">
        <v>52</v>
      </c>
      <c r="AC17" s="15" t="str">
        <f t="shared" si="2"/>
        <v>WO</v>
      </c>
      <c r="AD17" s="15" t="s">
        <v>52</v>
      </c>
      <c r="AE17" s="15" t="s">
        <v>52</v>
      </c>
      <c r="AF17" s="15" t="s">
        <v>52</v>
      </c>
      <c r="AG17" s="15" t="s">
        <v>52</v>
      </c>
      <c r="AH17" s="15" t="s">
        <v>52</v>
      </c>
      <c r="AI17" s="15" t="s">
        <v>52</v>
      </c>
      <c r="AJ17" s="15" t="str">
        <f t="shared" si="2"/>
        <v>WO</v>
      </c>
      <c r="AK17" s="15" t="s">
        <v>52</v>
      </c>
      <c r="AL17" s="15" t="s">
        <v>52</v>
      </c>
      <c r="AM17" s="15" t="s">
        <v>52</v>
      </c>
      <c r="AN17" s="15" t="s">
        <v>52</v>
      </c>
      <c r="AO17" s="40"/>
      <c r="AP17" s="38"/>
      <c r="AQ17" s="31">
        <v>8</v>
      </c>
      <c r="AR17" s="2" t="s">
        <v>31</v>
      </c>
      <c r="AS17" s="2" t="str">
        <f t="shared" si="3"/>
        <v>July</v>
      </c>
      <c r="AT17" s="32">
        <v>1008</v>
      </c>
      <c r="AU17">
        <f t="shared" si="4"/>
        <v>25</v>
      </c>
      <c r="AV17">
        <f t="shared" si="5"/>
        <v>0</v>
      </c>
      <c r="AW17">
        <f t="shared" si="6"/>
        <v>2</v>
      </c>
      <c r="AX17">
        <f t="shared" si="7"/>
        <v>4</v>
      </c>
      <c r="AY17" s="3">
        <f t="shared" si="8"/>
        <v>31</v>
      </c>
      <c r="AZ17" s="3">
        <f>july[[#This Row],[Days]]-july[[#This Row],[Absent]]</f>
        <v>31</v>
      </c>
      <c r="BA17" s="23">
        <v>54000</v>
      </c>
      <c r="BB17" s="24">
        <f>july[[#This Row],[Salary]]/july[[#This Row],[Days]]</f>
        <v>1741.9354838709678</v>
      </c>
      <c r="BC17" s="24">
        <f>july[[#This Row],[PerDaySalary]]*july[[#This Row],[Absent]]</f>
        <v>0</v>
      </c>
      <c r="BD17" s="25">
        <f>july[[#This Row],[Salary]]-july[[#This Row],[Deduction]]</f>
        <v>54000</v>
      </c>
      <c r="BE17" s="38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</row>
    <row r="18" spans="4:92" ht="15" thickBot="1" x14ac:dyDescent="0.35">
      <c r="D18" s="36"/>
      <c r="E18" s="40"/>
      <c r="F18" s="7">
        <v>9</v>
      </c>
      <c r="G18" s="2" t="s">
        <v>32</v>
      </c>
      <c r="H18" s="2">
        <v>1009</v>
      </c>
      <c r="I18" s="16">
        <f t="shared" si="9"/>
        <v>4</v>
      </c>
      <c r="J18" s="15" t="s">
        <v>52</v>
      </c>
      <c r="K18" s="15" t="s">
        <v>52</v>
      </c>
      <c r="L18" s="15" t="s">
        <v>52</v>
      </c>
      <c r="M18" s="15" t="s">
        <v>52</v>
      </c>
      <c r="N18" s="15" t="s">
        <v>52</v>
      </c>
      <c r="O18" s="15" t="str">
        <f t="shared" si="2"/>
        <v>WO</v>
      </c>
      <c r="P18" s="15" t="s">
        <v>52</v>
      </c>
      <c r="Q18" s="15" t="s">
        <v>52</v>
      </c>
      <c r="R18" s="15" t="s">
        <v>52</v>
      </c>
      <c r="S18" s="15" t="s">
        <v>52</v>
      </c>
      <c r="T18" s="15" t="s">
        <v>52</v>
      </c>
      <c r="U18" s="15" t="s">
        <v>52</v>
      </c>
      <c r="V18" s="15" t="str">
        <f t="shared" si="2"/>
        <v>WO</v>
      </c>
      <c r="W18" s="15" t="s">
        <v>52</v>
      </c>
      <c r="X18" s="15" t="s">
        <v>52</v>
      </c>
      <c r="Y18" s="15" t="s">
        <v>54</v>
      </c>
      <c r="Z18" s="15" t="s">
        <v>54</v>
      </c>
      <c r="AA18" s="15" t="s">
        <v>52</v>
      </c>
      <c r="AB18" s="15" t="s">
        <v>52</v>
      </c>
      <c r="AC18" s="15" t="str">
        <f t="shared" ref="AC18:AJ29" si="10">IF(AC$8="Sun","WO","")</f>
        <v>WO</v>
      </c>
      <c r="AD18" s="15" t="s">
        <v>52</v>
      </c>
      <c r="AE18" s="15" t="s">
        <v>52</v>
      </c>
      <c r="AF18" s="15" t="s">
        <v>52</v>
      </c>
      <c r="AG18" s="15" t="s">
        <v>52</v>
      </c>
      <c r="AH18" s="15" t="s">
        <v>52</v>
      </c>
      <c r="AI18" s="15" t="s">
        <v>52</v>
      </c>
      <c r="AJ18" s="15" t="str">
        <f t="shared" si="10"/>
        <v>WO</v>
      </c>
      <c r="AK18" s="15" t="s">
        <v>52</v>
      </c>
      <c r="AL18" s="15" t="s">
        <v>52</v>
      </c>
      <c r="AM18" s="15" t="s">
        <v>52</v>
      </c>
      <c r="AN18" s="15" t="s">
        <v>52</v>
      </c>
      <c r="AO18" s="40"/>
      <c r="AP18" s="38"/>
      <c r="AQ18" s="31">
        <v>9</v>
      </c>
      <c r="AR18" s="2" t="s">
        <v>32</v>
      </c>
      <c r="AS18" s="2" t="str">
        <f t="shared" si="3"/>
        <v>July</v>
      </c>
      <c r="AT18" s="32">
        <v>1009</v>
      </c>
      <c r="AU18">
        <f t="shared" si="4"/>
        <v>25</v>
      </c>
      <c r="AV18">
        <f t="shared" si="5"/>
        <v>0</v>
      </c>
      <c r="AW18">
        <f t="shared" si="6"/>
        <v>2</v>
      </c>
      <c r="AX18">
        <f t="shared" si="7"/>
        <v>4</v>
      </c>
      <c r="AY18" s="3">
        <f t="shared" si="8"/>
        <v>31</v>
      </c>
      <c r="AZ18" s="3">
        <f>july[[#This Row],[Days]]-july[[#This Row],[Absent]]</f>
        <v>31</v>
      </c>
      <c r="BA18" s="23">
        <v>34000</v>
      </c>
      <c r="BB18" s="24">
        <f>july[[#This Row],[Salary]]/july[[#This Row],[Days]]</f>
        <v>1096.7741935483871</v>
      </c>
      <c r="BC18" s="24">
        <f>july[[#This Row],[PerDaySalary]]*july[[#This Row],[Absent]]</f>
        <v>0</v>
      </c>
      <c r="BD18" s="25">
        <f>july[[#This Row],[Salary]]-july[[#This Row],[Deduction]]</f>
        <v>34000</v>
      </c>
      <c r="BE18" s="38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</row>
    <row r="19" spans="4:92" ht="15" thickBot="1" x14ac:dyDescent="0.35">
      <c r="D19" s="36"/>
      <c r="E19" s="40"/>
      <c r="F19" s="7">
        <v>10</v>
      </c>
      <c r="G19" s="2" t="s">
        <v>11</v>
      </c>
      <c r="H19" s="2">
        <v>1010</v>
      </c>
      <c r="I19" s="16">
        <f t="shared" si="9"/>
        <v>4</v>
      </c>
      <c r="J19" s="15" t="s">
        <v>53</v>
      </c>
      <c r="K19" s="15" t="s">
        <v>52</v>
      </c>
      <c r="L19" s="15" t="s">
        <v>52</v>
      </c>
      <c r="M19" s="15" t="s">
        <v>52</v>
      </c>
      <c r="N19" s="15" t="s">
        <v>52</v>
      </c>
      <c r="O19" s="15" t="str">
        <f t="shared" ref="O19:V29" si="11">IF(O$8="Sun","WO","")</f>
        <v>WO</v>
      </c>
      <c r="P19" s="15" t="s">
        <v>52</v>
      </c>
      <c r="Q19" s="15" t="s">
        <v>52</v>
      </c>
      <c r="R19" s="15" t="s">
        <v>52</v>
      </c>
      <c r="S19" s="15" t="s">
        <v>52</v>
      </c>
      <c r="T19" s="15" t="s">
        <v>52</v>
      </c>
      <c r="U19" s="15" t="s">
        <v>52</v>
      </c>
      <c r="V19" s="15" t="str">
        <f t="shared" si="11"/>
        <v>WO</v>
      </c>
      <c r="W19" s="15" t="s">
        <v>52</v>
      </c>
      <c r="X19" s="15" t="s">
        <v>52</v>
      </c>
      <c r="Y19" s="15" t="s">
        <v>54</v>
      </c>
      <c r="Z19" s="15" t="s">
        <v>54</v>
      </c>
      <c r="AA19" s="15" t="s">
        <v>52</v>
      </c>
      <c r="AB19" s="15" t="s">
        <v>52</v>
      </c>
      <c r="AC19" s="15" t="str">
        <f t="shared" si="10"/>
        <v>WO</v>
      </c>
      <c r="AD19" s="15" t="s">
        <v>52</v>
      </c>
      <c r="AE19" s="15" t="s">
        <v>52</v>
      </c>
      <c r="AF19" s="15" t="s">
        <v>52</v>
      </c>
      <c r="AG19" s="15" t="s">
        <v>52</v>
      </c>
      <c r="AH19" s="15" t="s">
        <v>52</v>
      </c>
      <c r="AI19" s="15" t="s">
        <v>53</v>
      </c>
      <c r="AJ19" s="15" t="str">
        <f t="shared" si="10"/>
        <v>WO</v>
      </c>
      <c r="AK19" s="15" t="s">
        <v>52</v>
      </c>
      <c r="AL19" s="15" t="s">
        <v>52</v>
      </c>
      <c r="AM19" s="15" t="s">
        <v>53</v>
      </c>
      <c r="AN19" s="15" t="s">
        <v>52</v>
      </c>
      <c r="AO19" s="40"/>
      <c r="AP19" s="38"/>
      <c r="AQ19" s="31">
        <v>10</v>
      </c>
      <c r="AR19" s="2" t="s">
        <v>11</v>
      </c>
      <c r="AS19" s="2" t="str">
        <f t="shared" si="3"/>
        <v>July</v>
      </c>
      <c r="AT19" s="32">
        <v>1010</v>
      </c>
      <c r="AU19">
        <f t="shared" si="4"/>
        <v>22</v>
      </c>
      <c r="AV19">
        <f t="shared" si="5"/>
        <v>3</v>
      </c>
      <c r="AW19">
        <f t="shared" si="6"/>
        <v>2</v>
      </c>
      <c r="AX19">
        <f t="shared" si="7"/>
        <v>4</v>
      </c>
      <c r="AY19" s="3">
        <f t="shared" si="8"/>
        <v>31</v>
      </c>
      <c r="AZ19" s="3">
        <f>july[[#This Row],[Days]]-july[[#This Row],[Absent]]</f>
        <v>28</v>
      </c>
      <c r="BA19" s="23">
        <v>23000</v>
      </c>
      <c r="BB19" s="24">
        <f>july[[#This Row],[Salary]]/july[[#This Row],[Days]]</f>
        <v>741.93548387096769</v>
      </c>
      <c r="BC19" s="24">
        <f>july[[#This Row],[PerDaySalary]]*july[[#This Row],[Absent]]</f>
        <v>2225.8064516129029</v>
      </c>
      <c r="BD19" s="25">
        <f>july[[#This Row],[Salary]]-july[[#This Row],[Deduction]]</f>
        <v>20774.193548387098</v>
      </c>
      <c r="BE19" s="38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</row>
    <row r="20" spans="4:92" ht="15" thickBot="1" x14ac:dyDescent="0.35">
      <c r="D20" s="36"/>
      <c r="E20" s="40"/>
      <c r="F20" s="7">
        <v>11</v>
      </c>
      <c r="G20" s="2" t="s">
        <v>56</v>
      </c>
      <c r="H20" s="2">
        <v>1011</v>
      </c>
      <c r="I20" s="16">
        <f t="shared" si="9"/>
        <v>4</v>
      </c>
      <c r="J20" s="15" t="s">
        <v>52</v>
      </c>
      <c r="K20" s="15" t="s">
        <v>52</v>
      </c>
      <c r="L20" s="15" t="s">
        <v>52</v>
      </c>
      <c r="M20" s="15" t="s">
        <v>52</v>
      </c>
      <c r="N20" s="15" t="s">
        <v>52</v>
      </c>
      <c r="O20" s="15" t="str">
        <f t="shared" si="11"/>
        <v>WO</v>
      </c>
      <c r="P20" s="15" t="s">
        <v>52</v>
      </c>
      <c r="Q20" s="15" t="s">
        <v>52</v>
      </c>
      <c r="R20" s="15" t="s">
        <v>52</v>
      </c>
      <c r="S20" s="15" t="s">
        <v>52</v>
      </c>
      <c r="T20" s="15" t="s">
        <v>52</v>
      </c>
      <c r="U20" s="15" t="s">
        <v>52</v>
      </c>
      <c r="V20" s="15" t="str">
        <f t="shared" si="11"/>
        <v>WO</v>
      </c>
      <c r="W20" s="15" t="s">
        <v>52</v>
      </c>
      <c r="X20" s="15" t="s">
        <v>52</v>
      </c>
      <c r="Y20" s="15" t="s">
        <v>54</v>
      </c>
      <c r="Z20" s="15" t="s">
        <v>54</v>
      </c>
      <c r="AA20" s="15" t="s">
        <v>52</v>
      </c>
      <c r="AB20" s="15" t="s">
        <v>52</v>
      </c>
      <c r="AC20" s="15" t="str">
        <f t="shared" si="10"/>
        <v>WO</v>
      </c>
      <c r="AD20" s="15" t="s">
        <v>52</v>
      </c>
      <c r="AE20" s="15" t="s">
        <v>52</v>
      </c>
      <c r="AF20" s="15" t="s">
        <v>52</v>
      </c>
      <c r="AG20" s="15" t="s">
        <v>52</v>
      </c>
      <c r="AH20" s="15" t="s">
        <v>52</v>
      </c>
      <c r="AI20" s="15" t="s">
        <v>52</v>
      </c>
      <c r="AJ20" s="15" t="str">
        <f t="shared" si="10"/>
        <v>WO</v>
      </c>
      <c r="AK20" s="15" t="s">
        <v>52</v>
      </c>
      <c r="AL20" s="15" t="s">
        <v>52</v>
      </c>
      <c r="AM20" s="15" t="s">
        <v>52</v>
      </c>
      <c r="AN20" s="15" t="s">
        <v>52</v>
      </c>
      <c r="AO20" s="40"/>
      <c r="AP20" s="38"/>
      <c r="AQ20" s="31">
        <v>11</v>
      </c>
      <c r="AR20" s="2" t="s">
        <v>56</v>
      </c>
      <c r="AS20" s="2" t="str">
        <f t="shared" si="3"/>
        <v>July</v>
      </c>
      <c r="AT20" s="32">
        <v>1011</v>
      </c>
      <c r="AU20">
        <f t="shared" si="4"/>
        <v>25</v>
      </c>
      <c r="AV20">
        <f t="shared" si="5"/>
        <v>0</v>
      </c>
      <c r="AW20">
        <f t="shared" si="6"/>
        <v>2</v>
      </c>
      <c r="AX20">
        <f t="shared" si="7"/>
        <v>4</v>
      </c>
      <c r="AY20" s="3">
        <f t="shared" si="8"/>
        <v>31</v>
      </c>
      <c r="AZ20" s="3">
        <f>july[[#This Row],[Days]]-july[[#This Row],[Absent]]</f>
        <v>31</v>
      </c>
      <c r="BA20" s="23">
        <v>45000</v>
      </c>
      <c r="BB20" s="24">
        <f>july[[#This Row],[Salary]]/july[[#This Row],[Days]]</f>
        <v>1451.6129032258063</v>
      </c>
      <c r="BC20" s="24">
        <f>july[[#This Row],[PerDaySalary]]*july[[#This Row],[Absent]]</f>
        <v>0</v>
      </c>
      <c r="BD20" s="25">
        <f>july[[#This Row],[Salary]]-july[[#This Row],[Deduction]]</f>
        <v>45000</v>
      </c>
      <c r="BE20" s="38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</row>
    <row r="21" spans="4:92" ht="15" thickBot="1" x14ac:dyDescent="0.35">
      <c r="D21" s="36"/>
      <c r="E21" s="40"/>
      <c r="F21" s="7">
        <v>12</v>
      </c>
      <c r="G21" s="2" t="s">
        <v>33</v>
      </c>
      <c r="H21" s="2">
        <v>1012</v>
      </c>
      <c r="I21" s="16">
        <f t="shared" si="9"/>
        <v>4</v>
      </c>
      <c r="J21" s="15" t="s">
        <v>52</v>
      </c>
      <c r="K21" s="15" t="s">
        <v>52</v>
      </c>
      <c r="L21" s="15" t="s">
        <v>52</v>
      </c>
      <c r="M21" s="15" t="s">
        <v>52</v>
      </c>
      <c r="N21" s="15" t="s">
        <v>52</v>
      </c>
      <c r="O21" s="15" t="str">
        <f t="shared" si="11"/>
        <v>WO</v>
      </c>
      <c r="P21" s="15" t="s">
        <v>52</v>
      </c>
      <c r="Q21" s="15" t="s">
        <v>52</v>
      </c>
      <c r="R21" s="15" t="s">
        <v>52</v>
      </c>
      <c r="S21" s="15" t="s">
        <v>52</v>
      </c>
      <c r="T21" s="15" t="s">
        <v>52</v>
      </c>
      <c r="U21" s="15" t="s">
        <v>52</v>
      </c>
      <c r="V21" s="15" t="str">
        <f t="shared" si="11"/>
        <v>WO</v>
      </c>
      <c r="W21" s="15" t="s">
        <v>52</v>
      </c>
      <c r="X21" s="15" t="s">
        <v>52</v>
      </c>
      <c r="Y21" s="15" t="s">
        <v>54</v>
      </c>
      <c r="Z21" s="15" t="s">
        <v>54</v>
      </c>
      <c r="AA21" s="15" t="s">
        <v>52</v>
      </c>
      <c r="AB21" s="15" t="s">
        <v>52</v>
      </c>
      <c r="AC21" s="15" t="str">
        <f t="shared" si="10"/>
        <v>WO</v>
      </c>
      <c r="AD21" s="15" t="s">
        <v>52</v>
      </c>
      <c r="AE21" s="15" t="s">
        <v>52</v>
      </c>
      <c r="AF21" s="15" t="s">
        <v>52</v>
      </c>
      <c r="AG21" s="15" t="s">
        <v>52</v>
      </c>
      <c r="AH21" s="15" t="s">
        <v>53</v>
      </c>
      <c r="AI21" s="15" t="s">
        <v>52</v>
      </c>
      <c r="AJ21" s="15" t="str">
        <f t="shared" si="10"/>
        <v>WO</v>
      </c>
      <c r="AK21" s="15" t="s">
        <v>52</v>
      </c>
      <c r="AL21" s="15" t="s">
        <v>52</v>
      </c>
      <c r="AM21" s="15" t="s">
        <v>52</v>
      </c>
      <c r="AN21" s="15" t="s">
        <v>52</v>
      </c>
      <c r="AO21" s="40"/>
      <c r="AP21" s="38"/>
      <c r="AQ21" s="31">
        <v>12</v>
      </c>
      <c r="AR21" s="2" t="s">
        <v>33</v>
      </c>
      <c r="AS21" s="2" t="str">
        <f t="shared" si="3"/>
        <v>July</v>
      </c>
      <c r="AT21" s="32">
        <v>1012</v>
      </c>
      <c r="AU21">
        <f t="shared" si="4"/>
        <v>24</v>
      </c>
      <c r="AV21">
        <f t="shared" si="5"/>
        <v>1</v>
      </c>
      <c r="AW21">
        <f t="shared" si="6"/>
        <v>2</v>
      </c>
      <c r="AX21">
        <f t="shared" si="7"/>
        <v>4</v>
      </c>
      <c r="AY21" s="3">
        <f t="shared" si="8"/>
        <v>31</v>
      </c>
      <c r="AZ21" s="3">
        <f>july[[#This Row],[Days]]-july[[#This Row],[Absent]]</f>
        <v>30</v>
      </c>
      <c r="BA21" s="23">
        <v>54000</v>
      </c>
      <c r="BB21" s="24">
        <f>july[[#This Row],[Salary]]/july[[#This Row],[Days]]</f>
        <v>1741.9354838709678</v>
      </c>
      <c r="BC21" s="24">
        <f>july[[#This Row],[PerDaySalary]]*july[[#This Row],[Absent]]</f>
        <v>1741.9354838709678</v>
      </c>
      <c r="BD21" s="25">
        <f>july[[#This Row],[Salary]]-july[[#This Row],[Deduction]]</f>
        <v>52258.06451612903</v>
      </c>
      <c r="BE21" s="38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</row>
    <row r="22" spans="4:92" ht="15" thickBot="1" x14ac:dyDescent="0.35">
      <c r="D22" s="36"/>
      <c r="E22" s="40"/>
      <c r="F22" s="7">
        <v>13</v>
      </c>
      <c r="G22" s="2" t="s">
        <v>34</v>
      </c>
      <c r="H22" s="2">
        <v>1013</v>
      </c>
      <c r="I22" s="16">
        <f t="shared" si="9"/>
        <v>4</v>
      </c>
      <c r="J22" s="15" t="s">
        <v>52</v>
      </c>
      <c r="K22" s="15" t="s">
        <v>52</v>
      </c>
      <c r="L22" s="15" t="s">
        <v>52</v>
      </c>
      <c r="M22" s="15" t="s">
        <v>52</v>
      </c>
      <c r="N22" s="15" t="s">
        <v>52</v>
      </c>
      <c r="O22" s="15" t="str">
        <f t="shared" si="11"/>
        <v>WO</v>
      </c>
      <c r="P22" s="15" t="s">
        <v>52</v>
      </c>
      <c r="Q22" s="15" t="s">
        <v>52</v>
      </c>
      <c r="R22" s="15" t="s">
        <v>52</v>
      </c>
      <c r="S22" s="15" t="s">
        <v>52</v>
      </c>
      <c r="T22" s="15" t="s">
        <v>52</v>
      </c>
      <c r="U22" s="15" t="s">
        <v>52</v>
      </c>
      <c r="V22" s="15" t="str">
        <f t="shared" si="11"/>
        <v>WO</v>
      </c>
      <c r="W22" s="15" t="s">
        <v>52</v>
      </c>
      <c r="X22" s="15" t="s">
        <v>52</v>
      </c>
      <c r="Y22" s="15" t="s">
        <v>54</v>
      </c>
      <c r="Z22" s="15" t="s">
        <v>54</v>
      </c>
      <c r="AA22" s="15" t="s">
        <v>52</v>
      </c>
      <c r="AB22" s="15" t="s">
        <v>52</v>
      </c>
      <c r="AC22" s="15" t="str">
        <f t="shared" si="10"/>
        <v>WO</v>
      </c>
      <c r="AD22" s="15" t="s">
        <v>52</v>
      </c>
      <c r="AE22" s="15" t="s">
        <v>52</v>
      </c>
      <c r="AF22" s="15" t="s">
        <v>52</v>
      </c>
      <c r="AG22" s="15" t="s">
        <v>52</v>
      </c>
      <c r="AH22" s="15" t="s">
        <v>52</v>
      </c>
      <c r="AI22" s="15" t="s">
        <v>52</v>
      </c>
      <c r="AJ22" s="15" t="str">
        <f t="shared" si="10"/>
        <v>WO</v>
      </c>
      <c r="AK22" s="15" t="s">
        <v>52</v>
      </c>
      <c r="AL22" s="15" t="s">
        <v>52</v>
      </c>
      <c r="AM22" s="15" t="s">
        <v>52</v>
      </c>
      <c r="AN22" s="15" t="s">
        <v>52</v>
      </c>
      <c r="AO22" s="40"/>
      <c r="AP22" s="38"/>
      <c r="AQ22" s="31">
        <v>13</v>
      </c>
      <c r="AR22" s="2" t="s">
        <v>34</v>
      </c>
      <c r="AS22" s="2" t="str">
        <f t="shared" si="3"/>
        <v>July</v>
      </c>
      <c r="AT22" s="32">
        <v>1013</v>
      </c>
      <c r="AU22">
        <f t="shared" si="4"/>
        <v>25</v>
      </c>
      <c r="AV22">
        <f t="shared" si="5"/>
        <v>0</v>
      </c>
      <c r="AW22">
        <f t="shared" si="6"/>
        <v>2</v>
      </c>
      <c r="AX22">
        <f t="shared" si="7"/>
        <v>4</v>
      </c>
      <c r="AY22" s="3">
        <f t="shared" si="8"/>
        <v>31</v>
      </c>
      <c r="AZ22" s="3">
        <f>july[[#This Row],[Days]]-july[[#This Row],[Absent]]</f>
        <v>31</v>
      </c>
      <c r="BA22" s="23">
        <v>23000</v>
      </c>
      <c r="BB22" s="24">
        <f>july[[#This Row],[Salary]]/july[[#This Row],[Days]]</f>
        <v>741.93548387096769</v>
      </c>
      <c r="BC22" s="24">
        <f>july[[#This Row],[PerDaySalary]]*july[[#This Row],[Absent]]</f>
        <v>0</v>
      </c>
      <c r="BD22" s="25">
        <f>july[[#This Row],[Salary]]-july[[#This Row],[Deduction]]</f>
        <v>23000</v>
      </c>
      <c r="BE22" s="38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</row>
    <row r="23" spans="4:92" ht="15" thickBot="1" x14ac:dyDescent="0.35">
      <c r="D23" s="36"/>
      <c r="E23" s="40"/>
      <c r="F23" s="7">
        <v>14</v>
      </c>
      <c r="G23" s="2" t="s">
        <v>35</v>
      </c>
      <c r="H23" s="2">
        <v>1014</v>
      </c>
      <c r="I23" s="16">
        <f t="shared" si="9"/>
        <v>4</v>
      </c>
      <c r="J23" s="15" t="s">
        <v>52</v>
      </c>
      <c r="K23" s="15" t="s">
        <v>52</v>
      </c>
      <c r="L23" s="15" t="s">
        <v>52</v>
      </c>
      <c r="M23" s="15" t="s">
        <v>52</v>
      </c>
      <c r="N23" s="15" t="s">
        <v>52</v>
      </c>
      <c r="O23" s="15" t="str">
        <f t="shared" si="11"/>
        <v>WO</v>
      </c>
      <c r="P23" s="15" t="s">
        <v>52</v>
      </c>
      <c r="Q23" s="15" t="s">
        <v>52</v>
      </c>
      <c r="R23" s="15" t="s">
        <v>52</v>
      </c>
      <c r="S23" s="15" t="s">
        <v>53</v>
      </c>
      <c r="T23" s="15" t="s">
        <v>52</v>
      </c>
      <c r="U23" s="15" t="s">
        <v>52</v>
      </c>
      <c r="V23" s="15" t="str">
        <f t="shared" si="11"/>
        <v>WO</v>
      </c>
      <c r="W23" s="15" t="s">
        <v>52</v>
      </c>
      <c r="X23" s="15" t="s">
        <v>52</v>
      </c>
      <c r="Y23" s="15" t="s">
        <v>54</v>
      </c>
      <c r="Z23" s="15" t="s">
        <v>54</v>
      </c>
      <c r="AA23" s="15" t="s">
        <v>52</v>
      </c>
      <c r="AB23" s="15" t="s">
        <v>52</v>
      </c>
      <c r="AC23" s="15" t="str">
        <f t="shared" si="10"/>
        <v>WO</v>
      </c>
      <c r="AD23" s="15" t="s">
        <v>52</v>
      </c>
      <c r="AE23" s="15" t="s">
        <v>52</v>
      </c>
      <c r="AF23" s="15" t="s">
        <v>52</v>
      </c>
      <c r="AG23" s="15" t="s">
        <v>52</v>
      </c>
      <c r="AH23" s="15" t="s">
        <v>52</v>
      </c>
      <c r="AI23" s="15" t="s">
        <v>52</v>
      </c>
      <c r="AJ23" s="15" t="str">
        <f t="shared" si="10"/>
        <v>WO</v>
      </c>
      <c r="AK23" s="15" t="s">
        <v>52</v>
      </c>
      <c r="AL23" s="15" t="s">
        <v>52</v>
      </c>
      <c r="AM23" s="15" t="s">
        <v>52</v>
      </c>
      <c r="AN23" s="15" t="s">
        <v>52</v>
      </c>
      <c r="AO23" s="40"/>
      <c r="AP23" s="38"/>
      <c r="AQ23" s="31">
        <v>14</v>
      </c>
      <c r="AR23" s="2" t="s">
        <v>35</v>
      </c>
      <c r="AS23" s="2" t="str">
        <f t="shared" si="3"/>
        <v>July</v>
      </c>
      <c r="AT23" s="32">
        <v>1014</v>
      </c>
      <c r="AU23">
        <f t="shared" si="4"/>
        <v>24</v>
      </c>
      <c r="AV23">
        <f t="shared" si="5"/>
        <v>1</v>
      </c>
      <c r="AW23">
        <f t="shared" si="6"/>
        <v>2</v>
      </c>
      <c r="AX23">
        <f t="shared" si="7"/>
        <v>4</v>
      </c>
      <c r="AY23" s="3">
        <f t="shared" si="8"/>
        <v>31</v>
      </c>
      <c r="AZ23" s="3">
        <f>july[[#This Row],[Days]]-july[[#This Row],[Absent]]</f>
        <v>30</v>
      </c>
      <c r="BA23" s="23">
        <v>12000</v>
      </c>
      <c r="BB23" s="24">
        <f>july[[#This Row],[Salary]]/july[[#This Row],[Days]]</f>
        <v>387.09677419354841</v>
      </c>
      <c r="BC23" s="24">
        <f>july[[#This Row],[PerDaySalary]]*july[[#This Row],[Absent]]</f>
        <v>387.09677419354841</v>
      </c>
      <c r="BD23" s="25">
        <f>july[[#This Row],[Salary]]-july[[#This Row],[Deduction]]</f>
        <v>11612.903225806451</v>
      </c>
      <c r="BE23" s="38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</row>
    <row r="24" spans="4:92" ht="15" thickBot="1" x14ac:dyDescent="0.35">
      <c r="D24" s="36"/>
      <c r="E24" s="40"/>
      <c r="F24" s="7">
        <v>15</v>
      </c>
      <c r="G24" s="2" t="s">
        <v>36</v>
      </c>
      <c r="H24" s="2">
        <v>1015</v>
      </c>
      <c r="I24" s="16">
        <f t="shared" si="9"/>
        <v>4</v>
      </c>
      <c r="J24" s="15" t="s">
        <v>52</v>
      </c>
      <c r="K24" s="15" t="s">
        <v>52</v>
      </c>
      <c r="L24" s="15" t="s">
        <v>52</v>
      </c>
      <c r="M24" s="15" t="s">
        <v>52</v>
      </c>
      <c r="N24" s="15" t="s">
        <v>52</v>
      </c>
      <c r="O24" s="15" t="str">
        <f t="shared" si="11"/>
        <v>WO</v>
      </c>
      <c r="P24" s="15" t="s">
        <v>52</v>
      </c>
      <c r="Q24" s="15" t="s">
        <v>52</v>
      </c>
      <c r="R24" s="15" t="s">
        <v>52</v>
      </c>
      <c r="S24" s="15" t="s">
        <v>52</v>
      </c>
      <c r="T24" s="15" t="s">
        <v>52</v>
      </c>
      <c r="U24" s="15" t="s">
        <v>52</v>
      </c>
      <c r="V24" s="15" t="str">
        <f t="shared" si="11"/>
        <v>WO</v>
      </c>
      <c r="W24" s="15" t="s">
        <v>52</v>
      </c>
      <c r="X24" s="15" t="s">
        <v>52</v>
      </c>
      <c r="Y24" s="15" t="s">
        <v>54</v>
      </c>
      <c r="Z24" s="15" t="s">
        <v>54</v>
      </c>
      <c r="AA24" s="15" t="s">
        <v>52</v>
      </c>
      <c r="AB24" s="15" t="s">
        <v>52</v>
      </c>
      <c r="AC24" s="15" t="str">
        <f t="shared" si="10"/>
        <v>WO</v>
      </c>
      <c r="AD24" s="15" t="s">
        <v>52</v>
      </c>
      <c r="AE24" s="15" t="s">
        <v>52</v>
      </c>
      <c r="AF24" s="15" t="s">
        <v>52</v>
      </c>
      <c r="AG24" s="15" t="s">
        <v>52</v>
      </c>
      <c r="AH24" s="15" t="s">
        <v>52</v>
      </c>
      <c r="AI24" s="15" t="s">
        <v>52</v>
      </c>
      <c r="AJ24" s="15" t="str">
        <f t="shared" si="10"/>
        <v>WO</v>
      </c>
      <c r="AK24" s="15" t="s">
        <v>52</v>
      </c>
      <c r="AL24" s="15" t="s">
        <v>52</v>
      </c>
      <c r="AM24" s="15" t="s">
        <v>52</v>
      </c>
      <c r="AN24" s="15" t="s">
        <v>52</v>
      </c>
      <c r="AO24" s="40"/>
      <c r="AP24" s="38"/>
      <c r="AQ24" s="31">
        <v>15</v>
      </c>
      <c r="AR24" s="2" t="s">
        <v>36</v>
      </c>
      <c r="AS24" s="2" t="str">
        <f t="shared" si="3"/>
        <v>July</v>
      </c>
      <c r="AT24" s="32">
        <v>1015</v>
      </c>
      <c r="AU24">
        <f t="shared" si="4"/>
        <v>25</v>
      </c>
      <c r="AV24">
        <f t="shared" si="5"/>
        <v>0</v>
      </c>
      <c r="AW24">
        <f t="shared" si="6"/>
        <v>2</v>
      </c>
      <c r="AX24">
        <f t="shared" si="7"/>
        <v>4</v>
      </c>
      <c r="AY24" s="3">
        <f t="shared" si="8"/>
        <v>31</v>
      </c>
      <c r="AZ24" s="3">
        <f>july[[#This Row],[Days]]-july[[#This Row],[Absent]]</f>
        <v>31</v>
      </c>
      <c r="BA24" s="23">
        <v>45000</v>
      </c>
      <c r="BB24" s="24">
        <f>july[[#This Row],[Salary]]/july[[#This Row],[Days]]</f>
        <v>1451.6129032258063</v>
      </c>
      <c r="BC24" s="24">
        <f>july[[#This Row],[PerDaySalary]]*july[[#This Row],[Absent]]</f>
        <v>0</v>
      </c>
      <c r="BD24" s="25">
        <f>july[[#This Row],[Salary]]-july[[#This Row],[Deduction]]</f>
        <v>45000</v>
      </c>
      <c r="BE24" s="38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4:92" ht="15" thickBot="1" x14ac:dyDescent="0.35">
      <c r="D25" s="36"/>
      <c r="E25" s="40"/>
      <c r="F25" s="7">
        <v>16</v>
      </c>
      <c r="G25" s="2" t="s">
        <v>37</v>
      </c>
      <c r="H25" s="2">
        <v>1016</v>
      </c>
      <c r="I25" s="16">
        <f t="shared" si="9"/>
        <v>4</v>
      </c>
      <c r="J25" s="15" t="s">
        <v>52</v>
      </c>
      <c r="K25" s="15" t="s">
        <v>52</v>
      </c>
      <c r="L25" s="15" t="s">
        <v>52</v>
      </c>
      <c r="M25" s="15" t="s">
        <v>52</v>
      </c>
      <c r="N25" s="15" t="s">
        <v>52</v>
      </c>
      <c r="O25" s="15" t="str">
        <f t="shared" si="11"/>
        <v>WO</v>
      </c>
      <c r="P25" s="15" t="s">
        <v>52</v>
      </c>
      <c r="Q25" s="15" t="s">
        <v>52</v>
      </c>
      <c r="R25" s="15" t="s">
        <v>52</v>
      </c>
      <c r="S25" s="15" t="s">
        <v>52</v>
      </c>
      <c r="T25" s="15" t="s">
        <v>52</v>
      </c>
      <c r="U25" s="15" t="s">
        <v>52</v>
      </c>
      <c r="V25" s="15" t="str">
        <f t="shared" si="11"/>
        <v>WO</v>
      </c>
      <c r="W25" s="15" t="s">
        <v>52</v>
      </c>
      <c r="X25" s="15" t="s">
        <v>52</v>
      </c>
      <c r="Y25" s="15" t="s">
        <v>54</v>
      </c>
      <c r="Z25" s="15" t="s">
        <v>54</v>
      </c>
      <c r="AA25" s="15" t="s">
        <v>52</v>
      </c>
      <c r="AB25" s="15" t="s">
        <v>52</v>
      </c>
      <c r="AC25" s="15" t="str">
        <f t="shared" si="10"/>
        <v>WO</v>
      </c>
      <c r="AD25" s="15" t="s">
        <v>52</v>
      </c>
      <c r="AE25" s="15" t="s">
        <v>52</v>
      </c>
      <c r="AF25" s="15" t="s">
        <v>52</v>
      </c>
      <c r="AG25" s="15" t="s">
        <v>52</v>
      </c>
      <c r="AH25" s="15" t="s">
        <v>52</v>
      </c>
      <c r="AI25" s="15" t="s">
        <v>52</v>
      </c>
      <c r="AJ25" s="15" t="str">
        <f t="shared" si="10"/>
        <v>WO</v>
      </c>
      <c r="AK25" s="15" t="s">
        <v>52</v>
      </c>
      <c r="AL25" s="15" t="s">
        <v>52</v>
      </c>
      <c r="AM25" s="15" t="s">
        <v>52</v>
      </c>
      <c r="AN25" s="15" t="s">
        <v>52</v>
      </c>
      <c r="AO25" s="40"/>
      <c r="AP25" s="38"/>
      <c r="AQ25" s="31">
        <v>16</v>
      </c>
      <c r="AR25" s="2" t="s">
        <v>37</v>
      </c>
      <c r="AS25" s="2" t="str">
        <f t="shared" si="3"/>
        <v>July</v>
      </c>
      <c r="AT25" s="32">
        <v>1016</v>
      </c>
      <c r="AU25">
        <f t="shared" si="4"/>
        <v>25</v>
      </c>
      <c r="AV25">
        <f t="shared" si="5"/>
        <v>0</v>
      </c>
      <c r="AW25">
        <f t="shared" si="6"/>
        <v>2</v>
      </c>
      <c r="AX25">
        <f t="shared" si="7"/>
        <v>4</v>
      </c>
      <c r="AY25" s="3">
        <f t="shared" si="8"/>
        <v>31</v>
      </c>
      <c r="AZ25" s="3">
        <f>july[[#This Row],[Days]]-july[[#This Row],[Absent]]</f>
        <v>31</v>
      </c>
      <c r="BA25" s="23">
        <v>56000</v>
      </c>
      <c r="BB25" s="24">
        <f>july[[#This Row],[Salary]]/july[[#This Row],[Days]]</f>
        <v>1806.4516129032259</v>
      </c>
      <c r="BC25" s="24">
        <f>july[[#This Row],[PerDaySalary]]*july[[#This Row],[Absent]]</f>
        <v>0</v>
      </c>
      <c r="BD25" s="25">
        <f>july[[#This Row],[Salary]]-july[[#This Row],[Deduction]]</f>
        <v>56000</v>
      </c>
      <c r="BE25" s="38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</row>
    <row r="26" spans="4:92" ht="15" thickBot="1" x14ac:dyDescent="0.35">
      <c r="D26" s="36"/>
      <c r="E26" s="40"/>
      <c r="F26" s="7">
        <v>17</v>
      </c>
      <c r="G26" s="2" t="s">
        <v>38</v>
      </c>
      <c r="H26" s="2">
        <v>1017</v>
      </c>
      <c r="I26" s="16">
        <f t="shared" si="9"/>
        <v>4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tr">
        <f t="shared" si="11"/>
        <v>WO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tr">
        <f t="shared" si="11"/>
        <v>WO</v>
      </c>
      <c r="W26" s="15" t="s">
        <v>52</v>
      </c>
      <c r="X26" s="15" t="s">
        <v>52</v>
      </c>
      <c r="Y26" s="15" t="s">
        <v>54</v>
      </c>
      <c r="Z26" s="15" t="s">
        <v>54</v>
      </c>
      <c r="AA26" s="15" t="s">
        <v>52</v>
      </c>
      <c r="AB26" s="15" t="s">
        <v>52</v>
      </c>
      <c r="AC26" s="15" t="str">
        <f t="shared" si="10"/>
        <v>WO</v>
      </c>
      <c r="AD26" s="15" t="s">
        <v>52</v>
      </c>
      <c r="AE26" s="15" t="s">
        <v>52</v>
      </c>
      <c r="AF26" s="15" t="s">
        <v>52</v>
      </c>
      <c r="AG26" s="15" t="s">
        <v>52</v>
      </c>
      <c r="AH26" s="15" t="s">
        <v>52</v>
      </c>
      <c r="AI26" s="15" t="s">
        <v>52</v>
      </c>
      <c r="AJ26" s="15" t="str">
        <f t="shared" si="10"/>
        <v>WO</v>
      </c>
      <c r="AK26" s="15" t="s">
        <v>52</v>
      </c>
      <c r="AL26" s="15" t="s">
        <v>52</v>
      </c>
      <c r="AM26" s="15" t="s">
        <v>52</v>
      </c>
      <c r="AN26" s="15" t="s">
        <v>52</v>
      </c>
      <c r="AO26" s="40"/>
      <c r="AP26" s="38"/>
      <c r="AQ26" s="31">
        <v>17</v>
      </c>
      <c r="AR26" s="2" t="s">
        <v>38</v>
      </c>
      <c r="AS26" s="2" t="str">
        <f t="shared" si="3"/>
        <v>July</v>
      </c>
      <c r="AT26" s="32">
        <v>1017</v>
      </c>
      <c r="AU26">
        <f t="shared" si="4"/>
        <v>25</v>
      </c>
      <c r="AV26">
        <f t="shared" si="5"/>
        <v>0</v>
      </c>
      <c r="AW26">
        <f t="shared" si="6"/>
        <v>2</v>
      </c>
      <c r="AX26">
        <f t="shared" si="7"/>
        <v>4</v>
      </c>
      <c r="AY26" s="3">
        <f t="shared" si="8"/>
        <v>31</v>
      </c>
      <c r="AZ26" s="3">
        <f>july[[#This Row],[Days]]-july[[#This Row],[Absent]]</f>
        <v>31</v>
      </c>
      <c r="BA26" s="23">
        <v>45000</v>
      </c>
      <c r="BB26" s="24">
        <f>july[[#This Row],[Salary]]/july[[#This Row],[Days]]</f>
        <v>1451.6129032258063</v>
      </c>
      <c r="BC26" s="24">
        <f>july[[#This Row],[PerDaySalary]]*july[[#This Row],[Absent]]</f>
        <v>0</v>
      </c>
      <c r="BD26" s="25">
        <f>july[[#This Row],[Salary]]-july[[#This Row],[Deduction]]</f>
        <v>45000</v>
      </c>
      <c r="BE26" s="38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</row>
    <row r="27" spans="4:92" ht="15" thickBot="1" x14ac:dyDescent="0.35">
      <c r="D27" s="36"/>
      <c r="E27" s="40"/>
      <c r="F27" s="7">
        <v>18</v>
      </c>
      <c r="G27" s="2" t="s">
        <v>39</v>
      </c>
      <c r="H27" s="2">
        <v>1018</v>
      </c>
      <c r="I27" s="16">
        <f t="shared" si="9"/>
        <v>4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tr">
        <f t="shared" si="11"/>
        <v>WO</v>
      </c>
      <c r="P27" s="15" t="s">
        <v>52</v>
      </c>
      <c r="Q27" s="15" t="s">
        <v>52</v>
      </c>
      <c r="R27" s="15" t="s">
        <v>52</v>
      </c>
      <c r="S27" s="15" t="s">
        <v>52</v>
      </c>
      <c r="T27" s="15" t="s">
        <v>52</v>
      </c>
      <c r="U27" s="15" t="s">
        <v>52</v>
      </c>
      <c r="V27" s="15" t="str">
        <f t="shared" si="11"/>
        <v>WO</v>
      </c>
      <c r="W27" s="15" t="s">
        <v>52</v>
      </c>
      <c r="X27" s="15" t="s">
        <v>52</v>
      </c>
      <c r="Y27" s="15" t="s">
        <v>54</v>
      </c>
      <c r="Z27" s="15" t="s">
        <v>54</v>
      </c>
      <c r="AA27" s="15" t="s">
        <v>52</v>
      </c>
      <c r="AB27" s="15" t="s">
        <v>52</v>
      </c>
      <c r="AC27" s="15" t="str">
        <f t="shared" si="10"/>
        <v>WO</v>
      </c>
      <c r="AD27" s="15" t="s">
        <v>52</v>
      </c>
      <c r="AE27" s="15" t="s">
        <v>52</v>
      </c>
      <c r="AF27" s="15" t="s">
        <v>52</v>
      </c>
      <c r="AG27" s="15" t="s">
        <v>52</v>
      </c>
      <c r="AH27" s="15" t="s">
        <v>52</v>
      </c>
      <c r="AI27" s="15" t="s">
        <v>52</v>
      </c>
      <c r="AJ27" s="15" t="str">
        <f t="shared" si="10"/>
        <v>WO</v>
      </c>
      <c r="AK27" s="15" t="s">
        <v>52</v>
      </c>
      <c r="AL27" s="15" t="s">
        <v>52</v>
      </c>
      <c r="AM27" s="15" t="s">
        <v>52</v>
      </c>
      <c r="AN27" s="15" t="s">
        <v>52</v>
      </c>
      <c r="AO27" s="40"/>
      <c r="AP27" s="38"/>
      <c r="AQ27" s="31">
        <v>18</v>
      </c>
      <c r="AR27" s="2" t="s">
        <v>39</v>
      </c>
      <c r="AS27" s="2" t="str">
        <f t="shared" si="3"/>
        <v>July</v>
      </c>
      <c r="AT27" s="32">
        <v>1018</v>
      </c>
      <c r="AU27">
        <f t="shared" si="4"/>
        <v>25</v>
      </c>
      <c r="AV27">
        <f t="shared" si="5"/>
        <v>0</v>
      </c>
      <c r="AW27">
        <f t="shared" si="6"/>
        <v>2</v>
      </c>
      <c r="AX27">
        <f t="shared" si="7"/>
        <v>4</v>
      </c>
      <c r="AY27" s="3">
        <f t="shared" si="8"/>
        <v>31</v>
      </c>
      <c r="AZ27" s="3">
        <f>july[[#This Row],[Days]]-july[[#This Row],[Absent]]</f>
        <v>31</v>
      </c>
      <c r="BA27" s="23">
        <v>68000</v>
      </c>
      <c r="BB27" s="24">
        <f>july[[#This Row],[Salary]]/july[[#This Row],[Days]]</f>
        <v>2193.5483870967741</v>
      </c>
      <c r="BC27" s="24">
        <f>july[[#This Row],[PerDaySalary]]*july[[#This Row],[Absent]]</f>
        <v>0</v>
      </c>
      <c r="BD27" s="25">
        <f>july[[#This Row],[Salary]]-july[[#This Row],[Deduction]]</f>
        <v>68000</v>
      </c>
      <c r="BE27" s="38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</row>
    <row r="28" spans="4:92" ht="15" thickBot="1" x14ac:dyDescent="0.35">
      <c r="D28" s="36"/>
      <c r="E28" s="40"/>
      <c r="F28" s="7">
        <v>19</v>
      </c>
      <c r="G28" s="2" t="s">
        <v>40</v>
      </c>
      <c r="H28" s="2">
        <v>1019</v>
      </c>
      <c r="I28" s="16">
        <f t="shared" si="9"/>
        <v>4</v>
      </c>
      <c r="J28" s="15" t="s">
        <v>52</v>
      </c>
      <c r="K28" s="15" t="s">
        <v>52</v>
      </c>
      <c r="L28" s="15" t="s">
        <v>53</v>
      </c>
      <c r="M28" s="15" t="s">
        <v>52</v>
      </c>
      <c r="N28" s="15" t="s">
        <v>52</v>
      </c>
      <c r="O28" s="15" t="str">
        <f t="shared" si="11"/>
        <v>WO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52</v>
      </c>
      <c r="U28" s="15" t="s">
        <v>52</v>
      </c>
      <c r="V28" s="15" t="str">
        <f t="shared" si="11"/>
        <v>WO</v>
      </c>
      <c r="W28" s="15" t="s">
        <v>52</v>
      </c>
      <c r="X28" s="15" t="s">
        <v>52</v>
      </c>
      <c r="Y28" s="15" t="s">
        <v>54</v>
      </c>
      <c r="Z28" s="15" t="s">
        <v>54</v>
      </c>
      <c r="AA28" s="15" t="s">
        <v>52</v>
      </c>
      <c r="AB28" s="15" t="s">
        <v>52</v>
      </c>
      <c r="AC28" s="15" t="str">
        <f t="shared" si="10"/>
        <v>WO</v>
      </c>
      <c r="AD28" s="15" t="s">
        <v>52</v>
      </c>
      <c r="AE28" s="15" t="s">
        <v>53</v>
      </c>
      <c r="AF28" s="15" t="s">
        <v>52</v>
      </c>
      <c r="AG28" s="15" t="s">
        <v>52</v>
      </c>
      <c r="AH28" s="15" t="s">
        <v>52</v>
      </c>
      <c r="AI28" s="15" t="s">
        <v>52</v>
      </c>
      <c r="AJ28" s="15" t="str">
        <f t="shared" si="10"/>
        <v>WO</v>
      </c>
      <c r="AK28" s="15" t="s">
        <v>52</v>
      </c>
      <c r="AL28" s="15" t="s">
        <v>52</v>
      </c>
      <c r="AM28" s="15" t="s">
        <v>52</v>
      </c>
      <c r="AN28" s="15" t="s">
        <v>52</v>
      </c>
      <c r="AO28" s="40"/>
      <c r="AP28" s="38"/>
      <c r="AQ28" s="31">
        <v>19</v>
      </c>
      <c r="AR28" s="2" t="s">
        <v>40</v>
      </c>
      <c r="AS28" s="2" t="str">
        <f t="shared" si="3"/>
        <v>July</v>
      </c>
      <c r="AT28" s="32">
        <v>1019</v>
      </c>
      <c r="AU28">
        <f t="shared" si="4"/>
        <v>23</v>
      </c>
      <c r="AV28">
        <f t="shared" si="5"/>
        <v>2</v>
      </c>
      <c r="AW28">
        <f t="shared" si="6"/>
        <v>2</v>
      </c>
      <c r="AX28">
        <f t="shared" si="7"/>
        <v>4</v>
      </c>
      <c r="AY28" s="3">
        <f t="shared" si="8"/>
        <v>31</v>
      </c>
      <c r="AZ28" s="3">
        <f>july[[#This Row],[Days]]-july[[#This Row],[Absent]]</f>
        <v>29</v>
      </c>
      <c r="BA28" s="23">
        <v>54000</v>
      </c>
      <c r="BB28" s="24">
        <f>july[[#This Row],[Salary]]/july[[#This Row],[Days]]</f>
        <v>1741.9354838709678</v>
      </c>
      <c r="BC28" s="24">
        <f>july[[#This Row],[PerDaySalary]]*july[[#This Row],[Absent]]</f>
        <v>3483.8709677419356</v>
      </c>
      <c r="BD28" s="25">
        <f>july[[#This Row],[Salary]]-july[[#This Row],[Deduction]]</f>
        <v>50516.129032258061</v>
      </c>
      <c r="BE28" s="38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</row>
    <row r="29" spans="4:92" ht="15" thickBot="1" x14ac:dyDescent="0.35">
      <c r="D29" s="36"/>
      <c r="E29" s="40"/>
      <c r="F29" s="8">
        <v>20</v>
      </c>
      <c r="G29" s="9" t="s">
        <v>41</v>
      </c>
      <c r="H29" s="9">
        <v>1020</v>
      </c>
      <c r="I29" s="17">
        <f t="shared" si="9"/>
        <v>4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tr">
        <f t="shared" si="11"/>
        <v>WO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">
        <v>52</v>
      </c>
      <c r="U29" s="15" t="s">
        <v>52</v>
      </c>
      <c r="V29" s="15" t="str">
        <f t="shared" si="11"/>
        <v>WO</v>
      </c>
      <c r="W29" s="15" t="s">
        <v>52</v>
      </c>
      <c r="X29" s="15" t="s">
        <v>52</v>
      </c>
      <c r="Y29" s="15" t="s">
        <v>54</v>
      </c>
      <c r="Z29" s="15" t="s">
        <v>54</v>
      </c>
      <c r="AA29" s="15" t="s">
        <v>52</v>
      </c>
      <c r="AB29" s="15" t="s">
        <v>52</v>
      </c>
      <c r="AC29" s="15" t="str">
        <f t="shared" si="10"/>
        <v>WO</v>
      </c>
      <c r="AD29" s="15" t="s">
        <v>52</v>
      </c>
      <c r="AE29" s="15" t="s">
        <v>52</v>
      </c>
      <c r="AF29" s="15" t="s">
        <v>52</v>
      </c>
      <c r="AG29" s="15" t="s">
        <v>52</v>
      </c>
      <c r="AH29" s="15" t="s">
        <v>52</v>
      </c>
      <c r="AI29" s="15" t="s">
        <v>52</v>
      </c>
      <c r="AJ29" s="15" t="str">
        <f t="shared" si="10"/>
        <v>WO</v>
      </c>
      <c r="AK29" s="15" t="s">
        <v>52</v>
      </c>
      <c r="AL29" s="15" t="s">
        <v>52</v>
      </c>
      <c r="AM29" s="15" t="s">
        <v>52</v>
      </c>
      <c r="AN29" s="15" t="s">
        <v>52</v>
      </c>
      <c r="AO29" s="40"/>
      <c r="AP29" s="38"/>
      <c r="AQ29" s="33">
        <v>20</v>
      </c>
      <c r="AR29" s="34" t="s">
        <v>41</v>
      </c>
      <c r="AS29" s="34" t="str">
        <f t="shared" si="3"/>
        <v>July</v>
      </c>
      <c r="AT29" s="35">
        <v>1020</v>
      </c>
      <c r="AU29">
        <f t="shared" si="4"/>
        <v>25</v>
      </c>
      <c r="AV29">
        <f t="shared" si="5"/>
        <v>0</v>
      </c>
      <c r="AW29">
        <f t="shared" si="6"/>
        <v>2</v>
      </c>
      <c r="AX29">
        <f t="shared" si="7"/>
        <v>4</v>
      </c>
      <c r="AY29" s="3">
        <f t="shared" si="8"/>
        <v>31</v>
      </c>
      <c r="AZ29" s="3">
        <f>july[[#This Row],[Days]]-july[[#This Row],[Absent]]</f>
        <v>31</v>
      </c>
      <c r="BA29" s="23">
        <v>45666</v>
      </c>
      <c r="BB29" s="24">
        <f>july[[#This Row],[Salary]]/july[[#This Row],[Days]]</f>
        <v>1473.0967741935483</v>
      </c>
      <c r="BC29" s="24">
        <f>july[[#This Row],[PerDaySalary]]*july[[#This Row],[Absent]]</f>
        <v>0</v>
      </c>
      <c r="BD29" s="25">
        <f>july[[#This Row],[Salary]]-july[[#This Row],[Deduction]]</f>
        <v>45666</v>
      </c>
      <c r="BE29" s="38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</row>
    <row r="30" spans="4:92" x14ac:dyDescent="0.3">
      <c r="D30" s="36"/>
      <c r="E30" s="40"/>
      <c r="F30" s="40"/>
      <c r="G30" s="40"/>
      <c r="H30" s="40"/>
      <c r="I30" s="40"/>
      <c r="J30" s="40" t="str">
        <f t="shared" ref="J30:AN31" si="12">IF($J$8="Sun","WO","")</f>
        <v/>
      </c>
      <c r="K30" s="40" t="str">
        <f t="shared" si="12"/>
        <v/>
      </c>
      <c r="L30" s="40" t="str">
        <f t="shared" si="12"/>
        <v/>
      </c>
      <c r="M30" s="40" t="str">
        <f t="shared" si="12"/>
        <v/>
      </c>
      <c r="N30" s="40" t="str">
        <f t="shared" si="12"/>
        <v/>
      </c>
      <c r="O30" s="40" t="str">
        <f t="shared" si="12"/>
        <v/>
      </c>
      <c r="P30" s="40" t="str">
        <f t="shared" si="12"/>
        <v/>
      </c>
      <c r="Q30" s="40" t="str">
        <f t="shared" si="12"/>
        <v/>
      </c>
      <c r="R30" s="40" t="str">
        <f t="shared" si="12"/>
        <v/>
      </c>
      <c r="S30" s="40" t="str">
        <f t="shared" si="12"/>
        <v/>
      </c>
      <c r="T30" s="40" t="str">
        <f t="shared" si="12"/>
        <v/>
      </c>
      <c r="U30" s="40" t="str">
        <f t="shared" si="12"/>
        <v/>
      </c>
      <c r="V30" s="40" t="str">
        <f t="shared" si="12"/>
        <v/>
      </c>
      <c r="W30" s="40" t="str">
        <f t="shared" si="12"/>
        <v/>
      </c>
      <c r="X30" s="40" t="str">
        <f t="shared" si="12"/>
        <v/>
      </c>
      <c r="Y30" s="40" t="str">
        <f t="shared" si="12"/>
        <v/>
      </c>
      <c r="Z30" s="40" t="str">
        <f t="shared" si="12"/>
        <v/>
      </c>
      <c r="AA30" s="40" t="str">
        <f t="shared" si="12"/>
        <v/>
      </c>
      <c r="AB30" s="40" t="str">
        <f t="shared" si="12"/>
        <v/>
      </c>
      <c r="AC30" s="40" t="str">
        <f t="shared" si="12"/>
        <v/>
      </c>
      <c r="AD30" s="40" t="str">
        <f t="shared" si="12"/>
        <v/>
      </c>
      <c r="AE30" s="40" t="str">
        <f t="shared" si="12"/>
        <v/>
      </c>
      <c r="AF30" s="40" t="str">
        <f t="shared" si="12"/>
        <v/>
      </c>
      <c r="AG30" s="40" t="str">
        <f t="shared" si="12"/>
        <v/>
      </c>
      <c r="AH30" s="40" t="str">
        <f t="shared" si="12"/>
        <v/>
      </c>
      <c r="AI30" s="40" t="str">
        <f t="shared" si="12"/>
        <v/>
      </c>
      <c r="AJ30" s="40" t="str">
        <f t="shared" si="12"/>
        <v/>
      </c>
      <c r="AK30" s="40" t="str">
        <f t="shared" si="12"/>
        <v/>
      </c>
      <c r="AL30" s="40" t="str">
        <f t="shared" si="12"/>
        <v/>
      </c>
      <c r="AM30" s="40" t="str">
        <f t="shared" si="12"/>
        <v/>
      </c>
      <c r="AN30" s="40" t="str">
        <f t="shared" si="12"/>
        <v/>
      </c>
      <c r="AO30" s="40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4:92" x14ac:dyDescent="0.3">
      <c r="D31" s="36"/>
      <c r="E31" s="40"/>
      <c r="F31" s="40"/>
      <c r="G31" s="40"/>
      <c r="H31" s="40"/>
      <c r="I31" s="40"/>
      <c r="J31" s="40" t="str">
        <f t="shared" si="12"/>
        <v/>
      </c>
      <c r="K31" s="40" t="str">
        <f t="shared" si="12"/>
        <v/>
      </c>
      <c r="L31" s="40" t="str">
        <f t="shared" si="12"/>
        <v/>
      </c>
      <c r="M31" s="40" t="str">
        <f t="shared" si="12"/>
        <v/>
      </c>
      <c r="N31" s="40" t="str">
        <f t="shared" si="12"/>
        <v/>
      </c>
      <c r="O31" s="40" t="str">
        <f t="shared" si="12"/>
        <v/>
      </c>
      <c r="P31" s="40" t="str">
        <f t="shared" si="12"/>
        <v/>
      </c>
      <c r="Q31" s="40" t="str">
        <f t="shared" si="12"/>
        <v/>
      </c>
      <c r="R31" s="40" t="str">
        <f t="shared" si="12"/>
        <v/>
      </c>
      <c r="S31" s="40" t="str">
        <f t="shared" si="12"/>
        <v/>
      </c>
      <c r="T31" s="40" t="str">
        <f t="shared" si="12"/>
        <v/>
      </c>
      <c r="U31" s="40" t="str">
        <f t="shared" si="12"/>
        <v/>
      </c>
      <c r="V31" s="40" t="str">
        <f t="shared" si="12"/>
        <v/>
      </c>
      <c r="W31" s="40" t="str">
        <f t="shared" si="12"/>
        <v/>
      </c>
      <c r="X31" s="40" t="str">
        <f t="shared" si="12"/>
        <v/>
      </c>
      <c r="Y31" s="40" t="str">
        <f t="shared" si="12"/>
        <v/>
      </c>
      <c r="Z31" s="40" t="str">
        <f t="shared" si="12"/>
        <v/>
      </c>
      <c r="AA31" s="40" t="str">
        <f t="shared" si="12"/>
        <v/>
      </c>
      <c r="AB31" s="40" t="str">
        <f t="shared" si="12"/>
        <v/>
      </c>
      <c r="AC31" s="40" t="str">
        <f t="shared" si="12"/>
        <v/>
      </c>
      <c r="AD31" s="40" t="str">
        <f t="shared" si="12"/>
        <v/>
      </c>
      <c r="AE31" s="40" t="str">
        <f t="shared" si="12"/>
        <v/>
      </c>
      <c r="AF31" s="40" t="str">
        <f t="shared" si="12"/>
        <v/>
      </c>
      <c r="AG31" s="40" t="str">
        <f t="shared" si="12"/>
        <v/>
      </c>
      <c r="AH31" s="40" t="str">
        <f t="shared" si="12"/>
        <v/>
      </c>
      <c r="AI31" s="40" t="str">
        <f t="shared" si="12"/>
        <v/>
      </c>
      <c r="AJ31" s="40" t="str">
        <f t="shared" si="12"/>
        <v/>
      </c>
      <c r="AK31" s="40" t="str">
        <f t="shared" si="12"/>
        <v/>
      </c>
      <c r="AL31" s="40" t="str">
        <f t="shared" si="12"/>
        <v/>
      </c>
      <c r="AM31" s="40" t="str">
        <f t="shared" si="12"/>
        <v/>
      </c>
      <c r="AN31" s="40" t="str">
        <f t="shared" si="12"/>
        <v/>
      </c>
      <c r="AO31" s="40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</row>
    <row r="32" spans="4:92" x14ac:dyDescent="0.3">
      <c r="D32" s="3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</row>
    <row r="33" spans="4:92" x14ac:dyDescent="0.3"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</row>
    <row r="34" spans="4:92" x14ac:dyDescent="0.3"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</row>
    <row r="35" spans="4:92" x14ac:dyDescent="0.3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</row>
    <row r="36" spans="4:92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</row>
    <row r="37" spans="4:92" x14ac:dyDescent="0.3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</row>
    <row r="38" spans="4:92" x14ac:dyDescent="0.3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</row>
    <row r="39" spans="4:92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</row>
    <row r="40" spans="4:92" x14ac:dyDescent="0.3"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</row>
    <row r="41" spans="4:92" x14ac:dyDescent="0.3"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</row>
    <row r="42" spans="4:92" x14ac:dyDescent="0.3"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</row>
    <row r="43" spans="4:92" x14ac:dyDescent="0.3"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</row>
    <row r="44" spans="4:92" x14ac:dyDescent="0.3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</row>
    <row r="45" spans="4:92" x14ac:dyDescent="0.3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</row>
    <row r="46" spans="4:92" x14ac:dyDescent="0.3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</row>
    <row r="47" spans="4:92" x14ac:dyDescent="0.3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</row>
    <row r="48" spans="4:92" x14ac:dyDescent="0.3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</row>
    <row r="49" spans="4:72" x14ac:dyDescent="0.3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</row>
    <row r="50" spans="4:72" x14ac:dyDescent="0.3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</row>
    <row r="51" spans="4:72" x14ac:dyDescent="0.3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</row>
    <row r="52" spans="4:72" x14ac:dyDescent="0.3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</row>
    <row r="53" spans="4:72" x14ac:dyDescent="0.3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</row>
    <row r="54" spans="4:72" x14ac:dyDescent="0.3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</row>
    <row r="55" spans="4:72" x14ac:dyDescent="0.3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</row>
  </sheetData>
  <conditionalFormatting sqref="J10:AN29">
    <cfRule type="containsText" dxfId="83" priority="1" operator="containsText" text="WO">
      <formula>NOT(ISERROR(SEARCH("WO",J10)))</formula>
    </cfRule>
    <cfRule type="containsText" dxfId="82" priority="2" operator="containsText" text="L">
      <formula>NOT(ISERROR(SEARCH("L",J10)))</formula>
    </cfRule>
    <cfRule type="containsText" dxfId="81" priority="3" operator="containsText" text="A">
      <formula>NOT(ISERROR(SEARCH("A",J10)))</formula>
    </cfRule>
    <cfRule type="containsText" dxfId="80" priority="4" operator="containsText" text="P">
      <formula>NOT(ISERROR(SEARCH("P",J10)))</formula>
    </cfRule>
    <cfRule type="containsText" dxfId="78" priority="6" operator="containsText" text="WO">
      <formula>NOT(ISERROR(SEARCH("WO",J10)))</formula>
    </cfRule>
    <cfRule type="containsText" dxfId="77" priority="7" operator="containsText" text="L">
      <formula>NOT(ISERROR(SEARCH("L",J10)))</formula>
    </cfRule>
    <cfRule type="containsText" dxfId="76" priority="8" operator="containsText" text="P">
      <formula>NOT(ISERROR(SEARCH("P",J10)))</formula>
    </cfRule>
    <cfRule type="containsText" dxfId="75" priority="9" operator="containsText" text="A">
      <formula>NOT(ISERROR(SEARCH("A",J10)))</formula>
    </cfRule>
    <cfRule type="containsText" dxfId="74" priority="13" operator="containsText" text="WO">
      <formula>NOT(ISERROR(SEARCH("WO",J10)))</formula>
    </cfRule>
    <cfRule type="containsText" dxfId="73" priority="14" operator="containsText" text="WO">
      <formula>NOT(ISERROR(SEARCH("WO",J10)))</formula>
    </cfRule>
  </conditionalFormatting>
  <conditionalFormatting sqref="X11">
    <cfRule type="containsText" dxfId="72" priority="10" operator="containsText" text="L">
      <formula>NOT(ISERROR(SEARCH("L",X11)))</formula>
    </cfRule>
    <cfRule type="containsText" dxfId="71" priority="11" operator="containsText" text="A">
      <formula>NOT(ISERROR(SEARCH("A",X11)))</formula>
    </cfRule>
    <cfRule type="containsText" dxfId="70" priority="12" operator="containsText" text="P">
      <formula>NOT(ISERROR(SEARCH("P",X11)))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6DD957E-C58D-41D7-BC36-9F4F5421559A}">
            <xm:f>NOT(ISERROR(SEARCH($U$5,J10)))</xm:f>
            <xm:f>$U$5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J10:AN29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2CACEF-D306-4CD6-BEDC-6A3F9C791536}">
          <x14:formula1>
            <xm:f>Sheet2!$E$8:$E$19</xm:f>
          </x14:formula1>
          <xm:sqref>G7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0535-1431-467E-9F64-12B803515C59}">
  <dimension ref="D1:CN55"/>
  <sheetViews>
    <sheetView topLeftCell="O1" zoomScale="64" workbookViewId="0">
      <selection activeCell="AZ17" sqref="AZ17"/>
    </sheetView>
  </sheetViews>
  <sheetFormatPr defaultRowHeight="14.4" x14ac:dyDescent="0.3"/>
  <cols>
    <col min="6" max="6" width="5" bestFit="1" customWidth="1"/>
    <col min="7" max="7" width="18.88671875" customWidth="1"/>
    <col min="8" max="8" width="11.5546875" bestFit="1" customWidth="1"/>
    <col min="9" max="9" width="8.6640625" bestFit="1" customWidth="1"/>
    <col min="10" max="10" width="10.77734375" customWidth="1"/>
    <col min="11" max="11" width="3.77734375" customWidth="1"/>
    <col min="12" max="13" width="4.5546875" customWidth="1"/>
    <col min="14" max="14" width="5.21875" customWidth="1"/>
    <col min="15" max="15" width="4.5546875" customWidth="1"/>
    <col min="16" max="17" width="4" customWidth="1"/>
    <col min="18" max="18" width="3.6640625" customWidth="1"/>
    <col min="19" max="19" width="4" customWidth="1"/>
    <col min="20" max="20" width="3" bestFit="1" customWidth="1"/>
    <col min="21" max="21" width="4" customWidth="1"/>
    <col min="22" max="22" width="3.77734375" customWidth="1"/>
    <col min="23" max="23" width="3.44140625" customWidth="1"/>
    <col min="24" max="24" width="4" customWidth="1"/>
    <col min="25" max="25" width="3.5546875" customWidth="1"/>
    <col min="26" max="26" width="5" customWidth="1"/>
    <col min="27" max="27" width="4.44140625" customWidth="1"/>
    <col min="28" max="28" width="4.88671875" customWidth="1"/>
    <col min="29" max="29" width="4.109375" customWidth="1"/>
    <col min="30" max="30" width="3.77734375" customWidth="1"/>
    <col min="31" max="31" width="4.33203125" customWidth="1"/>
    <col min="32" max="32" width="3.5546875" customWidth="1"/>
    <col min="33" max="33" width="5" customWidth="1"/>
    <col min="34" max="34" width="4.5546875" customWidth="1"/>
    <col min="35" max="35" width="5.44140625" customWidth="1"/>
    <col min="36" max="36" width="3.77734375" customWidth="1"/>
    <col min="37" max="37" width="3.44140625" customWidth="1"/>
    <col min="38" max="38" width="4.21875" customWidth="1"/>
    <col min="39" max="39" width="3.44140625" customWidth="1"/>
    <col min="40" max="40" width="3" bestFit="1" customWidth="1"/>
    <col min="43" max="43" width="7.109375" customWidth="1"/>
    <col min="44" max="44" width="14.5546875" bestFit="1" customWidth="1"/>
    <col min="45" max="45" width="14.5546875" customWidth="1"/>
    <col min="46" max="46" width="13.5546875" customWidth="1"/>
    <col min="47" max="47" width="9.6640625" customWidth="1"/>
    <col min="50" max="50" width="10.5546875" customWidth="1"/>
    <col min="51" max="51" width="6.88671875" customWidth="1"/>
    <col min="52" max="52" width="11" customWidth="1"/>
    <col min="53" max="53" width="11.6640625" customWidth="1"/>
    <col min="54" max="54" width="14" customWidth="1"/>
    <col min="55" max="55" width="11.5546875" customWidth="1"/>
    <col min="56" max="56" width="11" customWidth="1"/>
  </cols>
  <sheetData>
    <row r="1" spans="4:92" x14ac:dyDescent="0.3">
      <c r="AO1" s="36"/>
      <c r="AP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4:92" x14ac:dyDescent="0.3">
      <c r="AO2" s="36"/>
      <c r="AP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</row>
    <row r="3" spans="4:92" x14ac:dyDescent="0.3">
      <c r="AO3" s="36"/>
      <c r="AP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</row>
    <row r="4" spans="4:92" x14ac:dyDescent="0.3">
      <c r="D4" s="36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</row>
    <row r="5" spans="4:92" x14ac:dyDescent="0.3"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</row>
    <row r="6" spans="4:92" x14ac:dyDescent="0.3">
      <c r="D6" s="36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4:92" x14ac:dyDescent="0.3">
      <c r="D7" s="36"/>
      <c r="E7" s="40"/>
      <c r="F7" s="40" t="s">
        <v>24</v>
      </c>
      <c r="G7" s="41">
        <v>45870</v>
      </c>
      <c r="H7" s="42">
        <f>DATEDIF($G$7,$J$7,"D")+1</f>
        <v>31</v>
      </c>
      <c r="I7" s="40" t="s">
        <v>26</v>
      </c>
      <c r="J7" s="43">
        <f>EOMONTH(G7,0)</f>
        <v>45900</v>
      </c>
      <c r="K7" s="40"/>
      <c r="L7" s="40"/>
      <c r="M7" s="40"/>
      <c r="N7" s="40" t="str">
        <f>TEXT(G7,"mmmmmmm")</f>
        <v>August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4:92" ht="15" thickBot="1" x14ac:dyDescent="0.35">
      <c r="D8" s="36"/>
      <c r="E8" s="40"/>
      <c r="F8" s="4"/>
      <c r="G8" s="4" t="s">
        <v>43</v>
      </c>
      <c r="H8" s="4"/>
      <c r="I8" s="4" t="s">
        <v>42</v>
      </c>
      <c r="J8" s="4" t="str">
        <f>TEXT(J9,"DDD")</f>
        <v>Fri</v>
      </c>
      <c r="K8" s="4" t="str">
        <f t="shared" ref="K8:AN8" si="0">TEXT(K9,"DDD")</f>
        <v>Sat</v>
      </c>
      <c r="L8" s="4" t="str">
        <f t="shared" si="0"/>
        <v>Sun</v>
      </c>
      <c r="M8" s="4" t="str">
        <f t="shared" si="0"/>
        <v>Mon</v>
      </c>
      <c r="N8" s="4" t="str">
        <f t="shared" si="0"/>
        <v>Tue</v>
      </c>
      <c r="O8" s="4" t="str">
        <f t="shared" si="0"/>
        <v>Wed</v>
      </c>
      <c r="P8" s="4" t="str">
        <f t="shared" si="0"/>
        <v>Thu</v>
      </c>
      <c r="Q8" s="4" t="str">
        <f t="shared" si="0"/>
        <v>Fri</v>
      </c>
      <c r="R8" s="4" t="str">
        <f t="shared" si="0"/>
        <v>Sat</v>
      </c>
      <c r="S8" s="4" t="str">
        <f t="shared" si="0"/>
        <v>Sun</v>
      </c>
      <c r="T8" s="4" t="str">
        <f t="shared" si="0"/>
        <v>Mon</v>
      </c>
      <c r="U8" s="4" t="str">
        <f t="shared" si="0"/>
        <v>Tue</v>
      </c>
      <c r="V8" s="4" t="str">
        <f t="shared" si="0"/>
        <v>Wed</v>
      </c>
      <c r="W8" s="4" t="str">
        <f t="shared" si="0"/>
        <v>Thu</v>
      </c>
      <c r="X8" s="4" t="str">
        <f t="shared" si="0"/>
        <v>Fri</v>
      </c>
      <c r="Y8" s="4" t="str">
        <f t="shared" si="0"/>
        <v>Sat</v>
      </c>
      <c r="Z8" s="4" t="str">
        <f t="shared" si="0"/>
        <v>Sun</v>
      </c>
      <c r="AA8" s="4" t="str">
        <f t="shared" si="0"/>
        <v>Mon</v>
      </c>
      <c r="AB8" s="4" t="str">
        <f t="shared" si="0"/>
        <v>Tue</v>
      </c>
      <c r="AC8" s="4" t="str">
        <f t="shared" si="0"/>
        <v>Wed</v>
      </c>
      <c r="AD8" s="4" t="str">
        <f t="shared" si="0"/>
        <v>Thu</v>
      </c>
      <c r="AE8" s="4" t="str">
        <f t="shared" si="0"/>
        <v>Fri</v>
      </c>
      <c r="AF8" s="4" t="str">
        <f t="shared" si="0"/>
        <v>Sat</v>
      </c>
      <c r="AG8" s="4" t="str">
        <f t="shared" si="0"/>
        <v>Sun</v>
      </c>
      <c r="AH8" s="4" t="str">
        <f t="shared" si="0"/>
        <v>Mon</v>
      </c>
      <c r="AI8" s="4" t="str">
        <f t="shared" si="0"/>
        <v>Tue</v>
      </c>
      <c r="AJ8" s="4" t="str">
        <f t="shared" si="0"/>
        <v>Wed</v>
      </c>
      <c r="AK8" s="4" t="str">
        <f t="shared" si="0"/>
        <v>Thu</v>
      </c>
      <c r="AL8" s="4" t="str">
        <f t="shared" si="0"/>
        <v>Fri</v>
      </c>
      <c r="AM8" s="4" t="str">
        <f t="shared" si="0"/>
        <v>Sat</v>
      </c>
      <c r="AN8" s="4" t="str">
        <f t="shared" si="0"/>
        <v>Sun</v>
      </c>
      <c r="AO8" s="40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4:92" ht="15" thickBot="1" x14ac:dyDescent="0.35">
      <c r="D9" s="36"/>
      <c r="E9" s="40"/>
      <c r="F9" s="6" t="s">
        <v>0</v>
      </c>
      <c r="G9" s="5" t="s">
        <v>1</v>
      </c>
      <c r="H9" s="5" t="s">
        <v>2</v>
      </c>
      <c r="I9" s="10" t="s">
        <v>25</v>
      </c>
      <c r="J9" s="11">
        <f>G7</f>
        <v>45870</v>
      </c>
      <c r="K9" s="11">
        <f>IF(J9&lt;$J$7,J9+1,"")</f>
        <v>45871</v>
      </c>
      <c r="L9" s="11">
        <f t="shared" ref="L9:AN9" si="1">IF(K9&lt;$J$7,K9+1,"")</f>
        <v>45872</v>
      </c>
      <c r="M9" s="11">
        <f t="shared" si="1"/>
        <v>45873</v>
      </c>
      <c r="N9" s="11">
        <f t="shared" si="1"/>
        <v>45874</v>
      </c>
      <c r="O9" s="11">
        <f t="shared" si="1"/>
        <v>45875</v>
      </c>
      <c r="P9" s="11">
        <f t="shared" si="1"/>
        <v>45876</v>
      </c>
      <c r="Q9" s="11">
        <f t="shared" si="1"/>
        <v>45877</v>
      </c>
      <c r="R9" s="11">
        <f t="shared" si="1"/>
        <v>45878</v>
      </c>
      <c r="S9" s="11">
        <f t="shared" si="1"/>
        <v>45879</v>
      </c>
      <c r="T9" s="11">
        <f t="shared" si="1"/>
        <v>45880</v>
      </c>
      <c r="U9" s="11">
        <f t="shared" si="1"/>
        <v>45881</v>
      </c>
      <c r="V9" s="11">
        <f t="shared" si="1"/>
        <v>45882</v>
      </c>
      <c r="W9" s="11">
        <f t="shared" si="1"/>
        <v>45883</v>
      </c>
      <c r="X9" s="11">
        <f t="shared" si="1"/>
        <v>45884</v>
      </c>
      <c r="Y9" s="11">
        <f t="shared" si="1"/>
        <v>45885</v>
      </c>
      <c r="Z9" s="11">
        <f t="shared" si="1"/>
        <v>45886</v>
      </c>
      <c r="AA9" s="11">
        <f t="shared" si="1"/>
        <v>45887</v>
      </c>
      <c r="AB9" s="11">
        <f t="shared" si="1"/>
        <v>45888</v>
      </c>
      <c r="AC9" s="11">
        <f t="shared" si="1"/>
        <v>45889</v>
      </c>
      <c r="AD9" s="11">
        <f t="shared" si="1"/>
        <v>45890</v>
      </c>
      <c r="AE9" s="11">
        <f t="shared" si="1"/>
        <v>45891</v>
      </c>
      <c r="AF9" s="11">
        <f t="shared" si="1"/>
        <v>45892</v>
      </c>
      <c r="AG9" s="11">
        <f t="shared" si="1"/>
        <v>45893</v>
      </c>
      <c r="AH9" s="11">
        <f t="shared" si="1"/>
        <v>45894</v>
      </c>
      <c r="AI9" s="11">
        <f t="shared" si="1"/>
        <v>45895</v>
      </c>
      <c r="AJ9" s="11">
        <f t="shared" si="1"/>
        <v>45896</v>
      </c>
      <c r="AK9" s="11">
        <f t="shared" si="1"/>
        <v>45897</v>
      </c>
      <c r="AL9" s="11">
        <f t="shared" si="1"/>
        <v>45898</v>
      </c>
      <c r="AM9" s="11">
        <f t="shared" si="1"/>
        <v>45899</v>
      </c>
      <c r="AN9" s="12">
        <f t="shared" si="1"/>
        <v>45900</v>
      </c>
      <c r="AO9" s="42"/>
      <c r="AP9" s="39"/>
      <c r="AQ9" s="26" t="s">
        <v>0</v>
      </c>
      <c r="AR9" s="27" t="s">
        <v>1</v>
      </c>
      <c r="AS9" s="27" t="s">
        <v>57</v>
      </c>
      <c r="AT9" s="27" t="s">
        <v>2</v>
      </c>
      <c r="AU9" s="19" t="s">
        <v>44</v>
      </c>
      <c r="AV9" s="19" t="s">
        <v>45</v>
      </c>
      <c r="AW9" s="22" t="s">
        <v>46</v>
      </c>
      <c r="AX9" s="19" t="s">
        <v>25</v>
      </c>
      <c r="AY9" s="19" t="s">
        <v>42</v>
      </c>
      <c r="AZ9" s="19" t="s">
        <v>50</v>
      </c>
      <c r="BA9" s="21" t="s">
        <v>47</v>
      </c>
      <c r="BB9" s="19" t="s">
        <v>48</v>
      </c>
      <c r="BC9" s="19" t="s">
        <v>49</v>
      </c>
      <c r="BD9" s="20" t="s">
        <v>51</v>
      </c>
      <c r="BE9" s="38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4:92" ht="15" thickBot="1" x14ac:dyDescent="0.35">
      <c r="D10" s="36"/>
      <c r="E10" s="40"/>
      <c r="F10" s="7">
        <v>1</v>
      </c>
      <c r="G10" s="2" t="s">
        <v>3</v>
      </c>
      <c r="H10" s="2">
        <v>1001</v>
      </c>
      <c r="I10" s="14">
        <f>COUNTIF($J$8:$AN$8,"Sun")</f>
        <v>5</v>
      </c>
      <c r="J10" s="15" t="s">
        <v>58</v>
      </c>
      <c r="K10" s="15" t="s">
        <v>58</v>
      </c>
      <c r="L10" s="15" t="str">
        <f t="shared" ref="L10:AN18" si="2">IF(L$8="Sun","WO","")</f>
        <v>WO</v>
      </c>
      <c r="M10" s="15" t="s">
        <v>52</v>
      </c>
      <c r="N10" s="15" t="s">
        <v>52</v>
      </c>
      <c r="O10" s="15" t="s">
        <v>52</v>
      </c>
      <c r="P10" s="15" t="s">
        <v>52</v>
      </c>
      <c r="Q10" s="15" t="s">
        <v>52</v>
      </c>
      <c r="R10" s="15" t="s">
        <v>52</v>
      </c>
      <c r="S10" s="15" t="str">
        <f t="shared" si="2"/>
        <v>WO</v>
      </c>
      <c r="T10" s="15" t="s">
        <v>52</v>
      </c>
      <c r="U10" s="15" t="s">
        <v>52</v>
      </c>
      <c r="V10" s="15" t="s">
        <v>52</v>
      </c>
      <c r="W10" s="15" t="s">
        <v>52</v>
      </c>
      <c r="X10" s="15" t="s">
        <v>52</v>
      </c>
      <c r="Y10" s="15" t="s">
        <v>52</v>
      </c>
      <c r="Z10" s="15" t="str">
        <f t="shared" si="2"/>
        <v>WO</v>
      </c>
      <c r="AA10" s="15" t="s">
        <v>52</v>
      </c>
      <c r="AB10" s="15" t="s">
        <v>52</v>
      </c>
      <c r="AC10" s="15" t="s">
        <v>52</v>
      </c>
      <c r="AD10" s="15" t="s">
        <v>52</v>
      </c>
      <c r="AE10" s="15" t="s">
        <v>52</v>
      </c>
      <c r="AF10" s="15" t="s">
        <v>52</v>
      </c>
      <c r="AG10" s="15" t="str">
        <f t="shared" si="2"/>
        <v>WO</v>
      </c>
      <c r="AH10" s="15" t="s">
        <v>52</v>
      </c>
      <c r="AI10" s="15" t="s">
        <v>54</v>
      </c>
      <c r="AJ10" s="15" t="s">
        <v>54</v>
      </c>
      <c r="AK10" s="15" t="s">
        <v>54</v>
      </c>
      <c r="AL10" s="15" t="s">
        <v>52</v>
      </c>
      <c r="AM10" s="15" t="s">
        <v>52</v>
      </c>
      <c r="AN10" s="15" t="str">
        <f t="shared" si="2"/>
        <v>WO</v>
      </c>
      <c r="AO10" s="40"/>
      <c r="AP10" s="38"/>
      <c r="AQ10" s="28">
        <v>1</v>
      </c>
      <c r="AR10" s="29" t="s">
        <v>3</v>
      </c>
      <c r="AS10" s="29" t="str">
        <f t="shared" ref="AS10:AS29" si="3">$N$7</f>
        <v>August</v>
      </c>
      <c r="AT10" s="30">
        <v>1001</v>
      </c>
      <c r="AU10">
        <f t="shared" ref="AU10:AU29" si="4">COUNTIF($J10:$AN10,"P")</f>
        <v>23</v>
      </c>
      <c r="AV10">
        <f t="shared" ref="AV10:AV29" si="5">COUNTIF($J10:$AN10,"A")</f>
        <v>0</v>
      </c>
      <c r="AW10">
        <f t="shared" ref="AW10:AW29" si="6">COUNTIF($J10:$AN10,"L")</f>
        <v>3</v>
      </c>
      <c r="AX10">
        <f t="shared" ref="AX10:AX29" si="7">$I$10</f>
        <v>5</v>
      </c>
      <c r="AY10" s="3">
        <f t="shared" ref="AY10:AY29" si="8">$H$7</f>
        <v>31</v>
      </c>
      <c r="AZ10" s="3">
        <f>aug[[#This Row],[Days]]-aug[[#This Row],[Absent]]</f>
        <v>31</v>
      </c>
      <c r="BA10" s="23">
        <v>10000</v>
      </c>
      <c r="BB10" s="24">
        <f>aug[[#This Row],[Salary]]/aug[[#This Row],[Days]]</f>
        <v>322.58064516129031</v>
      </c>
      <c r="BC10" s="24">
        <f>aug[[#This Row],[PerDaySalary]]*aug[[#This Row],[Absent]]</f>
        <v>0</v>
      </c>
      <c r="BD10" s="25">
        <f>aug[[#This Row],[Salary]]-aug[[#This Row],[Deduction]]</f>
        <v>10000</v>
      </c>
      <c r="BE10" s="38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4:92" ht="15" thickBot="1" x14ac:dyDescent="0.35">
      <c r="D11" s="36"/>
      <c r="E11" s="40"/>
      <c r="F11" s="7">
        <v>2</v>
      </c>
      <c r="G11" s="2" t="s">
        <v>27</v>
      </c>
      <c r="H11" s="2">
        <v>1002</v>
      </c>
      <c r="I11" s="16">
        <f t="shared" ref="I11:I29" si="9">COUNTIF($J$8:$AN$8,"Sun")</f>
        <v>5</v>
      </c>
      <c r="J11" s="15" t="s">
        <v>58</v>
      </c>
      <c r="K11" s="15" t="s">
        <v>58</v>
      </c>
      <c r="L11" s="15" t="str">
        <f t="shared" si="2"/>
        <v>WO</v>
      </c>
      <c r="M11" s="15" t="s">
        <v>52</v>
      </c>
      <c r="N11" s="15" t="s">
        <v>52</v>
      </c>
      <c r="O11" s="15" t="s">
        <v>52</v>
      </c>
      <c r="P11" s="15" t="s">
        <v>52</v>
      </c>
      <c r="Q11" s="15" t="s">
        <v>52</v>
      </c>
      <c r="R11" s="15" t="s">
        <v>52</v>
      </c>
      <c r="S11" s="15" t="str">
        <f t="shared" si="2"/>
        <v>WO</v>
      </c>
      <c r="T11" s="15" t="s">
        <v>52</v>
      </c>
      <c r="U11" s="15" t="s">
        <v>52</v>
      </c>
      <c r="V11" s="15" t="s">
        <v>52</v>
      </c>
      <c r="W11" s="15" t="s">
        <v>52</v>
      </c>
      <c r="X11" s="15" t="s">
        <v>52</v>
      </c>
      <c r="Y11" s="15" t="s">
        <v>52</v>
      </c>
      <c r="Z11" s="15" t="str">
        <f t="shared" si="2"/>
        <v>WO</v>
      </c>
      <c r="AA11" s="15" t="s">
        <v>52</v>
      </c>
      <c r="AB11" s="15" t="s">
        <v>52</v>
      </c>
      <c r="AC11" s="15" t="s">
        <v>52</v>
      </c>
      <c r="AD11" s="15" t="s">
        <v>52</v>
      </c>
      <c r="AE11" s="15" t="s">
        <v>52</v>
      </c>
      <c r="AF11" s="15" t="s">
        <v>52</v>
      </c>
      <c r="AG11" s="15" t="str">
        <f t="shared" si="2"/>
        <v>WO</v>
      </c>
      <c r="AH11" s="15" t="s">
        <v>52</v>
      </c>
      <c r="AI11" s="15" t="s">
        <v>54</v>
      </c>
      <c r="AJ11" s="15" t="s">
        <v>54</v>
      </c>
      <c r="AK11" s="15" t="s">
        <v>54</v>
      </c>
      <c r="AL11" s="15" t="s">
        <v>52</v>
      </c>
      <c r="AM11" s="15" t="s">
        <v>52</v>
      </c>
      <c r="AN11" s="15" t="str">
        <f t="shared" si="2"/>
        <v>WO</v>
      </c>
      <c r="AO11" s="40"/>
      <c r="AP11" s="38"/>
      <c r="AQ11" s="31">
        <v>2</v>
      </c>
      <c r="AR11" s="2" t="s">
        <v>27</v>
      </c>
      <c r="AS11" s="2" t="str">
        <f t="shared" si="3"/>
        <v>August</v>
      </c>
      <c r="AT11" s="32">
        <v>1002</v>
      </c>
      <c r="AU11">
        <f t="shared" si="4"/>
        <v>23</v>
      </c>
      <c r="AV11">
        <f t="shared" si="5"/>
        <v>0</v>
      </c>
      <c r="AW11">
        <f t="shared" si="6"/>
        <v>3</v>
      </c>
      <c r="AX11">
        <f t="shared" si="7"/>
        <v>5</v>
      </c>
      <c r="AY11" s="3">
        <f t="shared" si="8"/>
        <v>31</v>
      </c>
      <c r="AZ11" s="3">
        <f>aug[[#This Row],[Days]]-aug[[#This Row],[Absent]]</f>
        <v>31</v>
      </c>
      <c r="BA11" s="23">
        <v>20000</v>
      </c>
      <c r="BB11" s="24">
        <f>aug[[#This Row],[Salary]]/aug[[#This Row],[Days]]</f>
        <v>645.16129032258061</v>
      </c>
      <c r="BC11" s="24">
        <f>aug[[#This Row],[PerDaySalary]]*aug[[#This Row],[Absent]]</f>
        <v>0</v>
      </c>
      <c r="BD11" s="25">
        <f>aug[[#This Row],[Salary]]-aug[[#This Row],[Deduction]]</f>
        <v>20000</v>
      </c>
      <c r="BE11" s="38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4:92" ht="15" thickBot="1" x14ac:dyDescent="0.35">
      <c r="D12" s="36"/>
      <c r="E12" s="40"/>
      <c r="F12" s="7">
        <v>3</v>
      </c>
      <c r="G12" s="2" t="s">
        <v>28</v>
      </c>
      <c r="H12" s="2">
        <v>1003</v>
      </c>
      <c r="I12" s="16">
        <f t="shared" si="9"/>
        <v>5</v>
      </c>
      <c r="J12" s="15" t="s">
        <v>58</v>
      </c>
      <c r="K12" s="15" t="s">
        <v>58</v>
      </c>
      <c r="L12" s="15" t="str">
        <f t="shared" si="2"/>
        <v>WO</v>
      </c>
      <c r="M12" s="15" t="s">
        <v>52</v>
      </c>
      <c r="N12" s="15" t="s">
        <v>52</v>
      </c>
      <c r="O12" s="15" t="s">
        <v>52</v>
      </c>
      <c r="P12" s="15" t="s">
        <v>52</v>
      </c>
      <c r="Q12" s="15" t="s">
        <v>52</v>
      </c>
      <c r="R12" s="15" t="s">
        <v>52</v>
      </c>
      <c r="S12" s="15" t="str">
        <f t="shared" si="2"/>
        <v>WO</v>
      </c>
      <c r="T12" s="15" t="s">
        <v>52</v>
      </c>
      <c r="U12" s="15" t="s">
        <v>52</v>
      </c>
      <c r="V12" s="15" t="s">
        <v>52</v>
      </c>
      <c r="W12" s="15" t="s">
        <v>52</v>
      </c>
      <c r="X12" s="15" t="s">
        <v>52</v>
      </c>
      <c r="Y12" s="15" t="s">
        <v>52</v>
      </c>
      <c r="Z12" s="15" t="str">
        <f t="shared" si="2"/>
        <v>WO</v>
      </c>
      <c r="AA12" s="15" t="s">
        <v>52</v>
      </c>
      <c r="AB12" s="15" t="s">
        <v>52</v>
      </c>
      <c r="AC12" s="15" t="s">
        <v>52</v>
      </c>
      <c r="AD12" s="15" t="s">
        <v>52</v>
      </c>
      <c r="AE12" s="15" t="s">
        <v>52</v>
      </c>
      <c r="AF12" s="15" t="s">
        <v>52</v>
      </c>
      <c r="AG12" s="15" t="str">
        <f t="shared" si="2"/>
        <v>WO</v>
      </c>
      <c r="AH12" s="15" t="s">
        <v>52</v>
      </c>
      <c r="AI12" s="15" t="s">
        <v>54</v>
      </c>
      <c r="AJ12" s="15" t="s">
        <v>54</v>
      </c>
      <c r="AK12" s="15" t="s">
        <v>54</v>
      </c>
      <c r="AL12" s="15" t="s">
        <v>52</v>
      </c>
      <c r="AM12" s="15" t="s">
        <v>52</v>
      </c>
      <c r="AN12" s="15" t="str">
        <f t="shared" si="2"/>
        <v>WO</v>
      </c>
      <c r="AO12" s="40"/>
      <c r="AP12" s="38"/>
      <c r="AQ12" s="31">
        <v>3</v>
      </c>
      <c r="AR12" s="2" t="s">
        <v>28</v>
      </c>
      <c r="AS12" s="2" t="str">
        <f t="shared" si="3"/>
        <v>August</v>
      </c>
      <c r="AT12" s="32">
        <v>1003</v>
      </c>
      <c r="AU12">
        <f t="shared" si="4"/>
        <v>23</v>
      </c>
      <c r="AV12">
        <f t="shared" si="5"/>
        <v>0</v>
      </c>
      <c r="AW12">
        <f t="shared" si="6"/>
        <v>3</v>
      </c>
      <c r="AX12">
        <f t="shared" si="7"/>
        <v>5</v>
      </c>
      <c r="AY12" s="3">
        <f t="shared" si="8"/>
        <v>31</v>
      </c>
      <c r="AZ12" s="3">
        <f>aug[[#This Row],[Days]]-aug[[#This Row],[Absent]]</f>
        <v>31</v>
      </c>
      <c r="BA12" s="23">
        <v>56000</v>
      </c>
      <c r="BB12" s="24">
        <f>aug[[#This Row],[Salary]]/aug[[#This Row],[Days]]</f>
        <v>1806.4516129032259</v>
      </c>
      <c r="BC12" s="24">
        <f>aug[[#This Row],[PerDaySalary]]*aug[[#This Row],[Absent]]</f>
        <v>0</v>
      </c>
      <c r="BD12" s="25">
        <f>aug[[#This Row],[Salary]]-aug[[#This Row],[Deduction]]</f>
        <v>56000</v>
      </c>
      <c r="BE12" s="38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</row>
    <row r="13" spans="4:92" ht="15" thickBot="1" x14ac:dyDescent="0.35">
      <c r="D13" s="36"/>
      <c r="E13" s="40"/>
      <c r="F13" s="7">
        <v>4</v>
      </c>
      <c r="G13" s="2" t="s">
        <v>3</v>
      </c>
      <c r="H13" s="2">
        <v>1004</v>
      </c>
      <c r="I13" s="16">
        <f t="shared" si="9"/>
        <v>5</v>
      </c>
      <c r="J13" s="15" t="s">
        <v>58</v>
      </c>
      <c r="K13" s="15" t="s">
        <v>58</v>
      </c>
      <c r="L13" s="15" t="str">
        <f t="shared" si="2"/>
        <v>WO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tr">
        <f t="shared" si="2"/>
        <v>WO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15" t="s">
        <v>52</v>
      </c>
      <c r="Z13" s="15" t="str">
        <f t="shared" si="2"/>
        <v>WO</v>
      </c>
      <c r="AA13" s="15" t="s">
        <v>52</v>
      </c>
      <c r="AB13" s="15" t="s">
        <v>52</v>
      </c>
      <c r="AC13" s="15" t="s">
        <v>52</v>
      </c>
      <c r="AD13" s="15" t="s">
        <v>52</v>
      </c>
      <c r="AE13" s="15" t="s">
        <v>52</v>
      </c>
      <c r="AF13" s="15" t="s">
        <v>52</v>
      </c>
      <c r="AG13" s="15" t="str">
        <f t="shared" si="2"/>
        <v>WO</v>
      </c>
      <c r="AH13" s="15" t="s">
        <v>52</v>
      </c>
      <c r="AI13" s="15" t="s">
        <v>54</v>
      </c>
      <c r="AJ13" s="15" t="s">
        <v>54</v>
      </c>
      <c r="AK13" s="15" t="s">
        <v>54</v>
      </c>
      <c r="AL13" s="15" t="s">
        <v>52</v>
      </c>
      <c r="AM13" s="15" t="s">
        <v>52</v>
      </c>
      <c r="AN13" s="15" t="str">
        <f t="shared" si="2"/>
        <v>WO</v>
      </c>
      <c r="AO13" s="40"/>
      <c r="AP13" s="38"/>
      <c r="AQ13" s="31">
        <v>4</v>
      </c>
      <c r="AR13" s="2" t="s">
        <v>3</v>
      </c>
      <c r="AS13" s="2" t="str">
        <f t="shared" si="3"/>
        <v>August</v>
      </c>
      <c r="AT13" s="32">
        <v>1004</v>
      </c>
      <c r="AU13">
        <f t="shared" si="4"/>
        <v>23</v>
      </c>
      <c r="AV13">
        <f t="shared" si="5"/>
        <v>0</v>
      </c>
      <c r="AW13">
        <f t="shared" si="6"/>
        <v>3</v>
      </c>
      <c r="AX13">
        <f t="shared" si="7"/>
        <v>5</v>
      </c>
      <c r="AY13" s="3">
        <f t="shared" si="8"/>
        <v>31</v>
      </c>
      <c r="AZ13" s="3">
        <f>aug[[#This Row],[Days]]-aug[[#This Row],[Absent]]</f>
        <v>31</v>
      </c>
      <c r="BA13" s="23">
        <v>34000</v>
      </c>
      <c r="BB13" s="24">
        <f>aug[[#This Row],[Salary]]/aug[[#This Row],[Days]]</f>
        <v>1096.7741935483871</v>
      </c>
      <c r="BC13" s="24">
        <f>aug[[#This Row],[PerDaySalary]]*aug[[#This Row],[Absent]]</f>
        <v>0</v>
      </c>
      <c r="BD13" s="25">
        <f>aug[[#This Row],[Salary]]-aug[[#This Row],[Deduction]]</f>
        <v>34000</v>
      </c>
      <c r="BE13" s="38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</row>
    <row r="14" spans="4:92" ht="15" thickBot="1" x14ac:dyDescent="0.35">
      <c r="D14" s="36"/>
      <c r="E14" s="40"/>
      <c r="F14" s="7">
        <v>5</v>
      </c>
      <c r="G14" s="2" t="s">
        <v>29</v>
      </c>
      <c r="H14" s="2">
        <v>1005</v>
      </c>
      <c r="I14" s="16">
        <f t="shared" si="9"/>
        <v>5</v>
      </c>
      <c r="J14" s="15" t="s">
        <v>58</v>
      </c>
      <c r="K14" s="15" t="s">
        <v>58</v>
      </c>
      <c r="L14" s="15" t="str">
        <f t="shared" si="2"/>
        <v>WO</v>
      </c>
      <c r="M14" s="15" t="s">
        <v>52</v>
      </c>
      <c r="N14" s="15" t="s">
        <v>52</v>
      </c>
      <c r="O14" s="15" t="s">
        <v>52</v>
      </c>
      <c r="P14" s="15" t="s">
        <v>52</v>
      </c>
      <c r="Q14" s="15" t="s">
        <v>52</v>
      </c>
      <c r="R14" s="15" t="s">
        <v>52</v>
      </c>
      <c r="S14" s="15" t="str">
        <f t="shared" si="2"/>
        <v>WO</v>
      </c>
      <c r="T14" s="15" t="s">
        <v>52</v>
      </c>
      <c r="U14" s="15" t="s">
        <v>52</v>
      </c>
      <c r="V14" s="15" t="s">
        <v>52</v>
      </c>
      <c r="W14" s="15" t="s">
        <v>52</v>
      </c>
      <c r="X14" s="15" t="s">
        <v>52</v>
      </c>
      <c r="Y14" s="15" t="s">
        <v>52</v>
      </c>
      <c r="Z14" s="15" t="str">
        <f t="shared" si="2"/>
        <v>WO</v>
      </c>
      <c r="AA14" s="15" t="s">
        <v>52</v>
      </c>
      <c r="AB14" s="15" t="s">
        <v>52</v>
      </c>
      <c r="AC14" s="15" t="s">
        <v>52</v>
      </c>
      <c r="AD14" s="15" t="s">
        <v>52</v>
      </c>
      <c r="AE14" s="15" t="s">
        <v>52</v>
      </c>
      <c r="AF14" s="15" t="s">
        <v>52</v>
      </c>
      <c r="AG14" s="15" t="str">
        <f t="shared" si="2"/>
        <v>WO</v>
      </c>
      <c r="AH14" s="15" t="s">
        <v>52</v>
      </c>
      <c r="AI14" s="15" t="s">
        <v>54</v>
      </c>
      <c r="AJ14" s="15" t="s">
        <v>54</v>
      </c>
      <c r="AK14" s="15" t="s">
        <v>54</v>
      </c>
      <c r="AL14" s="15" t="s">
        <v>52</v>
      </c>
      <c r="AM14" s="15" t="s">
        <v>52</v>
      </c>
      <c r="AN14" s="15" t="str">
        <f t="shared" si="2"/>
        <v>WO</v>
      </c>
      <c r="AO14" s="40"/>
      <c r="AP14" s="38"/>
      <c r="AQ14" s="31">
        <v>5</v>
      </c>
      <c r="AR14" s="2" t="s">
        <v>29</v>
      </c>
      <c r="AS14" s="2" t="str">
        <f t="shared" si="3"/>
        <v>August</v>
      </c>
      <c r="AT14" s="32">
        <v>1005</v>
      </c>
      <c r="AU14">
        <f t="shared" si="4"/>
        <v>23</v>
      </c>
      <c r="AV14">
        <f t="shared" si="5"/>
        <v>0</v>
      </c>
      <c r="AW14">
        <f t="shared" si="6"/>
        <v>3</v>
      </c>
      <c r="AX14">
        <f t="shared" si="7"/>
        <v>5</v>
      </c>
      <c r="AY14" s="3">
        <f t="shared" si="8"/>
        <v>31</v>
      </c>
      <c r="AZ14" s="3">
        <f>aug[[#This Row],[Days]]-aug[[#This Row],[Absent]]</f>
        <v>31</v>
      </c>
      <c r="BA14" s="23">
        <v>76000</v>
      </c>
      <c r="BB14" s="24">
        <f>aug[[#This Row],[Salary]]/aug[[#This Row],[Days]]</f>
        <v>2451.6129032258063</v>
      </c>
      <c r="BC14" s="24">
        <f>aug[[#This Row],[PerDaySalary]]*aug[[#This Row],[Absent]]</f>
        <v>0</v>
      </c>
      <c r="BD14" s="25">
        <f>aug[[#This Row],[Salary]]-aug[[#This Row],[Deduction]]</f>
        <v>76000</v>
      </c>
      <c r="BE14" s="38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</row>
    <row r="15" spans="4:92" ht="15" thickBot="1" x14ac:dyDescent="0.35">
      <c r="D15" s="36"/>
      <c r="E15" s="40"/>
      <c r="F15" s="7">
        <v>6</v>
      </c>
      <c r="G15" s="2" t="s">
        <v>30</v>
      </c>
      <c r="H15" s="2">
        <v>1006</v>
      </c>
      <c r="I15" s="16">
        <f t="shared" si="9"/>
        <v>5</v>
      </c>
      <c r="J15" s="15" t="s">
        <v>58</v>
      </c>
      <c r="K15" s="15" t="s">
        <v>58</v>
      </c>
      <c r="L15" s="15" t="str">
        <f t="shared" si="2"/>
        <v>WO</v>
      </c>
      <c r="M15" s="15" t="s">
        <v>52</v>
      </c>
      <c r="N15" s="15" t="s">
        <v>52</v>
      </c>
      <c r="O15" s="15" t="s">
        <v>52</v>
      </c>
      <c r="P15" s="15" t="s">
        <v>52</v>
      </c>
      <c r="Q15" s="15" t="s">
        <v>52</v>
      </c>
      <c r="R15" s="15" t="s">
        <v>52</v>
      </c>
      <c r="S15" s="15" t="str">
        <f t="shared" si="2"/>
        <v>WO</v>
      </c>
      <c r="T15" s="15" t="s">
        <v>52</v>
      </c>
      <c r="U15" s="15" t="s">
        <v>52</v>
      </c>
      <c r="V15" s="15" t="s">
        <v>52</v>
      </c>
      <c r="W15" s="15" t="s">
        <v>52</v>
      </c>
      <c r="X15" s="15" t="s">
        <v>52</v>
      </c>
      <c r="Y15" s="15" t="s">
        <v>52</v>
      </c>
      <c r="Z15" s="15" t="str">
        <f t="shared" si="2"/>
        <v>WO</v>
      </c>
      <c r="AA15" s="15" t="s">
        <v>52</v>
      </c>
      <c r="AB15" s="15" t="s">
        <v>52</v>
      </c>
      <c r="AC15" s="15" t="s">
        <v>52</v>
      </c>
      <c r="AD15" s="15" t="s">
        <v>52</v>
      </c>
      <c r="AE15" s="15" t="s">
        <v>52</v>
      </c>
      <c r="AF15" s="15" t="s">
        <v>52</v>
      </c>
      <c r="AG15" s="15" t="str">
        <f t="shared" si="2"/>
        <v>WO</v>
      </c>
      <c r="AH15" s="15" t="s">
        <v>52</v>
      </c>
      <c r="AI15" s="15" t="s">
        <v>54</v>
      </c>
      <c r="AJ15" s="15" t="s">
        <v>54</v>
      </c>
      <c r="AK15" s="15" t="s">
        <v>54</v>
      </c>
      <c r="AL15" s="15" t="s">
        <v>52</v>
      </c>
      <c r="AM15" s="15" t="s">
        <v>52</v>
      </c>
      <c r="AN15" s="15" t="str">
        <f t="shared" si="2"/>
        <v>WO</v>
      </c>
      <c r="AO15" s="40"/>
      <c r="AP15" s="38"/>
      <c r="AQ15" s="31">
        <v>6</v>
      </c>
      <c r="AR15" s="2" t="s">
        <v>30</v>
      </c>
      <c r="AS15" s="2" t="str">
        <f t="shared" si="3"/>
        <v>August</v>
      </c>
      <c r="AT15" s="32">
        <v>1006</v>
      </c>
      <c r="AU15">
        <f t="shared" si="4"/>
        <v>23</v>
      </c>
      <c r="AV15">
        <f t="shared" si="5"/>
        <v>0</v>
      </c>
      <c r="AW15">
        <f t="shared" si="6"/>
        <v>3</v>
      </c>
      <c r="AX15">
        <f t="shared" si="7"/>
        <v>5</v>
      </c>
      <c r="AY15" s="3">
        <f t="shared" si="8"/>
        <v>31</v>
      </c>
      <c r="AZ15" s="3">
        <f>aug[[#This Row],[Days]]-aug[[#This Row],[Absent]]</f>
        <v>31</v>
      </c>
      <c r="BA15" s="23">
        <v>89000</v>
      </c>
      <c r="BB15" s="24">
        <f>aug[[#This Row],[Salary]]/aug[[#This Row],[Days]]</f>
        <v>2870.9677419354839</v>
      </c>
      <c r="BC15" s="24">
        <f>aug[[#This Row],[PerDaySalary]]*aug[[#This Row],[Absent]]</f>
        <v>0</v>
      </c>
      <c r="BD15" s="25">
        <f>aug[[#This Row],[Salary]]-aug[[#This Row],[Deduction]]</f>
        <v>89000</v>
      </c>
      <c r="BE15" s="38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</row>
    <row r="16" spans="4:92" ht="15" thickBot="1" x14ac:dyDescent="0.35">
      <c r="D16" s="36"/>
      <c r="E16" s="40"/>
      <c r="F16" s="7">
        <v>7</v>
      </c>
      <c r="G16" s="2" t="s">
        <v>55</v>
      </c>
      <c r="H16" s="2">
        <v>1007</v>
      </c>
      <c r="I16" s="16">
        <f t="shared" si="9"/>
        <v>5</v>
      </c>
      <c r="J16" s="15" t="s">
        <v>58</v>
      </c>
      <c r="K16" s="15" t="s">
        <v>58</v>
      </c>
      <c r="L16" s="15" t="str">
        <f t="shared" si="2"/>
        <v>WO</v>
      </c>
      <c r="M16" s="15" t="s">
        <v>52</v>
      </c>
      <c r="N16" s="15" t="s">
        <v>52</v>
      </c>
      <c r="O16" s="15" t="s">
        <v>52</v>
      </c>
      <c r="P16" s="15" t="s">
        <v>52</v>
      </c>
      <c r="Q16" s="15" t="s">
        <v>52</v>
      </c>
      <c r="R16" s="15" t="s">
        <v>52</v>
      </c>
      <c r="S16" s="15" t="str">
        <f t="shared" si="2"/>
        <v>WO</v>
      </c>
      <c r="T16" s="15" t="s">
        <v>52</v>
      </c>
      <c r="U16" s="15" t="s">
        <v>52</v>
      </c>
      <c r="V16" s="15" t="s">
        <v>52</v>
      </c>
      <c r="W16" s="15" t="s">
        <v>52</v>
      </c>
      <c r="X16" s="15" t="s">
        <v>52</v>
      </c>
      <c r="Y16" s="15" t="s">
        <v>52</v>
      </c>
      <c r="Z16" s="15" t="str">
        <f t="shared" si="2"/>
        <v>WO</v>
      </c>
      <c r="AA16" s="15" t="s">
        <v>52</v>
      </c>
      <c r="AB16" s="15" t="s">
        <v>52</v>
      </c>
      <c r="AC16" s="15" t="s">
        <v>52</v>
      </c>
      <c r="AD16" s="15" t="s">
        <v>52</v>
      </c>
      <c r="AE16" s="15" t="s">
        <v>52</v>
      </c>
      <c r="AF16" s="15" t="s">
        <v>52</v>
      </c>
      <c r="AG16" s="15" t="str">
        <f t="shared" si="2"/>
        <v>WO</v>
      </c>
      <c r="AH16" s="15" t="s">
        <v>52</v>
      </c>
      <c r="AI16" s="15" t="s">
        <v>54</v>
      </c>
      <c r="AJ16" s="15" t="s">
        <v>54</v>
      </c>
      <c r="AK16" s="15" t="s">
        <v>54</v>
      </c>
      <c r="AL16" s="15" t="s">
        <v>52</v>
      </c>
      <c r="AM16" s="15" t="s">
        <v>52</v>
      </c>
      <c r="AN16" s="15" t="str">
        <f t="shared" si="2"/>
        <v>WO</v>
      </c>
      <c r="AO16" s="40"/>
      <c r="AP16" s="38"/>
      <c r="AQ16" s="31">
        <v>7</v>
      </c>
      <c r="AR16" s="2" t="s">
        <v>55</v>
      </c>
      <c r="AS16" s="2" t="str">
        <f t="shared" si="3"/>
        <v>August</v>
      </c>
      <c r="AT16" s="32">
        <v>1007</v>
      </c>
      <c r="AU16">
        <f t="shared" si="4"/>
        <v>23</v>
      </c>
      <c r="AV16">
        <f t="shared" si="5"/>
        <v>0</v>
      </c>
      <c r="AW16">
        <f t="shared" si="6"/>
        <v>3</v>
      </c>
      <c r="AX16">
        <f t="shared" si="7"/>
        <v>5</v>
      </c>
      <c r="AY16" s="3">
        <f t="shared" si="8"/>
        <v>31</v>
      </c>
      <c r="AZ16" s="3">
        <f>aug[[#This Row],[Days]]-aug[[#This Row],[Absent]]</f>
        <v>31</v>
      </c>
      <c r="BA16" s="23">
        <v>76000</v>
      </c>
      <c r="BB16" s="24">
        <f>aug[[#This Row],[Salary]]/aug[[#This Row],[Days]]</f>
        <v>2451.6129032258063</v>
      </c>
      <c r="BC16" s="24">
        <f>aug[[#This Row],[PerDaySalary]]*aug[[#This Row],[Absent]]</f>
        <v>0</v>
      </c>
      <c r="BD16" s="25">
        <f>aug[[#This Row],[Salary]]-aug[[#This Row],[Deduction]]</f>
        <v>76000</v>
      </c>
      <c r="BE16" s="38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</row>
    <row r="17" spans="4:92" ht="15" thickBot="1" x14ac:dyDescent="0.35">
      <c r="D17" s="36"/>
      <c r="E17" s="40"/>
      <c r="F17" s="7">
        <v>8</v>
      </c>
      <c r="G17" s="2" t="s">
        <v>31</v>
      </c>
      <c r="H17" s="2">
        <v>1008</v>
      </c>
      <c r="I17" s="16">
        <f t="shared" si="9"/>
        <v>5</v>
      </c>
      <c r="J17" s="15" t="s">
        <v>58</v>
      </c>
      <c r="K17" s="15" t="s">
        <v>58</v>
      </c>
      <c r="L17" s="15" t="str">
        <f t="shared" si="2"/>
        <v>WO</v>
      </c>
      <c r="M17" s="15" t="s">
        <v>52</v>
      </c>
      <c r="N17" s="15" t="s">
        <v>52</v>
      </c>
      <c r="O17" s="15" t="s">
        <v>52</v>
      </c>
      <c r="P17" s="15" t="s">
        <v>52</v>
      </c>
      <c r="Q17" s="15" t="s">
        <v>52</v>
      </c>
      <c r="R17" s="15" t="s">
        <v>52</v>
      </c>
      <c r="S17" s="15" t="str">
        <f t="shared" si="2"/>
        <v>WO</v>
      </c>
      <c r="T17" s="15" t="s">
        <v>52</v>
      </c>
      <c r="U17" s="15" t="s">
        <v>52</v>
      </c>
      <c r="V17" s="15" t="s">
        <v>52</v>
      </c>
      <c r="W17" s="15" t="s">
        <v>52</v>
      </c>
      <c r="X17" s="15" t="s">
        <v>52</v>
      </c>
      <c r="Y17" s="15" t="s">
        <v>52</v>
      </c>
      <c r="Z17" s="15" t="str">
        <f t="shared" si="2"/>
        <v>WO</v>
      </c>
      <c r="AA17" s="15" t="s">
        <v>52</v>
      </c>
      <c r="AB17" s="15" t="s">
        <v>52</v>
      </c>
      <c r="AC17" s="15" t="s">
        <v>52</v>
      </c>
      <c r="AD17" s="15" t="s">
        <v>52</v>
      </c>
      <c r="AE17" s="15" t="s">
        <v>52</v>
      </c>
      <c r="AF17" s="15" t="s">
        <v>52</v>
      </c>
      <c r="AG17" s="15" t="str">
        <f t="shared" si="2"/>
        <v>WO</v>
      </c>
      <c r="AH17" s="15" t="s">
        <v>52</v>
      </c>
      <c r="AI17" s="15" t="s">
        <v>54</v>
      </c>
      <c r="AJ17" s="15" t="s">
        <v>54</v>
      </c>
      <c r="AK17" s="15" t="s">
        <v>54</v>
      </c>
      <c r="AL17" s="15" t="s">
        <v>52</v>
      </c>
      <c r="AM17" s="15" t="s">
        <v>52</v>
      </c>
      <c r="AN17" s="15" t="str">
        <f t="shared" si="2"/>
        <v>WO</v>
      </c>
      <c r="AO17" s="40"/>
      <c r="AP17" s="38"/>
      <c r="AQ17" s="31">
        <v>8</v>
      </c>
      <c r="AR17" s="2" t="s">
        <v>31</v>
      </c>
      <c r="AS17" s="2" t="str">
        <f t="shared" si="3"/>
        <v>August</v>
      </c>
      <c r="AT17" s="32">
        <v>1008</v>
      </c>
      <c r="AU17">
        <f t="shared" si="4"/>
        <v>23</v>
      </c>
      <c r="AV17">
        <f t="shared" si="5"/>
        <v>0</v>
      </c>
      <c r="AW17">
        <f t="shared" si="6"/>
        <v>3</v>
      </c>
      <c r="AX17">
        <f t="shared" si="7"/>
        <v>5</v>
      </c>
      <c r="AY17" s="3">
        <f t="shared" si="8"/>
        <v>31</v>
      </c>
      <c r="AZ17" s="3">
        <f>aug[[#This Row],[Days]]-aug[[#This Row],[Absent]]</f>
        <v>31</v>
      </c>
      <c r="BA17" s="23">
        <v>54000</v>
      </c>
      <c r="BB17" s="24">
        <f>aug[[#This Row],[Salary]]/aug[[#This Row],[Days]]</f>
        <v>1741.9354838709678</v>
      </c>
      <c r="BC17" s="24">
        <f>aug[[#This Row],[PerDaySalary]]*aug[[#This Row],[Absent]]</f>
        <v>0</v>
      </c>
      <c r="BD17" s="25">
        <f>aug[[#This Row],[Salary]]-aug[[#This Row],[Deduction]]</f>
        <v>54000</v>
      </c>
      <c r="BE17" s="38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</row>
    <row r="18" spans="4:92" ht="15" thickBot="1" x14ac:dyDescent="0.35">
      <c r="D18" s="36"/>
      <c r="E18" s="40"/>
      <c r="F18" s="7">
        <v>9</v>
      </c>
      <c r="G18" s="2" t="s">
        <v>32</v>
      </c>
      <c r="H18" s="2">
        <v>1009</v>
      </c>
      <c r="I18" s="16">
        <f t="shared" si="9"/>
        <v>5</v>
      </c>
      <c r="J18" s="15" t="s">
        <v>58</v>
      </c>
      <c r="K18" s="15" t="s">
        <v>58</v>
      </c>
      <c r="L18" s="15" t="str">
        <f t="shared" si="2"/>
        <v>WO</v>
      </c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15" t="s">
        <v>52</v>
      </c>
      <c r="S18" s="15" t="str">
        <f t="shared" si="2"/>
        <v>WO</v>
      </c>
      <c r="T18" s="15" t="s">
        <v>52</v>
      </c>
      <c r="U18" s="15" t="s">
        <v>52</v>
      </c>
      <c r="V18" s="15" t="s">
        <v>52</v>
      </c>
      <c r="W18" s="15" t="s">
        <v>52</v>
      </c>
      <c r="X18" s="15" t="s">
        <v>52</v>
      </c>
      <c r="Y18" s="15" t="s">
        <v>52</v>
      </c>
      <c r="Z18" s="15" t="str">
        <f t="shared" ref="Z18:AN29" si="10">IF(Z$8="Sun","WO","")</f>
        <v>WO</v>
      </c>
      <c r="AA18" s="15" t="s">
        <v>52</v>
      </c>
      <c r="AB18" s="15" t="s">
        <v>52</v>
      </c>
      <c r="AC18" s="15" t="s">
        <v>52</v>
      </c>
      <c r="AD18" s="15" t="s">
        <v>52</v>
      </c>
      <c r="AE18" s="15" t="s">
        <v>52</v>
      </c>
      <c r="AF18" s="15" t="s">
        <v>52</v>
      </c>
      <c r="AG18" s="15" t="str">
        <f t="shared" si="10"/>
        <v>WO</v>
      </c>
      <c r="AH18" s="15" t="s">
        <v>52</v>
      </c>
      <c r="AI18" s="15" t="s">
        <v>54</v>
      </c>
      <c r="AJ18" s="15" t="s">
        <v>54</v>
      </c>
      <c r="AK18" s="15" t="s">
        <v>54</v>
      </c>
      <c r="AL18" s="15" t="s">
        <v>52</v>
      </c>
      <c r="AM18" s="15" t="s">
        <v>52</v>
      </c>
      <c r="AN18" s="15" t="str">
        <f t="shared" si="10"/>
        <v>WO</v>
      </c>
      <c r="AO18" s="40"/>
      <c r="AP18" s="38"/>
      <c r="AQ18" s="31">
        <v>9</v>
      </c>
      <c r="AR18" s="2" t="s">
        <v>32</v>
      </c>
      <c r="AS18" s="2" t="str">
        <f t="shared" si="3"/>
        <v>August</v>
      </c>
      <c r="AT18" s="32">
        <v>1009</v>
      </c>
      <c r="AU18">
        <f t="shared" si="4"/>
        <v>23</v>
      </c>
      <c r="AV18">
        <f t="shared" si="5"/>
        <v>0</v>
      </c>
      <c r="AW18">
        <f t="shared" si="6"/>
        <v>3</v>
      </c>
      <c r="AX18">
        <f t="shared" si="7"/>
        <v>5</v>
      </c>
      <c r="AY18" s="3">
        <f t="shared" si="8"/>
        <v>31</v>
      </c>
      <c r="AZ18" s="3">
        <f>aug[[#This Row],[Days]]-aug[[#This Row],[Absent]]</f>
        <v>31</v>
      </c>
      <c r="BA18" s="23">
        <v>34000</v>
      </c>
      <c r="BB18" s="24">
        <f>aug[[#This Row],[Salary]]/aug[[#This Row],[Days]]</f>
        <v>1096.7741935483871</v>
      </c>
      <c r="BC18" s="24">
        <f>aug[[#This Row],[PerDaySalary]]*aug[[#This Row],[Absent]]</f>
        <v>0</v>
      </c>
      <c r="BD18" s="25">
        <f>aug[[#This Row],[Salary]]-aug[[#This Row],[Deduction]]</f>
        <v>34000</v>
      </c>
      <c r="BE18" s="38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</row>
    <row r="19" spans="4:92" ht="15" thickBot="1" x14ac:dyDescent="0.35">
      <c r="D19" s="36"/>
      <c r="E19" s="40"/>
      <c r="F19" s="7">
        <v>10</v>
      </c>
      <c r="G19" s="2" t="s">
        <v>11</v>
      </c>
      <c r="H19" s="2">
        <v>1010</v>
      </c>
      <c r="I19" s="16">
        <f t="shared" si="9"/>
        <v>5</v>
      </c>
      <c r="J19" s="15" t="s">
        <v>58</v>
      </c>
      <c r="K19" s="15" t="s">
        <v>58</v>
      </c>
      <c r="L19" s="15" t="str">
        <f t="shared" ref="L19:S29" si="11">IF(L$8="Sun","WO","")</f>
        <v>WO</v>
      </c>
      <c r="M19" s="15" t="s">
        <v>52</v>
      </c>
      <c r="N19" s="15" t="s">
        <v>52</v>
      </c>
      <c r="O19" s="15" t="s">
        <v>52</v>
      </c>
      <c r="P19" s="15" t="s">
        <v>52</v>
      </c>
      <c r="Q19" s="15" t="s">
        <v>52</v>
      </c>
      <c r="R19" s="15" t="s">
        <v>52</v>
      </c>
      <c r="S19" s="15" t="str">
        <f t="shared" si="11"/>
        <v>WO</v>
      </c>
      <c r="T19" s="15" t="s">
        <v>52</v>
      </c>
      <c r="U19" s="15" t="s">
        <v>52</v>
      </c>
      <c r="V19" s="15" t="s">
        <v>52</v>
      </c>
      <c r="W19" s="15" t="s">
        <v>52</v>
      </c>
      <c r="X19" s="15" t="s">
        <v>52</v>
      </c>
      <c r="Y19" s="15" t="s">
        <v>52</v>
      </c>
      <c r="Z19" s="15" t="str">
        <f t="shared" si="10"/>
        <v>WO</v>
      </c>
      <c r="AA19" s="15" t="s">
        <v>52</v>
      </c>
      <c r="AB19" s="15" t="s">
        <v>52</v>
      </c>
      <c r="AC19" s="15" t="s">
        <v>52</v>
      </c>
      <c r="AD19" s="15" t="s">
        <v>52</v>
      </c>
      <c r="AE19" s="15" t="s">
        <v>52</v>
      </c>
      <c r="AF19" s="15" t="s">
        <v>52</v>
      </c>
      <c r="AG19" s="15" t="str">
        <f t="shared" si="10"/>
        <v>WO</v>
      </c>
      <c r="AH19" s="15" t="s">
        <v>52</v>
      </c>
      <c r="AI19" s="15" t="s">
        <v>54</v>
      </c>
      <c r="AJ19" s="15" t="s">
        <v>54</v>
      </c>
      <c r="AK19" s="15" t="s">
        <v>54</v>
      </c>
      <c r="AL19" s="15" t="s">
        <v>52</v>
      </c>
      <c r="AM19" s="15" t="s">
        <v>52</v>
      </c>
      <c r="AN19" s="15" t="str">
        <f t="shared" si="10"/>
        <v>WO</v>
      </c>
      <c r="AO19" s="40"/>
      <c r="AP19" s="38"/>
      <c r="AQ19" s="31">
        <v>10</v>
      </c>
      <c r="AR19" s="2" t="s">
        <v>11</v>
      </c>
      <c r="AS19" s="2" t="str">
        <f t="shared" si="3"/>
        <v>August</v>
      </c>
      <c r="AT19" s="32">
        <v>1010</v>
      </c>
      <c r="AU19">
        <f t="shared" si="4"/>
        <v>23</v>
      </c>
      <c r="AV19">
        <f t="shared" si="5"/>
        <v>0</v>
      </c>
      <c r="AW19">
        <f t="shared" si="6"/>
        <v>3</v>
      </c>
      <c r="AX19">
        <f t="shared" si="7"/>
        <v>5</v>
      </c>
      <c r="AY19" s="3">
        <f t="shared" si="8"/>
        <v>31</v>
      </c>
      <c r="AZ19" s="3">
        <f>aug[[#This Row],[Days]]-aug[[#This Row],[Absent]]</f>
        <v>31</v>
      </c>
      <c r="BA19" s="23">
        <v>23000</v>
      </c>
      <c r="BB19" s="24">
        <f>aug[[#This Row],[Salary]]/aug[[#This Row],[Days]]</f>
        <v>741.93548387096769</v>
      </c>
      <c r="BC19" s="24">
        <f>aug[[#This Row],[PerDaySalary]]*aug[[#This Row],[Absent]]</f>
        <v>0</v>
      </c>
      <c r="BD19" s="25">
        <f>aug[[#This Row],[Salary]]-aug[[#This Row],[Deduction]]</f>
        <v>23000</v>
      </c>
      <c r="BE19" s="38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</row>
    <row r="20" spans="4:92" ht="15" thickBot="1" x14ac:dyDescent="0.35">
      <c r="D20" s="36"/>
      <c r="E20" s="40"/>
      <c r="F20" s="7">
        <v>11</v>
      </c>
      <c r="G20" s="2" t="s">
        <v>56</v>
      </c>
      <c r="H20" s="2">
        <v>1011</v>
      </c>
      <c r="I20" s="16">
        <f t="shared" si="9"/>
        <v>5</v>
      </c>
      <c r="J20" s="15" t="s">
        <v>58</v>
      </c>
      <c r="K20" s="15" t="s">
        <v>58</v>
      </c>
      <c r="L20" s="15" t="str">
        <f t="shared" si="11"/>
        <v>WO</v>
      </c>
      <c r="M20" s="15" t="s">
        <v>52</v>
      </c>
      <c r="N20" s="15" t="s">
        <v>52</v>
      </c>
      <c r="O20" s="15" t="s">
        <v>52</v>
      </c>
      <c r="P20" s="15" t="s">
        <v>52</v>
      </c>
      <c r="Q20" s="15" t="s">
        <v>52</v>
      </c>
      <c r="R20" s="15" t="s">
        <v>52</v>
      </c>
      <c r="S20" s="15" t="str">
        <f t="shared" si="11"/>
        <v>WO</v>
      </c>
      <c r="T20" s="15" t="s">
        <v>52</v>
      </c>
      <c r="U20" s="15" t="s">
        <v>52</v>
      </c>
      <c r="V20" s="15" t="s">
        <v>52</v>
      </c>
      <c r="W20" s="15" t="s">
        <v>52</v>
      </c>
      <c r="X20" s="15" t="s">
        <v>52</v>
      </c>
      <c r="Y20" s="15" t="s">
        <v>52</v>
      </c>
      <c r="Z20" s="15" t="str">
        <f t="shared" si="10"/>
        <v>WO</v>
      </c>
      <c r="AA20" s="15" t="s">
        <v>52</v>
      </c>
      <c r="AB20" s="15" t="s">
        <v>52</v>
      </c>
      <c r="AC20" s="15" t="s">
        <v>52</v>
      </c>
      <c r="AD20" s="15" t="s">
        <v>52</v>
      </c>
      <c r="AE20" s="15" t="s">
        <v>52</v>
      </c>
      <c r="AF20" s="15" t="s">
        <v>52</v>
      </c>
      <c r="AG20" s="15" t="str">
        <f t="shared" si="10"/>
        <v>WO</v>
      </c>
      <c r="AH20" s="15" t="s">
        <v>52</v>
      </c>
      <c r="AI20" s="15" t="s">
        <v>54</v>
      </c>
      <c r="AJ20" s="15" t="s">
        <v>54</v>
      </c>
      <c r="AK20" s="15" t="s">
        <v>54</v>
      </c>
      <c r="AL20" s="15" t="s">
        <v>52</v>
      </c>
      <c r="AM20" s="15" t="s">
        <v>52</v>
      </c>
      <c r="AN20" s="15" t="str">
        <f t="shared" si="10"/>
        <v>WO</v>
      </c>
      <c r="AO20" s="40"/>
      <c r="AP20" s="38"/>
      <c r="AQ20" s="31">
        <v>11</v>
      </c>
      <c r="AR20" s="2" t="s">
        <v>56</v>
      </c>
      <c r="AS20" s="2" t="str">
        <f t="shared" si="3"/>
        <v>August</v>
      </c>
      <c r="AT20" s="32">
        <v>1011</v>
      </c>
      <c r="AU20">
        <f t="shared" si="4"/>
        <v>23</v>
      </c>
      <c r="AV20">
        <f t="shared" si="5"/>
        <v>0</v>
      </c>
      <c r="AW20">
        <f t="shared" si="6"/>
        <v>3</v>
      </c>
      <c r="AX20">
        <f t="shared" si="7"/>
        <v>5</v>
      </c>
      <c r="AY20" s="3">
        <f t="shared" si="8"/>
        <v>31</v>
      </c>
      <c r="AZ20" s="3">
        <f>aug[[#This Row],[Days]]-aug[[#This Row],[Absent]]</f>
        <v>31</v>
      </c>
      <c r="BA20" s="23">
        <v>45000</v>
      </c>
      <c r="BB20" s="24">
        <f>aug[[#This Row],[Salary]]/aug[[#This Row],[Days]]</f>
        <v>1451.6129032258063</v>
      </c>
      <c r="BC20" s="24">
        <f>aug[[#This Row],[PerDaySalary]]*aug[[#This Row],[Absent]]</f>
        <v>0</v>
      </c>
      <c r="BD20" s="25">
        <f>aug[[#This Row],[Salary]]-aug[[#This Row],[Deduction]]</f>
        <v>45000</v>
      </c>
      <c r="BE20" s="38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</row>
    <row r="21" spans="4:92" ht="15" thickBot="1" x14ac:dyDescent="0.35">
      <c r="D21" s="36"/>
      <c r="E21" s="40"/>
      <c r="F21" s="7">
        <v>12</v>
      </c>
      <c r="G21" s="2" t="s">
        <v>33</v>
      </c>
      <c r="H21" s="2">
        <v>1012</v>
      </c>
      <c r="I21" s="16">
        <f t="shared" si="9"/>
        <v>5</v>
      </c>
      <c r="J21" s="15" t="s">
        <v>58</v>
      </c>
      <c r="K21" s="15" t="s">
        <v>58</v>
      </c>
      <c r="L21" s="15" t="str">
        <f t="shared" si="11"/>
        <v>WO</v>
      </c>
      <c r="M21" s="15" t="s">
        <v>52</v>
      </c>
      <c r="N21" s="15" t="s">
        <v>52</v>
      </c>
      <c r="O21" s="15" t="s">
        <v>52</v>
      </c>
      <c r="P21" s="15" t="s">
        <v>52</v>
      </c>
      <c r="Q21" s="15" t="s">
        <v>52</v>
      </c>
      <c r="R21" s="15" t="s">
        <v>52</v>
      </c>
      <c r="S21" s="15" t="str">
        <f t="shared" si="11"/>
        <v>WO</v>
      </c>
      <c r="T21" s="15" t="s">
        <v>52</v>
      </c>
      <c r="U21" s="15" t="s">
        <v>52</v>
      </c>
      <c r="V21" s="15" t="s">
        <v>52</v>
      </c>
      <c r="W21" s="15" t="s">
        <v>52</v>
      </c>
      <c r="X21" s="15" t="s">
        <v>52</v>
      </c>
      <c r="Y21" s="15" t="s">
        <v>52</v>
      </c>
      <c r="Z21" s="15" t="str">
        <f t="shared" si="10"/>
        <v>WO</v>
      </c>
      <c r="AA21" s="15" t="s">
        <v>52</v>
      </c>
      <c r="AB21" s="15" t="s">
        <v>52</v>
      </c>
      <c r="AC21" s="15" t="s">
        <v>52</v>
      </c>
      <c r="AD21" s="15" t="s">
        <v>52</v>
      </c>
      <c r="AE21" s="15" t="s">
        <v>52</v>
      </c>
      <c r="AF21" s="15" t="s">
        <v>52</v>
      </c>
      <c r="AG21" s="15" t="str">
        <f t="shared" si="10"/>
        <v>WO</v>
      </c>
      <c r="AH21" s="15" t="s">
        <v>52</v>
      </c>
      <c r="AI21" s="15" t="s">
        <v>54</v>
      </c>
      <c r="AJ21" s="15" t="s">
        <v>54</v>
      </c>
      <c r="AK21" s="15" t="s">
        <v>54</v>
      </c>
      <c r="AL21" s="15" t="s">
        <v>52</v>
      </c>
      <c r="AM21" s="15" t="s">
        <v>52</v>
      </c>
      <c r="AN21" s="15" t="str">
        <f t="shared" si="10"/>
        <v>WO</v>
      </c>
      <c r="AO21" s="40"/>
      <c r="AP21" s="38"/>
      <c r="AQ21" s="31">
        <v>12</v>
      </c>
      <c r="AR21" s="2" t="s">
        <v>33</v>
      </c>
      <c r="AS21" s="2" t="str">
        <f t="shared" si="3"/>
        <v>August</v>
      </c>
      <c r="AT21" s="32">
        <v>1012</v>
      </c>
      <c r="AU21">
        <f t="shared" si="4"/>
        <v>23</v>
      </c>
      <c r="AV21">
        <f t="shared" si="5"/>
        <v>0</v>
      </c>
      <c r="AW21">
        <f t="shared" si="6"/>
        <v>3</v>
      </c>
      <c r="AX21">
        <f t="shared" si="7"/>
        <v>5</v>
      </c>
      <c r="AY21" s="3">
        <f t="shared" si="8"/>
        <v>31</v>
      </c>
      <c r="AZ21" s="3">
        <f>aug[[#This Row],[Days]]-aug[[#This Row],[Absent]]</f>
        <v>31</v>
      </c>
      <c r="BA21" s="23">
        <v>54000</v>
      </c>
      <c r="BB21" s="24">
        <f>aug[[#This Row],[Salary]]/aug[[#This Row],[Days]]</f>
        <v>1741.9354838709678</v>
      </c>
      <c r="BC21" s="24">
        <f>aug[[#This Row],[PerDaySalary]]*aug[[#This Row],[Absent]]</f>
        <v>0</v>
      </c>
      <c r="BD21" s="25">
        <f>aug[[#This Row],[Salary]]-aug[[#This Row],[Deduction]]</f>
        <v>54000</v>
      </c>
      <c r="BE21" s="38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</row>
    <row r="22" spans="4:92" ht="15" thickBot="1" x14ac:dyDescent="0.35">
      <c r="D22" s="36"/>
      <c r="E22" s="40"/>
      <c r="F22" s="7">
        <v>13</v>
      </c>
      <c r="G22" s="2" t="s">
        <v>34</v>
      </c>
      <c r="H22" s="2">
        <v>1013</v>
      </c>
      <c r="I22" s="16">
        <f t="shared" si="9"/>
        <v>5</v>
      </c>
      <c r="J22" s="15" t="s">
        <v>58</v>
      </c>
      <c r="K22" s="15" t="s">
        <v>58</v>
      </c>
      <c r="L22" s="15" t="str">
        <f t="shared" si="11"/>
        <v>WO</v>
      </c>
      <c r="M22" s="15" t="s">
        <v>52</v>
      </c>
      <c r="N22" s="15" t="s">
        <v>52</v>
      </c>
      <c r="O22" s="15" t="s">
        <v>52</v>
      </c>
      <c r="P22" s="15" t="s">
        <v>52</v>
      </c>
      <c r="Q22" s="15" t="s">
        <v>52</v>
      </c>
      <c r="R22" s="15" t="s">
        <v>52</v>
      </c>
      <c r="S22" s="15" t="str">
        <f t="shared" si="11"/>
        <v>WO</v>
      </c>
      <c r="T22" s="15" t="s">
        <v>52</v>
      </c>
      <c r="U22" s="15" t="s">
        <v>52</v>
      </c>
      <c r="V22" s="15" t="s">
        <v>52</v>
      </c>
      <c r="W22" s="15" t="s">
        <v>52</v>
      </c>
      <c r="X22" s="15" t="s">
        <v>52</v>
      </c>
      <c r="Y22" s="15" t="s">
        <v>52</v>
      </c>
      <c r="Z22" s="15" t="str">
        <f t="shared" si="10"/>
        <v>WO</v>
      </c>
      <c r="AA22" s="15" t="s">
        <v>52</v>
      </c>
      <c r="AB22" s="15" t="s">
        <v>52</v>
      </c>
      <c r="AC22" s="15" t="s">
        <v>52</v>
      </c>
      <c r="AD22" s="15" t="s">
        <v>52</v>
      </c>
      <c r="AE22" s="15" t="s">
        <v>52</v>
      </c>
      <c r="AF22" s="15" t="s">
        <v>52</v>
      </c>
      <c r="AG22" s="15" t="str">
        <f t="shared" si="10"/>
        <v>WO</v>
      </c>
      <c r="AH22" s="15" t="s">
        <v>52</v>
      </c>
      <c r="AI22" s="15" t="s">
        <v>54</v>
      </c>
      <c r="AJ22" s="15" t="s">
        <v>54</v>
      </c>
      <c r="AK22" s="15" t="s">
        <v>54</v>
      </c>
      <c r="AL22" s="15" t="s">
        <v>52</v>
      </c>
      <c r="AM22" s="15" t="s">
        <v>52</v>
      </c>
      <c r="AN22" s="15" t="str">
        <f t="shared" si="10"/>
        <v>WO</v>
      </c>
      <c r="AO22" s="40"/>
      <c r="AP22" s="38"/>
      <c r="AQ22" s="31">
        <v>13</v>
      </c>
      <c r="AR22" s="2" t="s">
        <v>34</v>
      </c>
      <c r="AS22" s="2" t="str">
        <f t="shared" si="3"/>
        <v>August</v>
      </c>
      <c r="AT22" s="32">
        <v>1013</v>
      </c>
      <c r="AU22">
        <f t="shared" si="4"/>
        <v>23</v>
      </c>
      <c r="AV22">
        <f t="shared" si="5"/>
        <v>0</v>
      </c>
      <c r="AW22">
        <f t="shared" si="6"/>
        <v>3</v>
      </c>
      <c r="AX22">
        <f t="shared" si="7"/>
        <v>5</v>
      </c>
      <c r="AY22" s="3">
        <f t="shared" si="8"/>
        <v>31</v>
      </c>
      <c r="AZ22" s="3">
        <f>aug[[#This Row],[Days]]-aug[[#This Row],[Absent]]</f>
        <v>31</v>
      </c>
      <c r="BA22" s="23">
        <v>23000</v>
      </c>
      <c r="BB22" s="24">
        <f>aug[[#This Row],[Salary]]/aug[[#This Row],[Days]]</f>
        <v>741.93548387096769</v>
      </c>
      <c r="BC22" s="24">
        <f>aug[[#This Row],[PerDaySalary]]*aug[[#This Row],[Absent]]</f>
        <v>0</v>
      </c>
      <c r="BD22" s="25">
        <f>aug[[#This Row],[Salary]]-aug[[#This Row],[Deduction]]</f>
        <v>23000</v>
      </c>
      <c r="BE22" s="38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</row>
    <row r="23" spans="4:92" ht="15" thickBot="1" x14ac:dyDescent="0.35">
      <c r="D23" s="36"/>
      <c r="E23" s="40"/>
      <c r="F23" s="7">
        <v>14</v>
      </c>
      <c r="G23" s="2" t="s">
        <v>35</v>
      </c>
      <c r="H23" s="2">
        <v>1014</v>
      </c>
      <c r="I23" s="16">
        <f t="shared" si="9"/>
        <v>5</v>
      </c>
      <c r="J23" s="15" t="s">
        <v>58</v>
      </c>
      <c r="K23" s="15" t="s">
        <v>58</v>
      </c>
      <c r="L23" s="15" t="str">
        <f t="shared" si="11"/>
        <v>WO</v>
      </c>
      <c r="M23" s="15" t="s">
        <v>52</v>
      </c>
      <c r="N23" s="15" t="s">
        <v>52</v>
      </c>
      <c r="O23" s="15" t="s">
        <v>52</v>
      </c>
      <c r="P23" s="15" t="s">
        <v>52</v>
      </c>
      <c r="Q23" s="15" t="s">
        <v>52</v>
      </c>
      <c r="R23" s="15" t="s">
        <v>52</v>
      </c>
      <c r="S23" s="15" t="str">
        <f t="shared" si="11"/>
        <v>WO</v>
      </c>
      <c r="T23" s="15" t="s">
        <v>52</v>
      </c>
      <c r="U23" s="15" t="s">
        <v>52</v>
      </c>
      <c r="V23" s="15" t="s">
        <v>52</v>
      </c>
      <c r="W23" s="15" t="s">
        <v>52</v>
      </c>
      <c r="X23" s="15" t="s">
        <v>52</v>
      </c>
      <c r="Y23" s="15" t="s">
        <v>52</v>
      </c>
      <c r="Z23" s="15" t="str">
        <f t="shared" si="10"/>
        <v>WO</v>
      </c>
      <c r="AA23" s="15" t="s">
        <v>52</v>
      </c>
      <c r="AB23" s="15" t="s">
        <v>52</v>
      </c>
      <c r="AC23" s="15" t="s">
        <v>52</v>
      </c>
      <c r="AD23" s="15" t="s">
        <v>52</v>
      </c>
      <c r="AE23" s="15" t="s">
        <v>52</v>
      </c>
      <c r="AF23" s="15" t="s">
        <v>52</v>
      </c>
      <c r="AG23" s="15" t="str">
        <f t="shared" si="10"/>
        <v>WO</v>
      </c>
      <c r="AH23" s="15" t="s">
        <v>52</v>
      </c>
      <c r="AI23" s="15" t="s">
        <v>54</v>
      </c>
      <c r="AJ23" s="15" t="s">
        <v>54</v>
      </c>
      <c r="AK23" s="15" t="s">
        <v>54</v>
      </c>
      <c r="AL23" s="15" t="s">
        <v>52</v>
      </c>
      <c r="AM23" s="15" t="s">
        <v>52</v>
      </c>
      <c r="AN23" s="15" t="str">
        <f t="shared" si="10"/>
        <v>WO</v>
      </c>
      <c r="AO23" s="40"/>
      <c r="AP23" s="38"/>
      <c r="AQ23" s="31">
        <v>14</v>
      </c>
      <c r="AR23" s="2" t="s">
        <v>35</v>
      </c>
      <c r="AS23" s="2" t="str">
        <f t="shared" si="3"/>
        <v>August</v>
      </c>
      <c r="AT23" s="32">
        <v>1014</v>
      </c>
      <c r="AU23">
        <f t="shared" si="4"/>
        <v>23</v>
      </c>
      <c r="AV23">
        <f t="shared" si="5"/>
        <v>0</v>
      </c>
      <c r="AW23">
        <f t="shared" si="6"/>
        <v>3</v>
      </c>
      <c r="AX23">
        <f t="shared" si="7"/>
        <v>5</v>
      </c>
      <c r="AY23" s="3">
        <f t="shared" si="8"/>
        <v>31</v>
      </c>
      <c r="AZ23" s="3">
        <f>aug[[#This Row],[Days]]-aug[[#This Row],[Absent]]</f>
        <v>31</v>
      </c>
      <c r="BA23" s="23">
        <v>12000</v>
      </c>
      <c r="BB23" s="24">
        <f>aug[[#This Row],[Salary]]/aug[[#This Row],[Days]]</f>
        <v>387.09677419354841</v>
      </c>
      <c r="BC23" s="24">
        <f>aug[[#This Row],[PerDaySalary]]*aug[[#This Row],[Absent]]</f>
        <v>0</v>
      </c>
      <c r="BD23" s="25">
        <f>aug[[#This Row],[Salary]]-aug[[#This Row],[Deduction]]</f>
        <v>12000</v>
      </c>
      <c r="BE23" s="38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</row>
    <row r="24" spans="4:92" ht="15" thickBot="1" x14ac:dyDescent="0.35">
      <c r="D24" s="36"/>
      <c r="E24" s="40"/>
      <c r="F24" s="7">
        <v>15</v>
      </c>
      <c r="G24" s="2" t="s">
        <v>36</v>
      </c>
      <c r="H24" s="2">
        <v>1015</v>
      </c>
      <c r="I24" s="16">
        <f t="shared" si="9"/>
        <v>5</v>
      </c>
      <c r="J24" s="15" t="s">
        <v>58</v>
      </c>
      <c r="K24" s="15" t="s">
        <v>58</v>
      </c>
      <c r="L24" s="15" t="str">
        <f t="shared" si="11"/>
        <v>WO</v>
      </c>
      <c r="M24" s="15" t="s">
        <v>52</v>
      </c>
      <c r="N24" s="15" t="s">
        <v>52</v>
      </c>
      <c r="O24" s="15" t="s">
        <v>52</v>
      </c>
      <c r="P24" s="15" t="s">
        <v>52</v>
      </c>
      <c r="Q24" s="15" t="s">
        <v>52</v>
      </c>
      <c r="R24" s="15" t="s">
        <v>52</v>
      </c>
      <c r="S24" s="15" t="str">
        <f t="shared" si="11"/>
        <v>WO</v>
      </c>
      <c r="T24" s="15" t="s">
        <v>52</v>
      </c>
      <c r="U24" s="15" t="s">
        <v>52</v>
      </c>
      <c r="V24" s="15" t="s">
        <v>52</v>
      </c>
      <c r="W24" s="15" t="s">
        <v>52</v>
      </c>
      <c r="X24" s="15" t="s">
        <v>52</v>
      </c>
      <c r="Y24" s="15" t="s">
        <v>52</v>
      </c>
      <c r="Z24" s="15" t="str">
        <f t="shared" si="10"/>
        <v>WO</v>
      </c>
      <c r="AA24" s="15" t="s">
        <v>52</v>
      </c>
      <c r="AB24" s="15" t="s">
        <v>52</v>
      </c>
      <c r="AC24" s="15" t="s">
        <v>52</v>
      </c>
      <c r="AD24" s="15" t="s">
        <v>52</v>
      </c>
      <c r="AE24" s="15" t="s">
        <v>52</v>
      </c>
      <c r="AF24" s="15" t="s">
        <v>52</v>
      </c>
      <c r="AG24" s="15" t="str">
        <f t="shared" si="10"/>
        <v>WO</v>
      </c>
      <c r="AH24" s="15" t="s">
        <v>52</v>
      </c>
      <c r="AI24" s="15" t="s">
        <v>54</v>
      </c>
      <c r="AJ24" s="15" t="s">
        <v>54</v>
      </c>
      <c r="AK24" s="15" t="s">
        <v>54</v>
      </c>
      <c r="AL24" s="15" t="s">
        <v>52</v>
      </c>
      <c r="AM24" s="15" t="s">
        <v>52</v>
      </c>
      <c r="AN24" s="15" t="str">
        <f t="shared" si="10"/>
        <v>WO</v>
      </c>
      <c r="AO24" s="40"/>
      <c r="AP24" s="38"/>
      <c r="AQ24" s="31">
        <v>15</v>
      </c>
      <c r="AR24" s="2" t="s">
        <v>36</v>
      </c>
      <c r="AS24" s="2" t="str">
        <f t="shared" si="3"/>
        <v>August</v>
      </c>
      <c r="AT24" s="32">
        <v>1015</v>
      </c>
      <c r="AU24">
        <f t="shared" si="4"/>
        <v>23</v>
      </c>
      <c r="AV24">
        <f t="shared" si="5"/>
        <v>0</v>
      </c>
      <c r="AW24">
        <f t="shared" si="6"/>
        <v>3</v>
      </c>
      <c r="AX24">
        <f t="shared" si="7"/>
        <v>5</v>
      </c>
      <c r="AY24" s="3">
        <f t="shared" si="8"/>
        <v>31</v>
      </c>
      <c r="AZ24" s="3">
        <f>aug[[#This Row],[Days]]-aug[[#This Row],[Absent]]</f>
        <v>31</v>
      </c>
      <c r="BA24" s="23">
        <v>45000</v>
      </c>
      <c r="BB24" s="24">
        <f>aug[[#This Row],[Salary]]/aug[[#This Row],[Days]]</f>
        <v>1451.6129032258063</v>
      </c>
      <c r="BC24" s="24">
        <f>aug[[#This Row],[PerDaySalary]]*aug[[#This Row],[Absent]]</f>
        <v>0</v>
      </c>
      <c r="BD24" s="25">
        <f>aug[[#This Row],[Salary]]-aug[[#This Row],[Deduction]]</f>
        <v>45000</v>
      </c>
      <c r="BE24" s="38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4:92" ht="15" thickBot="1" x14ac:dyDescent="0.35">
      <c r="D25" s="36"/>
      <c r="E25" s="40"/>
      <c r="F25" s="7">
        <v>16</v>
      </c>
      <c r="G25" s="2" t="s">
        <v>37</v>
      </c>
      <c r="H25" s="2">
        <v>1016</v>
      </c>
      <c r="I25" s="16">
        <f t="shared" si="9"/>
        <v>5</v>
      </c>
      <c r="J25" s="15" t="s">
        <v>58</v>
      </c>
      <c r="K25" s="15" t="s">
        <v>58</v>
      </c>
      <c r="L25" s="15" t="str">
        <f t="shared" si="11"/>
        <v>WO</v>
      </c>
      <c r="M25" s="15" t="s">
        <v>52</v>
      </c>
      <c r="N25" s="15" t="s">
        <v>52</v>
      </c>
      <c r="O25" s="15" t="s">
        <v>52</v>
      </c>
      <c r="P25" s="15" t="s">
        <v>52</v>
      </c>
      <c r="Q25" s="15" t="s">
        <v>52</v>
      </c>
      <c r="R25" s="15" t="s">
        <v>52</v>
      </c>
      <c r="S25" s="15" t="str">
        <f t="shared" si="11"/>
        <v>WO</v>
      </c>
      <c r="T25" s="15" t="s">
        <v>52</v>
      </c>
      <c r="U25" s="15" t="s">
        <v>52</v>
      </c>
      <c r="V25" s="15" t="s">
        <v>52</v>
      </c>
      <c r="W25" s="15" t="s">
        <v>52</v>
      </c>
      <c r="X25" s="15" t="s">
        <v>52</v>
      </c>
      <c r="Y25" s="15" t="s">
        <v>52</v>
      </c>
      <c r="Z25" s="15" t="str">
        <f t="shared" si="10"/>
        <v>WO</v>
      </c>
      <c r="AA25" s="15" t="s">
        <v>52</v>
      </c>
      <c r="AB25" s="15" t="s">
        <v>52</v>
      </c>
      <c r="AC25" s="15" t="s">
        <v>52</v>
      </c>
      <c r="AD25" s="15" t="s">
        <v>52</v>
      </c>
      <c r="AE25" s="15" t="s">
        <v>52</v>
      </c>
      <c r="AF25" s="15" t="s">
        <v>52</v>
      </c>
      <c r="AG25" s="15" t="str">
        <f t="shared" si="10"/>
        <v>WO</v>
      </c>
      <c r="AH25" s="15" t="s">
        <v>52</v>
      </c>
      <c r="AI25" s="15" t="s">
        <v>54</v>
      </c>
      <c r="AJ25" s="15" t="s">
        <v>54</v>
      </c>
      <c r="AK25" s="15" t="s">
        <v>54</v>
      </c>
      <c r="AL25" s="15" t="s">
        <v>52</v>
      </c>
      <c r="AM25" s="15" t="s">
        <v>52</v>
      </c>
      <c r="AN25" s="15" t="str">
        <f t="shared" si="10"/>
        <v>WO</v>
      </c>
      <c r="AO25" s="40"/>
      <c r="AP25" s="38"/>
      <c r="AQ25" s="31">
        <v>16</v>
      </c>
      <c r="AR25" s="2" t="s">
        <v>37</v>
      </c>
      <c r="AS25" s="2" t="str">
        <f t="shared" si="3"/>
        <v>August</v>
      </c>
      <c r="AT25" s="32">
        <v>1016</v>
      </c>
      <c r="AU25">
        <f t="shared" si="4"/>
        <v>23</v>
      </c>
      <c r="AV25">
        <f t="shared" si="5"/>
        <v>0</v>
      </c>
      <c r="AW25">
        <f t="shared" si="6"/>
        <v>3</v>
      </c>
      <c r="AX25">
        <f t="shared" si="7"/>
        <v>5</v>
      </c>
      <c r="AY25" s="3">
        <f t="shared" si="8"/>
        <v>31</v>
      </c>
      <c r="AZ25" s="3">
        <f>aug[[#This Row],[Days]]-aug[[#This Row],[Absent]]</f>
        <v>31</v>
      </c>
      <c r="BA25" s="23">
        <v>56000</v>
      </c>
      <c r="BB25" s="24">
        <f>aug[[#This Row],[Salary]]/aug[[#This Row],[Days]]</f>
        <v>1806.4516129032259</v>
      </c>
      <c r="BC25" s="24">
        <f>aug[[#This Row],[PerDaySalary]]*aug[[#This Row],[Absent]]</f>
        <v>0</v>
      </c>
      <c r="BD25" s="25">
        <f>aug[[#This Row],[Salary]]-aug[[#This Row],[Deduction]]</f>
        <v>56000</v>
      </c>
      <c r="BE25" s="38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</row>
    <row r="26" spans="4:92" ht="15" thickBot="1" x14ac:dyDescent="0.35">
      <c r="D26" s="36"/>
      <c r="E26" s="40"/>
      <c r="F26" s="7">
        <v>17</v>
      </c>
      <c r="G26" s="2" t="s">
        <v>38</v>
      </c>
      <c r="H26" s="2">
        <v>1017</v>
      </c>
      <c r="I26" s="16">
        <f t="shared" si="9"/>
        <v>5</v>
      </c>
      <c r="J26" s="15" t="s">
        <v>58</v>
      </c>
      <c r="K26" s="15" t="s">
        <v>58</v>
      </c>
      <c r="L26" s="15" t="str">
        <f t="shared" si="11"/>
        <v>WO</v>
      </c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tr">
        <f t="shared" si="11"/>
        <v>WO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15" t="s">
        <v>52</v>
      </c>
      <c r="Z26" s="15" t="str">
        <f t="shared" si="10"/>
        <v>WO</v>
      </c>
      <c r="AA26" s="15" t="s">
        <v>52</v>
      </c>
      <c r="AB26" s="15" t="s">
        <v>52</v>
      </c>
      <c r="AC26" s="15" t="s">
        <v>52</v>
      </c>
      <c r="AD26" s="15" t="s">
        <v>52</v>
      </c>
      <c r="AE26" s="15" t="s">
        <v>52</v>
      </c>
      <c r="AF26" s="15" t="s">
        <v>52</v>
      </c>
      <c r="AG26" s="15" t="str">
        <f t="shared" si="10"/>
        <v>WO</v>
      </c>
      <c r="AH26" s="15" t="s">
        <v>52</v>
      </c>
      <c r="AI26" s="15" t="s">
        <v>54</v>
      </c>
      <c r="AJ26" s="15" t="s">
        <v>54</v>
      </c>
      <c r="AK26" s="15" t="s">
        <v>54</v>
      </c>
      <c r="AL26" s="15" t="s">
        <v>52</v>
      </c>
      <c r="AM26" s="15" t="s">
        <v>52</v>
      </c>
      <c r="AN26" s="15" t="str">
        <f t="shared" si="10"/>
        <v>WO</v>
      </c>
      <c r="AO26" s="40"/>
      <c r="AP26" s="38"/>
      <c r="AQ26" s="31">
        <v>17</v>
      </c>
      <c r="AR26" s="2" t="s">
        <v>38</v>
      </c>
      <c r="AS26" s="2" t="str">
        <f t="shared" si="3"/>
        <v>August</v>
      </c>
      <c r="AT26" s="32">
        <v>1017</v>
      </c>
      <c r="AU26">
        <f t="shared" si="4"/>
        <v>23</v>
      </c>
      <c r="AV26">
        <f t="shared" si="5"/>
        <v>0</v>
      </c>
      <c r="AW26">
        <f t="shared" si="6"/>
        <v>3</v>
      </c>
      <c r="AX26">
        <f t="shared" si="7"/>
        <v>5</v>
      </c>
      <c r="AY26" s="3">
        <f t="shared" si="8"/>
        <v>31</v>
      </c>
      <c r="AZ26" s="3">
        <f>aug[[#This Row],[Days]]-aug[[#This Row],[Absent]]</f>
        <v>31</v>
      </c>
      <c r="BA26" s="23">
        <v>45000</v>
      </c>
      <c r="BB26" s="24">
        <f>aug[[#This Row],[Salary]]/aug[[#This Row],[Days]]</f>
        <v>1451.6129032258063</v>
      </c>
      <c r="BC26" s="24">
        <f>aug[[#This Row],[PerDaySalary]]*aug[[#This Row],[Absent]]</f>
        <v>0</v>
      </c>
      <c r="BD26" s="25">
        <f>aug[[#This Row],[Salary]]-aug[[#This Row],[Deduction]]</f>
        <v>45000</v>
      </c>
      <c r="BE26" s="38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</row>
    <row r="27" spans="4:92" ht="15" thickBot="1" x14ac:dyDescent="0.35">
      <c r="D27" s="36"/>
      <c r="E27" s="40"/>
      <c r="F27" s="7">
        <v>18</v>
      </c>
      <c r="G27" s="2" t="s">
        <v>39</v>
      </c>
      <c r="H27" s="2">
        <v>1018</v>
      </c>
      <c r="I27" s="16">
        <f t="shared" si="9"/>
        <v>5</v>
      </c>
      <c r="J27" s="15" t="s">
        <v>58</v>
      </c>
      <c r="K27" s="15" t="s">
        <v>58</v>
      </c>
      <c r="L27" s="15" t="str">
        <f t="shared" si="11"/>
        <v>WO</v>
      </c>
      <c r="M27" s="15" t="s">
        <v>52</v>
      </c>
      <c r="N27" s="15" t="s">
        <v>52</v>
      </c>
      <c r="O27" s="15" t="s">
        <v>52</v>
      </c>
      <c r="P27" s="15" t="s">
        <v>52</v>
      </c>
      <c r="Q27" s="15" t="s">
        <v>52</v>
      </c>
      <c r="R27" s="15" t="s">
        <v>52</v>
      </c>
      <c r="S27" s="15" t="str">
        <f t="shared" si="11"/>
        <v>WO</v>
      </c>
      <c r="T27" s="15" t="s">
        <v>52</v>
      </c>
      <c r="U27" s="15" t="s">
        <v>52</v>
      </c>
      <c r="V27" s="15" t="s">
        <v>52</v>
      </c>
      <c r="W27" s="15" t="s">
        <v>52</v>
      </c>
      <c r="X27" s="15" t="s">
        <v>52</v>
      </c>
      <c r="Y27" s="15" t="s">
        <v>52</v>
      </c>
      <c r="Z27" s="15" t="str">
        <f t="shared" si="10"/>
        <v>WO</v>
      </c>
      <c r="AA27" s="15" t="s">
        <v>52</v>
      </c>
      <c r="AB27" s="15" t="s">
        <v>52</v>
      </c>
      <c r="AC27" s="15" t="s">
        <v>52</v>
      </c>
      <c r="AD27" s="15" t="s">
        <v>52</v>
      </c>
      <c r="AE27" s="15" t="s">
        <v>52</v>
      </c>
      <c r="AF27" s="15" t="s">
        <v>52</v>
      </c>
      <c r="AG27" s="15" t="str">
        <f t="shared" si="10"/>
        <v>WO</v>
      </c>
      <c r="AH27" s="15" t="s">
        <v>52</v>
      </c>
      <c r="AI27" s="15" t="s">
        <v>54</v>
      </c>
      <c r="AJ27" s="15" t="s">
        <v>54</v>
      </c>
      <c r="AK27" s="15" t="s">
        <v>54</v>
      </c>
      <c r="AL27" s="15" t="s">
        <v>52</v>
      </c>
      <c r="AM27" s="15" t="s">
        <v>52</v>
      </c>
      <c r="AN27" s="15" t="str">
        <f t="shared" si="10"/>
        <v>WO</v>
      </c>
      <c r="AO27" s="40"/>
      <c r="AP27" s="38"/>
      <c r="AQ27" s="31">
        <v>18</v>
      </c>
      <c r="AR27" s="2" t="s">
        <v>39</v>
      </c>
      <c r="AS27" s="2" t="str">
        <f t="shared" si="3"/>
        <v>August</v>
      </c>
      <c r="AT27" s="32">
        <v>1018</v>
      </c>
      <c r="AU27">
        <f t="shared" si="4"/>
        <v>23</v>
      </c>
      <c r="AV27">
        <f t="shared" si="5"/>
        <v>0</v>
      </c>
      <c r="AW27">
        <f t="shared" si="6"/>
        <v>3</v>
      </c>
      <c r="AX27">
        <f t="shared" si="7"/>
        <v>5</v>
      </c>
      <c r="AY27" s="3">
        <f t="shared" si="8"/>
        <v>31</v>
      </c>
      <c r="AZ27" s="3">
        <f>aug[[#This Row],[Days]]-aug[[#This Row],[Absent]]</f>
        <v>31</v>
      </c>
      <c r="BA27" s="23">
        <v>68000</v>
      </c>
      <c r="BB27" s="24">
        <f>aug[[#This Row],[Salary]]/aug[[#This Row],[Days]]</f>
        <v>2193.5483870967741</v>
      </c>
      <c r="BC27" s="24">
        <f>aug[[#This Row],[PerDaySalary]]*aug[[#This Row],[Absent]]</f>
        <v>0</v>
      </c>
      <c r="BD27" s="25">
        <f>aug[[#This Row],[Salary]]-aug[[#This Row],[Deduction]]</f>
        <v>68000</v>
      </c>
      <c r="BE27" s="38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</row>
    <row r="28" spans="4:92" ht="15" thickBot="1" x14ac:dyDescent="0.35">
      <c r="D28" s="36"/>
      <c r="E28" s="40"/>
      <c r="F28" s="7">
        <v>19</v>
      </c>
      <c r="G28" s="2" t="s">
        <v>40</v>
      </c>
      <c r="H28" s="2">
        <v>1019</v>
      </c>
      <c r="I28" s="16">
        <f t="shared" si="9"/>
        <v>5</v>
      </c>
      <c r="J28" s="15" t="s">
        <v>58</v>
      </c>
      <c r="K28" s="15" t="s">
        <v>58</v>
      </c>
      <c r="L28" s="15" t="str">
        <f t="shared" si="11"/>
        <v>WO</v>
      </c>
      <c r="M28" s="15" t="s">
        <v>52</v>
      </c>
      <c r="N28" s="15" t="s">
        <v>52</v>
      </c>
      <c r="O28" s="15" t="s">
        <v>52</v>
      </c>
      <c r="P28" s="15" t="s">
        <v>52</v>
      </c>
      <c r="Q28" s="15" t="s">
        <v>52</v>
      </c>
      <c r="R28" s="15" t="s">
        <v>52</v>
      </c>
      <c r="S28" s="15" t="str">
        <f t="shared" si="11"/>
        <v>WO</v>
      </c>
      <c r="T28" s="15" t="s">
        <v>52</v>
      </c>
      <c r="U28" s="15" t="s">
        <v>52</v>
      </c>
      <c r="V28" s="15" t="s">
        <v>52</v>
      </c>
      <c r="W28" s="15" t="s">
        <v>52</v>
      </c>
      <c r="X28" s="15" t="s">
        <v>52</v>
      </c>
      <c r="Y28" s="15" t="s">
        <v>52</v>
      </c>
      <c r="Z28" s="15" t="str">
        <f t="shared" si="10"/>
        <v>WO</v>
      </c>
      <c r="AA28" s="15" t="s">
        <v>52</v>
      </c>
      <c r="AB28" s="15" t="s">
        <v>52</v>
      </c>
      <c r="AC28" s="15" t="s">
        <v>52</v>
      </c>
      <c r="AD28" s="15" t="s">
        <v>52</v>
      </c>
      <c r="AE28" s="15" t="s">
        <v>52</v>
      </c>
      <c r="AF28" s="15" t="s">
        <v>52</v>
      </c>
      <c r="AG28" s="15" t="str">
        <f t="shared" si="10"/>
        <v>WO</v>
      </c>
      <c r="AH28" s="15" t="s">
        <v>52</v>
      </c>
      <c r="AI28" s="15" t="s">
        <v>54</v>
      </c>
      <c r="AJ28" s="15" t="s">
        <v>54</v>
      </c>
      <c r="AK28" s="15" t="s">
        <v>54</v>
      </c>
      <c r="AL28" s="15" t="s">
        <v>52</v>
      </c>
      <c r="AM28" s="15" t="s">
        <v>52</v>
      </c>
      <c r="AN28" s="15" t="str">
        <f t="shared" si="10"/>
        <v>WO</v>
      </c>
      <c r="AO28" s="40"/>
      <c r="AP28" s="38"/>
      <c r="AQ28" s="31">
        <v>19</v>
      </c>
      <c r="AR28" s="2" t="s">
        <v>40</v>
      </c>
      <c r="AS28" s="2" t="str">
        <f t="shared" si="3"/>
        <v>August</v>
      </c>
      <c r="AT28" s="32">
        <v>1019</v>
      </c>
      <c r="AU28">
        <f t="shared" si="4"/>
        <v>23</v>
      </c>
      <c r="AV28">
        <f t="shared" si="5"/>
        <v>0</v>
      </c>
      <c r="AW28">
        <f t="shared" si="6"/>
        <v>3</v>
      </c>
      <c r="AX28">
        <f t="shared" si="7"/>
        <v>5</v>
      </c>
      <c r="AY28" s="3">
        <f t="shared" si="8"/>
        <v>31</v>
      </c>
      <c r="AZ28" s="3">
        <f>aug[[#This Row],[Days]]-aug[[#This Row],[Absent]]</f>
        <v>31</v>
      </c>
      <c r="BA28" s="23">
        <v>54000</v>
      </c>
      <c r="BB28" s="24">
        <f>aug[[#This Row],[Salary]]/aug[[#This Row],[Days]]</f>
        <v>1741.9354838709678</v>
      </c>
      <c r="BC28" s="24">
        <f>aug[[#This Row],[PerDaySalary]]*aug[[#This Row],[Absent]]</f>
        <v>0</v>
      </c>
      <c r="BD28" s="25">
        <f>aug[[#This Row],[Salary]]-aug[[#This Row],[Deduction]]</f>
        <v>54000</v>
      </c>
      <c r="BE28" s="38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</row>
    <row r="29" spans="4:92" ht="15" thickBot="1" x14ac:dyDescent="0.35">
      <c r="D29" s="36"/>
      <c r="E29" s="40"/>
      <c r="F29" s="8">
        <v>20</v>
      </c>
      <c r="G29" s="9" t="s">
        <v>41</v>
      </c>
      <c r="H29" s="9">
        <v>1020</v>
      </c>
      <c r="I29" s="17">
        <f t="shared" si="9"/>
        <v>5</v>
      </c>
      <c r="J29" s="15" t="s">
        <v>58</v>
      </c>
      <c r="K29" s="15" t="s">
        <v>58</v>
      </c>
      <c r="L29" s="15" t="str">
        <f t="shared" si="11"/>
        <v>WO</v>
      </c>
      <c r="M29" s="15" t="s">
        <v>52</v>
      </c>
      <c r="N29" s="15" t="s">
        <v>52</v>
      </c>
      <c r="O29" s="15" t="s">
        <v>52</v>
      </c>
      <c r="P29" s="15" t="s">
        <v>52</v>
      </c>
      <c r="Q29" s="15" t="s">
        <v>52</v>
      </c>
      <c r="R29" s="15" t="s">
        <v>52</v>
      </c>
      <c r="S29" s="15" t="str">
        <f t="shared" si="11"/>
        <v>WO</v>
      </c>
      <c r="T29" s="15" t="s">
        <v>52</v>
      </c>
      <c r="U29" s="15" t="s">
        <v>52</v>
      </c>
      <c r="V29" s="15" t="s">
        <v>52</v>
      </c>
      <c r="W29" s="15" t="s">
        <v>52</v>
      </c>
      <c r="X29" s="15" t="s">
        <v>52</v>
      </c>
      <c r="Y29" s="15" t="s">
        <v>52</v>
      </c>
      <c r="Z29" s="15" t="str">
        <f t="shared" si="10"/>
        <v>WO</v>
      </c>
      <c r="AA29" s="15" t="s">
        <v>52</v>
      </c>
      <c r="AB29" s="15" t="s">
        <v>52</v>
      </c>
      <c r="AC29" s="15" t="s">
        <v>52</v>
      </c>
      <c r="AD29" s="15" t="s">
        <v>52</v>
      </c>
      <c r="AE29" s="15" t="s">
        <v>52</v>
      </c>
      <c r="AF29" s="15" t="s">
        <v>52</v>
      </c>
      <c r="AG29" s="15" t="str">
        <f t="shared" si="10"/>
        <v>WO</v>
      </c>
      <c r="AH29" s="15" t="s">
        <v>52</v>
      </c>
      <c r="AI29" s="15" t="s">
        <v>54</v>
      </c>
      <c r="AJ29" s="15" t="s">
        <v>54</v>
      </c>
      <c r="AK29" s="15" t="s">
        <v>54</v>
      </c>
      <c r="AL29" s="15" t="s">
        <v>52</v>
      </c>
      <c r="AM29" s="15" t="s">
        <v>52</v>
      </c>
      <c r="AN29" s="15" t="str">
        <f t="shared" si="10"/>
        <v>WO</v>
      </c>
      <c r="AO29" s="40"/>
      <c r="AP29" s="38"/>
      <c r="AQ29" s="33">
        <v>20</v>
      </c>
      <c r="AR29" s="34" t="s">
        <v>41</v>
      </c>
      <c r="AS29" s="34" t="str">
        <f t="shared" si="3"/>
        <v>August</v>
      </c>
      <c r="AT29" s="35">
        <v>1020</v>
      </c>
      <c r="AU29">
        <f t="shared" si="4"/>
        <v>23</v>
      </c>
      <c r="AV29">
        <f t="shared" si="5"/>
        <v>0</v>
      </c>
      <c r="AW29">
        <f t="shared" si="6"/>
        <v>3</v>
      </c>
      <c r="AX29">
        <f t="shared" si="7"/>
        <v>5</v>
      </c>
      <c r="AY29" s="3">
        <f t="shared" si="8"/>
        <v>31</v>
      </c>
      <c r="AZ29" s="3">
        <f>aug[[#This Row],[Days]]-aug[[#This Row],[Absent]]</f>
        <v>31</v>
      </c>
      <c r="BA29" s="23">
        <v>45666</v>
      </c>
      <c r="BB29" s="24">
        <f>aug[[#This Row],[Salary]]/aug[[#This Row],[Days]]</f>
        <v>1473.0967741935483</v>
      </c>
      <c r="BC29" s="24">
        <f>aug[[#This Row],[PerDaySalary]]*aug[[#This Row],[Absent]]</f>
        <v>0</v>
      </c>
      <c r="BD29" s="25">
        <f>aug[[#This Row],[Salary]]-aug[[#This Row],[Deduction]]</f>
        <v>45666</v>
      </c>
      <c r="BE29" s="38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</row>
    <row r="30" spans="4:92" ht="15" thickBot="1" x14ac:dyDescent="0.35">
      <c r="D30" s="36"/>
      <c r="E30" s="40"/>
      <c r="F30" s="40"/>
      <c r="G30" s="40"/>
      <c r="H30" s="40"/>
      <c r="I30" s="40"/>
      <c r="J30" s="40" t="str">
        <f t="shared" ref="J30:AN31" si="12">IF($J$8="Sun","WO","")</f>
        <v/>
      </c>
      <c r="K30" s="40" t="str">
        <f t="shared" si="12"/>
        <v/>
      </c>
      <c r="L30" s="40" t="str">
        <f t="shared" si="12"/>
        <v/>
      </c>
      <c r="M30" s="40" t="str">
        <f t="shared" si="12"/>
        <v/>
      </c>
      <c r="N30" s="40" t="str">
        <f t="shared" si="12"/>
        <v/>
      </c>
      <c r="O30" s="40" t="str">
        <f t="shared" si="12"/>
        <v/>
      </c>
      <c r="P30" s="40" t="str">
        <f t="shared" si="12"/>
        <v/>
      </c>
      <c r="Q30" s="40" t="str">
        <f t="shared" si="12"/>
        <v/>
      </c>
      <c r="R30" s="40" t="str">
        <f t="shared" si="12"/>
        <v/>
      </c>
      <c r="S30" s="40" t="str">
        <f t="shared" si="12"/>
        <v/>
      </c>
      <c r="T30" s="40" t="str">
        <f t="shared" si="12"/>
        <v/>
      </c>
      <c r="U30" s="40" t="str">
        <f t="shared" si="12"/>
        <v/>
      </c>
      <c r="V30" s="40" t="str">
        <f t="shared" si="12"/>
        <v/>
      </c>
      <c r="W30" s="40" t="str">
        <f t="shared" si="12"/>
        <v/>
      </c>
      <c r="X30" s="40" t="str">
        <f t="shared" si="12"/>
        <v/>
      </c>
      <c r="Y30" s="40" t="str">
        <f t="shared" si="12"/>
        <v/>
      </c>
      <c r="Z30" s="40" t="str">
        <f t="shared" si="12"/>
        <v/>
      </c>
      <c r="AA30" s="40" t="str">
        <f t="shared" si="12"/>
        <v/>
      </c>
      <c r="AB30" s="40" t="str">
        <f t="shared" si="12"/>
        <v/>
      </c>
      <c r="AC30" s="40" t="str">
        <f t="shared" si="12"/>
        <v/>
      </c>
      <c r="AD30" s="40" t="str">
        <f t="shared" si="12"/>
        <v/>
      </c>
      <c r="AE30" s="40" t="str">
        <f t="shared" si="12"/>
        <v/>
      </c>
      <c r="AF30" s="40" t="str">
        <f t="shared" si="12"/>
        <v/>
      </c>
      <c r="AG30" s="40" t="str">
        <f t="shared" si="12"/>
        <v/>
      </c>
      <c r="AH30" s="15"/>
      <c r="AI30" s="40" t="str">
        <f t="shared" si="12"/>
        <v/>
      </c>
      <c r="AJ30" s="40" t="str">
        <f t="shared" si="12"/>
        <v/>
      </c>
      <c r="AK30" s="40" t="str">
        <f t="shared" si="12"/>
        <v/>
      </c>
      <c r="AL30" s="40" t="str">
        <f t="shared" si="12"/>
        <v/>
      </c>
      <c r="AM30" s="40" t="str">
        <f t="shared" si="12"/>
        <v/>
      </c>
      <c r="AN30" s="40" t="str">
        <f t="shared" si="12"/>
        <v/>
      </c>
      <c r="AO30" s="40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4:92" x14ac:dyDescent="0.3">
      <c r="D31" s="36"/>
      <c r="E31" s="40"/>
      <c r="F31" s="40"/>
      <c r="G31" s="40"/>
      <c r="H31" s="40"/>
      <c r="I31" s="40"/>
      <c r="J31" s="40" t="str">
        <f t="shared" si="12"/>
        <v/>
      </c>
      <c r="K31" s="40" t="str">
        <f t="shared" si="12"/>
        <v/>
      </c>
      <c r="L31" s="40" t="str">
        <f t="shared" si="12"/>
        <v/>
      </c>
      <c r="M31" s="40" t="str">
        <f t="shared" si="12"/>
        <v/>
      </c>
      <c r="N31" s="40" t="str">
        <f t="shared" si="12"/>
        <v/>
      </c>
      <c r="O31" s="40" t="str">
        <f t="shared" si="12"/>
        <v/>
      </c>
      <c r="P31" s="40" t="str">
        <f t="shared" si="12"/>
        <v/>
      </c>
      <c r="Q31" s="40" t="str">
        <f t="shared" si="12"/>
        <v/>
      </c>
      <c r="R31" s="40" t="str">
        <f t="shared" si="12"/>
        <v/>
      </c>
      <c r="S31" s="40" t="str">
        <f t="shared" si="12"/>
        <v/>
      </c>
      <c r="T31" s="40" t="str">
        <f t="shared" si="12"/>
        <v/>
      </c>
      <c r="U31" s="40" t="str">
        <f t="shared" si="12"/>
        <v/>
      </c>
      <c r="V31" s="40" t="str">
        <f t="shared" si="12"/>
        <v/>
      </c>
      <c r="W31" s="40" t="str">
        <f t="shared" si="12"/>
        <v/>
      </c>
      <c r="X31" s="40" t="str">
        <f t="shared" si="12"/>
        <v/>
      </c>
      <c r="Y31" s="40" t="str">
        <f t="shared" si="12"/>
        <v/>
      </c>
      <c r="Z31" s="40" t="str">
        <f t="shared" si="12"/>
        <v/>
      </c>
      <c r="AA31" s="40" t="str">
        <f t="shared" si="12"/>
        <v/>
      </c>
      <c r="AB31" s="40" t="str">
        <f t="shared" si="12"/>
        <v/>
      </c>
      <c r="AC31" s="40" t="str">
        <f t="shared" si="12"/>
        <v/>
      </c>
      <c r="AD31" s="40" t="str">
        <f t="shared" si="12"/>
        <v/>
      </c>
      <c r="AE31" s="40" t="str">
        <f t="shared" si="12"/>
        <v/>
      </c>
      <c r="AF31" s="40" t="str">
        <f t="shared" si="12"/>
        <v/>
      </c>
      <c r="AG31" s="40" t="str">
        <f t="shared" si="12"/>
        <v/>
      </c>
      <c r="AH31" s="15"/>
      <c r="AI31" s="40" t="str">
        <f t="shared" si="12"/>
        <v/>
      </c>
      <c r="AJ31" s="40" t="str">
        <f t="shared" si="12"/>
        <v/>
      </c>
      <c r="AK31" s="40" t="str">
        <f t="shared" si="12"/>
        <v/>
      </c>
      <c r="AL31" s="40" t="str">
        <f t="shared" si="12"/>
        <v/>
      </c>
      <c r="AM31" s="40" t="str">
        <f t="shared" si="12"/>
        <v/>
      </c>
      <c r="AN31" s="40" t="str">
        <f t="shared" si="12"/>
        <v/>
      </c>
      <c r="AO31" s="40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</row>
    <row r="32" spans="4:92" x14ac:dyDescent="0.3">
      <c r="D32" s="3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</row>
    <row r="33" spans="4:92" x14ac:dyDescent="0.3"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</row>
    <row r="34" spans="4:92" x14ac:dyDescent="0.3"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</row>
    <row r="35" spans="4:92" x14ac:dyDescent="0.3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</row>
    <row r="36" spans="4:92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</row>
    <row r="37" spans="4:92" x14ac:dyDescent="0.3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</row>
    <row r="38" spans="4:92" x14ac:dyDescent="0.3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</row>
    <row r="39" spans="4:92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</row>
    <row r="40" spans="4:92" x14ac:dyDescent="0.3"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</row>
    <row r="41" spans="4:92" x14ac:dyDescent="0.3"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</row>
    <row r="42" spans="4:92" x14ac:dyDescent="0.3"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</row>
    <row r="43" spans="4:92" x14ac:dyDescent="0.3"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</row>
    <row r="44" spans="4:92" x14ac:dyDescent="0.3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</row>
    <row r="45" spans="4:92" x14ac:dyDescent="0.3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</row>
    <row r="46" spans="4:92" x14ac:dyDescent="0.3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</row>
    <row r="47" spans="4:92" x14ac:dyDescent="0.3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</row>
    <row r="48" spans="4:92" x14ac:dyDescent="0.3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</row>
    <row r="49" spans="4:72" x14ac:dyDescent="0.3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</row>
    <row r="50" spans="4:72" x14ac:dyDescent="0.3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</row>
    <row r="51" spans="4:72" x14ac:dyDescent="0.3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</row>
    <row r="52" spans="4:72" x14ac:dyDescent="0.3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</row>
    <row r="53" spans="4:72" x14ac:dyDescent="0.3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</row>
    <row r="54" spans="4:72" x14ac:dyDescent="0.3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</row>
    <row r="55" spans="4:72" x14ac:dyDescent="0.3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</row>
  </sheetData>
  <conditionalFormatting sqref="J11:AG29 J10:AN10 AI11:AN29 AH11:AH31">
    <cfRule type="containsText" dxfId="69" priority="13" operator="containsText" text="WO">
      <formula>NOT(ISERROR(SEARCH("WO",J10)))</formula>
    </cfRule>
  </conditionalFormatting>
  <conditionalFormatting sqref="J10:AN10 J11:AG29 AI11:AN29 AH11:AH31">
    <cfRule type="containsText" dxfId="68" priority="1" operator="containsText" text="WO">
      <formula>NOT(ISERROR(SEARCH("WO",J10)))</formula>
    </cfRule>
    <cfRule type="containsText" dxfId="67" priority="2" operator="containsText" text="L">
      <formula>NOT(ISERROR(SEARCH("L",J10)))</formula>
    </cfRule>
    <cfRule type="containsText" dxfId="66" priority="3" operator="containsText" text="A">
      <formula>NOT(ISERROR(SEARCH("A",J10)))</formula>
    </cfRule>
    <cfRule type="containsText" dxfId="65" priority="4" operator="containsText" text="P">
      <formula>NOT(ISERROR(SEARCH("P",J10)))</formula>
    </cfRule>
    <cfRule type="containsText" dxfId="63" priority="6" operator="containsText" text="WO">
      <formula>NOT(ISERROR(SEARCH("WO",J10)))</formula>
    </cfRule>
    <cfRule type="containsText" dxfId="62" priority="7" operator="containsText" text="L">
      <formula>NOT(ISERROR(SEARCH("L",J10)))</formula>
    </cfRule>
    <cfRule type="containsText" dxfId="61" priority="8" operator="containsText" text="P">
      <formula>NOT(ISERROR(SEARCH("P",J10)))</formula>
    </cfRule>
    <cfRule type="containsText" dxfId="60" priority="9" operator="containsText" text="A">
      <formula>NOT(ISERROR(SEARCH("A",J10)))</formula>
    </cfRule>
    <cfRule type="containsText" dxfId="59" priority="14" operator="containsText" text="WO">
      <formula>NOT(ISERROR(SEARCH("WO",J10)))</formula>
    </cfRule>
  </conditionalFormatting>
  <conditionalFormatting sqref="X11">
    <cfRule type="containsText" dxfId="58" priority="10" operator="containsText" text="L">
      <formula>NOT(ISERROR(SEARCH("L",X11)))</formula>
    </cfRule>
    <cfRule type="containsText" dxfId="57" priority="11" operator="containsText" text="A">
      <formula>NOT(ISERROR(SEARCH("A",X11)))</formula>
    </cfRule>
    <cfRule type="containsText" dxfId="56" priority="12" operator="containsText" text="P">
      <formula>NOT(ISERROR(SEARCH("P",X11)))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4EF9172E-518B-4E58-B37D-3D48BEF69F1D}">
            <xm:f>NOT(ISERROR(SEARCH($U$5,J10)))</xm:f>
            <xm:f>$U$5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J10:AN10 J11:AG29 AI11:AN29 AH11:AH31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0DFC43-AB40-421A-BE7A-C20CD3217476}">
          <x14:formula1>
            <xm:f>Sheet2!$E$8:$E$19</xm:f>
          </x14:formula1>
          <xm:sqref>G7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5B35-38DD-4A44-91CF-858AB7915C04}">
  <dimension ref="D1:CN55"/>
  <sheetViews>
    <sheetView topLeftCell="AE1" workbookViewId="0">
      <selection activeCell="AY21" sqref="AY21"/>
    </sheetView>
  </sheetViews>
  <sheetFormatPr defaultRowHeight="14.4" x14ac:dyDescent="0.3"/>
  <cols>
    <col min="6" max="6" width="5" bestFit="1" customWidth="1"/>
    <col min="7" max="7" width="18.88671875" customWidth="1"/>
    <col min="8" max="8" width="11.5546875" bestFit="1" customWidth="1"/>
    <col min="9" max="9" width="8.6640625" bestFit="1" customWidth="1"/>
    <col min="10" max="10" width="10.77734375" customWidth="1"/>
    <col min="11" max="11" width="3.77734375" customWidth="1"/>
    <col min="12" max="13" width="4.5546875" customWidth="1"/>
    <col min="14" max="14" width="5.21875" customWidth="1"/>
    <col min="15" max="15" width="4.5546875" customWidth="1"/>
    <col min="16" max="17" width="4" customWidth="1"/>
    <col min="18" max="18" width="3.6640625" customWidth="1"/>
    <col min="19" max="20" width="3" bestFit="1" customWidth="1"/>
    <col min="21" max="21" width="4" customWidth="1"/>
    <col min="22" max="22" width="3.77734375" customWidth="1"/>
    <col min="23" max="23" width="3.44140625" customWidth="1"/>
    <col min="24" max="24" width="4" customWidth="1"/>
    <col min="25" max="25" width="3.5546875" customWidth="1"/>
    <col min="26" max="26" width="5" customWidth="1"/>
    <col min="27" max="27" width="4.44140625" customWidth="1"/>
    <col min="28" max="28" width="4.88671875" customWidth="1"/>
    <col min="29" max="29" width="4.109375" customWidth="1"/>
    <col min="30" max="30" width="3.77734375" customWidth="1"/>
    <col min="31" max="31" width="4.33203125" customWidth="1"/>
    <col min="32" max="32" width="3.5546875" customWidth="1"/>
    <col min="33" max="33" width="5" customWidth="1"/>
    <col min="34" max="34" width="4.5546875" customWidth="1"/>
    <col min="35" max="35" width="5.44140625" customWidth="1"/>
    <col min="36" max="36" width="3.77734375" customWidth="1"/>
    <col min="37" max="37" width="3.44140625" customWidth="1"/>
    <col min="38" max="38" width="4.21875" customWidth="1"/>
    <col min="39" max="39" width="3.44140625" customWidth="1"/>
    <col min="40" max="40" width="3" bestFit="1" customWidth="1"/>
    <col min="43" max="43" width="7.109375" customWidth="1"/>
    <col min="44" max="44" width="14.5546875" bestFit="1" customWidth="1"/>
    <col min="45" max="45" width="14.5546875" customWidth="1"/>
    <col min="46" max="46" width="13.5546875" customWidth="1"/>
    <col min="47" max="47" width="9.6640625" customWidth="1"/>
    <col min="50" max="50" width="10.5546875" customWidth="1"/>
    <col min="51" max="51" width="6.88671875" customWidth="1"/>
    <col min="52" max="52" width="11" customWidth="1"/>
    <col min="53" max="53" width="11.6640625" customWidth="1"/>
    <col min="54" max="54" width="14" customWidth="1"/>
    <col min="55" max="55" width="11.5546875" customWidth="1"/>
    <col min="56" max="56" width="11" customWidth="1"/>
  </cols>
  <sheetData>
    <row r="1" spans="4:92" x14ac:dyDescent="0.3">
      <c r="AO1" s="36"/>
      <c r="AP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4:92" x14ac:dyDescent="0.3">
      <c r="AO2" s="36"/>
      <c r="AP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</row>
    <row r="3" spans="4:92" x14ac:dyDescent="0.3">
      <c r="AO3" s="36"/>
      <c r="AP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</row>
    <row r="4" spans="4:92" x14ac:dyDescent="0.3">
      <c r="D4" s="36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</row>
    <row r="5" spans="4:92" x14ac:dyDescent="0.3"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</row>
    <row r="6" spans="4:92" x14ac:dyDescent="0.3">
      <c r="D6" s="36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4:92" x14ac:dyDescent="0.3">
      <c r="D7" s="36"/>
      <c r="E7" s="40"/>
      <c r="F7" s="40" t="s">
        <v>24</v>
      </c>
      <c r="G7" s="41">
        <v>45901</v>
      </c>
      <c r="H7" s="42">
        <f>DATEDIF($G$7,$J$7,"D")+1</f>
        <v>30</v>
      </c>
      <c r="I7" s="40" t="s">
        <v>26</v>
      </c>
      <c r="J7" s="43">
        <f>EOMONTH(G7,0)</f>
        <v>45930</v>
      </c>
      <c r="K7" s="40"/>
      <c r="L7" s="40"/>
      <c r="M7" s="40"/>
      <c r="N7" s="40" t="str">
        <f>TEXT(G7,"mmmmmmm")</f>
        <v>September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4:92" ht="15" thickBot="1" x14ac:dyDescent="0.35">
      <c r="D8" s="36"/>
      <c r="E8" s="40"/>
      <c r="F8" s="4"/>
      <c r="G8" s="4" t="s">
        <v>43</v>
      </c>
      <c r="H8" s="4"/>
      <c r="I8" s="4" t="s">
        <v>42</v>
      </c>
      <c r="J8" s="4" t="str">
        <f>TEXT(J9,"DDD")</f>
        <v>Mon</v>
      </c>
      <c r="K8" s="4" t="str">
        <f t="shared" ref="K8:AN8" si="0">TEXT(K9,"DDD")</f>
        <v>Tue</v>
      </c>
      <c r="L8" s="4" t="str">
        <f t="shared" si="0"/>
        <v>Wed</v>
      </c>
      <c r="M8" s="4" t="str">
        <f t="shared" si="0"/>
        <v>Thu</v>
      </c>
      <c r="N8" s="4" t="str">
        <f t="shared" si="0"/>
        <v>Fri</v>
      </c>
      <c r="O8" s="4" t="str">
        <f t="shared" si="0"/>
        <v>Sat</v>
      </c>
      <c r="P8" s="4" t="str">
        <f t="shared" si="0"/>
        <v>Sun</v>
      </c>
      <c r="Q8" s="4" t="str">
        <f t="shared" si="0"/>
        <v>Mon</v>
      </c>
      <c r="R8" s="4" t="str">
        <f t="shared" si="0"/>
        <v>Tue</v>
      </c>
      <c r="S8" s="4" t="str">
        <f t="shared" si="0"/>
        <v>Wed</v>
      </c>
      <c r="T8" s="4" t="str">
        <f t="shared" si="0"/>
        <v>Thu</v>
      </c>
      <c r="U8" s="4" t="str">
        <f t="shared" si="0"/>
        <v>Fri</v>
      </c>
      <c r="V8" s="4" t="str">
        <f t="shared" si="0"/>
        <v>Sat</v>
      </c>
      <c r="W8" s="4" t="str">
        <f t="shared" si="0"/>
        <v>Sun</v>
      </c>
      <c r="X8" s="4" t="str">
        <f t="shared" si="0"/>
        <v>Mon</v>
      </c>
      <c r="Y8" s="4" t="str">
        <f t="shared" si="0"/>
        <v>Tue</v>
      </c>
      <c r="Z8" s="4" t="str">
        <f t="shared" si="0"/>
        <v>Wed</v>
      </c>
      <c r="AA8" s="4" t="str">
        <f t="shared" si="0"/>
        <v>Thu</v>
      </c>
      <c r="AB8" s="4" t="str">
        <f t="shared" si="0"/>
        <v>Fri</v>
      </c>
      <c r="AC8" s="4" t="str">
        <f t="shared" si="0"/>
        <v>Sat</v>
      </c>
      <c r="AD8" s="4" t="str">
        <f t="shared" si="0"/>
        <v>Sun</v>
      </c>
      <c r="AE8" s="4" t="str">
        <f t="shared" si="0"/>
        <v>Mon</v>
      </c>
      <c r="AF8" s="4" t="str">
        <f t="shared" si="0"/>
        <v>Tue</v>
      </c>
      <c r="AG8" s="4" t="str">
        <f t="shared" si="0"/>
        <v>Wed</v>
      </c>
      <c r="AH8" s="4" t="str">
        <f t="shared" si="0"/>
        <v>Thu</v>
      </c>
      <c r="AI8" s="4" t="str">
        <f t="shared" si="0"/>
        <v>Fri</v>
      </c>
      <c r="AJ8" s="4" t="str">
        <f t="shared" si="0"/>
        <v>Sat</v>
      </c>
      <c r="AK8" s="4" t="str">
        <f t="shared" si="0"/>
        <v>Sun</v>
      </c>
      <c r="AL8" s="4" t="str">
        <f t="shared" si="0"/>
        <v>Mon</v>
      </c>
      <c r="AM8" s="4" t="str">
        <f t="shared" si="0"/>
        <v>Tue</v>
      </c>
      <c r="AN8" s="4" t="str">
        <f t="shared" si="0"/>
        <v/>
      </c>
      <c r="AO8" s="40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4:92" ht="15" thickBot="1" x14ac:dyDescent="0.35">
      <c r="D9" s="36"/>
      <c r="E9" s="40"/>
      <c r="F9" s="6" t="s">
        <v>0</v>
      </c>
      <c r="G9" s="5" t="s">
        <v>1</v>
      </c>
      <c r="H9" s="5" t="s">
        <v>2</v>
      </c>
      <c r="I9" s="10" t="s">
        <v>25</v>
      </c>
      <c r="J9" s="11">
        <f>G7</f>
        <v>45901</v>
      </c>
      <c r="K9" s="11">
        <f>IF(J9&lt;$J$7,J9+1,"")</f>
        <v>45902</v>
      </c>
      <c r="L9" s="11">
        <f t="shared" ref="L9:AN9" si="1">IF(K9&lt;$J$7,K9+1,"")</f>
        <v>45903</v>
      </c>
      <c r="M9" s="11">
        <f t="shared" si="1"/>
        <v>45904</v>
      </c>
      <c r="N9" s="11">
        <f t="shared" si="1"/>
        <v>45905</v>
      </c>
      <c r="O9" s="11">
        <f t="shared" si="1"/>
        <v>45906</v>
      </c>
      <c r="P9" s="11">
        <f t="shared" si="1"/>
        <v>45907</v>
      </c>
      <c r="Q9" s="11">
        <f t="shared" si="1"/>
        <v>45908</v>
      </c>
      <c r="R9" s="11">
        <f t="shared" si="1"/>
        <v>45909</v>
      </c>
      <c r="S9" s="11">
        <f t="shared" si="1"/>
        <v>45910</v>
      </c>
      <c r="T9" s="11">
        <f t="shared" si="1"/>
        <v>45911</v>
      </c>
      <c r="U9" s="11">
        <f t="shared" si="1"/>
        <v>45912</v>
      </c>
      <c r="V9" s="11">
        <f t="shared" si="1"/>
        <v>45913</v>
      </c>
      <c r="W9" s="11">
        <f t="shared" si="1"/>
        <v>45914</v>
      </c>
      <c r="X9" s="11">
        <f t="shared" si="1"/>
        <v>45915</v>
      </c>
      <c r="Y9" s="11">
        <f t="shared" si="1"/>
        <v>45916</v>
      </c>
      <c r="Z9" s="11">
        <f t="shared" si="1"/>
        <v>45917</v>
      </c>
      <c r="AA9" s="11">
        <f t="shared" si="1"/>
        <v>45918</v>
      </c>
      <c r="AB9" s="11">
        <f t="shared" si="1"/>
        <v>45919</v>
      </c>
      <c r="AC9" s="11">
        <f t="shared" si="1"/>
        <v>45920</v>
      </c>
      <c r="AD9" s="11">
        <f t="shared" si="1"/>
        <v>45921</v>
      </c>
      <c r="AE9" s="11">
        <f t="shared" si="1"/>
        <v>45922</v>
      </c>
      <c r="AF9" s="11">
        <f t="shared" si="1"/>
        <v>45923</v>
      </c>
      <c r="AG9" s="11">
        <f t="shared" si="1"/>
        <v>45924</v>
      </c>
      <c r="AH9" s="11">
        <f t="shared" si="1"/>
        <v>45925</v>
      </c>
      <c r="AI9" s="11">
        <f t="shared" si="1"/>
        <v>45926</v>
      </c>
      <c r="AJ9" s="11">
        <f t="shared" si="1"/>
        <v>45927</v>
      </c>
      <c r="AK9" s="11">
        <f t="shared" si="1"/>
        <v>45928</v>
      </c>
      <c r="AL9" s="11">
        <f t="shared" si="1"/>
        <v>45929</v>
      </c>
      <c r="AM9" s="11">
        <f t="shared" si="1"/>
        <v>45930</v>
      </c>
      <c r="AN9" s="12" t="str">
        <f t="shared" si="1"/>
        <v/>
      </c>
      <c r="AO9" s="42"/>
      <c r="AP9" s="39"/>
      <c r="AQ9" s="26" t="s">
        <v>0</v>
      </c>
      <c r="AR9" s="27" t="s">
        <v>1</v>
      </c>
      <c r="AS9" s="27" t="s">
        <v>57</v>
      </c>
      <c r="AT9" s="27" t="s">
        <v>2</v>
      </c>
      <c r="AU9" s="19" t="s">
        <v>44</v>
      </c>
      <c r="AV9" s="19" t="s">
        <v>45</v>
      </c>
      <c r="AW9" s="22" t="s">
        <v>46</v>
      </c>
      <c r="AX9" s="19" t="s">
        <v>25</v>
      </c>
      <c r="AY9" s="19" t="s">
        <v>42</v>
      </c>
      <c r="AZ9" s="19" t="s">
        <v>50</v>
      </c>
      <c r="BA9" s="21" t="s">
        <v>47</v>
      </c>
      <c r="BB9" s="19" t="s">
        <v>48</v>
      </c>
      <c r="BC9" s="19" t="s">
        <v>49</v>
      </c>
      <c r="BD9" s="20" t="s">
        <v>51</v>
      </c>
      <c r="BE9" s="38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4:92" ht="15" thickBot="1" x14ac:dyDescent="0.35">
      <c r="D10" s="36"/>
      <c r="E10" s="40"/>
      <c r="F10" s="7">
        <v>1</v>
      </c>
      <c r="G10" s="2" t="s">
        <v>3</v>
      </c>
      <c r="H10" s="2">
        <v>1001</v>
      </c>
      <c r="I10" s="14">
        <f>COUNTIF($J$8:$AN$8,"Sun")</f>
        <v>4</v>
      </c>
      <c r="J10" s="15" t="s">
        <v>58</v>
      </c>
      <c r="K10" s="15" t="s">
        <v>58</v>
      </c>
      <c r="L10" s="15" t="s">
        <v>58</v>
      </c>
      <c r="M10" s="15" t="s">
        <v>58</v>
      </c>
      <c r="N10" s="15" t="s">
        <v>58</v>
      </c>
      <c r="O10" s="15" t="s">
        <v>58</v>
      </c>
      <c r="P10" s="15" t="s">
        <v>58</v>
      </c>
      <c r="Q10" s="15" t="str">
        <f t="shared" ref="Q10:AL10" si="2">IF(P$8="Sun","WO","")</f>
        <v>WO</v>
      </c>
      <c r="R10" s="15" t="s">
        <v>58</v>
      </c>
      <c r="S10" s="15" t="s">
        <v>58</v>
      </c>
      <c r="T10" s="15" t="s">
        <v>58</v>
      </c>
      <c r="U10" s="15" t="s">
        <v>58</v>
      </c>
      <c r="V10" s="15" t="s">
        <v>58</v>
      </c>
      <c r="W10" s="15" t="s">
        <v>58</v>
      </c>
      <c r="X10" s="15" t="str">
        <f t="shared" si="2"/>
        <v>WO</v>
      </c>
      <c r="Y10" s="15" t="s">
        <v>58</v>
      </c>
      <c r="Z10" s="15" t="s">
        <v>58</v>
      </c>
      <c r="AA10" s="15" t="s">
        <v>58</v>
      </c>
      <c r="AB10" s="15" t="s">
        <v>58</v>
      </c>
      <c r="AC10" s="15" t="s">
        <v>58</v>
      </c>
      <c r="AD10" s="15" t="s">
        <v>58</v>
      </c>
      <c r="AE10" s="15" t="str">
        <f t="shared" si="2"/>
        <v>WO</v>
      </c>
      <c r="AF10" s="15" t="s">
        <v>58</v>
      </c>
      <c r="AG10" s="15" t="s">
        <v>58</v>
      </c>
      <c r="AH10" s="15" t="s">
        <v>58</v>
      </c>
      <c r="AI10" s="15" t="s">
        <v>58</v>
      </c>
      <c r="AJ10" s="15" t="s">
        <v>60</v>
      </c>
      <c r="AK10" s="15" t="s">
        <v>58</v>
      </c>
      <c r="AL10" s="15" t="str">
        <f t="shared" si="2"/>
        <v>WO</v>
      </c>
      <c r="AM10" s="15" t="s">
        <v>58</v>
      </c>
      <c r="AN10" s="15" t="s">
        <v>58</v>
      </c>
      <c r="AO10" s="40"/>
      <c r="AP10" s="38"/>
      <c r="AQ10" s="28">
        <v>1</v>
      </c>
      <c r="AR10" s="29" t="s">
        <v>3</v>
      </c>
      <c r="AS10" s="29" t="str">
        <f t="shared" ref="AS10:AS29" si="3">$N$7</f>
        <v>September</v>
      </c>
      <c r="AT10" s="30">
        <v>1001</v>
      </c>
      <c r="AU10">
        <f t="shared" ref="AU10:AU29" si="4">COUNTIF($J10:$AN10,"P")</f>
        <v>26</v>
      </c>
      <c r="AV10">
        <f t="shared" ref="AV10:AV29" si="5">COUNTIF($J10:$AN10,"A")</f>
        <v>1</v>
      </c>
      <c r="AW10">
        <f t="shared" ref="AW10:AW29" si="6">COUNTIF($J10:$AN10,"L")</f>
        <v>0</v>
      </c>
      <c r="AX10">
        <f t="shared" ref="AX10:AX29" si="7">$I$10</f>
        <v>4</v>
      </c>
      <c r="AY10" s="3">
        <f t="shared" ref="AY10:AY29" si="8">$H$7</f>
        <v>30</v>
      </c>
      <c r="AZ10" s="3">
        <f>sept[[#This Row],[Days]]-sept[[#This Row],[Absent]]</f>
        <v>29</v>
      </c>
      <c r="BA10" s="23">
        <v>10000</v>
      </c>
      <c r="BB10" s="24">
        <f>sept[[#This Row],[Salary]]/sept[[#This Row],[Days]]</f>
        <v>333.33333333333331</v>
      </c>
      <c r="BC10" s="24">
        <f>sept[[#This Row],[PerDaySalary]]*sept[[#This Row],[Absent]]</f>
        <v>333.33333333333331</v>
      </c>
      <c r="BD10" s="25">
        <f>sept[[#This Row],[Salary]]-sept[[#This Row],[Deduction]]</f>
        <v>9666.6666666666661</v>
      </c>
      <c r="BE10" s="38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4:92" ht="15" thickBot="1" x14ac:dyDescent="0.35">
      <c r="D11" s="36"/>
      <c r="E11" s="40"/>
      <c r="F11" s="7">
        <v>2</v>
      </c>
      <c r="G11" s="2" t="s">
        <v>27</v>
      </c>
      <c r="H11" s="2">
        <v>1002</v>
      </c>
      <c r="I11" s="16">
        <f t="shared" ref="I11:I29" si="9">COUNTIF($J$8:$AN$8,"Sun")</f>
        <v>4</v>
      </c>
      <c r="J11" s="15" t="s">
        <v>58</v>
      </c>
      <c r="K11" s="15" t="s">
        <v>58</v>
      </c>
      <c r="L11" s="15" t="s">
        <v>58</v>
      </c>
      <c r="M11" s="15" t="s">
        <v>58</v>
      </c>
      <c r="N11" s="15" t="s">
        <v>60</v>
      </c>
      <c r="O11" s="15" t="s">
        <v>58</v>
      </c>
      <c r="P11" s="15" t="s">
        <v>58</v>
      </c>
      <c r="Q11" s="15" t="str">
        <f t="shared" ref="Q11:AL11" si="10">IF(P$8="Sun","WO","")</f>
        <v>WO</v>
      </c>
      <c r="R11" s="15" t="s">
        <v>58</v>
      </c>
      <c r="S11" s="15" t="s">
        <v>58</v>
      </c>
      <c r="T11" s="15" t="s">
        <v>58</v>
      </c>
      <c r="U11" s="15" t="s">
        <v>58</v>
      </c>
      <c r="V11" s="15" t="s">
        <v>58</v>
      </c>
      <c r="W11" s="15" t="s">
        <v>58</v>
      </c>
      <c r="X11" s="15" t="str">
        <f t="shared" si="10"/>
        <v>WO</v>
      </c>
      <c r="Y11" s="15" t="s">
        <v>58</v>
      </c>
      <c r="Z11" s="15" t="s">
        <v>58</v>
      </c>
      <c r="AA11" s="15" t="s">
        <v>58</v>
      </c>
      <c r="AB11" s="15" t="s">
        <v>58</v>
      </c>
      <c r="AC11" s="15" t="s">
        <v>58</v>
      </c>
      <c r="AD11" s="15" t="s">
        <v>58</v>
      </c>
      <c r="AE11" s="15" t="str">
        <f t="shared" si="10"/>
        <v>WO</v>
      </c>
      <c r="AF11" s="15" t="s">
        <v>58</v>
      </c>
      <c r="AG11" s="15" t="s">
        <v>58</v>
      </c>
      <c r="AH11" s="15" t="s">
        <v>58</v>
      </c>
      <c r="AI11" s="15" t="s">
        <v>58</v>
      </c>
      <c r="AJ11" s="15" t="s">
        <v>58</v>
      </c>
      <c r="AK11" s="15" t="s">
        <v>58</v>
      </c>
      <c r="AL11" s="15" t="str">
        <f t="shared" si="10"/>
        <v>WO</v>
      </c>
      <c r="AM11" s="15" t="s">
        <v>58</v>
      </c>
      <c r="AN11" s="15" t="s">
        <v>58</v>
      </c>
      <c r="AO11" s="40"/>
      <c r="AP11" s="38"/>
      <c r="AQ11" s="31">
        <v>2</v>
      </c>
      <c r="AR11" s="2" t="s">
        <v>27</v>
      </c>
      <c r="AS11" s="2" t="str">
        <f t="shared" si="3"/>
        <v>September</v>
      </c>
      <c r="AT11" s="32">
        <v>1002</v>
      </c>
      <c r="AU11">
        <f t="shared" si="4"/>
        <v>26</v>
      </c>
      <c r="AV11">
        <f t="shared" si="5"/>
        <v>1</v>
      </c>
      <c r="AW11">
        <f t="shared" si="6"/>
        <v>0</v>
      </c>
      <c r="AX11">
        <f t="shared" si="7"/>
        <v>4</v>
      </c>
      <c r="AY11" s="3">
        <f t="shared" si="8"/>
        <v>30</v>
      </c>
      <c r="AZ11" s="3">
        <f>sept[[#This Row],[Days]]-sept[[#This Row],[Absent]]</f>
        <v>29</v>
      </c>
      <c r="BA11" s="23">
        <v>20000</v>
      </c>
      <c r="BB11" s="24">
        <f>sept[[#This Row],[Salary]]/sept[[#This Row],[Days]]</f>
        <v>666.66666666666663</v>
      </c>
      <c r="BC11" s="24">
        <f>sept[[#This Row],[PerDaySalary]]*sept[[#This Row],[Absent]]</f>
        <v>666.66666666666663</v>
      </c>
      <c r="BD11" s="25">
        <f>sept[[#This Row],[Salary]]-sept[[#This Row],[Deduction]]</f>
        <v>19333.333333333332</v>
      </c>
      <c r="BE11" s="38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4:92" ht="15" thickBot="1" x14ac:dyDescent="0.35">
      <c r="D12" s="36"/>
      <c r="E12" s="40"/>
      <c r="F12" s="7">
        <v>3</v>
      </c>
      <c r="G12" s="2" t="s">
        <v>28</v>
      </c>
      <c r="H12" s="2">
        <v>1003</v>
      </c>
      <c r="I12" s="16">
        <f t="shared" si="9"/>
        <v>4</v>
      </c>
      <c r="J12" s="15" t="s">
        <v>58</v>
      </c>
      <c r="K12" s="15" t="s">
        <v>60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tr">
        <f t="shared" ref="Q12:AL12" si="11">IF(P$8="Sun","WO","")</f>
        <v>WO</v>
      </c>
      <c r="R12" s="15" t="s">
        <v>58</v>
      </c>
      <c r="S12" s="15" t="s">
        <v>58</v>
      </c>
      <c r="T12" s="15" t="s">
        <v>58</v>
      </c>
      <c r="U12" s="15" t="s">
        <v>58</v>
      </c>
      <c r="V12" s="15" t="s">
        <v>60</v>
      </c>
      <c r="W12" s="15" t="s">
        <v>58</v>
      </c>
      <c r="X12" s="15" t="str">
        <f t="shared" si="11"/>
        <v>WO</v>
      </c>
      <c r="Y12" s="15" t="s">
        <v>58</v>
      </c>
      <c r="Z12" s="15" t="s">
        <v>58</v>
      </c>
      <c r="AA12" s="15" t="s">
        <v>58</v>
      </c>
      <c r="AB12" s="15" t="s">
        <v>58</v>
      </c>
      <c r="AC12" s="15" t="s">
        <v>58</v>
      </c>
      <c r="AD12" s="15" t="s">
        <v>58</v>
      </c>
      <c r="AE12" s="15" t="str">
        <f t="shared" si="11"/>
        <v>WO</v>
      </c>
      <c r="AF12" s="15" t="s">
        <v>58</v>
      </c>
      <c r="AG12" s="15" t="s">
        <v>60</v>
      </c>
      <c r="AH12" s="15" t="s">
        <v>58</v>
      </c>
      <c r="AI12" s="15" t="s">
        <v>58</v>
      </c>
      <c r="AJ12" s="15" t="s">
        <v>58</v>
      </c>
      <c r="AK12" s="15" t="s">
        <v>58</v>
      </c>
      <c r="AL12" s="15" t="str">
        <f t="shared" si="11"/>
        <v>WO</v>
      </c>
      <c r="AM12" s="15" t="s">
        <v>58</v>
      </c>
      <c r="AN12" s="15" t="s">
        <v>58</v>
      </c>
      <c r="AO12" s="40"/>
      <c r="AP12" s="38"/>
      <c r="AQ12" s="31">
        <v>3</v>
      </c>
      <c r="AR12" s="2" t="s">
        <v>28</v>
      </c>
      <c r="AS12" s="2" t="str">
        <f t="shared" si="3"/>
        <v>September</v>
      </c>
      <c r="AT12" s="32">
        <v>1003</v>
      </c>
      <c r="AU12">
        <f t="shared" si="4"/>
        <v>24</v>
      </c>
      <c r="AV12">
        <f t="shared" si="5"/>
        <v>3</v>
      </c>
      <c r="AW12">
        <f t="shared" si="6"/>
        <v>0</v>
      </c>
      <c r="AX12">
        <f t="shared" si="7"/>
        <v>4</v>
      </c>
      <c r="AY12" s="3">
        <f t="shared" si="8"/>
        <v>30</v>
      </c>
      <c r="AZ12" s="3">
        <f>sept[[#This Row],[Days]]-sept[[#This Row],[Absent]]</f>
        <v>27</v>
      </c>
      <c r="BA12" s="23">
        <v>56000</v>
      </c>
      <c r="BB12" s="24">
        <f>sept[[#This Row],[Salary]]/sept[[#This Row],[Days]]</f>
        <v>1866.6666666666667</v>
      </c>
      <c r="BC12" s="24">
        <f>sept[[#This Row],[PerDaySalary]]*sept[[#This Row],[Absent]]</f>
        <v>5600</v>
      </c>
      <c r="BD12" s="25">
        <f>sept[[#This Row],[Salary]]-sept[[#This Row],[Deduction]]</f>
        <v>50400</v>
      </c>
      <c r="BE12" s="38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</row>
    <row r="13" spans="4:92" ht="15" thickBot="1" x14ac:dyDescent="0.35">
      <c r="D13" s="36"/>
      <c r="E13" s="40"/>
      <c r="F13" s="7">
        <v>4</v>
      </c>
      <c r="G13" s="2" t="s">
        <v>3</v>
      </c>
      <c r="H13" s="2">
        <v>1004</v>
      </c>
      <c r="I13" s="16">
        <f t="shared" si="9"/>
        <v>4</v>
      </c>
      <c r="J13" s="15" t="s">
        <v>58</v>
      </c>
      <c r="K13" s="15" t="s">
        <v>58</v>
      </c>
      <c r="L13" s="15" t="s">
        <v>58</v>
      </c>
      <c r="M13" s="15" t="s">
        <v>58</v>
      </c>
      <c r="N13" s="15" t="s">
        <v>58</v>
      </c>
      <c r="O13" s="15" t="s">
        <v>58</v>
      </c>
      <c r="P13" s="15" t="s">
        <v>58</v>
      </c>
      <c r="Q13" s="15" t="str">
        <f t="shared" ref="Q13:AL13" si="12">IF(P$8="Sun","WO","")</f>
        <v>WO</v>
      </c>
      <c r="R13" s="15" t="s">
        <v>58</v>
      </c>
      <c r="S13" s="15" t="s">
        <v>58</v>
      </c>
      <c r="T13" s="15" t="s">
        <v>58</v>
      </c>
      <c r="U13" s="15" t="s">
        <v>58</v>
      </c>
      <c r="V13" s="15" t="s">
        <v>58</v>
      </c>
      <c r="W13" s="15" t="s">
        <v>58</v>
      </c>
      <c r="X13" s="15" t="str">
        <f t="shared" si="12"/>
        <v>WO</v>
      </c>
      <c r="Y13" s="15" t="s">
        <v>58</v>
      </c>
      <c r="Z13" s="15" t="s">
        <v>58</v>
      </c>
      <c r="AA13" s="15" t="s">
        <v>58</v>
      </c>
      <c r="AB13" s="15" t="s">
        <v>58</v>
      </c>
      <c r="AC13" s="15" t="s">
        <v>58</v>
      </c>
      <c r="AD13" s="15" t="s">
        <v>58</v>
      </c>
      <c r="AE13" s="15" t="str">
        <f t="shared" si="12"/>
        <v>WO</v>
      </c>
      <c r="AF13" s="15" t="s">
        <v>58</v>
      </c>
      <c r="AG13" s="15" t="s">
        <v>58</v>
      </c>
      <c r="AH13" s="15" t="s">
        <v>58</v>
      </c>
      <c r="AI13" s="15" t="s">
        <v>58</v>
      </c>
      <c r="AJ13" s="15" t="s">
        <v>58</v>
      </c>
      <c r="AK13" s="15" t="s">
        <v>58</v>
      </c>
      <c r="AL13" s="15" t="str">
        <f t="shared" si="12"/>
        <v>WO</v>
      </c>
      <c r="AM13" s="15" t="s">
        <v>58</v>
      </c>
      <c r="AN13" s="15" t="s">
        <v>60</v>
      </c>
      <c r="AO13" s="40"/>
      <c r="AP13" s="38"/>
      <c r="AQ13" s="31">
        <v>4</v>
      </c>
      <c r="AR13" s="2" t="s">
        <v>3</v>
      </c>
      <c r="AS13" s="2" t="str">
        <f t="shared" si="3"/>
        <v>September</v>
      </c>
      <c r="AT13" s="32">
        <v>1004</v>
      </c>
      <c r="AU13">
        <f t="shared" si="4"/>
        <v>26</v>
      </c>
      <c r="AV13">
        <f t="shared" si="5"/>
        <v>1</v>
      </c>
      <c r="AW13">
        <f t="shared" si="6"/>
        <v>0</v>
      </c>
      <c r="AX13">
        <f t="shared" si="7"/>
        <v>4</v>
      </c>
      <c r="AY13" s="3">
        <f t="shared" si="8"/>
        <v>30</v>
      </c>
      <c r="AZ13" s="3">
        <f>sept[[#This Row],[Days]]-sept[[#This Row],[Absent]]</f>
        <v>29</v>
      </c>
      <c r="BA13" s="23">
        <v>34000</v>
      </c>
      <c r="BB13" s="24">
        <f>sept[[#This Row],[Salary]]/sept[[#This Row],[Days]]</f>
        <v>1133.3333333333333</v>
      </c>
      <c r="BC13" s="24">
        <f>sept[[#This Row],[PerDaySalary]]*sept[[#This Row],[Absent]]</f>
        <v>1133.3333333333333</v>
      </c>
      <c r="BD13" s="25">
        <f>sept[[#This Row],[Salary]]-sept[[#This Row],[Deduction]]</f>
        <v>32866.666666666664</v>
      </c>
      <c r="BE13" s="38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</row>
    <row r="14" spans="4:92" ht="15" thickBot="1" x14ac:dyDescent="0.35">
      <c r="D14" s="36"/>
      <c r="E14" s="40"/>
      <c r="F14" s="7">
        <v>5</v>
      </c>
      <c r="G14" s="2" t="s">
        <v>29</v>
      </c>
      <c r="H14" s="2">
        <v>1005</v>
      </c>
      <c r="I14" s="16">
        <f t="shared" si="9"/>
        <v>4</v>
      </c>
      <c r="J14" s="15" t="s">
        <v>58</v>
      </c>
      <c r="K14" s="15" t="s">
        <v>58</v>
      </c>
      <c r="L14" s="15" t="s">
        <v>58</v>
      </c>
      <c r="M14" s="15" t="s">
        <v>58</v>
      </c>
      <c r="N14" s="15" t="s">
        <v>58</v>
      </c>
      <c r="O14" s="15" t="s">
        <v>58</v>
      </c>
      <c r="P14" s="15" t="s">
        <v>58</v>
      </c>
      <c r="Q14" s="15" t="str">
        <f t="shared" ref="Q14:AL14" si="13">IF(P$8="Sun","WO","")</f>
        <v>WO</v>
      </c>
      <c r="R14" s="15" t="s">
        <v>58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tr">
        <f t="shared" si="13"/>
        <v>WO</v>
      </c>
      <c r="Y14" s="15" t="s">
        <v>58</v>
      </c>
      <c r="Z14" s="15" t="s">
        <v>58</v>
      </c>
      <c r="AA14" s="15" t="s">
        <v>58</v>
      </c>
      <c r="AB14" s="15" t="s">
        <v>58</v>
      </c>
      <c r="AC14" s="15" t="s">
        <v>58</v>
      </c>
      <c r="AD14" s="15" t="s">
        <v>58</v>
      </c>
      <c r="AE14" s="15" t="str">
        <f t="shared" si="13"/>
        <v>WO</v>
      </c>
      <c r="AF14" s="15" t="s">
        <v>58</v>
      </c>
      <c r="AG14" s="15" t="s">
        <v>58</v>
      </c>
      <c r="AH14" s="15" t="s">
        <v>58</v>
      </c>
      <c r="AI14" s="15" t="s">
        <v>58</v>
      </c>
      <c r="AJ14" s="15" t="s">
        <v>58</v>
      </c>
      <c r="AK14" s="15" t="s">
        <v>58</v>
      </c>
      <c r="AL14" s="15" t="str">
        <f t="shared" si="13"/>
        <v>WO</v>
      </c>
      <c r="AM14" s="15" t="s">
        <v>58</v>
      </c>
      <c r="AN14" s="15" t="s">
        <v>58</v>
      </c>
      <c r="AO14" s="40"/>
      <c r="AP14" s="38"/>
      <c r="AQ14" s="31">
        <v>5</v>
      </c>
      <c r="AR14" s="2" t="s">
        <v>29</v>
      </c>
      <c r="AS14" s="2" t="str">
        <f t="shared" si="3"/>
        <v>September</v>
      </c>
      <c r="AT14" s="32">
        <v>1005</v>
      </c>
      <c r="AU14">
        <f t="shared" si="4"/>
        <v>27</v>
      </c>
      <c r="AV14">
        <f t="shared" si="5"/>
        <v>0</v>
      </c>
      <c r="AW14">
        <f t="shared" si="6"/>
        <v>0</v>
      </c>
      <c r="AX14">
        <f t="shared" si="7"/>
        <v>4</v>
      </c>
      <c r="AY14" s="3">
        <f t="shared" si="8"/>
        <v>30</v>
      </c>
      <c r="AZ14" s="3">
        <f>sept[[#This Row],[Days]]-sept[[#This Row],[Absent]]</f>
        <v>30</v>
      </c>
      <c r="BA14" s="23">
        <v>76000</v>
      </c>
      <c r="BB14" s="24">
        <f>sept[[#This Row],[Salary]]/sept[[#This Row],[Days]]</f>
        <v>2533.3333333333335</v>
      </c>
      <c r="BC14" s="24">
        <f>sept[[#This Row],[PerDaySalary]]*sept[[#This Row],[Absent]]</f>
        <v>0</v>
      </c>
      <c r="BD14" s="25">
        <f>sept[[#This Row],[Salary]]-sept[[#This Row],[Deduction]]</f>
        <v>76000</v>
      </c>
      <c r="BE14" s="38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</row>
    <row r="15" spans="4:92" ht="15" thickBot="1" x14ac:dyDescent="0.35">
      <c r="D15" s="36"/>
      <c r="E15" s="40"/>
      <c r="F15" s="7">
        <v>6</v>
      </c>
      <c r="G15" s="2" t="s">
        <v>30</v>
      </c>
      <c r="H15" s="2">
        <v>1006</v>
      </c>
      <c r="I15" s="16">
        <f t="shared" si="9"/>
        <v>4</v>
      </c>
      <c r="J15" s="15" t="s">
        <v>58</v>
      </c>
      <c r="K15" s="15" t="s">
        <v>58</v>
      </c>
      <c r="L15" s="15" t="s">
        <v>58</v>
      </c>
      <c r="M15" s="15" t="s">
        <v>58</v>
      </c>
      <c r="N15" s="15" t="s">
        <v>58</v>
      </c>
      <c r="O15" s="15" t="s">
        <v>58</v>
      </c>
      <c r="P15" s="15" t="s">
        <v>58</v>
      </c>
      <c r="Q15" s="15" t="str">
        <f t="shared" ref="Q15:AL15" si="14">IF(P$8="Sun","WO","")</f>
        <v>WO</v>
      </c>
      <c r="R15" s="15" t="s">
        <v>58</v>
      </c>
      <c r="S15" s="15" t="s">
        <v>58</v>
      </c>
      <c r="T15" s="15" t="s">
        <v>58</v>
      </c>
      <c r="U15" s="15" t="s">
        <v>58</v>
      </c>
      <c r="V15" s="15" t="s">
        <v>58</v>
      </c>
      <c r="W15" s="15" t="s">
        <v>58</v>
      </c>
      <c r="X15" s="15" t="str">
        <f t="shared" si="14"/>
        <v>WO</v>
      </c>
      <c r="Y15" s="15" t="s">
        <v>58</v>
      </c>
      <c r="Z15" s="15" t="s">
        <v>58</v>
      </c>
      <c r="AA15" s="15" t="s">
        <v>58</v>
      </c>
      <c r="AB15" s="15" t="s">
        <v>58</v>
      </c>
      <c r="AC15" s="15" t="s">
        <v>58</v>
      </c>
      <c r="AD15" s="15" t="s">
        <v>58</v>
      </c>
      <c r="AE15" s="15" t="str">
        <f t="shared" si="14"/>
        <v>WO</v>
      </c>
      <c r="AF15" s="15" t="s">
        <v>58</v>
      </c>
      <c r="AG15" s="15" t="s">
        <v>58</v>
      </c>
      <c r="AH15" s="15" t="s">
        <v>58</v>
      </c>
      <c r="AI15" s="15" t="s">
        <v>58</v>
      </c>
      <c r="AJ15" s="15" t="s">
        <v>58</v>
      </c>
      <c r="AK15" s="15" t="s">
        <v>58</v>
      </c>
      <c r="AL15" s="15" t="str">
        <f t="shared" si="14"/>
        <v>WO</v>
      </c>
      <c r="AM15" s="15" t="s">
        <v>58</v>
      </c>
      <c r="AN15" s="15" t="s">
        <v>58</v>
      </c>
      <c r="AO15" s="40"/>
      <c r="AP15" s="38"/>
      <c r="AQ15" s="31">
        <v>6</v>
      </c>
      <c r="AR15" s="2" t="s">
        <v>30</v>
      </c>
      <c r="AS15" s="2" t="str">
        <f t="shared" si="3"/>
        <v>September</v>
      </c>
      <c r="AT15" s="32">
        <v>1006</v>
      </c>
      <c r="AU15">
        <f t="shared" si="4"/>
        <v>27</v>
      </c>
      <c r="AV15">
        <f t="shared" si="5"/>
        <v>0</v>
      </c>
      <c r="AW15">
        <f t="shared" si="6"/>
        <v>0</v>
      </c>
      <c r="AX15">
        <f t="shared" si="7"/>
        <v>4</v>
      </c>
      <c r="AY15" s="3">
        <f t="shared" si="8"/>
        <v>30</v>
      </c>
      <c r="AZ15" s="3">
        <f>sept[[#This Row],[Days]]-sept[[#This Row],[Absent]]</f>
        <v>30</v>
      </c>
      <c r="BA15" s="23">
        <v>89000</v>
      </c>
      <c r="BB15" s="24">
        <f>sept[[#This Row],[Salary]]/sept[[#This Row],[Days]]</f>
        <v>2966.6666666666665</v>
      </c>
      <c r="BC15" s="24">
        <f>sept[[#This Row],[PerDaySalary]]*sept[[#This Row],[Absent]]</f>
        <v>0</v>
      </c>
      <c r="BD15" s="25">
        <f>sept[[#This Row],[Salary]]-sept[[#This Row],[Deduction]]</f>
        <v>89000</v>
      </c>
      <c r="BE15" s="38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</row>
    <row r="16" spans="4:92" ht="15" thickBot="1" x14ac:dyDescent="0.35">
      <c r="D16" s="36"/>
      <c r="E16" s="40"/>
      <c r="F16" s="7">
        <v>7</v>
      </c>
      <c r="G16" s="2" t="s">
        <v>55</v>
      </c>
      <c r="H16" s="2">
        <v>1007</v>
      </c>
      <c r="I16" s="16">
        <f t="shared" si="9"/>
        <v>4</v>
      </c>
      <c r="J16" s="15" t="s">
        <v>58</v>
      </c>
      <c r="K16" s="15" t="s">
        <v>58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5" t="str">
        <f t="shared" ref="Q16:AL16" si="15">IF(P$8="Sun","WO","")</f>
        <v>WO</v>
      </c>
      <c r="R16" s="15" t="s">
        <v>58</v>
      </c>
      <c r="S16" s="15" t="s">
        <v>58</v>
      </c>
      <c r="T16" s="15" t="s">
        <v>58</v>
      </c>
      <c r="U16" s="15" t="s">
        <v>58</v>
      </c>
      <c r="V16" s="15" t="s">
        <v>58</v>
      </c>
      <c r="W16" s="15" t="s">
        <v>58</v>
      </c>
      <c r="X16" s="15" t="str">
        <f t="shared" si="15"/>
        <v>WO</v>
      </c>
      <c r="Y16" s="15" t="s">
        <v>58</v>
      </c>
      <c r="Z16" s="15" t="s">
        <v>58</v>
      </c>
      <c r="AA16" s="15" t="s">
        <v>58</v>
      </c>
      <c r="AB16" s="15" t="s">
        <v>58</v>
      </c>
      <c r="AC16" s="15" t="s">
        <v>58</v>
      </c>
      <c r="AD16" s="15" t="s">
        <v>58</v>
      </c>
      <c r="AE16" s="15" t="str">
        <f t="shared" si="15"/>
        <v>WO</v>
      </c>
      <c r="AF16" s="15" t="s">
        <v>58</v>
      </c>
      <c r="AG16" s="15" t="s">
        <v>58</v>
      </c>
      <c r="AH16" s="15" t="s">
        <v>58</v>
      </c>
      <c r="AI16" s="15" t="s">
        <v>58</v>
      </c>
      <c r="AJ16" s="15" t="s">
        <v>58</v>
      </c>
      <c r="AK16" s="15" t="s">
        <v>58</v>
      </c>
      <c r="AL16" s="15" t="str">
        <f t="shared" si="15"/>
        <v>WO</v>
      </c>
      <c r="AM16" s="15" t="s">
        <v>58</v>
      </c>
      <c r="AN16" s="15" t="s">
        <v>58</v>
      </c>
      <c r="AO16" s="40"/>
      <c r="AP16" s="38"/>
      <c r="AQ16" s="31">
        <v>7</v>
      </c>
      <c r="AR16" s="2" t="s">
        <v>55</v>
      </c>
      <c r="AS16" s="2" t="str">
        <f t="shared" si="3"/>
        <v>September</v>
      </c>
      <c r="AT16" s="32">
        <v>1007</v>
      </c>
      <c r="AU16">
        <f t="shared" si="4"/>
        <v>27</v>
      </c>
      <c r="AV16">
        <f t="shared" si="5"/>
        <v>0</v>
      </c>
      <c r="AW16">
        <f t="shared" si="6"/>
        <v>0</v>
      </c>
      <c r="AX16">
        <f t="shared" si="7"/>
        <v>4</v>
      </c>
      <c r="AY16" s="3">
        <f t="shared" si="8"/>
        <v>30</v>
      </c>
      <c r="AZ16" s="3">
        <f>sept[[#This Row],[Days]]-sept[[#This Row],[Absent]]</f>
        <v>30</v>
      </c>
      <c r="BA16" s="23">
        <v>76000</v>
      </c>
      <c r="BB16" s="24">
        <f>sept[[#This Row],[Salary]]/sept[[#This Row],[Days]]</f>
        <v>2533.3333333333335</v>
      </c>
      <c r="BC16" s="24">
        <f>sept[[#This Row],[PerDaySalary]]*sept[[#This Row],[Absent]]</f>
        <v>0</v>
      </c>
      <c r="BD16" s="25">
        <f>sept[[#This Row],[Salary]]-sept[[#This Row],[Deduction]]</f>
        <v>76000</v>
      </c>
      <c r="BE16" s="38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</row>
    <row r="17" spans="4:92" ht="15" thickBot="1" x14ac:dyDescent="0.35">
      <c r="D17" s="36"/>
      <c r="E17" s="40"/>
      <c r="F17" s="7">
        <v>8</v>
      </c>
      <c r="G17" s="2" t="s">
        <v>31</v>
      </c>
      <c r="H17" s="2">
        <v>1008</v>
      </c>
      <c r="I17" s="16">
        <f t="shared" si="9"/>
        <v>4</v>
      </c>
      <c r="J17" s="15" t="s">
        <v>58</v>
      </c>
      <c r="K17" s="15" t="s">
        <v>58</v>
      </c>
      <c r="L17" s="15" t="s">
        <v>58</v>
      </c>
      <c r="M17" s="15" t="s">
        <v>58</v>
      </c>
      <c r="N17" s="15" t="s">
        <v>58</v>
      </c>
      <c r="O17" s="15" t="s">
        <v>58</v>
      </c>
      <c r="P17" s="15" t="s">
        <v>58</v>
      </c>
      <c r="Q17" s="15" t="str">
        <f t="shared" ref="Q17:AL17" si="16">IF(P$8="Sun","WO","")</f>
        <v>WO</v>
      </c>
      <c r="R17" s="15" t="s">
        <v>58</v>
      </c>
      <c r="S17" s="15" t="s">
        <v>58</v>
      </c>
      <c r="T17" s="15" t="s">
        <v>58</v>
      </c>
      <c r="U17" s="15" t="s">
        <v>58</v>
      </c>
      <c r="V17" s="15" t="s">
        <v>58</v>
      </c>
      <c r="W17" s="15" t="s">
        <v>58</v>
      </c>
      <c r="X17" s="15" t="str">
        <f t="shared" si="16"/>
        <v>WO</v>
      </c>
      <c r="Y17" s="15" t="s">
        <v>58</v>
      </c>
      <c r="Z17" s="15" t="s">
        <v>58</v>
      </c>
      <c r="AA17" s="15" t="s">
        <v>58</v>
      </c>
      <c r="AB17" s="15" t="s">
        <v>58</v>
      </c>
      <c r="AC17" s="15" t="s">
        <v>58</v>
      </c>
      <c r="AD17" s="15" t="s">
        <v>58</v>
      </c>
      <c r="AE17" s="15" t="str">
        <f t="shared" si="16"/>
        <v>WO</v>
      </c>
      <c r="AF17" s="15" t="s">
        <v>58</v>
      </c>
      <c r="AG17" s="15" t="s">
        <v>58</v>
      </c>
      <c r="AH17" s="15" t="s">
        <v>58</v>
      </c>
      <c r="AI17" s="15" t="s">
        <v>60</v>
      </c>
      <c r="AJ17" s="15" t="s">
        <v>58</v>
      </c>
      <c r="AK17" s="15" t="s">
        <v>58</v>
      </c>
      <c r="AL17" s="15" t="str">
        <f t="shared" si="16"/>
        <v>WO</v>
      </c>
      <c r="AM17" s="15" t="s">
        <v>58</v>
      </c>
      <c r="AN17" s="15" t="s">
        <v>58</v>
      </c>
      <c r="AO17" s="40"/>
      <c r="AP17" s="38"/>
      <c r="AQ17" s="31">
        <v>8</v>
      </c>
      <c r="AR17" s="2" t="s">
        <v>31</v>
      </c>
      <c r="AS17" s="2" t="str">
        <f t="shared" si="3"/>
        <v>September</v>
      </c>
      <c r="AT17" s="32">
        <v>1008</v>
      </c>
      <c r="AU17">
        <f t="shared" si="4"/>
        <v>26</v>
      </c>
      <c r="AV17">
        <f t="shared" si="5"/>
        <v>1</v>
      </c>
      <c r="AW17">
        <f t="shared" si="6"/>
        <v>0</v>
      </c>
      <c r="AX17">
        <f t="shared" si="7"/>
        <v>4</v>
      </c>
      <c r="AY17" s="3">
        <f t="shared" si="8"/>
        <v>30</v>
      </c>
      <c r="AZ17" s="3">
        <f>sept[[#This Row],[Days]]-sept[[#This Row],[Absent]]</f>
        <v>29</v>
      </c>
      <c r="BA17" s="23">
        <v>54000</v>
      </c>
      <c r="BB17" s="24">
        <f>sept[[#This Row],[Salary]]/sept[[#This Row],[Days]]</f>
        <v>1800</v>
      </c>
      <c r="BC17" s="24">
        <f>sept[[#This Row],[PerDaySalary]]*sept[[#This Row],[Absent]]</f>
        <v>1800</v>
      </c>
      <c r="BD17" s="25">
        <f>sept[[#This Row],[Salary]]-sept[[#This Row],[Deduction]]</f>
        <v>52200</v>
      </c>
      <c r="BE17" s="38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</row>
    <row r="18" spans="4:92" ht="15" thickBot="1" x14ac:dyDescent="0.35">
      <c r="D18" s="36"/>
      <c r="E18" s="40"/>
      <c r="F18" s="7">
        <v>9</v>
      </c>
      <c r="G18" s="2" t="s">
        <v>32</v>
      </c>
      <c r="H18" s="2">
        <v>1009</v>
      </c>
      <c r="I18" s="16">
        <f t="shared" si="9"/>
        <v>4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tr">
        <f t="shared" ref="Q18:AL18" si="17">IF(P$8="Sun","WO","")</f>
        <v>WO</v>
      </c>
      <c r="R18" s="15" t="s">
        <v>58</v>
      </c>
      <c r="S18" s="15" t="s">
        <v>58</v>
      </c>
      <c r="T18" s="15" t="s">
        <v>58</v>
      </c>
      <c r="U18" s="15" t="s">
        <v>58</v>
      </c>
      <c r="V18" s="15" t="s">
        <v>58</v>
      </c>
      <c r="W18" s="15" t="s">
        <v>58</v>
      </c>
      <c r="X18" s="15" t="str">
        <f t="shared" si="17"/>
        <v>WO</v>
      </c>
      <c r="Y18" s="15" t="s">
        <v>58</v>
      </c>
      <c r="Z18" s="15" t="s">
        <v>58</v>
      </c>
      <c r="AA18" s="15" t="s">
        <v>60</v>
      </c>
      <c r="AB18" s="15" t="s">
        <v>58</v>
      </c>
      <c r="AC18" s="15" t="s">
        <v>58</v>
      </c>
      <c r="AD18" s="15" t="s">
        <v>58</v>
      </c>
      <c r="AE18" s="15" t="str">
        <f t="shared" si="17"/>
        <v>WO</v>
      </c>
      <c r="AF18" s="15" t="s">
        <v>58</v>
      </c>
      <c r="AG18" s="15" t="s">
        <v>58</v>
      </c>
      <c r="AH18" s="15" t="s">
        <v>58</v>
      </c>
      <c r="AI18" s="15" t="s">
        <v>58</v>
      </c>
      <c r="AJ18" s="15" t="s">
        <v>58</v>
      </c>
      <c r="AK18" s="15" t="s">
        <v>58</v>
      </c>
      <c r="AL18" s="15" t="str">
        <f t="shared" si="17"/>
        <v>WO</v>
      </c>
      <c r="AM18" s="15" t="s">
        <v>58</v>
      </c>
      <c r="AN18" s="15" t="s">
        <v>58</v>
      </c>
      <c r="AO18" s="40"/>
      <c r="AP18" s="38"/>
      <c r="AQ18" s="31">
        <v>9</v>
      </c>
      <c r="AR18" s="2" t="s">
        <v>32</v>
      </c>
      <c r="AS18" s="2" t="str">
        <f t="shared" si="3"/>
        <v>September</v>
      </c>
      <c r="AT18" s="32">
        <v>1009</v>
      </c>
      <c r="AU18">
        <f t="shared" si="4"/>
        <v>26</v>
      </c>
      <c r="AV18">
        <f t="shared" si="5"/>
        <v>1</v>
      </c>
      <c r="AW18">
        <f t="shared" si="6"/>
        <v>0</v>
      </c>
      <c r="AX18">
        <f t="shared" si="7"/>
        <v>4</v>
      </c>
      <c r="AY18" s="3">
        <f t="shared" si="8"/>
        <v>30</v>
      </c>
      <c r="AZ18" s="3">
        <f>sept[[#This Row],[Days]]-sept[[#This Row],[Absent]]</f>
        <v>29</v>
      </c>
      <c r="BA18" s="23">
        <v>34000</v>
      </c>
      <c r="BB18" s="24">
        <f>sept[[#This Row],[Salary]]/sept[[#This Row],[Days]]</f>
        <v>1133.3333333333333</v>
      </c>
      <c r="BC18" s="24">
        <f>sept[[#This Row],[PerDaySalary]]*sept[[#This Row],[Absent]]</f>
        <v>1133.3333333333333</v>
      </c>
      <c r="BD18" s="25">
        <f>sept[[#This Row],[Salary]]-sept[[#This Row],[Deduction]]</f>
        <v>32866.666666666664</v>
      </c>
      <c r="BE18" s="38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</row>
    <row r="19" spans="4:92" ht="15" thickBot="1" x14ac:dyDescent="0.35">
      <c r="D19" s="36"/>
      <c r="E19" s="40"/>
      <c r="F19" s="7">
        <v>10</v>
      </c>
      <c r="G19" s="2" t="s">
        <v>11</v>
      </c>
      <c r="H19" s="2">
        <v>1010</v>
      </c>
      <c r="I19" s="16">
        <f t="shared" si="9"/>
        <v>4</v>
      </c>
      <c r="J19" s="15" t="s">
        <v>58</v>
      </c>
      <c r="K19" s="15" t="s">
        <v>58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5" t="str">
        <f t="shared" ref="Q19:AL19" si="18">IF(P$8="Sun","WO","")</f>
        <v>WO</v>
      </c>
      <c r="R19" s="15" t="s">
        <v>58</v>
      </c>
      <c r="S19" s="15" t="s">
        <v>58</v>
      </c>
      <c r="T19" s="15" t="s">
        <v>58</v>
      </c>
      <c r="U19" s="15" t="s">
        <v>58</v>
      </c>
      <c r="V19" s="15" t="s">
        <v>60</v>
      </c>
      <c r="W19" s="15" t="s">
        <v>58</v>
      </c>
      <c r="X19" s="15" t="str">
        <f t="shared" si="18"/>
        <v>WO</v>
      </c>
      <c r="Y19" s="15" t="s">
        <v>58</v>
      </c>
      <c r="Z19" s="15" t="s">
        <v>58</v>
      </c>
      <c r="AA19" s="15" t="s">
        <v>58</v>
      </c>
      <c r="AB19" s="15" t="s">
        <v>58</v>
      </c>
      <c r="AC19" s="15" t="s">
        <v>58</v>
      </c>
      <c r="AD19" s="15" t="s">
        <v>58</v>
      </c>
      <c r="AE19" s="15" t="str">
        <f t="shared" si="18"/>
        <v>WO</v>
      </c>
      <c r="AF19" s="15" t="s">
        <v>58</v>
      </c>
      <c r="AG19" s="15" t="s">
        <v>58</v>
      </c>
      <c r="AH19" s="15" t="s">
        <v>58</v>
      </c>
      <c r="AI19" s="15" t="s">
        <v>58</v>
      </c>
      <c r="AJ19" s="15" t="s">
        <v>58</v>
      </c>
      <c r="AK19" s="15" t="s">
        <v>58</v>
      </c>
      <c r="AL19" s="15" t="str">
        <f t="shared" si="18"/>
        <v>WO</v>
      </c>
      <c r="AM19" s="15" t="s">
        <v>58</v>
      </c>
      <c r="AN19" s="15" t="s">
        <v>58</v>
      </c>
      <c r="AO19" s="40"/>
      <c r="AP19" s="38"/>
      <c r="AQ19" s="31">
        <v>10</v>
      </c>
      <c r="AR19" s="2" t="s">
        <v>11</v>
      </c>
      <c r="AS19" s="2" t="str">
        <f t="shared" si="3"/>
        <v>September</v>
      </c>
      <c r="AT19" s="32">
        <v>1010</v>
      </c>
      <c r="AU19">
        <f t="shared" si="4"/>
        <v>26</v>
      </c>
      <c r="AV19">
        <f t="shared" si="5"/>
        <v>1</v>
      </c>
      <c r="AW19">
        <f t="shared" si="6"/>
        <v>0</v>
      </c>
      <c r="AX19">
        <f t="shared" si="7"/>
        <v>4</v>
      </c>
      <c r="AY19" s="3">
        <f t="shared" si="8"/>
        <v>30</v>
      </c>
      <c r="AZ19" s="3">
        <f>sept[[#This Row],[Days]]-sept[[#This Row],[Absent]]</f>
        <v>29</v>
      </c>
      <c r="BA19" s="23">
        <v>23000</v>
      </c>
      <c r="BB19" s="24">
        <f>sept[[#This Row],[Salary]]/sept[[#This Row],[Days]]</f>
        <v>766.66666666666663</v>
      </c>
      <c r="BC19" s="24">
        <f>sept[[#This Row],[PerDaySalary]]*sept[[#This Row],[Absent]]</f>
        <v>766.66666666666663</v>
      </c>
      <c r="BD19" s="25">
        <f>sept[[#This Row],[Salary]]-sept[[#This Row],[Deduction]]</f>
        <v>22233.333333333332</v>
      </c>
      <c r="BE19" s="38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</row>
    <row r="20" spans="4:92" ht="15" thickBot="1" x14ac:dyDescent="0.35">
      <c r="D20" s="36"/>
      <c r="E20" s="40"/>
      <c r="F20" s="7">
        <v>11</v>
      </c>
      <c r="G20" s="2" t="s">
        <v>56</v>
      </c>
      <c r="H20" s="2">
        <v>1011</v>
      </c>
      <c r="I20" s="16">
        <f t="shared" si="9"/>
        <v>4</v>
      </c>
      <c r="J20" s="15" t="s">
        <v>58</v>
      </c>
      <c r="K20" s="15" t="s">
        <v>58</v>
      </c>
      <c r="L20" s="15" t="s">
        <v>58</v>
      </c>
      <c r="M20" s="15" t="s">
        <v>60</v>
      </c>
      <c r="N20" s="15" t="s">
        <v>58</v>
      </c>
      <c r="O20" s="15" t="s">
        <v>58</v>
      </c>
      <c r="P20" s="15" t="s">
        <v>58</v>
      </c>
      <c r="Q20" s="15" t="str">
        <f t="shared" ref="Q20:AL20" si="19">IF(P$8="Sun","WO","")</f>
        <v>WO</v>
      </c>
      <c r="R20" s="15" t="s">
        <v>58</v>
      </c>
      <c r="S20" s="15" t="s">
        <v>58</v>
      </c>
      <c r="T20" s="15" t="s">
        <v>58</v>
      </c>
      <c r="U20" s="15" t="s">
        <v>58</v>
      </c>
      <c r="V20" s="15" t="s">
        <v>58</v>
      </c>
      <c r="W20" s="15" t="s">
        <v>58</v>
      </c>
      <c r="X20" s="15" t="str">
        <f t="shared" si="19"/>
        <v>WO</v>
      </c>
      <c r="Y20" s="15" t="s">
        <v>58</v>
      </c>
      <c r="Z20" s="15" t="s">
        <v>58</v>
      </c>
      <c r="AA20" s="15" t="s">
        <v>58</v>
      </c>
      <c r="AB20" s="15" t="s">
        <v>58</v>
      </c>
      <c r="AC20" s="15" t="s">
        <v>58</v>
      </c>
      <c r="AD20" s="15" t="s">
        <v>58</v>
      </c>
      <c r="AE20" s="15" t="str">
        <f t="shared" si="19"/>
        <v>WO</v>
      </c>
      <c r="AF20" s="15" t="s">
        <v>58</v>
      </c>
      <c r="AG20" s="15" t="s">
        <v>58</v>
      </c>
      <c r="AH20" s="15" t="s">
        <v>58</v>
      </c>
      <c r="AI20" s="15" t="s">
        <v>58</v>
      </c>
      <c r="AJ20" s="15" t="s">
        <v>58</v>
      </c>
      <c r="AK20" s="15" t="s">
        <v>58</v>
      </c>
      <c r="AL20" s="15" t="str">
        <f t="shared" si="19"/>
        <v>WO</v>
      </c>
      <c r="AM20" s="15" t="s">
        <v>58</v>
      </c>
      <c r="AN20" s="15" t="s">
        <v>58</v>
      </c>
      <c r="AO20" s="40"/>
      <c r="AP20" s="38"/>
      <c r="AQ20" s="31">
        <v>11</v>
      </c>
      <c r="AR20" s="2" t="s">
        <v>56</v>
      </c>
      <c r="AS20" s="2" t="str">
        <f t="shared" si="3"/>
        <v>September</v>
      </c>
      <c r="AT20" s="32">
        <v>1011</v>
      </c>
      <c r="AU20">
        <f t="shared" si="4"/>
        <v>26</v>
      </c>
      <c r="AV20">
        <f t="shared" si="5"/>
        <v>1</v>
      </c>
      <c r="AW20">
        <f t="shared" si="6"/>
        <v>0</v>
      </c>
      <c r="AX20">
        <f t="shared" si="7"/>
        <v>4</v>
      </c>
      <c r="AY20" s="3">
        <f t="shared" si="8"/>
        <v>30</v>
      </c>
      <c r="AZ20" s="3">
        <f>sept[[#This Row],[Days]]-sept[[#This Row],[Absent]]</f>
        <v>29</v>
      </c>
      <c r="BA20" s="23">
        <v>45000</v>
      </c>
      <c r="BB20" s="24">
        <f>sept[[#This Row],[Salary]]/sept[[#This Row],[Days]]</f>
        <v>1500</v>
      </c>
      <c r="BC20" s="24">
        <f>sept[[#This Row],[PerDaySalary]]*sept[[#This Row],[Absent]]</f>
        <v>1500</v>
      </c>
      <c r="BD20" s="25">
        <f>sept[[#This Row],[Salary]]-sept[[#This Row],[Deduction]]</f>
        <v>43500</v>
      </c>
      <c r="BE20" s="38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</row>
    <row r="21" spans="4:92" ht="15" thickBot="1" x14ac:dyDescent="0.35">
      <c r="D21" s="36"/>
      <c r="E21" s="40"/>
      <c r="F21" s="7">
        <v>12</v>
      </c>
      <c r="G21" s="2" t="s">
        <v>33</v>
      </c>
      <c r="H21" s="2">
        <v>1012</v>
      </c>
      <c r="I21" s="16">
        <f t="shared" si="9"/>
        <v>4</v>
      </c>
      <c r="J21" s="15" t="s">
        <v>58</v>
      </c>
      <c r="K21" s="15" t="s">
        <v>58</v>
      </c>
      <c r="L21" s="15" t="s">
        <v>58</v>
      </c>
      <c r="M21" s="15" t="s">
        <v>58</v>
      </c>
      <c r="N21" s="15" t="s">
        <v>58</v>
      </c>
      <c r="O21" s="15" t="s">
        <v>58</v>
      </c>
      <c r="P21" s="15" t="s">
        <v>58</v>
      </c>
      <c r="Q21" s="15" t="str">
        <f t="shared" ref="Q21:AL21" si="20">IF(P$8="Sun","WO","")</f>
        <v>WO</v>
      </c>
      <c r="R21" s="15" t="s">
        <v>58</v>
      </c>
      <c r="S21" s="15" t="s">
        <v>58</v>
      </c>
      <c r="T21" s="15" t="s">
        <v>58</v>
      </c>
      <c r="U21" s="15" t="s">
        <v>58</v>
      </c>
      <c r="V21" s="15" t="s">
        <v>58</v>
      </c>
      <c r="W21" s="15" t="s">
        <v>58</v>
      </c>
      <c r="X21" s="15" t="str">
        <f t="shared" si="20"/>
        <v>WO</v>
      </c>
      <c r="Y21" s="15" t="s">
        <v>58</v>
      </c>
      <c r="Z21" s="15" t="s">
        <v>58</v>
      </c>
      <c r="AA21" s="15" t="s">
        <v>58</v>
      </c>
      <c r="AB21" s="15" t="s">
        <v>58</v>
      </c>
      <c r="AC21" s="15" t="s">
        <v>58</v>
      </c>
      <c r="AD21" s="15" t="s">
        <v>58</v>
      </c>
      <c r="AE21" s="15" t="str">
        <f t="shared" si="20"/>
        <v>WO</v>
      </c>
      <c r="AF21" s="15" t="s">
        <v>58</v>
      </c>
      <c r="AG21" s="15" t="s">
        <v>58</v>
      </c>
      <c r="AH21" s="15" t="s">
        <v>58</v>
      </c>
      <c r="AI21" s="15" t="s">
        <v>58</v>
      </c>
      <c r="AJ21" s="15" t="s">
        <v>58</v>
      </c>
      <c r="AK21" s="15" t="s">
        <v>58</v>
      </c>
      <c r="AL21" s="15" t="str">
        <f t="shared" si="20"/>
        <v>WO</v>
      </c>
      <c r="AM21" s="15" t="s">
        <v>58</v>
      </c>
      <c r="AN21" s="15" t="s">
        <v>58</v>
      </c>
      <c r="AO21" s="40"/>
      <c r="AP21" s="38"/>
      <c r="AQ21" s="31">
        <v>12</v>
      </c>
      <c r="AR21" s="2" t="s">
        <v>33</v>
      </c>
      <c r="AS21" s="2" t="str">
        <f t="shared" si="3"/>
        <v>September</v>
      </c>
      <c r="AT21" s="32">
        <v>1012</v>
      </c>
      <c r="AU21">
        <f t="shared" si="4"/>
        <v>27</v>
      </c>
      <c r="AV21">
        <f t="shared" si="5"/>
        <v>0</v>
      </c>
      <c r="AW21">
        <f t="shared" si="6"/>
        <v>0</v>
      </c>
      <c r="AX21">
        <f t="shared" si="7"/>
        <v>4</v>
      </c>
      <c r="AY21" s="3">
        <f t="shared" si="8"/>
        <v>30</v>
      </c>
      <c r="AZ21" s="3">
        <f>sept[[#This Row],[Days]]-sept[[#This Row],[Absent]]</f>
        <v>30</v>
      </c>
      <c r="BA21" s="23">
        <v>54000</v>
      </c>
      <c r="BB21" s="24">
        <f>sept[[#This Row],[Salary]]/sept[[#This Row],[Days]]</f>
        <v>1800</v>
      </c>
      <c r="BC21" s="24">
        <f>sept[[#This Row],[PerDaySalary]]*sept[[#This Row],[Absent]]</f>
        <v>0</v>
      </c>
      <c r="BD21" s="25">
        <f>sept[[#This Row],[Salary]]-sept[[#This Row],[Deduction]]</f>
        <v>54000</v>
      </c>
      <c r="BE21" s="38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</row>
    <row r="22" spans="4:92" ht="15" thickBot="1" x14ac:dyDescent="0.35">
      <c r="D22" s="36"/>
      <c r="E22" s="40"/>
      <c r="F22" s="7">
        <v>13</v>
      </c>
      <c r="G22" s="2" t="s">
        <v>34</v>
      </c>
      <c r="H22" s="2">
        <v>1013</v>
      </c>
      <c r="I22" s="16">
        <f t="shared" si="9"/>
        <v>4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tr">
        <f t="shared" ref="Q22:AL22" si="21">IF(P$8="Sun","WO","")</f>
        <v>WO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tr">
        <f t="shared" si="21"/>
        <v>WO</v>
      </c>
      <c r="Y22" s="15" t="s">
        <v>58</v>
      </c>
      <c r="Z22" s="15" t="s">
        <v>60</v>
      </c>
      <c r="AA22" s="15" t="s">
        <v>58</v>
      </c>
      <c r="AB22" s="15" t="s">
        <v>58</v>
      </c>
      <c r="AC22" s="15" t="s">
        <v>58</v>
      </c>
      <c r="AD22" s="15" t="s">
        <v>58</v>
      </c>
      <c r="AE22" s="15" t="str">
        <f t="shared" si="21"/>
        <v>WO</v>
      </c>
      <c r="AF22" s="15" t="s">
        <v>58</v>
      </c>
      <c r="AG22" s="15" t="s">
        <v>58</v>
      </c>
      <c r="AH22" s="15" t="s">
        <v>58</v>
      </c>
      <c r="AI22" s="15" t="s">
        <v>58</v>
      </c>
      <c r="AJ22" s="15" t="s">
        <v>58</v>
      </c>
      <c r="AK22" s="15" t="s">
        <v>58</v>
      </c>
      <c r="AL22" s="15" t="str">
        <f t="shared" si="21"/>
        <v>WO</v>
      </c>
      <c r="AM22" s="15" t="s">
        <v>58</v>
      </c>
      <c r="AN22" s="15" t="s">
        <v>58</v>
      </c>
      <c r="AO22" s="40"/>
      <c r="AP22" s="38"/>
      <c r="AQ22" s="31">
        <v>13</v>
      </c>
      <c r="AR22" s="2" t="s">
        <v>34</v>
      </c>
      <c r="AS22" s="2" t="str">
        <f t="shared" si="3"/>
        <v>September</v>
      </c>
      <c r="AT22" s="32">
        <v>1013</v>
      </c>
      <c r="AU22">
        <f t="shared" si="4"/>
        <v>26</v>
      </c>
      <c r="AV22">
        <f t="shared" si="5"/>
        <v>1</v>
      </c>
      <c r="AW22">
        <f t="shared" si="6"/>
        <v>0</v>
      </c>
      <c r="AX22">
        <f t="shared" si="7"/>
        <v>4</v>
      </c>
      <c r="AY22" s="3">
        <f t="shared" si="8"/>
        <v>30</v>
      </c>
      <c r="AZ22" s="3">
        <f>sept[[#This Row],[Days]]-sept[[#This Row],[Absent]]</f>
        <v>29</v>
      </c>
      <c r="BA22" s="23">
        <v>23000</v>
      </c>
      <c r="BB22" s="24">
        <f>sept[[#This Row],[Salary]]/sept[[#This Row],[Days]]</f>
        <v>766.66666666666663</v>
      </c>
      <c r="BC22" s="24">
        <f>sept[[#This Row],[PerDaySalary]]*sept[[#This Row],[Absent]]</f>
        <v>766.66666666666663</v>
      </c>
      <c r="BD22" s="25">
        <f>sept[[#This Row],[Salary]]-sept[[#This Row],[Deduction]]</f>
        <v>22233.333333333332</v>
      </c>
      <c r="BE22" s="38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</row>
    <row r="23" spans="4:92" ht="15" thickBot="1" x14ac:dyDescent="0.35">
      <c r="D23" s="36"/>
      <c r="E23" s="40"/>
      <c r="F23" s="7">
        <v>14</v>
      </c>
      <c r="G23" s="2" t="s">
        <v>35</v>
      </c>
      <c r="H23" s="2">
        <v>1014</v>
      </c>
      <c r="I23" s="16">
        <f t="shared" si="9"/>
        <v>4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60</v>
      </c>
      <c r="O23" s="15" t="s">
        <v>58</v>
      </c>
      <c r="P23" s="15" t="s">
        <v>58</v>
      </c>
      <c r="Q23" s="15" t="str">
        <f t="shared" ref="Q23:AL23" si="22">IF(P$8="Sun","WO","")</f>
        <v>WO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tr">
        <f t="shared" si="22"/>
        <v>WO</v>
      </c>
      <c r="Y23" s="15" t="s">
        <v>58</v>
      </c>
      <c r="Z23" s="15" t="s">
        <v>58</v>
      </c>
      <c r="AA23" s="15" t="s">
        <v>58</v>
      </c>
      <c r="AB23" s="15" t="s">
        <v>58</v>
      </c>
      <c r="AC23" s="15" t="s">
        <v>58</v>
      </c>
      <c r="AD23" s="15" t="s">
        <v>58</v>
      </c>
      <c r="AE23" s="15" t="str">
        <f t="shared" si="22"/>
        <v>WO</v>
      </c>
      <c r="AF23" s="15" t="s">
        <v>58</v>
      </c>
      <c r="AG23" s="15" t="s">
        <v>58</v>
      </c>
      <c r="AH23" s="15" t="s">
        <v>58</v>
      </c>
      <c r="AI23" s="15" t="s">
        <v>58</v>
      </c>
      <c r="AJ23" s="15" t="s">
        <v>58</v>
      </c>
      <c r="AK23" s="15" t="s">
        <v>58</v>
      </c>
      <c r="AL23" s="15" t="str">
        <f t="shared" si="22"/>
        <v>WO</v>
      </c>
      <c r="AM23" s="15" t="s">
        <v>58</v>
      </c>
      <c r="AN23" s="15" t="s">
        <v>58</v>
      </c>
      <c r="AO23" s="40"/>
      <c r="AP23" s="38"/>
      <c r="AQ23" s="31">
        <v>14</v>
      </c>
      <c r="AR23" s="2" t="s">
        <v>35</v>
      </c>
      <c r="AS23" s="2" t="str">
        <f t="shared" si="3"/>
        <v>September</v>
      </c>
      <c r="AT23" s="32">
        <v>1014</v>
      </c>
      <c r="AU23">
        <f t="shared" si="4"/>
        <v>26</v>
      </c>
      <c r="AV23">
        <f t="shared" si="5"/>
        <v>1</v>
      </c>
      <c r="AW23">
        <f t="shared" si="6"/>
        <v>0</v>
      </c>
      <c r="AX23">
        <f t="shared" si="7"/>
        <v>4</v>
      </c>
      <c r="AY23" s="3">
        <f t="shared" si="8"/>
        <v>30</v>
      </c>
      <c r="AZ23" s="3">
        <f>sept[[#This Row],[Days]]-sept[[#This Row],[Absent]]</f>
        <v>29</v>
      </c>
      <c r="BA23" s="23">
        <v>12000</v>
      </c>
      <c r="BB23" s="24">
        <f>sept[[#This Row],[Salary]]/sept[[#This Row],[Days]]</f>
        <v>400</v>
      </c>
      <c r="BC23" s="24">
        <f>sept[[#This Row],[PerDaySalary]]*sept[[#This Row],[Absent]]</f>
        <v>400</v>
      </c>
      <c r="BD23" s="25">
        <f>sept[[#This Row],[Salary]]-sept[[#This Row],[Deduction]]</f>
        <v>11600</v>
      </c>
      <c r="BE23" s="38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</row>
    <row r="24" spans="4:92" ht="15" thickBot="1" x14ac:dyDescent="0.35">
      <c r="D24" s="36"/>
      <c r="E24" s="40"/>
      <c r="F24" s="7">
        <v>15</v>
      </c>
      <c r="G24" s="2" t="s">
        <v>36</v>
      </c>
      <c r="H24" s="2">
        <v>1015</v>
      </c>
      <c r="I24" s="16">
        <f t="shared" si="9"/>
        <v>4</v>
      </c>
      <c r="J24" s="15" t="s">
        <v>58</v>
      </c>
      <c r="K24" s="15" t="s">
        <v>58</v>
      </c>
      <c r="L24" s="15" t="s">
        <v>58</v>
      </c>
      <c r="M24" s="15" t="s">
        <v>58</v>
      </c>
      <c r="N24" s="15" t="s">
        <v>58</v>
      </c>
      <c r="O24" s="15" t="s">
        <v>58</v>
      </c>
      <c r="P24" s="15" t="s">
        <v>58</v>
      </c>
      <c r="Q24" s="15" t="str">
        <f t="shared" ref="Q24:AL24" si="23">IF(P$8="Sun","WO","")</f>
        <v>WO</v>
      </c>
      <c r="R24" s="15" t="s">
        <v>58</v>
      </c>
      <c r="S24" s="15" t="s">
        <v>60</v>
      </c>
      <c r="T24" s="15" t="s">
        <v>58</v>
      </c>
      <c r="U24" s="15" t="s">
        <v>58</v>
      </c>
      <c r="V24" s="15" t="s">
        <v>58</v>
      </c>
      <c r="W24" s="15" t="s">
        <v>58</v>
      </c>
      <c r="X24" s="15" t="str">
        <f t="shared" si="23"/>
        <v>WO</v>
      </c>
      <c r="Y24" s="15" t="s">
        <v>58</v>
      </c>
      <c r="Z24" s="15" t="s">
        <v>58</v>
      </c>
      <c r="AA24" s="15" t="s">
        <v>58</v>
      </c>
      <c r="AB24" s="15" t="s">
        <v>58</v>
      </c>
      <c r="AC24" s="15" t="s">
        <v>58</v>
      </c>
      <c r="AD24" s="15" t="s">
        <v>58</v>
      </c>
      <c r="AE24" s="15" t="str">
        <f t="shared" si="23"/>
        <v>WO</v>
      </c>
      <c r="AF24" s="15" t="s">
        <v>58</v>
      </c>
      <c r="AG24" s="15" t="s">
        <v>58</v>
      </c>
      <c r="AH24" s="15" t="s">
        <v>58</v>
      </c>
      <c r="AI24" s="15" t="s">
        <v>58</v>
      </c>
      <c r="AJ24" s="15" t="s">
        <v>58</v>
      </c>
      <c r="AK24" s="15" t="s">
        <v>58</v>
      </c>
      <c r="AL24" s="15" t="str">
        <f t="shared" si="23"/>
        <v>WO</v>
      </c>
      <c r="AM24" s="15" t="s">
        <v>58</v>
      </c>
      <c r="AN24" s="15" t="s">
        <v>58</v>
      </c>
      <c r="AO24" s="40"/>
      <c r="AP24" s="38"/>
      <c r="AQ24" s="31">
        <v>15</v>
      </c>
      <c r="AR24" s="2" t="s">
        <v>36</v>
      </c>
      <c r="AS24" s="2" t="str">
        <f t="shared" si="3"/>
        <v>September</v>
      </c>
      <c r="AT24" s="32">
        <v>1015</v>
      </c>
      <c r="AU24">
        <f t="shared" si="4"/>
        <v>26</v>
      </c>
      <c r="AV24">
        <f t="shared" si="5"/>
        <v>1</v>
      </c>
      <c r="AW24">
        <f t="shared" si="6"/>
        <v>0</v>
      </c>
      <c r="AX24">
        <f t="shared" si="7"/>
        <v>4</v>
      </c>
      <c r="AY24" s="3">
        <f t="shared" si="8"/>
        <v>30</v>
      </c>
      <c r="AZ24" s="3">
        <f>sept[[#This Row],[Days]]-sept[[#This Row],[Absent]]</f>
        <v>29</v>
      </c>
      <c r="BA24" s="23">
        <v>45000</v>
      </c>
      <c r="BB24" s="24">
        <f>sept[[#This Row],[Salary]]/sept[[#This Row],[Days]]</f>
        <v>1500</v>
      </c>
      <c r="BC24" s="24">
        <f>sept[[#This Row],[PerDaySalary]]*sept[[#This Row],[Absent]]</f>
        <v>1500</v>
      </c>
      <c r="BD24" s="25">
        <f>sept[[#This Row],[Salary]]-sept[[#This Row],[Deduction]]</f>
        <v>43500</v>
      </c>
      <c r="BE24" s="38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4:92" ht="15" thickBot="1" x14ac:dyDescent="0.35">
      <c r="D25" s="36"/>
      <c r="E25" s="40"/>
      <c r="F25" s="7">
        <v>16</v>
      </c>
      <c r="G25" s="2" t="s">
        <v>37</v>
      </c>
      <c r="H25" s="2">
        <v>1016</v>
      </c>
      <c r="I25" s="16">
        <f t="shared" si="9"/>
        <v>4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tr">
        <f t="shared" ref="Q25:AL25" si="24">IF(P$8="Sun","WO","")</f>
        <v>WO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tr">
        <f t="shared" si="24"/>
        <v>WO</v>
      </c>
      <c r="Y25" s="15" t="s">
        <v>58</v>
      </c>
      <c r="Z25" s="15" t="s">
        <v>58</v>
      </c>
      <c r="AA25" s="15" t="s">
        <v>58</v>
      </c>
      <c r="AB25" s="15" t="s">
        <v>58</v>
      </c>
      <c r="AC25" s="15" t="s">
        <v>58</v>
      </c>
      <c r="AD25" s="15" t="s">
        <v>58</v>
      </c>
      <c r="AE25" s="15" t="str">
        <f t="shared" si="24"/>
        <v>WO</v>
      </c>
      <c r="AF25" s="15" t="s">
        <v>58</v>
      </c>
      <c r="AG25" s="15" t="s">
        <v>58</v>
      </c>
      <c r="AH25" s="15" t="s">
        <v>58</v>
      </c>
      <c r="AI25" s="15" t="s">
        <v>60</v>
      </c>
      <c r="AJ25" s="15" t="s">
        <v>58</v>
      </c>
      <c r="AK25" s="15" t="s">
        <v>58</v>
      </c>
      <c r="AL25" s="15" t="str">
        <f t="shared" si="24"/>
        <v>WO</v>
      </c>
      <c r="AM25" s="15" t="s">
        <v>60</v>
      </c>
      <c r="AN25" s="15" t="s">
        <v>58</v>
      </c>
      <c r="AO25" s="40"/>
      <c r="AP25" s="38"/>
      <c r="AQ25" s="31">
        <v>16</v>
      </c>
      <c r="AR25" s="2" t="s">
        <v>37</v>
      </c>
      <c r="AS25" s="2" t="str">
        <f t="shared" si="3"/>
        <v>September</v>
      </c>
      <c r="AT25" s="32">
        <v>1016</v>
      </c>
      <c r="AU25">
        <f t="shared" si="4"/>
        <v>25</v>
      </c>
      <c r="AV25">
        <f t="shared" si="5"/>
        <v>2</v>
      </c>
      <c r="AW25">
        <f t="shared" si="6"/>
        <v>0</v>
      </c>
      <c r="AX25">
        <f t="shared" si="7"/>
        <v>4</v>
      </c>
      <c r="AY25" s="3">
        <f t="shared" si="8"/>
        <v>30</v>
      </c>
      <c r="AZ25" s="3">
        <f>sept[[#This Row],[Days]]-sept[[#This Row],[Absent]]</f>
        <v>28</v>
      </c>
      <c r="BA25" s="23">
        <v>56000</v>
      </c>
      <c r="BB25" s="24">
        <f>sept[[#This Row],[Salary]]/sept[[#This Row],[Days]]</f>
        <v>1866.6666666666667</v>
      </c>
      <c r="BC25" s="24">
        <f>sept[[#This Row],[PerDaySalary]]*sept[[#This Row],[Absent]]</f>
        <v>3733.3333333333335</v>
      </c>
      <c r="BD25" s="25">
        <f>sept[[#This Row],[Salary]]-sept[[#This Row],[Deduction]]</f>
        <v>52266.666666666664</v>
      </c>
      <c r="BE25" s="38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</row>
    <row r="26" spans="4:92" ht="15" thickBot="1" x14ac:dyDescent="0.35">
      <c r="D26" s="36"/>
      <c r="E26" s="40"/>
      <c r="F26" s="7">
        <v>17</v>
      </c>
      <c r="G26" s="2" t="s">
        <v>38</v>
      </c>
      <c r="H26" s="2">
        <v>1017</v>
      </c>
      <c r="I26" s="16">
        <f t="shared" si="9"/>
        <v>4</v>
      </c>
      <c r="J26" s="15" t="s">
        <v>58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tr">
        <f t="shared" ref="Q26:AL26" si="25">IF(P$8="Sun","WO","")</f>
        <v>WO</v>
      </c>
      <c r="R26" s="15" t="s">
        <v>58</v>
      </c>
      <c r="S26" s="15" t="s">
        <v>58</v>
      </c>
      <c r="T26" s="15" t="s">
        <v>58</v>
      </c>
      <c r="U26" s="15" t="s">
        <v>58</v>
      </c>
      <c r="V26" s="15" t="s">
        <v>58</v>
      </c>
      <c r="W26" s="15" t="s">
        <v>58</v>
      </c>
      <c r="X26" s="15" t="str">
        <f t="shared" si="25"/>
        <v>WO</v>
      </c>
      <c r="Y26" s="15" t="s">
        <v>58</v>
      </c>
      <c r="Z26" s="15" t="s">
        <v>58</v>
      </c>
      <c r="AA26" s="15" t="s">
        <v>58</v>
      </c>
      <c r="AB26" s="15" t="s">
        <v>58</v>
      </c>
      <c r="AC26" s="15" t="s">
        <v>58</v>
      </c>
      <c r="AD26" s="15" t="s">
        <v>58</v>
      </c>
      <c r="AE26" s="15" t="str">
        <f t="shared" si="25"/>
        <v>WO</v>
      </c>
      <c r="AF26" s="15" t="s">
        <v>58</v>
      </c>
      <c r="AG26" s="15" t="s">
        <v>58</v>
      </c>
      <c r="AH26" s="15" t="s">
        <v>58</v>
      </c>
      <c r="AI26" s="15" t="s">
        <v>58</v>
      </c>
      <c r="AJ26" s="15" t="s">
        <v>58</v>
      </c>
      <c r="AK26" s="15" t="s">
        <v>58</v>
      </c>
      <c r="AL26" s="15" t="str">
        <f t="shared" si="25"/>
        <v>WO</v>
      </c>
      <c r="AM26" s="15" t="s">
        <v>58</v>
      </c>
      <c r="AN26" s="15" t="s">
        <v>58</v>
      </c>
      <c r="AO26" s="40"/>
      <c r="AP26" s="38"/>
      <c r="AQ26" s="31">
        <v>17</v>
      </c>
      <c r="AR26" s="2" t="s">
        <v>38</v>
      </c>
      <c r="AS26" s="2" t="str">
        <f t="shared" si="3"/>
        <v>September</v>
      </c>
      <c r="AT26" s="32">
        <v>1017</v>
      </c>
      <c r="AU26">
        <f t="shared" si="4"/>
        <v>27</v>
      </c>
      <c r="AV26">
        <f t="shared" si="5"/>
        <v>0</v>
      </c>
      <c r="AW26">
        <f t="shared" si="6"/>
        <v>0</v>
      </c>
      <c r="AX26">
        <f t="shared" si="7"/>
        <v>4</v>
      </c>
      <c r="AY26" s="3">
        <f t="shared" si="8"/>
        <v>30</v>
      </c>
      <c r="AZ26" s="3">
        <f>sept[[#This Row],[Days]]-sept[[#This Row],[Absent]]</f>
        <v>30</v>
      </c>
      <c r="BA26" s="23">
        <v>45000</v>
      </c>
      <c r="BB26" s="24">
        <f>sept[[#This Row],[Salary]]/sept[[#This Row],[Days]]</f>
        <v>1500</v>
      </c>
      <c r="BC26" s="24">
        <f>sept[[#This Row],[PerDaySalary]]*sept[[#This Row],[Absent]]</f>
        <v>0</v>
      </c>
      <c r="BD26" s="25">
        <f>sept[[#This Row],[Salary]]-sept[[#This Row],[Deduction]]</f>
        <v>45000</v>
      </c>
      <c r="BE26" s="38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</row>
    <row r="27" spans="4:92" ht="15" thickBot="1" x14ac:dyDescent="0.35">
      <c r="D27" s="36"/>
      <c r="E27" s="40"/>
      <c r="F27" s="7">
        <v>18</v>
      </c>
      <c r="G27" s="2" t="s">
        <v>39</v>
      </c>
      <c r="H27" s="2">
        <v>1018</v>
      </c>
      <c r="I27" s="16">
        <f t="shared" si="9"/>
        <v>4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15" t="str">
        <f t="shared" ref="Q27:AL27" si="26">IF(P$8="Sun","WO","")</f>
        <v>WO</v>
      </c>
      <c r="R27" s="15" t="s">
        <v>58</v>
      </c>
      <c r="S27" s="15" t="s">
        <v>58</v>
      </c>
      <c r="T27" s="15" t="s">
        <v>58</v>
      </c>
      <c r="U27" s="15" t="s">
        <v>58</v>
      </c>
      <c r="V27" s="15" t="s">
        <v>58</v>
      </c>
      <c r="W27" s="15" t="s">
        <v>58</v>
      </c>
      <c r="X27" s="15" t="str">
        <f t="shared" si="26"/>
        <v>WO</v>
      </c>
      <c r="Y27" s="15" t="s">
        <v>58</v>
      </c>
      <c r="Z27" s="15" t="s">
        <v>58</v>
      </c>
      <c r="AA27" s="15" t="s">
        <v>58</v>
      </c>
      <c r="AB27" s="15" t="s">
        <v>60</v>
      </c>
      <c r="AC27" s="15" t="s">
        <v>58</v>
      </c>
      <c r="AD27" s="15" t="s">
        <v>58</v>
      </c>
      <c r="AE27" s="15" t="str">
        <f t="shared" si="26"/>
        <v>WO</v>
      </c>
      <c r="AF27" s="15" t="s">
        <v>58</v>
      </c>
      <c r="AG27" s="15" t="s">
        <v>58</v>
      </c>
      <c r="AH27" s="15" t="s">
        <v>58</v>
      </c>
      <c r="AI27" s="15" t="s">
        <v>58</v>
      </c>
      <c r="AJ27" s="15" t="s">
        <v>58</v>
      </c>
      <c r="AK27" s="15" t="s">
        <v>58</v>
      </c>
      <c r="AL27" s="15" t="str">
        <f t="shared" si="26"/>
        <v>WO</v>
      </c>
      <c r="AM27" s="15" t="s">
        <v>58</v>
      </c>
      <c r="AN27" s="15" t="s">
        <v>58</v>
      </c>
      <c r="AO27" s="40"/>
      <c r="AP27" s="38"/>
      <c r="AQ27" s="31">
        <v>18</v>
      </c>
      <c r="AR27" s="2" t="s">
        <v>39</v>
      </c>
      <c r="AS27" s="2" t="str">
        <f t="shared" si="3"/>
        <v>September</v>
      </c>
      <c r="AT27" s="32">
        <v>1018</v>
      </c>
      <c r="AU27">
        <f t="shared" si="4"/>
        <v>26</v>
      </c>
      <c r="AV27">
        <f t="shared" si="5"/>
        <v>1</v>
      </c>
      <c r="AW27">
        <f t="shared" si="6"/>
        <v>0</v>
      </c>
      <c r="AX27">
        <f t="shared" si="7"/>
        <v>4</v>
      </c>
      <c r="AY27" s="3">
        <f t="shared" si="8"/>
        <v>30</v>
      </c>
      <c r="AZ27" s="3">
        <f>sept[[#This Row],[Days]]-sept[[#This Row],[Absent]]</f>
        <v>29</v>
      </c>
      <c r="BA27" s="23">
        <v>68000</v>
      </c>
      <c r="BB27" s="24">
        <f>sept[[#This Row],[Salary]]/sept[[#This Row],[Days]]</f>
        <v>2266.6666666666665</v>
      </c>
      <c r="BC27" s="24">
        <f>sept[[#This Row],[PerDaySalary]]*sept[[#This Row],[Absent]]</f>
        <v>2266.6666666666665</v>
      </c>
      <c r="BD27" s="25">
        <f>sept[[#This Row],[Salary]]-sept[[#This Row],[Deduction]]</f>
        <v>65733.333333333328</v>
      </c>
      <c r="BE27" s="38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</row>
    <row r="28" spans="4:92" ht="15" thickBot="1" x14ac:dyDescent="0.35">
      <c r="D28" s="36"/>
      <c r="E28" s="40"/>
      <c r="F28" s="7">
        <v>19</v>
      </c>
      <c r="G28" s="2" t="s">
        <v>40</v>
      </c>
      <c r="H28" s="2">
        <v>1019</v>
      </c>
      <c r="I28" s="16">
        <f t="shared" si="9"/>
        <v>4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15" t="str">
        <f t="shared" ref="Q28:AL28" si="27">IF(P$8="Sun","WO","")</f>
        <v>WO</v>
      </c>
      <c r="R28" s="15" t="s">
        <v>58</v>
      </c>
      <c r="S28" s="15" t="s">
        <v>58</v>
      </c>
      <c r="T28" s="15" t="s">
        <v>58</v>
      </c>
      <c r="U28" s="15" t="s">
        <v>58</v>
      </c>
      <c r="V28" s="15" t="s">
        <v>58</v>
      </c>
      <c r="W28" s="15" t="s">
        <v>58</v>
      </c>
      <c r="X28" s="15" t="str">
        <f t="shared" si="27"/>
        <v>WO</v>
      </c>
      <c r="Y28" s="15" t="s">
        <v>58</v>
      </c>
      <c r="Z28" s="15" t="s">
        <v>58</v>
      </c>
      <c r="AA28" s="15" t="s">
        <v>58</v>
      </c>
      <c r="AB28" s="15" t="s">
        <v>58</v>
      </c>
      <c r="AC28" s="15" t="s">
        <v>58</v>
      </c>
      <c r="AD28" s="15" t="s">
        <v>58</v>
      </c>
      <c r="AE28" s="15" t="str">
        <f t="shared" si="27"/>
        <v>WO</v>
      </c>
      <c r="AF28" s="15" t="s">
        <v>58</v>
      </c>
      <c r="AG28" s="15" t="s">
        <v>58</v>
      </c>
      <c r="AH28" s="15" t="s">
        <v>58</v>
      </c>
      <c r="AI28" s="15" t="s">
        <v>58</v>
      </c>
      <c r="AJ28" s="15" t="s">
        <v>58</v>
      </c>
      <c r="AK28" s="15" t="s">
        <v>58</v>
      </c>
      <c r="AL28" s="15" t="str">
        <f t="shared" si="27"/>
        <v>WO</v>
      </c>
      <c r="AM28" s="15" t="s">
        <v>58</v>
      </c>
      <c r="AN28" s="15" t="s">
        <v>58</v>
      </c>
      <c r="AO28" s="40"/>
      <c r="AP28" s="38"/>
      <c r="AQ28" s="31">
        <v>19</v>
      </c>
      <c r="AR28" s="2" t="s">
        <v>40</v>
      </c>
      <c r="AS28" s="2" t="str">
        <f t="shared" si="3"/>
        <v>September</v>
      </c>
      <c r="AT28" s="32">
        <v>1019</v>
      </c>
      <c r="AU28">
        <f t="shared" si="4"/>
        <v>27</v>
      </c>
      <c r="AV28">
        <f t="shared" si="5"/>
        <v>0</v>
      </c>
      <c r="AW28">
        <f t="shared" si="6"/>
        <v>0</v>
      </c>
      <c r="AX28">
        <f t="shared" si="7"/>
        <v>4</v>
      </c>
      <c r="AY28" s="3">
        <f t="shared" si="8"/>
        <v>30</v>
      </c>
      <c r="AZ28" s="3">
        <f>sept[[#This Row],[Days]]-sept[[#This Row],[Absent]]</f>
        <v>30</v>
      </c>
      <c r="BA28" s="23">
        <v>54000</v>
      </c>
      <c r="BB28" s="24">
        <f>sept[[#This Row],[Salary]]/sept[[#This Row],[Days]]</f>
        <v>1800</v>
      </c>
      <c r="BC28" s="24">
        <f>sept[[#This Row],[PerDaySalary]]*sept[[#This Row],[Absent]]</f>
        <v>0</v>
      </c>
      <c r="BD28" s="25">
        <f>sept[[#This Row],[Salary]]-sept[[#This Row],[Deduction]]</f>
        <v>54000</v>
      </c>
      <c r="BE28" s="38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</row>
    <row r="29" spans="4:92" ht="15" thickBot="1" x14ac:dyDescent="0.35">
      <c r="D29" s="36"/>
      <c r="E29" s="40"/>
      <c r="F29" s="8">
        <v>20</v>
      </c>
      <c r="G29" s="9" t="s">
        <v>41</v>
      </c>
      <c r="H29" s="9">
        <v>1020</v>
      </c>
      <c r="I29" s="17">
        <f t="shared" si="9"/>
        <v>4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tr">
        <f t="shared" ref="Q29:AL29" si="28">IF(P$8="Sun","WO","")</f>
        <v>WO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tr">
        <f t="shared" si="28"/>
        <v>WO</v>
      </c>
      <c r="Y29" s="15" t="s">
        <v>58</v>
      </c>
      <c r="Z29" s="15" t="s">
        <v>60</v>
      </c>
      <c r="AA29" s="15" t="s">
        <v>58</v>
      </c>
      <c r="AB29" s="15" t="s">
        <v>58</v>
      </c>
      <c r="AC29" s="15" t="s">
        <v>58</v>
      </c>
      <c r="AD29" s="15" t="s">
        <v>58</v>
      </c>
      <c r="AE29" s="15" t="str">
        <f t="shared" si="28"/>
        <v>WO</v>
      </c>
      <c r="AF29" s="15" t="s">
        <v>58</v>
      </c>
      <c r="AG29" s="15" t="s">
        <v>58</v>
      </c>
      <c r="AH29" s="15" t="s">
        <v>58</v>
      </c>
      <c r="AI29" s="15" t="s">
        <v>58</v>
      </c>
      <c r="AJ29" s="15" t="s">
        <v>58</v>
      </c>
      <c r="AK29" s="15" t="s">
        <v>58</v>
      </c>
      <c r="AL29" s="15" t="str">
        <f t="shared" si="28"/>
        <v>WO</v>
      </c>
      <c r="AM29" s="15" t="s">
        <v>58</v>
      </c>
      <c r="AN29" s="15" t="s">
        <v>58</v>
      </c>
      <c r="AO29" s="40"/>
      <c r="AP29" s="38"/>
      <c r="AQ29" s="33">
        <v>20</v>
      </c>
      <c r="AR29" s="34" t="s">
        <v>41</v>
      </c>
      <c r="AS29" s="34" t="str">
        <f t="shared" si="3"/>
        <v>September</v>
      </c>
      <c r="AT29" s="35">
        <v>1020</v>
      </c>
      <c r="AU29">
        <f t="shared" si="4"/>
        <v>26</v>
      </c>
      <c r="AV29">
        <f t="shared" si="5"/>
        <v>1</v>
      </c>
      <c r="AW29">
        <f t="shared" si="6"/>
        <v>0</v>
      </c>
      <c r="AX29">
        <f t="shared" si="7"/>
        <v>4</v>
      </c>
      <c r="AY29" s="3">
        <f t="shared" si="8"/>
        <v>30</v>
      </c>
      <c r="AZ29" s="3">
        <f>sept[[#This Row],[Days]]-sept[[#This Row],[Absent]]</f>
        <v>29</v>
      </c>
      <c r="BA29" s="23">
        <v>45666</v>
      </c>
      <c r="BB29" s="24">
        <f>sept[[#This Row],[Salary]]/sept[[#This Row],[Days]]</f>
        <v>1522.2</v>
      </c>
      <c r="BC29" s="24">
        <f>sept[[#This Row],[PerDaySalary]]*sept[[#This Row],[Absent]]</f>
        <v>1522.2</v>
      </c>
      <c r="BD29" s="25">
        <f>sept[[#This Row],[Salary]]-sept[[#This Row],[Deduction]]</f>
        <v>44143.8</v>
      </c>
      <c r="BE29" s="38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</row>
    <row r="30" spans="4:92" x14ac:dyDescent="0.3">
      <c r="D30" s="36"/>
      <c r="E30" s="40"/>
      <c r="F30" s="40"/>
      <c r="G30" s="40"/>
      <c r="H30" s="40"/>
      <c r="I30" s="40"/>
      <c r="J30" s="40" t="str">
        <f t="shared" ref="J30:AN31" si="29">IF($J$8="Sun","WO","")</f>
        <v/>
      </c>
      <c r="K30" s="40" t="str">
        <f t="shared" si="29"/>
        <v/>
      </c>
      <c r="L30" s="40" t="str">
        <f t="shared" si="29"/>
        <v/>
      </c>
      <c r="M30" s="40" t="str">
        <f t="shared" si="29"/>
        <v/>
      </c>
      <c r="N30" s="40" t="str">
        <f t="shared" si="29"/>
        <v/>
      </c>
      <c r="O30" s="40" t="str">
        <f t="shared" si="29"/>
        <v/>
      </c>
      <c r="P30" s="40" t="str">
        <f t="shared" si="29"/>
        <v/>
      </c>
      <c r="Q30" s="40" t="str">
        <f t="shared" si="29"/>
        <v/>
      </c>
      <c r="R30" s="40" t="str">
        <f t="shared" si="29"/>
        <v/>
      </c>
      <c r="S30" s="40" t="str">
        <f t="shared" si="29"/>
        <v/>
      </c>
      <c r="T30" s="40" t="str">
        <f t="shared" si="29"/>
        <v/>
      </c>
      <c r="U30" s="40" t="str">
        <f t="shared" si="29"/>
        <v/>
      </c>
      <c r="V30" s="40" t="str">
        <f t="shared" si="29"/>
        <v/>
      </c>
      <c r="W30" s="40" t="str">
        <f t="shared" si="29"/>
        <v/>
      </c>
      <c r="X30" s="40" t="str">
        <f t="shared" si="29"/>
        <v/>
      </c>
      <c r="Y30" s="40" t="str">
        <f t="shared" si="29"/>
        <v/>
      </c>
      <c r="Z30" s="40" t="str">
        <f t="shared" si="29"/>
        <v/>
      </c>
      <c r="AA30" s="40" t="str">
        <f t="shared" si="29"/>
        <v/>
      </c>
      <c r="AB30" s="40" t="str">
        <f t="shared" si="29"/>
        <v/>
      </c>
      <c r="AC30" s="40" t="str">
        <f t="shared" si="29"/>
        <v/>
      </c>
      <c r="AD30" s="40" t="str">
        <f t="shared" si="29"/>
        <v/>
      </c>
      <c r="AE30" s="40" t="str">
        <f t="shared" si="29"/>
        <v/>
      </c>
      <c r="AF30" s="40" t="str">
        <f t="shared" si="29"/>
        <v/>
      </c>
      <c r="AG30" s="40" t="str">
        <f t="shared" si="29"/>
        <v/>
      </c>
      <c r="AH30" s="40" t="str">
        <f t="shared" si="29"/>
        <v/>
      </c>
      <c r="AI30" s="40" t="str">
        <f t="shared" si="29"/>
        <v/>
      </c>
      <c r="AJ30" s="40" t="str">
        <f t="shared" si="29"/>
        <v/>
      </c>
      <c r="AK30" s="40" t="str">
        <f t="shared" si="29"/>
        <v/>
      </c>
      <c r="AL30" s="40" t="str">
        <f t="shared" si="29"/>
        <v/>
      </c>
      <c r="AM30" s="40" t="str">
        <f t="shared" si="29"/>
        <v/>
      </c>
      <c r="AN30" s="40" t="str">
        <f t="shared" si="29"/>
        <v/>
      </c>
      <c r="AO30" s="40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4:92" x14ac:dyDescent="0.3">
      <c r="D31" s="36"/>
      <c r="E31" s="40"/>
      <c r="F31" s="40"/>
      <c r="G31" s="40"/>
      <c r="H31" s="40"/>
      <c r="I31" s="40"/>
      <c r="J31" s="40" t="str">
        <f t="shared" si="29"/>
        <v/>
      </c>
      <c r="K31" s="40" t="str">
        <f t="shared" si="29"/>
        <v/>
      </c>
      <c r="L31" s="40" t="str">
        <f t="shared" si="29"/>
        <v/>
      </c>
      <c r="M31" s="40" t="str">
        <f t="shared" si="29"/>
        <v/>
      </c>
      <c r="N31" s="40" t="str">
        <f t="shared" si="29"/>
        <v/>
      </c>
      <c r="O31" s="40" t="str">
        <f t="shared" si="29"/>
        <v/>
      </c>
      <c r="P31" s="40" t="str">
        <f t="shared" si="29"/>
        <v/>
      </c>
      <c r="Q31" s="40" t="str">
        <f t="shared" si="29"/>
        <v/>
      </c>
      <c r="R31" s="40" t="str">
        <f t="shared" si="29"/>
        <v/>
      </c>
      <c r="S31" s="40" t="str">
        <f t="shared" si="29"/>
        <v/>
      </c>
      <c r="T31" s="40" t="str">
        <f t="shared" si="29"/>
        <v/>
      </c>
      <c r="U31" s="40" t="str">
        <f t="shared" si="29"/>
        <v/>
      </c>
      <c r="V31" s="40" t="str">
        <f t="shared" si="29"/>
        <v/>
      </c>
      <c r="W31" s="40" t="str">
        <f t="shared" si="29"/>
        <v/>
      </c>
      <c r="X31" s="40" t="str">
        <f t="shared" si="29"/>
        <v/>
      </c>
      <c r="Y31" s="40" t="str">
        <f t="shared" si="29"/>
        <v/>
      </c>
      <c r="Z31" s="40" t="str">
        <f t="shared" si="29"/>
        <v/>
      </c>
      <c r="AA31" s="40" t="str">
        <f t="shared" si="29"/>
        <v/>
      </c>
      <c r="AB31" s="40" t="str">
        <f t="shared" si="29"/>
        <v/>
      </c>
      <c r="AC31" s="40" t="str">
        <f t="shared" si="29"/>
        <v/>
      </c>
      <c r="AD31" s="40" t="str">
        <f t="shared" si="29"/>
        <v/>
      </c>
      <c r="AE31" s="40" t="str">
        <f t="shared" si="29"/>
        <v/>
      </c>
      <c r="AF31" s="40" t="str">
        <f t="shared" si="29"/>
        <v/>
      </c>
      <c r="AG31" s="40" t="str">
        <f t="shared" si="29"/>
        <v/>
      </c>
      <c r="AH31" s="40" t="str">
        <f t="shared" si="29"/>
        <v/>
      </c>
      <c r="AI31" s="40" t="str">
        <f t="shared" si="29"/>
        <v/>
      </c>
      <c r="AJ31" s="40" t="str">
        <f t="shared" si="29"/>
        <v/>
      </c>
      <c r="AK31" s="40" t="str">
        <f t="shared" si="29"/>
        <v/>
      </c>
      <c r="AL31" s="40" t="str">
        <f t="shared" si="29"/>
        <v/>
      </c>
      <c r="AM31" s="40" t="str">
        <f t="shared" si="29"/>
        <v/>
      </c>
      <c r="AN31" s="40" t="str">
        <f t="shared" si="29"/>
        <v/>
      </c>
      <c r="AO31" s="40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</row>
    <row r="32" spans="4:92" x14ac:dyDescent="0.3">
      <c r="D32" s="3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</row>
    <row r="33" spans="4:92" x14ac:dyDescent="0.3"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</row>
    <row r="34" spans="4:92" x14ac:dyDescent="0.3"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</row>
    <row r="35" spans="4:92" x14ac:dyDescent="0.3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</row>
    <row r="36" spans="4:92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</row>
    <row r="37" spans="4:92" x14ac:dyDescent="0.3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</row>
    <row r="38" spans="4:92" x14ac:dyDescent="0.3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</row>
    <row r="39" spans="4:92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</row>
    <row r="40" spans="4:92" x14ac:dyDescent="0.3"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</row>
    <row r="41" spans="4:92" x14ac:dyDescent="0.3"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</row>
    <row r="42" spans="4:92" x14ac:dyDescent="0.3"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</row>
    <row r="43" spans="4:92" x14ac:dyDescent="0.3"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</row>
    <row r="44" spans="4:92" x14ac:dyDescent="0.3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</row>
    <row r="45" spans="4:92" x14ac:dyDescent="0.3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</row>
    <row r="46" spans="4:92" x14ac:dyDescent="0.3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</row>
    <row r="47" spans="4:92" x14ac:dyDescent="0.3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</row>
    <row r="48" spans="4:92" x14ac:dyDescent="0.3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</row>
    <row r="49" spans="4:72" x14ac:dyDescent="0.3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</row>
    <row r="50" spans="4:72" x14ac:dyDescent="0.3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</row>
    <row r="51" spans="4:72" x14ac:dyDescent="0.3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</row>
    <row r="52" spans="4:72" x14ac:dyDescent="0.3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</row>
    <row r="53" spans="4:72" x14ac:dyDescent="0.3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</row>
    <row r="54" spans="4:72" x14ac:dyDescent="0.3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</row>
    <row r="55" spans="4:72" x14ac:dyDescent="0.3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</row>
  </sheetData>
  <conditionalFormatting sqref="J10:AN29">
    <cfRule type="containsText" dxfId="55" priority="1" operator="containsText" text="WO">
      <formula>NOT(ISERROR(SEARCH("WO",J10)))</formula>
    </cfRule>
    <cfRule type="containsText" dxfId="54" priority="2" operator="containsText" text="L">
      <formula>NOT(ISERROR(SEARCH("L",J10)))</formula>
    </cfRule>
    <cfRule type="containsText" dxfId="53" priority="3" operator="containsText" text="A">
      <formula>NOT(ISERROR(SEARCH("A",J10)))</formula>
    </cfRule>
    <cfRule type="containsText" dxfId="52" priority="4" operator="containsText" text="P">
      <formula>NOT(ISERROR(SEARCH("P",J10)))</formula>
    </cfRule>
    <cfRule type="containsText" dxfId="50" priority="6" operator="containsText" text="WO">
      <formula>NOT(ISERROR(SEARCH("WO",J10)))</formula>
    </cfRule>
    <cfRule type="containsText" dxfId="49" priority="7" operator="containsText" text="L">
      <formula>NOT(ISERROR(SEARCH("L",J10)))</formula>
    </cfRule>
    <cfRule type="containsText" dxfId="48" priority="8" operator="containsText" text="P">
      <formula>NOT(ISERROR(SEARCH("P",J10)))</formula>
    </cfRule>
    <cfRule type="containsText" dxfId="47" priority="9" operator="containsText" text="A">
      <formula>NOT(ISERROR(SEARCH("A",J10)))</formula>
    </cfRule>
    <cfRule type="containsText" dxfId="46" priority="13" operator="containsText" text="WO">
      <formula>NOT(ISERROR(SEARCH("WO",J10)))</formula>
    </cfRule>
    <cfRule type="containsText" dxfId="45" priority="14" operator="containsText" text="WO">
      <formula>NOT(ISERROR(SEARCH("WO",J10)))</formula>
    </cfRule>
  </conditionalFormatting>
  <conditionalFormatting sqref="X11">
    <cfRule type="containsText" dxfId="44" priority="10" operator="containsText" text="L">
      <formula>NOT(ISERROR(SEARCH("L",X11)))</formula>
    </cfRule>
    <cfRule type="containsText" dxfId="43" priority="11" operator="containsText" text="A">
      <formula>NOT(ISERROR(SEARCH("A",X11)))</formula>
    </cfRule>
    <cfRule type="containsText" dxfId="42" priority="12" operator="containsText" text="P">
      <formula>NOT(ISERROR(SEARCH("P",X11)))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9E48059D-3E51-43B9-AC61-4D93CD17A0C4}">
            <xm:f>NOT(ISERROR(SEARCH($U$5,J10)))</xm:f>
            <xm:f>$U$5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J10:AN29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985293-F13A-4E1F-B1A4-577B7EAA434F}">
          <x14:formula1>
            <xm:f>Sheet2!$E$8:$E$19</xm:f>
          </x14:formula1>
          <xm:sqref>G7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7E2E-05DF-4B4D-B3EC-9E91B6CB895C}">
  <dimension ref="D1:CN55"/>
  <sheetViews>
    <sheetView topLeftCell="Y1" workbookViewId="0">
      <selection activeCell="AW19" sqref="AW19"/>
    </sheetView>
  </sheetViews>
  <sheetFormatPr defaultRowHeight="14.4" x14ac:dyDescent="0.3"/>
  <cols>
    <col min="6" max="6" width="5" bestFit="1" customWidth="1"/>
    <col min="7" max="7" width="18.88671875" customWidth="1"/>
    <col min="8" max="8" width="11.5546875" bestFit="1" customWidth="1"/>
    <col min="9" max="9" width="8.6640625" bestFit="1" customWidth="1"/>
    <col min="10" max="10" width="10.77734375" customWidth="1"/>
    <col min="11" max="11" width="3.77734375" customWidth="1"/>
    <col min="12" max="13" width="4.5546875" customWidth="1"/>
    <col min="14" max="14" width="5.21875" customWidth="1"/>
    <col min="15" max="15" width="4.5546875" customWidth="1"/>
    <col min="16" max="17" width="4" customWidth="1"/>
    <col min="18" max="18" width="3.6640625" customWidth="1"/>
    <col min="19" max="20" width="3" bestFit="1" customWidth="1"/>
    <col min="21" max="21" width="4" customWidth="1"/>
    <col min="22" max="22" width="3.77734375" customWidth="1"/>
    <col min="23" max="23" width="3.44140625" customWidth="1"/>
    <col min="24" max="24" width="4" customWidth="1"/>
    <col min="25" max="25" width="3.5546875" customWidth="1"/>
    <col min="26" max="26" width="5" customWidth="1"/>
    <col min="27" max="27" width="4.44140625" customWidth="1"/>
    <col min="28" max="28" width="4.88671875" customWidth="1"/>
    <col min="29" max="29" width="4.109375" customWidth="1"/>
    <col min="30" max="30" width="3.77734375" customWidth="1"/>
    <col min="31" max="31" width="4.33203125" customWidth="1"/>
    <col min="32" max="32" width="3.5546875" customWidth="1"/>
    <col min="33" max="33" width="5" customWidth="1"/>
    <col min="34" max="34" width="4.5546875" customWidth="1"/>
    <col min="35" max="35" width="5.44140625" customWidth="1"/>
    <col min="36" max="36" width="3.77734375" customWidth="1"/>
    <col min="37" max="37" width="3.44140625" customWidth="1"/>
    <col min="38" max="38" width="4.21875" customWidth="1"/>
    <col min="39" max="39" width="3.44140625" customWidth="1"/>
    <col min="40" max="40" width="3" bestFit="1" customWidth="1"/>
    <col min="43" max="43" width="7.109375" customWidth="1"/>
    <col min="44" max="44" width="14.5546875" bestFit="1" customWidth="1"/>
    <col min="45" max="45" width="14.5546875" customWidth="1"/>
    <col min="46" max="46" width="13.5546875" customWidth="1"/>
    <col min="47" max="47" width="9.6640625" customWidth="1"/>
    <col min="50" max="50" width="10.5546875" customWidth="1"/>
    <col min="51" max="51" width="6.88671875" customWidth="1"/>
    <col min="52" max="52" width="11" customWidth="1"/>
    <col min="53" max="53" width="11.6640625" customWidth="1"/>
    <col min="54" max="54" width="14" customWidth="1"/>
    <col min="55" max="55" width="11.5546875" customWidth="1"/>
    <col min="56" max="56" width="11" customWidth="1"/>
  </cols>
  <sheetData>
    <row r="1" spans="4:92" x14ac:dyDescent="0.3">
      <c r="AO1" s="36"/>
      <c r="AP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4:92" x14ac:dyDescent="0.3">
      <c r="AO2" s="36"/>
      <c r="AP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</row>
    <row r="3" spans="4:92" x14ac:dyDescent="0.3">
      <c r="AO3" s="36"/>
      <c r="AP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</row>
    <row r="4" spans="4:92" x14ac:dyDescent="0.3">
      <c r="D4" s="36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</row>
    <row r="5" spans="4:92" x14ac:dyDescent="0.3"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</row>
    <row r="6" spans="4:92" x14ac:dyDescent="0.3">
      <c r="D6" s="36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4:92" x14ac:dyDescent="0.3">
      <c r="D7" s="36"/>
      <c r="E7" s="40"/>
      <c r="F7" s="40" t="s">
        <v>24</v>
      </c>
      <c r="G7" s="41">
        <v>45931</v>
      </c>
      <c r="H7" s="42">
        <f>DATEDIF($G$7,$J$7,"D")+1</f>
        <v>31</v>
      </c>
      <c r="I7" s="40" t="s">
        <v>26</v>
      </c>
      <c r="J7" s="43">
        <f>EOMONTH(G7,0)</f>
        <v>45961</v>
      </c>
      <c r="K7" s="40"/>
      <c r="L7" s="40"/>
      <c r="M7" s="40"/>
      <c r="N7" s="40" t="str">
        <f>TEXT(G7,"mmmmmmm")</f>
        <v>October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4:92" ht="15" thickBot="1" x14ac:dyDescent="0.35">
      <c r="D8" s="36"/>
      <c r="E8" s="40"/>
      <c r="F8" s="4"/>
      <c r="G8" s="4" t="s">
        <v>43</v>
      </c>
      <c r="H8" s="4"/>
      <c r="I8" s="4" t="s">
        <v>42</v>
      </c>
      <c r="J8" s="4" t="str">
        <f>TEXT(J9,"DDD")</f>
        <v>Wed</v>
      </c>
      <c r="K8" s="4" t="str">
        <f t="shared" ref="K8:AN8" si="0">TEXT(K9,"DDD")</f>
        <v>Thu</v>
      </c>
      <c r="L8" s="4" t="str">
        <f t="shared" si="0"/>
        <v>Fri</v>
      </c>
      <c r="M8" s="4" t="str">
        <f t="shared" si="0"/>
        <v>Sat</v>
      </c>
      <c r="N8" s="4" t="str">
        <f t="shared" si="0"/>
        <v>Sun</v>
      </c>
      <c r="O8" s="4" t="str">
        <f t="shared" si="0"/>
        <v>Mon</v>
      </c>
      <c r="P8" s="4" t="str">
        <f t="shared" si="0"/>
        <v>Tue</v>
      </c>
      <c r="Q8" s="4" t="str">
        <f t="shared" si="0"/>
        <v>Wed</v>
      </c>
      <c r="R8" s="4" t="str">
        <f t="shared" si="0"/>
        <v>Thu</v>
      </c>
      <c r="S8" s="4" t="str">
        <f t="shared" si="0"/>
        <v>Fri</v>
      </c>
      <c r="T8" s="4" t="str">
        <f t="shared" si="0"/>
        <v>Sat</v>
      </c>
      <c r="U8" s="4" t="str">
        <f t="shared" si="0"/>
        <v>Sun</v>
      </c>
      <c r="V8" s="4" t="str">
        <f t="shared" si="0"/>
        <v>Mon</v>
      </c>
      <c r="W8" s="4" t="str">
        <f t="shared" si="0"/>
        <v>Tue</v>
      </c>
      <c r="X8" s="4" t="str">
        <f t="shared" si="0"/>
        <v>Wed</v>
      </c>
      <c r="Y8" s="4" t="str">
        <f t="shared" si="0"/>
        <v>Thu</v>
      </c>
      <c r="Z8" s="4" t="str">
        <f t="shared" si="0"/>
        <v>Fri</v>
      </c>
      <c r="AA8" s="4" t="str">
        <f t="shared" si="0"/>
        <v>Sat</v>
      </c>
      <c r="AB8" s="4" t="str">
        <f t="shared" si="0"/>
        <v>Sun</v>
      </c>
      <c r="AC8" s="4" t="str">
        <f t="shared" si="0"/>
        <v>Mon</v>
      </c>
      <c r="AD8" s="4" t="str">
        <f t="shared" si="0"/>
        <v>Tue</v>
      </c>
      <c r="AE8" s="4" t="str">
        <f t="shared" si="0"/>
        <v>Wed</v>
      </c>
      <c r="AF8" s="4" t="str">
        <f t="shared" si="0"/>
        <v>Thu</v>
      </c>
      <c r="AG8" s="4" t="str">
        <f t="shared" si="0"/>
        <v>Fri</v>
      </c>
      <c r="AH8" s="4" t="str">
        <f t="shared" si="0"/>
        <v>Sat</v>
      </c>
      <c r="AI8" s="4" t="str">
        <f t="shared" si="0"/>
        <v>Sun</v>
      </c>
      <c r="AJ8" s="4" t="str">
        <f t="shared" si="0"/>
        <v>Mon</v>
      </c>
      <c r="AK8" s="4" t="str">
        <f t="shared" si="0"/>
        <v>Tue</v>
      </c>
      <c r="AL8" s="4" t="str">
        <f t="shared" si="0"/>
        <v>Wed</v>
      </c>
      <c r="AM8" s="4" t="str">
        <f t="shared" si="0"/>
        <v>Thu</v>
      </c>
      <c r="AN8" s="4" t="str">
        <f t="shared" si="0"/>
        <v>Fri</v>
      </c>
      <c r="AO8" s="40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4:92" ht="15" thickBot="1" x14ac:dyDescent="0.35">
      <c r="D9" s="36"/>
      <c r="E9" s="40"/>
      <c r="F9" s="6" t="s">
        <v>0</v>
      </c>
      <c r="G9" s="5" t="s">
        <v>1</v>
      </c>
      <c r="H9" s="5" t="s">
        <v>2</v>
      </c>
      <c r="I9" s="10" t="s">
        <v>25</v>
      </c>
      <c r="J9" s="11">
        <f>G7</f>
        <v>45931</v>
      </c>
      <c r="K9" s="11">
        <f>IF(J9&lt;$J$7,J9+1,"")</f>
        <v>45932</v>
      </c>
      <c r="L9" s="11">
        <f t="shared" ref="L9:AN9" si="1">IF(K9&lt;$J$7,K9+1,"")</f>
        <v>45933</v>
      </c>
      <c r="M9" s="11">
        <f t="shared" si="1"/>
        <v>45934</v>
      </c>
      <c r="N9" s="11">
        <f t="shared" si="1"/>
        <v>45935</v>
      </c>
      <c r="O9" s="11">
        <f t="shared" si="1"/>
        <v>45936</v>
      </c>
      <c r="P9" s="11">
        <f t="shared" si="1"/>
        <v>45937</v>
      </c>
      <c r="Q9" s="11">
        <f t="shared" si="1"/>
        <v>45938</v>
      </c>
      <c r="R9" s="11">
        <f t="shared" si="1"/>
        <v>45939</v>
      </c>
      <c r="S9" s="11">
        <f t="shared" si="1"/>
        <v>45940</v>
      </c>
      <c r="T9" s="11">
        <f t="shared" si="1"/>
        <v>45941</v>
      </c>
      <c r="U9" s="11">
        <f t="shared" si="1"/>
        <v>45942</v>
      </c>
      <c r="V9" s="11">
        <f t="shared" si="1"/>
        <v>45943</v>
      </c>
      <c r="W9" s="11">
        <f t="shared" si="1"/>
        <v>45944</v>
      </c>
      <c r="X9" s="11">
        <f t="shared" si="1"/>
        <v>45945</v>
      </c>
      <c r="Y9" s="11">
        <f t="shared" si="1"/>
        <v>45946</v>
      </c>
      <c r="Z9" s="11">
        <f t="shared" si="1"/>
        <v>45947</v>
      </c>
      <c r="AA9" s="11">
        <f t="shared" si="1"/>
        <v>45948</v>
      </c>
      <c r="AB9" s="11">
        <f t="shared" si="1"/>
        <v>45949</v>
      </c>
      <c r="AC9" s="11">
        <f t="shared" si="1"/>
        <v>45950</v>
      </c>
      <c r="AD9" s="11">
        <f t="shared" si="1"/>
        <v>45951</v>
      </c>
      <c r="AE9" s="11">
        <f t="shared" si="1"/>
        <v>45952</v>
      </c>
      <c r="AF9" s="11">
        <f t="shared" si="1"/>
        <v>45953</v>
      </c>
      <c r="AG9" s="11">
        <f t="shared" si="1"/>
        <v>45954</v>
      </c>
      <c r="AH9" s="11">
        <f t="shared" si="1"/>
        <v>45955</v>
      </c>
      <c r="AI9" s="11">
        <f t="shared" si="1"/>
        <v>45956</v>
      </c>
      <c r="AJ9" s="11">
        <f t="shared" si="1"/>
        <v>45957</v>
      </c>
      <c r="AK9" s="11">
        <f t="shared" si="1"/>
        <v>45958</v>
      </c>
      <c r="AL9" s="11">
        <f t="shared" si="1"/>
        <v>45959</v>
      </c>
      <c r="AM9" s="11">
        <f t="shared" si="1"/>
        <v>45960</v>
      </c>
      <c r="AN9" s="12">
        <f t="shared" si="1"/>
        <v>45961</v>
      </c>
      <c r="AO9" s="42"/>
      <c r="AP9" s="39"/>
      <c r="AQ9" s="26" t="s">
        <v>0</v>
      </c>
      <c r="AR9" s="27" t="s">
        <v>1</v>
      </c>
      <c r="AS9" s="27" t="s">
        <v>57</v>
      </c>
      <c r="AT9" s="27" t="s">
        <v>2</v>
      </c>
      <c r="AU9" s="19" t="s">
        <v>44</v>
      </c>
      <c r="AV9" s="19" t="s">
        <v>45</v>
      </c>
      <c r="AW9" s="22" t="s">
        <v>46</v>
      </c>
      <c r="AX9" s="19" t="s">
        <v>25</v>
      </c>
      <c r="AY9" s="19" t="s">
        <v>42</v>
      </c>
      <c r="AZ9" s="19" t="s">
        <v>50</v>
      </c>
      <c r="BA9" s="21" t="s">
        <v>47</v>
      </c>
      <c r="BB9" s="19" t="s">
        <v>48</v>
      </c>
      <c r="BC9" s="19" t="s">
        <v>49</v>
      </c>
      <c r="BD9" s="20" t="s">
        <v>51</v>
      </c>
      <c r="BE9" s="38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4:92" ht="15" thickBot="1" x14ac:dyDescent="0.35">
      <c r="D10" s="36"/>
      <c r="E10" s="40"/>
      <c r="F10" s="7">
        <v>1</v>
      </c>
      <c r="G10" s="2" t="s">
        <v>3</v>
      </c>
      <c r="H10" s="2">
        <v>1001</v>
      </c>
      <c r="I10" s="14">
        <f>COUNTIF($J$8:$AN$8,"Sun")</f>
        <v>4</v>
      </c>
      <c r="J10" s="15" t="s">
        <v>52</v>
      </c>
      <c r="K10" s="15" t="s">
        <v>52</v>
      </c>
      <c r="L10" s="15" t="s">
        <v>52</v>
      </c>
      <c r="M10" s="15" t="s">
        <v>52</v>
      </c>
      <c r="N10" s="15" t="str">
        <f t="shared" ref="N10:AI10" si="2">IF(N8="Sun","WO","")</f>
        <v>WO</v>
      </c>
      <c r="O10" s="15" t="s">
        <v>52</v>
      </c>
      <c r="P10" s="15" t="s">
        <v>52</v>
      </c>
      <c r="Q10" s="15" t="s">
        <v>52</v>
      </c>
      <c r="R10" s="15" t="s">
        <v>52</v>
      </c>
      <c r="S10" s="15" t="s">
        <v>52</v>
      </c>
      <c r="T10" s="15" t="s">
        <v>52</v>
      </c>
      <c r="U10" s="15" t="str">
        <f t="shared" si="2"/>
        <v>WO</v>
      </c>
      <c r="V10" s="15" t="s">
        <v>52</v>
      </c>
      <c r="W10" s="15" t="s">
        <v>52</v>
      </c>
      <c r="X10" s="15" t="s">
        <v>52</v>
      </c>
      <c r="Y10" s="15" t="s">
        <v>52</v>
      </c>
      <c r="Z10" s="15" t="s">
        <v>53</v>
      </c>
      <c r="AA10" s="15" t="s">
        <v>52</v>
      </c>
      <c r="AB10" s="15" t="str">
        <f t="shared" si="2"/>
        <v>WO</v>
      </c>
      <c r="AC10" s="15" t="s">
        <v>54</v>
      </c>
      <c r="AD10" s="15" t="s">
        <v>54</v>
      </c>
      <c r="AE10" s="15" t="s">
        <v>52</v>
      </c>
      <c r="AF10" s="15" t="s">
        <v>52</v>
      </c>
      <c r="AG10" s="15" t="s">
        <v>52</v>
      </c>
      <c r="AH10" s="15" t="s">
        <v>52</v>
      </c>
      <c r="AI10" s="15" t="str">
        <f t="shared" si="2"/>
        <v>WO</v>
      </c>
      <c r="AJ10" s="15" t="s">
        <v>52</v>
      </c>
      <c r="AK10" s="15" t="s">
        <v>52</v>
      </c>
      <c r="AL10" s="15" t="s">
        <v>52</v>
      </c>
      <c r="AM10" s="15" t="s">
        <v>52</v>
      </c>
      <c r="AN10" s="15" t="s">
        <v>52</v>
      </c>
      <c r="AO10" s="40"/>
      <c r="AP10" s="38"/>
      <c r="AQ10" s="28">
        <v>1</v>
      </c>
      <c r="AR10" s="29" t="s">
        <v>3</v>
      </c>
      <c r="AS10" s="29" t="str">
        <f t="shared" ref="AS10:AS29" si="3">$N$7</f>
        <v>October</v>
      </c>
      <c r="AT10" s="30">
        <v>1001</v>
      </c>
      <c r="AU10">
        <f t="shared" ref="AU10:AU29" si="4">COUNTIF($J10:$AN10,"P")</f>
        <v>24</v>
      </c>
      <c r="AV10">
        <f t="shared" ref="AV10:AV29" si="5">COUNTIF($J10:$AN10,"A")</f>
        <v>1</v>
      </c>
      <c r="AW10">
        <f t="shared" ref="AW10:AW29" si="6">COUNTIF($J10:$AN10,"L")</f>
        <v>2</v>
      </c>
      <c r="AX10">
        <f t="shared" ref="AX10:AX29" si="7">$I$10</f>
        <v>4</v>
      </c>
      <c r="AY10" s="3">
        <f t="shared" ref="AY10:AY29" si="8">$H$7</f>
        <v>31</v>
      </c>
      <c r="AZ10" s="3">
        <f>oct[[#This Row],[Days]]-oct[[#This Row],[Absent]]</f>
        <v>30</v>
      </c>
      <c r="BA10" s="23">
        <v>10000</v>
      </c>
      <c r="BB10" s="24">
        <f>oct[[#This Row],[Salary]]/oct[[#This Row],[Days]]</f>
        <v>322.58064516129031</v>
      </c>
      <c r="BC10" s="24">
        <f>oct[[#This Row],[PerDaySalary]]*oct[[#This Row],[Absent]]</f>
        <v>322.58064516129031</v>
      </c>
      <c r="BD10" s="25">
        <f>oct[[#This Row],[Salary]]-oct[[#This Row],[Deduction]]</f>
        <v>9677.4193548387102</v>
      </c>
      <c r="BE10" s="38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4:92" ht="15" thickBot="1" x14ac:dyDescent="0.35">
      <c r="D11" s="36"/>
      <c r="E11" s="40"/>
      <c r="F11" s="7">
        <v>2</v>
      </c>
      <c r="G11" s="2" t="s">
        <v>27</v>
      </c>
      <c r="H11" s="2">
        <v>1002</v>
      </c>
      <c r="I11" s="16">
        <f t="shared" ref="I11:I29" si="9">COUNTIF($J$8:$AN$8,"Sun")</f>
        <v>4</v>
      </c>
      <c r="J11" s="15" t="s">
        <v>52</v>
      </c>
      <c r="K11" s="15" t="s">
        <v>52</v>
      </c>
      <c r="L11" s="15" t="s">
        <v>52</v>
      </c>
      <c r="M11" s="15" t="s">
        <v>53</v>
      </c>
      <c r="N11" s="13" t="str">
        <f t="shared" ref="N11:AI11" si="10">IF(N8="Sun","WO","")</f>
        <v>WO</v>
      </c>
      <c r="O11" s="15" t="s">
        <v>52</v>
      </c>
      <c r="P11" s="15" t="s">
        <v>53</v>
      </c>
      <c r="Q11" s="15" t="s">
        <v>52</v>
      </c>
      <c r="R11" s="15" t="s">
        <v>52</v>
      </c>
      <c r="S11" s="15" t="s">
        <v>52</v>
      </c>
      <c r="T11" s="15" t="s">
        <v>52</v>
      </c>
      <c r="U11" s="13" t="str">
        <f t="shared" si="10"/>
        <v>WO</v>
      </c>
      <c r="V11" s="15" t="s">
        <v>52</v>
      </c>
      <c r="W11" s="15" t="s">
        <v>52</v>
      </c>
      <c r="X11" s="15" t="s">
        <v>52</v>
      </c>
      <c r="Y11" s="15" t="s">
        <v>52</v>
      </c>
      <c r="Z11" s="15" t="s">
        <v>52</v>
      </c>
      <c r="AA11" s="15" t="s">
        <v>52</v>
      </c>
      <c r="AB11" s="13" t="str">
        <f t="shared" si="10"/>
        <v>WO</v>
      </c>
      <c r="AC11" s="15" t="s">
        <v>54</v>
      </c>
      <c r="AD11" s="15" t="s">
        <v>54</v>
      </c>
      <c r="AE11" s="15" t="s">
        <v>52</v>
      </c>
      <c r="AF11" s="15" t="s">
        <v>52</v>
      </c>
      <c r="AG11" s="15" t="s">
        <v>52</v>
      </c>
      <c r="AH11" s="15" t="s">
        <v>52</v>
      </c>
      <c r="AI11" s="13" t="str">
        <f t="shared" si="10"/>
        <v>WO</v>
      </c>
      <c r="AJ11" s="15" t="s">
        <v>52</v>
      </c>
      <c r="AK11" s="15" t="s">
        <v>52</v>
      </c>
      <c r="AL11" s="15" t="s">
        <v>52</v>
      </c>
      <c r="AM11" s="15" t="s">
        <v>52</v>
      </c>
      <c r="AN11" s="15" t="s">
        <v>52</v>
      </c>
      <c r="AO11" s="40"/>
      <c r="AP11" s="38"/>
      <c r="AQ11" s="31">
        <v>2</v>
      </c>
      <c r="AR11" s="2" t="s">
        <v>27</v>
      </c>
      <c r="AS11" s="2" t="str">
        <f t="shared" si="3"/>
        <v>October</v>
      </c>
      <c r="AT11" s="32">
        <v>1002</v>
      </c>
      <c r="AU11">
        <f t="shared" si="4"/>
        <v>23</v>
      </c>
      <c r="AV11">
        <f t="shared" si="5"/>
        <v>2</v>
      </c>
      <c r="AW11">
        <f t="shared" si="6"/>
        <v>2</v>
      </c>
      <c r="AX11">
        <f t="shared" si="7"/>
        <v>4</v>
      </c>
      <c r="AY11" s="3">
        <f t="shared" si="8"/>
        <v>31</v>
      </c>
      <c r="AZ11" s="3">
        <f>oct[[#This Row],[Days]]-oct[[#This Row],[Absent]]</f>
        <v>29</v>
      </c>
      <c r="BA11" s="23">
        <v>20000</v>
      </c>
      <c r="BB11" s="24">
        <f>oct[[#This Row],[Salary]]/oct[[#This Row],[Days]]</f>
        <v>645.16129032258061</v>
      </c>
      <c r="BC11" s="24">
        <f>oct[[#This Row],[PerDaySalary]]*oct[[#This Row],[Absent]]</f>
        <v>1290.3225806451612</v>
      </c>
      <c r="BD11" s="25">
        <f>oct[[#This Row],[Salary]]-oct[[#This Row],[Deduction]]</f>
        <v>18709.677419354837</v>
      </c>
      <c r="BE11" s="38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4:92" ht="15" thickBot="1" x14ac:dyDescent="0.35">
      <c r="D12" s="36"/>
      <c r="E12" s="40"/>
      <c r="F12" s="7">
        <v>3</v>
      </c>
      <c r="G12" s="2" t="s">
        <v>28</v>
      </c>
      <c r="H12" s="2">
        <v>1003</v>
      </c>
      <c r="I12" s="16">
        <f t="shared" si="9"/>
        <v>4</v>
      </c>
      <c r="J12" s="15" t="s">
        <v>52</v>
      </c>
      <c r="K12" s="15" t="s">
        <v>52</v>
      </c>
      <c r="L12" s="15" t="s">
        <v>52</v>
      </c>
      <c r="M12" s="15" t="s">
        <v>52</v>
      </c>
      <c r="N12" s="13" t="str">
        <f t="shared" ref="N12:AI20" si="11">IF(N$8="Sun","WO","")</f>
        <v>WO</v>
      </c>
      <c r="O12" s="15" t="s">
        <v>52</v>
      </c>
      <c r="P12" s="15" t="s">
        <v>52</v>
      </c>
      <c r="Q12" s="15" t="s">
        <v>52</v>
      </c>
      <c r="R12" s="15" t="s">
        <v>52</v>
      </c>
      <c r="S12" s="15" t="s">
        <v>52</v>
      </c>
      <c r="T12" s="15" t="s">
        <v>52</v>
      </c>
      <c r="U12" s="13" t="str">
        <f t="shared" si="11"/>
        <v>WO</v>
      </c>
      <c r="V12" s="15" t="s">
        <v>52</v>
      </c>
      <c r="W12" s="15" t="s">
        <v>52</v>
      </c>
      <c r="X12" s="15" t="s">
        <v>52</v>
      </c>
      <c r="Y12" s="15" t="s">
        <v>52</v>
      </c>
      <c r="Z12" s="15" t="s">
        <v>52</v>
      </c>
      <c r="AA12" s="15" t="s">
        <v>52</v>
      </c>
      <c r="AB12" s="13" t="str">
        <f t="shared" si="11"/>
        <v>WO</v>
      </c>
      <c r="AC12" s="15" t="s">
        <v>54</v>
      </c>
      <c r="AD12" s="15" t="s">
        <v>54</v>
      </c>
      <c r="AE12" s="15" t="s">
        <v>52</v>
      </c>
      <c r="AF12" s="15" t="s">
        <v>52</v>
      </c>
      <c r="AG12" s="15" t="s">
        <v>52</v>
      </c>
      <c r="AH12" s="15" t="s">
        <v>52</v>
      </c>
      <c r="AI12" s="13" t="str">
        <f t="shared" si="11"/>
        <v>WO</v>
      </c>
      <c r="AJ12" s="15" t="s">
        <v>52</v>
      </c>
      <c r="AK12" s="15" t="s">
        <v>52</v>
      </c>
      <c r="AL12" s="15" t="s">
        <v>52</v>
      </c>
      <c r="AM12" s="15" t="s">
        <v>52</v>
      </c>
      <c r="AN12" s="15" t="s">
        <v>52</v>
      </c>
      <c r="AO12" s="40"/>
      <c r="AP12" s="38"/>
      <c r="AQ12" s="31">
        <v>3</v>
      </c>
      <c r="AR12" s="2" t="s">
        <v>28</v>
      </c>
      <c r="AS12" s="2" t="str">
        <f t="shared" si="3"/>
        <v>October</v>
      </c>
      <c r="AT12" s="32">
        <v>1003</v>
      </c>
      <c r="AU12">
        <f t="shared" si="4"/>
        <v>25</v>
      </c>
      <c r="AV12">
        <f t="shared" si="5"/>
        <v>0</v>
      </c>
      <c r="AW12">
        <f t="shared" si="6"/>
        <v>2</v>
      </c>
      <c r="AX12">
        <f t="shared" si="7"/>
        <v>4</v>
      </c>
      <c r="AY12" s="3">
        <f t="shared" si="8"/>
        <v>31</v>
      </c>
      <c r="AZ12" s="3">
        <f>oct[[#This Row],[Days]]-oct[[#This Row],[Absent]]</f>
        <v>31</v>
      </c>
      <c r="BA12" s="23">
        <v>56000</v>
      </c>
      <c r="BB12" s="24">
        <f>oct[[#This Row],[Salary]]/oct[[#This Row],[Days]]</f>
        <v>1806.4516129032259</v>
      </c>
      <c r="BC12" s="24">
        <f>oct[[#This Row],[PerDaySalary]]*oct[[#This Row],[Absent]]</f>
        <v>0</v>
      </c>
      <c r="BD12" s="25">
        <f>oct[[#This Row],[Salary]]-oct[[#This Row],[Deduction]]</f>
        <v>56000</v>
      </c>
      <c r="BE12" s="38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</row>
    <row r="13" spans="4:92" ht="15" thickBot="1" x14ac:dyDescent="0.35">
      <c r="D13" s="36"/>
      <c r="E13" s="40"/>
      <c r="F13" s="7">
        <v>4</v>
      </c>
      <c r="G13" s="2" t="s">
        <v>3</v>
      </c>
      <c r="H13" s="2">
        <v>1004</v>
      </c>
      <c r="I13" s="16">
        <f t="shared" si="9"/>
        <v>4</v>
      </c>
      <c r="J13" s="15" t="s">
        <v>52</v>
      </c>
      <c r="K13" s="15" t="s">
        <v>52</v>
      </c>
      <c r="L13" s="15" t="s">
        <v>52</v>
      </c>
      <c r="M13" s="15" t="s">
        <v>52</v>
      </c>
      <c r="N13" s="13" t="str">
        <f t="shared" si="11"/>
        <v>WO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3" t="str">
        <f t="shared" si="11"/>
        <v>WO</v>
      </c>
      <c r="V13" s="15" t="s">
        <v>52</v>
      </c>
      <c r="W13" s="15" t="s">
        <v>52</v>
      </c>
      <c r="X13" s="15" t="s">
        <v>52</v>
      </c>
      <c r="Y13" s="15" t="s">
        <v>52</v>
      </c>
      <c r="Z13" s="15" t="s">
        <v>52</v>
      </c>
      <c r="AA13" s="15" t="s">
        <v>52</v>
      </c>
      <c r="AB13" s="13" t="str">
        <f t="shared" si="11"/>
        <v>WO</v>
      </c>
      <c r="AC13" s="15" t="s">
        <v>54</v>
      </c>
      <c r="AD13" s="15" t="s">
        <v>54</v>
      </c>
      <c r="AE13" s="15" t="s">
        <v>52</v>
      </c>
      <c r="AF13" s="15" t="s">
        <v>52</v>
      </c>
      <c r="AG13" s="15" t="s">
        <v>52</v>
      </c>
      <c r="AH13" s="15" t="s">
        <v>52</v>
      </c>
      <c r="AI13" s="13" t="str">
        <f t="shared" si="11"/>
        <v>WO</v>
      </c>
      <c r="AJ13" s="15" t="s">
        <v>52</v>
      </c>
      <c r="AK13" s="15" t="s">
        <v>52</v>
      </c>
      <c r="AL13" s="15" t="s">
        <v>52</v>
      </c>
      <c r="AM13" s="15" t="s">
        <v>52</v>
      </c>
      <c r="AN13" s="15" t="s">
        <v>52</v>
      </c>
      <c r="AO13" s="40"/>
      <c r="AP13" s="38"/>
      <c r="AQ13" s="31">
        <v>4</v>
      </c>
      <c r="AR13" s="2" t="s">
        <v>3</v>
      </c>
      <c r="AS13" s="2" t="str">
        <f t="shared" si="3"/>
        <v>October</v>
      </c>
      <c r="AT13" s="32">
        <v>1004</v>
      </c>
      <c r="AU13">
        <f t="shared" si="4"/>
        <v>25</v>
      </c>
      <c r="AV13">
        <f t="shared" si="5"/>
        <v>0</v>
      </c>
      <c r="AW13">
        <f t="shared" si="6"/>
        <v>2</v>
      </c>
      <c r="AX13">
        <f t="shared" si="7"/>
        <v>4</v>
      </c>
      <c r="AY13" s="3">
        <f t="shared" si="8"/>
        <v>31</v>
      </c>
      <c r="AZ13" s="3">
        <f>oct[[#This Row],[Days]]-oct[[#This Row],[Absent]]</f>
        <v>31</v>
      </c>
      <c r="BA13" s="23">
        <v>34000</v>
      </c>
      <c r="BB13" s="24">
        <f>oct[[#This Row],[Salary]]/oct[[#This Row],[Days]]</f>
        <v>1096.7741935483871</v>
      </c>
      <c r="BC13" s="24">
        <f>oct[[#This Row],[PerDaySalary]]*oct[[#This Row],[Absent]]</f>
        <v>0</v>
      </c>
      <c r="BD13" s="25">
        <f>oct[[#This Row],[Salary]]-oct[[#This Row],[Deduction]]</f>
        <v>34000</v>
      </c>
      <c r="BE13" s="38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</row>
    <row r="14" spans="4:92" ht="15" thickBot="1" x14ac:dyDescent="0.35">
      <c r="D14" s="36"/>
      <c r="E14" s="40"/>
      <c r="F14" s="7">
        <v>5</v>
      </c>
      <c r="G14" s="2" t="s">
        <v>29</v>
      </c>
      <c r="H14" s="2">
        <v>1005</v>
      </c>
      <c r="I14" s="16">
        <f t="shared" si="9"/>
        <v>4</v>
      </c>
      <c r="J14" s="15" t="s">
        <v>52</v>
      </c>
      <c r="K14" s="15" t="s">
        <v>52</v>
      </c>
      <c r="L14" s="15" t="s">
        <v>52</v>
      </c>
      <c r="M14" s="15" t="s">
        <v>52</v>
      </c>
      <c r="N14" s="13" t="str">
        <f t="shared" si="11"/>
        <v>WO</v>
      </c>
      <c r="O14" s="15" t="s">
        <v>52</v>
      </c>
      <c r="P14" s="15" t="s">
        <v>52</v>
      </c>
      <c r="Q14" s="15" t="s">
        <v>52</v>
      </c>
      <c r="R14" s="15" t="s">
        <v>52</v>
      </c>
      <c r="S14" s="15" t="s">
        <v>52</v>
      </c>
      <c r="T14" s="15" t="s">
        <v>52</v>
      </c>
      <c r="U14" s="13" t="str">
        <f t="shared" si="11"/>
        <v>WO</v>
      </c>
      <c r="V14" s="15" t="s">
        <v>52</v>
      </c>
      <c r="W14" s="15" t="s">
        <v>53</v>
      </c>
      <c r="X14" s="15" t="s">
        <v>52</v>
      </c>
      <c r="Y14" s="15" t="s">
        <v>52</v>
      </c>
      <c r="Z14" s="15" t="s">
        <v>52</v>
      </c>
      <c r="AA14" s="15" t="s">
        <v>52</v>
      </c>
      <c r="AB14" s="13" t="str">
        <f t="shared" si="11"/>
        <v>WO</v>
      </c>
      <c r="AC14" s="15" t="s">
        <v>54</v>
      </c>
      <c r="AD14" s="15" t="s">
        <v>54</v>
      </c>
      <c r="AE14" s="15" t="s">
        <v>52</v>
      </c>
      <c r="AF14" s="15" t="s">
        <v>52</v>
      </c>
      <c r="AG14" s="15" t="s">
        <v>52</v>
      </c>
      <c r="AH14" s="15" t="s">
        <v>52</v>
      </c>
      <c r="AI14" s="13" t="str">
        <f t="shared" si="11"/>
        <v>WO</v>
      </c>
      <c r="AJ14" s="15" t="s">
        <v>52</v>
      </c>
      <c r="AK14" s="15" t="s">
        <v>52</v>
      </c>
      <c r="AL14" s="15" t="s">
        <v>52</v>
      </c>
      <c r="AM14" s="15" t="s">
        <v>52</v>
      </c>
      <c r="AN14" s="15" t="s">
        <v>52</v>
      </c>
      <c r="AO14" s="40"/>
      <c r="AP14" s="38"/>
      <c r="AQ14" s="31">
        <v>5</v>
      </c>
      <c r="AR14" s="2" t="s">
        <v>29</v>
      </c>
      <c r="AS14" s="2" t="str">
        <f t="shared" si="3"/>
        <v>October</v>
      </c>
      <c r="AT14" s="32">
        <v>1005</v>
      </c>
      <c r="AU14">
        <f t="shared" si="4"/>
        <v>24</v>
      </c>
      <c r="AV14">
        <f t="shared" si="5"/>
        <v>1</v>
      </c>
      <c r="AW14">
        <f t="shared" si="6"/>
        <v>2</v>
      </c>
      <c r="AX14">
        <f t="shared" si="7"/>
        <v>4</v>
      </c>
      <c r="AY14" s="3">
        <f t="shared" si="8"/>
        <v>31</v>
      </c>
      <c r="AZ14" s="3">
        <f>oct[[#This Row],[Days]]-oct[[#This Row],[Absent]]</f>
        <v>30</v>
      </c>
      <c r="BA14" s="23">
        <v>76000</v>
      </c>
      <c r="BB14" s="24">
        <f>oct[[#This Row],[Salary]]/oct[[#This Row],[Days]]</f>
        <v>2451.6129032258063</v>
      </c>
      <c r="BC14" s="24">
        <f>oct[[#This Row],[PerDaySalary]]*oct[[#This Row],[Absent]]</f>
        <v>2451.6129032258063</v>
      </c>
      <c r="BD14" s="25">
        <f>oct[[#This Row],[Salary]]-oct[[#This Row],[Deduction]]</f>
        <v>73548.387096774197</v>
      </c>
      <c r="BE14" s="38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</row>
    <row r="15" spans="4:92" ht="15" thickBot="1" x14ac:dyDescent="0.35">
      <c r="D15" s="36"/>
      <c r="E15" s="40"/>
      <c r="F15" s="7">
        <v>6</v>
      </c>
      <c r="G15" s="2" t="s">
        <v>30</v>
      </c>
      <c r="H15" s="2">
        <v>1006</v>
      </c>
      <c r="I15" s="16">
        <f t="shared" si="9"/>
        <v>4</v>
      </c>
      <c r="J15" s="15" t="s">
        <v>52</v>
      </c>
      <c r="K15" s="15" t="s">
        <v>52</v>
      </c>
      <c r="L15" s="15" t="s">
        <v>52</v>
      </c>
      <c r="M15" s="15" t="s">
        <v>52</v>
      </c>
      <c r="N15" s="13" t="str">
        <f t="shared" si="11"/>
        <v>WO</v>
      </c>
      <c r="O15" s="15" t="s">
        <v>52</v>
      </c>
      <c r="P15" s="15" t="s">
        <v>52</v>
      </c>
      <c r="Q15" s="15" t="s">
        <v>52</v>
      </c>
      <c r="R15" s="15" t="s">
        <v>52</v>
      </c>
      <c r="S15" s="15" t="s">
        <v>52</v>
      </c>
      <c r="T15" s="15" t="s">
        <v>52</v>
      </c>
      <c r="U15" s="13" t="str">
        <f t="shared" si="11"/>
        <v>WO</v>
      </c>
      <c r="V15" s="15" t="s">
        <v>52</v>
      </c>
      <c r="W15" s="15" t="s">
        <v>52</v>
      </c>
      <c r="X15" s="15" t="s">
        <v>52</v>
      </c>
      <c r="Y15" s="15" t="s">
        <v>52</v>
      </c>
      <c r="Z15" s="15" t="s">
        <v>52</v>
      </c>
      <c r="AA15" s="15" t="s">
        <v>52</v>
      </c>
      <c r="AB15" s="13" t="str">
        <f t="shared" si="11"/>
        <v>WO</v>
      </c>
      <c r="AC15" s="15" t="s">
        <v>54</v>
      </c>
      <c r="AD15" s="15" t="s">
        <v>54</v>
      </c>
      <c r="AE15" s="15" t="s">
        <v>52</v>
      </c>
      <c r="AF15" s="15" t="s">
        <v>52</v>
      </c>
      <c r="AG15" s="15" t="s">
        <v>52</v>
      </c>
      <c r="AH15" s="15" t="s">
        <v>52</v>
      </c>
      <c r="AI15" s="13" t="str">
        <f t="shared" si="11"/>
        <v>WO</v>
      </c>
      <c r="AJ15" s="15" t="s">
        <v>52</v>
      </c>
      <c r="AK15" s="15" t="s">
        <v>52</v>
      </c>
      <c r="AL15" s="15" t="s">
        <v>52</v>
      </c>
      <c r="AM15" s="15" t="s">
        <v>52</v>
      </c>
      <c r="AN15" s="15" t="s">
        <v>52</v>
      </c>
      <c r="AO15" s="40"/>
      <c r="AP15" s="38"/>
      <c r="AQ15" s="31">
        <v>6</v>
      </c>
      <c r="AR15" s="2" t="s">
        <v>30</v>
      </c>
      <c r="AS15" s="2" t="str">
        <f t="shared" si="3"/>
        <v>October</v>
      </c>
      <c r="AT15" s="32">
        <v>1006</v>
      </c>
      <c r="AU15">
        <f t="shared" si="4"/>
        <v>25</v>
      </c>
      <c r="AV15">
        <f t="shared" si="5"/>
        <v>0</v>
      </c>
      <c r="AW15">
        <f t="shared" si="6"/>
        <v>2</v>
      </c>
      <c r="AX15">
        <f t="shared" si="7"/>
        <v>4</v>
      </c>
      <c r="AY15" s="3">
        <f t="shared" si="8"/>
        <v>31</v>
      </c>
      <c r="AZ15" s="3">
        <f>oct[[#This Row],[Days]]-oct[[#This Row],[Absent]]</f>
        <v>31</v>
      </c>
      <c r="BA15" s="23">
        <v>89000</v>
      </c>
      <c r="BB15" s="24">
        <f>oct[[#This Row],[Salary]]/oct[[#This Row],[Days]]</f>
        <v>2870.9677419354839</v>
      </c>
      <c r="BC15" s="24">
        <f>oct[[#This Row],[PerDaySalary]]*oct[[#This Row],[Absent]]</f>
        <v>0</v>
      </c>
      <c r="BD15" s="25">
        <f>oct[[#This Row],[Salary]]-oct[[#This Row],[Deduction]]</f>
        <v>89000</v>
      </c>
      <c r="BE15" s="38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</row>
    <row r="16" spans="4:92" ht="15" thickBot="1" x14ac:dyDescent="0.35">
      <c r="D16" s="36"/>
      <c r="E16" s="40"/>
      <c r="F16" s="7">
        <v>7</v>
      </c>
      <c r="G16" s="2" t="s">
        <v>55</v>
      </c>
      <c r="H16" s="2">
        <v>1007</v>
      </c>
      <c r="I16" s="16">
        <f t="shared" si="9"/>
        <v>4</v>
      </c>
      <c r="J16" s="15" t="s">
        <v>52</v>
      </c>
      <c r="K16" s="15" t="s">
        <v>52</v>
      </c>
      <c r="L16" s="15" t="s">
        <v>52</v>
      </c>
      <c r="M16" s="15" t="s">
        <v>52</v>
      </c>
      <c r="N16" s="13" t="str">
        <f t="shared" si="11"/>
        <v>WO</v>
      </c>
      <c r="O16" s="15" t="s">
        <v>52</v>
      </c>
      <c r="P16" s="15" t="s">
        <v>52</v>
      </c>
      <c r="Q16" s="15" t="s">
        <v>52</v>
      </c>
      <c r="R16" s="15" t="s">
        <v>52</v>
      </c>
      <c r="S16" s="15" t="s">
        <v>53</v>
      </c>
      <c r="T16" s="15" t="s">
        <v>52</v>
      </c>
      <c r="U16" s="13" t="str">
        <f t="shared" si="11"/>
        <v>WO</v>
      </c>
      <c r="V16" s="15" t="s">
        <v>52</v>
      </c>
      <c r="W16" s="15" t="s">
        <v>52</v>
      </c>
      <c r="X16" s="15" t="s">
        <v>52</v>
      </c>
      <c r="Y16" s="15" t="s">
        <v>52</v>
      </c>
      <c r="Z16" s="15" t="s">
        <v>52</v>
      </c>
      <c r="AA16" s="15" t="s">
        <v>52</v>
      </c>
      <c r="AB16" s="13" t="str">
        <f t="shared" si="11"/>
        <v>WO</v>
      </c>
      <c r="AC16" s="15" t="s">
        <v>54</v>
      </c>
      <c r="AD16" s="15" t="s">
        <v>54</v>
      </c>
      <c r="AE16" s="15" t="s">
        <v>52</v>
      </c>
      <c r="AF16" s="15" t="s">
        <v>52</v>
      </c>
      <c r="AG16" s="15" t="s">
        <v>52</v>
      </c>
      <c r="AH16" s="15" t="s">
        <v>52</v>
      </c>
      <c r="AI16" s="13" t="str">
        <f t="shared" si="11"/>
        <v>WO</v>
      </c>
      <c r="AJ16" s="15" t="s">
        <v>52</v>
      </c>
      <c r="AK16" s="15" t="s">
        <v>52</v>
      </c>
      <c r="AL16" s="15" t="s">
        <v>52</v>
      </c>
      <c r="AM16" s="15" t="s">
        <v>52</v>
      </c>
      <c r="AN16" s="15" t="s">
        <v>52</v>
      </c>
      <c r="AO16" s="40"/>
      <c r="AP16" s="38"/>
      <c r="AQ16" s="31">
        <v>7</v>
      </c>
      <c r="AR16" s="2" t="s">
        <v>55</v>
      </c>
      <c r="AS16" s="2" t="str">
        <f t="shared" si="3"/>
        <v>October</v>
      </c>
      <c r="AT16" s="32">
        <v>1007</v>
      </c>
      <c r="AU16">
        <f t="shared" si="4"/>
        <v>24</v>
      </c>
      <c r="AV16">
        <f t="shared" si="5"/>
        <v>1</v>
      </c>
      <c r="AW16">
        <f t="shared" si="6"/>
        <v>2</v>
      </c>
      <c r="AX16">
        <f t="shared" si="7"/>
        <v>4</v>
      </c>
      <c r="AY16" s="3">
        <f t="shared" si="8"/>
        <v>31</v>
      </c>
      <c r="AZ16" s="3">
        <f>oct[[#This Row],[Days]]-oct[[#This Row],[Absent]]</f>
        <v>30</v>
      </c>
      <c r="BA16" s="23">
        <v>76000</v>
      </c>
      <c r="BB16" s="24">
        <f>oct[[#This Row],[Salary]]/oct[[#This Row],[Days]]</f>
        <v>2451.6129032258063</v>
      </c>
      <c r="BC16" s="24">
        <f>oct[[#This Row],[PerDaySalary]]*oct[[#This Row],[Absent]]</f>
        <v>2451.6129032258063</v>
      </c>
      <c r="BD16" s="25">
        <f>oct[[#This Row],[Salary]]-oct[[#This Row],[Deduction]]</f>
        <v>73548.387096774197</v>
      </c>
      <c r="BE16" s="38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</row>
    <row r="17" spans="4:92" ht="15" thickBot="1" x14ac:dyDescent="0.35">
      <c r="D17" s="36"/>
      <c r="E17" s="40"/>
      <c r="F17" s="7">
        <v>8</v>
      </c>
      <c r="G17" s="2" t="s">
        <v>31</v>
      </c>
      <c r="H17" s="2">
        <v>1008</v>
      </c>
      <c r="I17" s="16">
        <f t="shared" si="9"/>
        <v>4</v>
      </c>
      <c r="J17" s="15" t="s">
        <v>53</v>
      </c>
      <c r="K17" s="15" t="s">
        <v>52</v>
      </c>
      <c r="L17" s="15" t="s">
        <v>52</v>
      </c>
      <c r="M17" s="15" t="s">
        <v>52</v>
      </c>
      <c r="N17" s="13" t="str">
        <f t="shared" si="11"/>
        <v>WO</v>
      </c>
      <c r="O17" s="15" t="s">
        <v>52</v>
      </c>
      <c r="P17" s="15" t="s">
        <v>52</v>
      </c>
      <c r="Q17" s="15" t="s">
        <v>52</v>
      </c>
      <c r="R17" s="15" t="s">
        <v>52</v>
      </c>
      <c r="S17" s="15" t="s">
        <v>52</v>
      </c>
      <c r="T17" s="15" t="s">
        <v>52</v>
      </c>
      <c r="U17" s="13" t="str">
        <f t="shared" si="11"/>
        <v>WO</v>
      </c>
      <c r="V17" s="15" t="s">
        <v>52</v>
      </c>
      <c r="W17" s="15" t="s">
        <v>52</v>
      </c>
      <c r="X17" s="15" t="s">
        <v>52</v>
      </c>
      <c r="Y17" s="15" t="s">
        <v>52</v>
      </c>
      <c r="Z17" s="15" t="s">
        <v>52</v>
      </c>
      <c r="AA17" s="15" t="s">
        <v>52</v>
      </c>
      <c r="AB17" s="13" t="str">
        <f t="shared" si="11"/>
        <v>WO</v>
      </c>
      <c r="AC17" s="15" t="s">
        <v>54</v>
      </c>
      <c r="AD17" s="15" t="s">
        <v>54</v>
      </c>
      <c r="AE17" s="15" t="s">
        <v>52</v>
      </c>
      <c r="AF17" s="15" t="s">
        <v>52</v>
      </c>
      <c r="AG17" s="15" t="s">
        <v>52</v>
      </c>
      <c r="AH17" s="15" t="s">
        <v>52</v>
      </c>
      <c r="AI17" s="13" t="str">
        <f t="shared" si="11"/>
        <v>WO</v>
      </c>
      <c r="AJ17" s="15" t="s">
        <v>52</v>
      </c>
      <c r="AK17" s="15" t="s">
        <v>52</v>
      </c>
      <c r="AL17" s="15" t="s">
        <v>52</v>
      </c>
      <c r="AM17" s="15" t="s">
        <v>52</v>
      </c>
      <c r="AN17" s="15" t="s">
        <v>52</v>
      </c>
      <c r="AO17" s="40"/>
      <c r="AP17" s="38"/>
      <c r="AQ17" s="31">
        <v>8</v>
      </c>
      <c r="AR17" s="2" t="s">
        <v>31</v>
      </c>
      <c r="AS17" s="2" t="str">
        <f t="shared" si="3"/>
        <v>October</v>
      </c>
      <c r="AT17" s="32">
        <v>1008</v>
      </c>
      <c r="AU17">
        <f t="shared" si="4"/>
        <v>24</v>
      </c>
      <c r="AV17">
        <f t="shared" si="5"/>
        <v>1</v>
      </c>
      <c r="AW17">
        <f t="shared" si="6"/>
        <v>2</v>
      </c>
      <c r="AX17">
        <f t="shared" si="7"/>
        <v>4</v>
      </c>
      <c r="AY17" s="3">
        <f t="shared" si="8"/>
        <v>31</v>
      </c>
      <c r="AZ17" s="3">
        <f>oct[[#This Row],[Days]]-oct[[#This Row],[Absent]]</f>
        <v>30</v>
      </c>
      <c r="BA17" s="23">
        <v>54000</v>
      </c>
      <c r="BB17" s="24">
        <f>oct[[#This Row],[Salary]]/oct[[#This Row],[Days]]</f>
        <v>1741.9354838709678</v>
      </c>
      <c r="BC17" s="24">
        <f>oct[[#This Row],[PerDaySalary]]*oct[[#This Row],[Absent]]</f>
        <v>1741.9354838709678</v>
      </c>
      <c r="BD17" s="25">
        <f>oct[[#This Row],[Salary]]-oct[[#This Row],[Deduction]]</f>
        <v>52258.06451612903</v>
      </c>
      <c r="BE17" s="38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</row>
    <row r="18" spans="4:92" ht="15" thickBot="1" x14ac:dyDescent="0.35">
      <c r="D18" s="36"/>
      <c r="E18" s="40"/>
      <c r="F18" s="7">
        <v>9</v>
      </c>
      <c r="G18" s="2" t="s">
        <v>32</v>
      </c>
      <c r="H18" s="2">
        <v>1009</v>
      </c>
      <c r="I18" s="16">
        <f t="shared" si="9"/>
        <v>4</v>
      </c>
      <c r="J18" s="15" t="s">
        <v>52</v>
      </c>
      <c r="K18" s="15" t="s">
        <v>52</v>
      </c>
      <c r="L18" s="15" t="s">
        <v>52</v>
      </c>
      <c r="M18" s="15" t="s">
        <v>52</v>
      </c>
      <c r="N18" s="13" t="str">
        <f t="shared" si="11"/>
        <v>WO</v>
      </c>
      <c r="O18" s="15" t="s">
        <v>52</v>
      </c>
      <c r="P18" s="15" t="s">
        <v>52</v>
      </c>
      <c r="Q18" s="15" t="s">
        <v>52</v>
      </c>
      <c r="R18" s="15" t="s">
        <v>52</v>
      </c>
      <c r="S18" s="15" t="s">
        <v>52</v>
      </c>
      <c r="T18" s="15" t="s">
        <v>52</v>
      </c>
      <c r="U18" s="13" t="str">
        <f t="shared" si="11"/>
        <v>WO</v>
      </c>
      <c r="V18" s="15" t="s">
        <v>52</v>
      </c>
      <c r="W18" s="15" t="s">
        <v>52</v>
      </c>
      <c r="X18" s="15" t="s">
        <v>52</v>
      </c>
      <c r="Y18" s="15" t="s">
        <v>52</v>
      </c>
      <c r="Z18" s="15" t="s">
        <v>52</v>
      </c>
      <c r="AA18" s="15" t="s">
        <v>52</v>
      </c>
      <c r="AB18" s="13" t="str">
        <f t="shared" si="11"/>
        <v>WO</v>
      </c>
      <c r="AC18" s="15" t="s">
        <v>54</v>
      </c>
      <c r="AD18" s="15" t="s">
        <v>54</v>
      </c>
      <c r="AE18" s="15" t="s">
        <v>52</v>
      </c>
      <c r="AF18" s="15" t="s">
        <v>52</v>
      </c>
      <c r="AG18" s="15" t="s">
        <v>52</v>
      </c>
      <c r="AH18" s="15" t="s">
        <v>52</v>
      </c>
      <c r="AI18" s="13" t="str">
        <f t="shared" si="11"/>
        <v>WO</v>
      </c>
      <c r="AJ18" s="15" t="s">
        <v>52</v>
      </c>
      <c r="AK18" s="15" t="s">
        <v>52</v>
      </c>
      <c r="AL18" s="15" t="s">
        <v>52</v>
      </c>
      <c r="AM18" s="15" t="s">
        <v>52</v>
      </c>
      <c r="AN18" s="15" t="s">
        <v>52</v>
      </c>
      <c r="AO18" s="40"/>
      <c r="AP18" s="38"/>
      <c r="AQ18" s="31">
        <v>9</v>
      </c>
      <c r="AR18" s="2" t="s">
        <v>32</v>
      </c>
      <c r="AS18" s="2" t="str">
        <f t="shared" si="3"/>
        <v>October</v>
      </c>
      <c r="AT18" s="32">
        <v>1009</v>
      </c>
      <c r="AU18">
        <f t="shared" si="4"/>
        <v>25</v>
      </c>
      <c r="AV18">
        <f t="shared" si="5"/>
        <v>0</v>
      </c>
      <c r="AW18">
        <f t="shared" si="6"/>
        <v>2</v>
      </c>
      <c r="AX18">
        <f t="shared" si="7"/>
        <v>4</v>
      </c>
      <c r="AY18" s="3">
        <f t="shared" si="8"/>
        <v>31</v>
      </c>
      <c r="AZ18" s="3">
        <f>oct[[#This Row],[Days]]-oct[[#This Row],[Absent]]</f>
        <v>31</v>
      </c>
      <c r="BA18" s="23">
        <v>34000</v>
      </c>
      <c r="BB18" s="24">
        <f>oct[[#This Row],[Salary]]/oct[[#This Row],[Days]]</f>
        <v>1096.7741935483871</v>
      </c>
      <c r="BC18" s="24">
        <f>oct[[#This Row],[PerDaySalary]]*oct[[#This Row],[Absent]]</f>
        <v>0</v>
      </c>
      <c r="BD18" s="25">
        <f>oct[[#This Row],[Salary]]-oct[[#This Row],[Deduction]]</f>
        <v>34000</v>
      </c>
      <c r="BE18" s="38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</row>
    <row r="19" spans="4:92" ht="15" thickBot="1" x14ac:dyDescent="0.35">
      <c r="D19" s="36"/>
      <c r="E19" s="40"/>
      <c r="F19" s="7">
        <v>10</v>
      </c>
      <c r="G19" s="2" t="s">
        <v>11</v>
      </c>
      <c r="H19" s="2">
        <v>1010</v>
      </c>
      <c r="I19" s="16">
        <f t="shared" si="9"/>
        <v>4</v>
      </c>
      <c r="J19" s="15" t="s">
        <v>52</v>
      </c>
      <c r="K19" s="15" t="s">
        <v>52</v>
      </c>
      <c r="L19" s="15" t="s">
        <v>52</v>
      </c>
      <c r="M19" s="15" t="s">
        <v>52</v>
      </c>
      <c r="N19" s="13" t="str">
        <f t="shared" si="11"/>
        <v>WO</v>
      </c>
      <c r="O19" s="15" t="s">
        <v>52</v>
      </c>
      <c r="P19" s="15" t="s">
        <v>52</v>
      </c>
      <c r="Q19" s="15" t="s">
        <v>52</v>
      </c>
      <c r="R19" s="15" t="s">
        <v>52</v>
      </c>
      <c r="S19" s="15" t="s">
        <v>52</v>
      </c>
      <c r="T19" s="15" t="s">
        <v>52</v>
      </c>
      <c r="U19" s="13" t="str">
        <f t="shared" si="11"/>
        <v>WO</v>
      </c>
      <c r="V19" s="15" t="s">
        <v>52</v>
      </c>
      <c r="W19" s="15" t="s">
        <v>52</v>
      </c>
      <c r="X19" s="15" t="s">
        <v>52</v>
      </c>
      <c r="Y19" s="15" t="s">
        <v>52</v>
      </c>
      <c r="Z19" s="15" t="s">
        <v>52</v>
      </c>
      <c r="AA19" s="15" t="s">
        <v>52</v>
      </c>
      <c r="AB19" s="13" t="str">
        <f t="shared" si="11"/>
        <v>WO</v>
      </c>
      <c r="AC19" s="15" t="s">
        <v>54</v>
      </c>
      <c r="AD19" s="15" t="s">
        <v>54</v>
      </c>
      <c r="AE19" s="15" t="s">
        <v>52</v>
      </c>
      <c r="AF19" s="15" t="s">
        <v>52</v>
      </c>
      <c r="AG19" s="15" t="s">
        <v>52</v>
      </c>
      <c r="AH19" s="15" t="s">
        <v>52</v>
      </c>
      <c r="AI19" s="13" t="str">
        <f t="shared" si="11"/>
        <v>WO</v>
      </c>
      <c r="AJ19" s="15" t="s">
        <v>52</v>
      </c>
      <c r="AK19" s="15" t="s">
        <v>52</v>
      </c>
      <c r="AL19" s="15" t="s">
        <v>52</v>
      </c>
      <c r="AM19" s="15" t="s">
        <v>52</v>
      </c>
      <c r="AN19" s="15" t="s">
        <v>52</v>
      </c>
      <c r="AO19" s="40"/>
      <c r="AP19" s="38"/>
      <c r="AQ19" s="31">
        <v>10</v>
      </c>
      <c r="AR19" s="2" t="s">
        <v>11</v>
      </c>
      <c r="AS19" s="2" t="str">
        <f t="shared" si="3"/>
        <v>October</v>
      </c>
      <c r="AT19" s="32">
        <v>1010</v>
      </c>
      <c r="AU19">
        <f t="shared" si="4"/>
        <v>25</v>
      </c>
      <c r="AV19">
        <f t="shared" si="5"/>
        <v>0</v>
      </c>
      <c r="AW19">
        <f t="shared" si="6"/>
        <v>2</v>
      </c>
      <c r="AX19">
        <f t="shared" si="7"/>
        <v>4</v>
      </c>
      <c r="AY19" s="3">
        <f t="shared" si="8"/>
        <v>31</v>
      </c>
      <c r="AZ19" s="3">
        <f>oct[[#This Row],[Days]]-oct[[#This Row],[Absent]]</f>
        <v>31</v>
      </c>
      <c r="BA19" s="23">
        <v>23000</v>
      </c>
      <c r="BB19" s="24">
        <f>oct[[#This Row],[Salary]]/oct[[#This Row],[Days]]</f>
        <v>741.93548387096769</v>
      </c>
      <c r="BC19" s="24">
        <f>oct[[#This Row],[PerDaySalary]]*oct[[#This Row],[Absent]]</f>
        <v>0</v>
      </c>
      <c r="BD19" s="25">
        <f>oct[[#This Row],[Salary]]-oct[[#This Row],[Deduction]]</f>
        <v>23000</v>
      </c>
      <c r="BE19" s="38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</row>
    <row r="20" spans="4:92" ht="15" thickBot="1" x14ac:dyDescent="0.35">
      <c r="D20" s="36"/>
      <c r="E20" s="40"/>
      <c r="F20" s="7">
        <v>11</v>
      </c>
      <c r="G20" s="2" t="s">
        <v>56</v>
      </c>
      <c r="H20" s="2">
        <v>1011</v>
      </c>
      <c r="I20" s="16">
        <f t="shared" si="9"/>
        <v>4</v>
      </c>
      <c r="J20" s="15" t="s">
        <v>52</v>
      </c>
      <c r="K20" s="15" t="s">
        <v>52</v>
      </c>
      <c r="L20" s="15" t="s">
        <v>52</v>
      </c>
      <c r="M20" s="15" t="s">
        <v>52</v>
      </c>
      <c r="N20" s="13" t="str">
        <f t="shared" si="11"/>
        <v>WO</v>
      </c>
      <c r="O20" s="15" t="s">
        <v>52</v>
      </c>
      <c r="P20" s="15" t="s">
        <v>52</v>
      </c>
      <c r="Q20" s="15" t="s">
        <v>52</v>
      </c>
      <c r="R20" s="15" t="s">
        <v>52</v>
      </c>
      <c r="S20" s="15" t="s">
        <v>52</v>
      </c>
      <c r="T20" s="15" t="s">
        <v>52</v>
      </c>
      <c r="U20" s="13" t="str">
        <f t="shared" si="11"/>
        <v>WO</v>
      </c>
      <c r="V20" s="15" t="s">
        <v>52</v>
      </c>
      <c r="W20" s="15" t="s">
        <v>52</v>
      </c>
      <c r="X20" s="15" t="s">
        <v>52</v>
      </c>
      <c r="Y20" s="15" t="s">
        <v>52</v>
      </c>
      <c r="Z20" s="15" t="s">
        <v>52</v>
      </c>
      <c r="AA20" s="15" t="s">
        <v>52</v>
      </c>
      <c r="AB20" s="13" t="str">
        <f t="shared" si="11"/>
        <v>WO</v>
      </c>
      <c r="AC20" s="15" t="s">
        <v>54</v>
      </c>
      <c r="AD20" s="15" t="s">
        <v>54</v>
      </c>
      <c r="AE20" s="15" t="s">
        <v>52</v>
      </c>
      <c r="AF20" s="15" t="s">
        <v>52</v>
      </c>
      <c r="AG20" s="15" t="s">
        <v>52</v>
      </c>
      <c r="AH20" s="15" t="s">
        <v>52</v>
      </c>
      <c r="AI20" s="13" t="str">
        <f t="shared" ref="AI20" si="12">IF(AI$8="Sun","WO","")</f>
        <v>WO</v>
      </c>
      <c r="AJ20" s="15" t="s">
        <v>52</v>
      </c>
      <c r="AK20" s="15" t="s">
        <v>52</v>
      </c>
      <c r="AL20" s="15" t="s">
        <v>52</v>
      </c>
      <c r="AM20" s="15" t="s">
        <v>52</v>
      </c>
      <c r="AN20" s="15" t="s">
        <v>52</v>
      </c>
      <c r="AO20" s="40"/>
      <c r="AP20" s="38"/>
      <c r="AQ20" s="31">
        <v>11</v>
      </c>
      <c r="AR20" s="2" t="s">
        <v>56</v>
      </c>
      <c r="AS20" s="2" t="str">
        <f t="shared" si="3"/>
        <v>October</v>
      </c>
      <c r="AT20" s="32">
        <v>1011</v>
      </c>
      <c r="AU20">
        <f t="shared" si="4"/>
        <v>25</v>
      </c>
      <c r="AV20">
        <f t="shared" si="5"/>
        <v>0</v>
      </c>
      <c r="AW20">
        <f t="shared" si="6"/>
        <v>2</v>
      </c>
      <c r="AX20">
        <f t="shared" si="7"/>
        <v>4</v>
      </c>
      <c r="AY20" s="3">
        <f t="shared" si="8"/>
        <v>31</v>
      </c>
      <c r="AZ20" s="3">
        <f>oct[[#This Row],[Days]]-oct[[#This Row],[Absent]]</f>
        <v>31</v>
      </c>
      <c r="BA20" s="23">
        <v>45000</v>
      </c>
      <c r="BB20" s="24">
        <f>oct[[#This Row],[Salary]]/oct[[#This Row],[Days]]</f>
        <v>1451.6129032258063</v>
      </c>
      <c r="BC20" s="24">
        <f>oct[[#This Row],[PerDaySalary]]*oct[[#This Row],[Absent]]</f>
        <v>0</v>
      </c>
      <c r="BD20" s="25">
        <f>oct[[#This Row],[Salary]]-oct[[#This Row],[Deduction]]</f>
        <v>45000</v>
      </c>
      <c r="BE20" s="38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</row>
    <row r="21" spans="4:92" ht="15" thickBot="1" x14ac:dyDescent="0.35">
      <c r="D21" s="36"/>
      <c r="E21" s="40"/>
      <c r="F21" s="7">
        <v>12</v>
      </c>
      <c r="G21" s="2" t="s">
        <v>33</v>
      </c>
      <c r="H21" s="2">
        <v>1012</v>
      </c>
      <c r="I21" s="16">
        <f t="shared" si="9"/>
        <v>4</v>
      </c>
      <c r="J21" s="15" t="s">
        <v>52</v>
      </c>
      <c r="K21" s="15" t="s">
        <v>52</v>
      </c>
      <c r="L21" s="15" t="s">
        <v>52</v>
      </c>
      <c r="M21" s="15" t="s">
        <v>52</v>
      </c>
      <c r="N21" s="13" t="str">
        <f t="shared" ref="N21:U29" si="13">IF(N$8="Sun","WO","")</f>
        <v>WO</v>
      </c>
      <c r="O21" s="15" t="s">
        <v>52</v>
      </c>
      <c r="P21" s="15" t="s">
        <v>52</v>
      </c>
      <c r="Q21" s="15" t="s">
        <v>52</v>
      </c>
      <c r="R21" s="15" t="s">
        <v>52</v>
      </c>
      <c r="S21" s="15" t="s">
        <v>52</v>
      </c>
      <c r="T21" s="15" t="s">
        <v>52</v>
      </c>
      <c r="U21" s="13" t="str">
        <f t="shared" si="13"/>
        <v>WO</v>
      </c>
      <c r="V21" s="15" t="s">
        <v>52</v>
      </c>
      <c r="W21" s="15" t="s">
        <v>52</v>
      </c>
      <c r="X21" s="15" t="s">
        <v>52</v>
      </c>
      <c r="Y21" s="15" t="s">
        <v>52</v>
      </c>
      <c r="Z21" s="15" t="s">
        <v>52</v>
      </c>
      <c r="AA21" s="15" t="s">
        <v>52</v>
      </c>
      <c r="AB21" s="13" t="str">
        <f t="shared" ref="AB21:AI29" si="14">IF(AB$8="Sun","WO","")</f>
        <v>WO</v>
      </c>
      <c r="AC21" s="15" t="s">
        <v>54</v>
      </c>
      <c r="AD21" s="15" t="s">
        <v>54</v>
      </c>
      <c r="AE21" s="15" t="s">
        <v>52</v>
      </c>
      <c r="AF21" s="15" t="s">
        <v>52</v>
      </c>
      <c r="AG21" s="15" t="s">
        <v>52</v>
      </c>
      <c r="AH21" s="15" t="s">
        <v>52</v>
      </c>
      <c r="AI21" s="13" t="str">
        <f t="shared" si="14"/>
        <v>WO</v>
      </c>
      <c r="AJ21" s="15" t="s">
        <v>52</v>
      </c>
      <c r="AK21" s="15" t="s">
        <v>52</v>
      </c>
      <c r="AL21" s="15" t="s">
        <v>52</v>
      </c>
      <c r="AM21" s="15" t="s">
        <v>52</v>
      </c>
      <c r="AN21" s="15" t="s">
        <v>52</v>
      </c>
      <c r="AO21" s="40"/>
      <c r="AP21" s="38"/>
      <c r="AQ21" s="31">
        <v>12</v>
      </c>
      <c r="AR21" s="2" t="s">
        <v>33</v>
      </c>
      <c r="AS21" s="2" t="str">
        <f t="shared" si="3"/>
        <v>October</v>
      </c>
      <c r="AT21" s="32">
        <v>1012</v>
      </c>
      <c r="AU21">
        <f t="shared" si="4"/>
        <v>25</v>
      </c>
      <c r="AV21">
        <f t="shared" si="5"/>
        <v>0</v>
      </c>
      <c r="AW21">
        <f t="shared" si="6"/>
        <v>2</v>
      </c>
      <c r="AX21">
        <f t="shared" si="7"/>
        <v>4</v>
      </c>
      <c r="AY21" s="3">
        <f t="shared" si="8"/>
        <v>31</v>
      </c>
      <c r="AZ21" s="3">
        <f>oct[[#This Row],[Days]]-oct[[#This Row],[Absent]]</f>
        <v>31</v>
      </c>
      <c r="BA21" s="23">
        <v>54000</v>
      </c>
      <c r="BB21" s="24">
        <f>oct[[#This Row],[Salary]]/oct[[#This Row],[Days]]</f>
        <v>1741.9354838709678</v>
      </c>
      <c r="BC21" s="24">
        <f>oct[[#This Row],[PerDaySalary]]*oct[[#This Row],[Absent]]</f>
        <v>0</v>
      </c>
      <c r="BD21" s="25">
        <f>oct[[#This Row],[Salary]]-oct[[#This Row],[Deduction]]</f>
        <v>54000</v>
      </c>
      <c r="BE21" s="38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</row>
    <row r="22" spans="4:92" ht="15" thickBot="1" x14ac:dyDescent="0.35">
      <c r="D22" s="36"/>
      <c r="E22" s="40"/>
      <c r="F22" s="7">
        <v>13</v>
      </c>
      <c r="G22" s="2" t="s">
        <v>34</v>
      </c>
      <c r="H22" s="2">
        <v>1013</v>
      </c>
      <c r="I22" s="16">
        <f t="shared" si="9"/>
        <v>4</v>
      </c>
      <c r="J22" s="15" t="s">
        <v>52</v>
      </c>
      <c r="K22" s="15" t="s">
        <v>52</v>
      </c>
      <c r="L22" s="15" t="s">
        <v>52</v>
      </c>
      <c r="M22" s="15" t="s">
        <v>52</v>
      </c>
      <c r="N22" s="13" t="str">
        <f t="shared" si="13"/>
        <v>WO</v>
      </c>
      <c r="O22" s="15" t="s">
        <v>52</v>
      </c>
      <c r="P22" s="15" t="s">
        <v>52</v>
      </c>
      <c r="Q22" s="15" t="s">
        <v>52</v>
      </c>
      <c r="R22" s="15" t="s">
        <v>52</v>
      </c>
      <c r="S22" s="15" t="s">
        <v>52</v>
      </c>
      <c r="T22" s="15" t="s">
        <v>52</v>
      </c>
      <c r="U22" s="13" t="str">
        <f t="shared" si="13"/>
        <v>WO</v>
      </c>
      <c r="V22" s="15" t="s">
        <v>52</v>
      </c>
      <c r="W22" s="15" t="s">
        <v>52</v>
      </c>
      <c r="X22" s="15" t="s">
        <v>52</v>
      </c>
      <c r="Y22" s="15" t="s">
        <v>52</v>
      </c>
      <c r="Z22" s="15" t="s">
        <v>52</v>
      </c>
      <c r="AA22" s="15" t="s">
        <v>52</v>
      </c>
      <c r="AB22" s="13" t="str">
        <f t="shared" si="14"/>
        <v>WO</v>
      </c>
      <c r="AC22" s="15" t="s">
        <v>54</v>
      </c>
      <c r="AD22" s="15" t="s">
        <v>54</v>
      </c>
      <c r="AE22" s="15" t="s">
        <v>52</v>
      </c>
      <c r="AF22" s="15" t="s">
        <v>52</v>
      </c>
      <c r="AG22" s="15" t="s">
        <v>52</v>
      </c>
      <c r="AH22" s="15" t="s">
        <v>52</v>
      </c>
      <c r="AI22" s="13" t="str">
        <f t="shared" si="14"/>
        <v>WO</v>
      </c>
      <c r="AJ22" s="15" t="s">
        <v>52</v>
      </c>
      <c r="AK22" s="15" t="s">
        <v>52</v>
      </c>
      <c r="AL22" s="15" t="s">
        <v>52</v>
      </c>
      <c r="AM22" s="15" t="s">
        <v>52</v>
      </c>
      <c r="AN22" s="15" t="s">
        <v>52</v>
      </c>
      <c r="AO22" s="40"/>
      <c r="AP22" s="38"/>
      <c r="AQ22" s="31">
        <v>13</v>
      </c>
      <c r="AR22" s="2" t="s">
        <v>34</v>
      </c>
      <c r="AS22" s="2" t="str">
        <f t="shared" si="3"/>
        <v>October</v>
      </c>
      <c r="AT22" s="32">
        <v>1013</v>
      </c>
      <c r="AU22">
        <f t="shared" si="4"/>
        <v>25</v>
      </c>
      <c r="AV22">
        <f t="shared" si="5"/>
        <v>0</v>
      </c>
      <c r="AW22">
        <f t="shared" si="6"/>
        <v>2</v>
      </c>
      <c r="AX22">
        <f t="shared" si="7"/>
        <v>4</v>
      </c>
      <c r="AY22" s="3">
        <f t="shared" si="8"/>
        <v>31</v>
      </c>
      <c r="AZ22" s="3">
        <f>oct[[#This Row],[Days]]-oct[[#This Row],[Absent]]</f>
        <v>31</v>
      </c>
      <c r="BA22" s="23">
        <v>23000</v>
      </c>
      <c r="BB22" s="24">
        <f>oct[[#This Row],[Salary]]/oct[[#This Row],[Days]]</f>
        <v>741.93548387096769</v>
      </c>
      <c r="BC22" s="24">
        <f>oct[[#This Row],[PerDaySalary]]*oct[[#This Row],[Absent]]</f>
        <v>0</v>
      </c>
      <c r="BD22" s="25">
        <f>oct[[#This Row],[Salary]]-oct[[#This Row],[Deduction]]</f>
        <v>23000</v>
      </c>
      <c r="BE22" s="38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</row>
    <row r="23" spans="4:92" ht="15" thickBot="1" x14ac:dyDescent="0.35">
      <c r="D23" s="36"/>
      <c r="E23" s="40"/>
      <c r="F23" s="7">
        <v>14</v>
      </c>
      <c r="G23" s="2" t="s">
        <v>35</v>
      </c>
      <c r="H23" s="2">
        <v>1014</v>
      </c>
      <c r="I23" s="16">
        <f t="shared" si="9"/>
        <v>4</v>
      </c>
      <c r="J23" s="15" t="s">
        <v>52</v>
      </c>
      <c r="K23" s="15" t="s">
        <v>52</v>
      </c>
      <c r="L23" s="15" t="s">
        <v>52</v>
      </c>
      <c r="M23" s="15" t="s">
        <v>52</v>
      </c>
      <c r="N23" s="13" t="str">
        <f t="shared" si="13"/>
        <v>WO</v>
      </c>
      <c r="O23" s="15" t="s">
        <v>52</v>
      </c>
      <c r="P23" s="15" t="s">
        <v>52</v>
      </c>
      <c r="Q23" s="15" t="s">
        <v>52</v>
      </c>
      <c r="R23" s="15" t="s">
        <v>52</v>
      </c>
      <c r="S23" s="15" t="s">
        <v>52</v>
      </c>
      <c r="T23" s="15" t="s">
        <v>52</v>
      </c>
      <c r="U23" s="13" t="str">
        <f t="shared" si="13"/>
        <v>WO</v>
      </c>
      <c r="V23" s="15" t="s">
        <v>52</v>
      </c>
      <c r="W23" s="15" t="s">
        <v>52</v>
      </c>
      <c r="X23" s="15" t="s">
        <v>52</v>
      </c>
      <c r="Y23" s="15" t="s">
        <v>53</v>
      </c>
      <c r="Z23" s="15" t="s">
        <v>52</v>
      </c>
      <c r="AA23" s="15" t="s">
        <v>52</v>
      </c>
      <c r="AB23" s="13" t="str">
        <f t="shared" si="14"/>
        <v>WO</v>
      </c>
      <c r="AC23" s="15" t="s">
        <v>54</v>
      </c>
      <c r="AD23" s="15" t="s">
        <v>54</v>
      </c>
      <c r="AE23" s="15" t="s">
        <v>52</v>
      </c>
      <c r="AF23" s="15" t="s">
        <v>52</v>
      </c>
      <c r="AG23" s="15" t="s">
        <v>52</v>
      </c>
      <c r="AH23" s="15" t="s">
        <v>52</v>
      </c>
      <c r="AI23" s="13" t="str">
        <f t="shared" si="14"/>
        <v>WO</v>
      </c>
      <c r="AJ23" s="15" t="s">
        <v>52</v>
      </c>
      <c r="AK23" s="15" t="s">
        <v>52</v>
      </c>
      <c r="AL23" s="15" t="s">
        <v>52</v>
      </c>
      <c r="AM23" s="15" t="s">
        <v>52</v>
      </c>
      <c r="AN23" s="15" t="s">
        <v>52</v>
      </c>
      <c r="AO23" s="40"/>
      <c r="AP23" s="38"/>
      <c r="AQ23" s="31">
        <v>14</v>
      </c>
      <c r="AR23" s="2" t="s">
        <v>35</v>
      </c>
      <c r="AS23" s="2" t="str">
        <f t="shared" si="3"/>
        <v>October</v>
      </c>
      <c r="AT23" s="32">
        <v>1014</v>
      </c>
      <c r="AU23">
        <f t="shared" si="4"/>
        <v>24</v>
      </c>
      <c r="AV23">
        <f t="shared" si="5"/>
        <v>1</v>
      </c>
      <c r="AW23">
        <f t="shared" si="6"/>
        <v>2</v>
      </c>
      <c r="AX23">
        <f t="shared" si="7"/>
        <v>4</v>
      </c>
      <c r="AY23" s="3">
        <f t="shared" si="8"/>
        <v>31</v>
      </c>
      <c r="AZ23" s="3">
        <f>oct[[#This Row],[Days]]-oct[[#This Row],[Absent]]</f>
        <v>30</v>
      </c>
      <c r="BA23" s="23">
        <v>12000</v>
      </c>
      <c r="BB23" s="24">
        <f>oct[[#This Row],[Salary]]/oct[[#This Row],[Days]]</f>
        <v>387.09677419354841</v>
      </c>
      <c r="BC23" s="24">
        <f>oct[[#This Row],[PerDaySalary]]*oct[[#This Row],[Absent]]</f>
        <v>387.09677419354841</v>
      </c>
      <c r="BD23" s="25">
        <f>oct[[#This Row],[Salary]]-oct[[#This Row],[Deduction]]</f>
        <v>11612.903225806451</v>
      </c>
      <c r="BE23" s="38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</row>
    <row r="24" spans="4:92" ht="15" thickBot="1" x14ac:dyDescent="0.35">
      <c r="D24" s="36"/>
      <c r="E24" s="40"/>
      <c r="F24" s="7">
        <v>15</v>
      </c>
      <c r="G24" s="2" t="s">
        <v>36</v>
      </c>
      <c r="H24" s="2">
        <v>1015</v>
      </c>
      <c r="I24" s="16">
        <f t="shared" si="9"/>
        <v>4</v>
      </c>
      <c r="J24" s="15" t="s">
        <v>52</v>
      </c>
      <c r="K24" s="15" t="s">
        <v>52</v>
      </c>
      <c r="L24" s="15" t="s">
        <v>52</v>
      </c>
      <c r="M24" s="15" t="s">
        <v>52</v>
      </c>
      <c r="N24" s="13" t="str">
        <f t="shared" si="13"/>
        <v>WO</v>
      </c>
      <c r="O24" s="15" t="s">
        <v>52</v>
      </c>
      <c r="P24" s="15" t="s">
        <v>52</v>
      </c>
      <c r="Q24" s="15" t="s">
        <v>52</v>
      </c>
      <c r="R24" s="15" t="s">
        <v>52</v>
      </c>
      <c r="S24" s="15" t="s">
        <v>52</v>
      </c>
      <c r="T24" s="15" t="s">
        <v>52</v>
      </c>
      <c r="U24" s="13" t="str">
        <f t="shared" si="13"/>
        <v>WO</v>
      </c>
      <c r="V24" s="15" t="s">
        <v>52</v>
      </c>
      <c r="W24" s="15" t="s">
        <v>52</v>
      </c>
      <c r="X24" s="15" t="s">
        <v>52</v>
      </c>
      <c r="Y24" s="15" t="s">
        <v>52</v>
      </c>
      <c r="Z24" s="15" t="s">
        <v>52</v>
      </c>
      <c r="AA24" s="15" t="s">
        <v>52</v>
      </c>
      <c r="AB24" s="13" t="str">
        <f t="shared" si="14"/>
        <v>WO</v>
      </c>
      <c r="AC24" s="15" t="s">
        <v>54</v>
      </c>
      <c r="AD24" s="15" t="s">
        <v>54</v>
      </c>
      <c r="AE24" s="15" t="s">
        <v>52</v>
      </c>
      <c r="AF24" s="15" t="s">
        <v>52</v>
      </c>
      <c r="AG24" s="15" t="s">
        <v>52</v>
      </c>
      <c r="AH24" s="15" t="s">
        <v>52</v>
      </c>
      <c r="AI24" s="13" t="str">
        <f t="shared" si="14"/>
        <v>WO</v>
      </c>
      <c r="AJ24" s="15" t="s">
        <v>52</v>
      </c>
      <c r="AK24" s="15" t="s">
        <v>52</v>
      </c>
      <c r="AL24" s="15" t="s">
        <v>52</v>
      </c>
      <c r="AM24" s="15" t="s">
        <v>52</v>
      </c>
      <c r="AN24" s="15" t="s">
        <v>52</v>
      </c>
      <c r="AO24" s="40"/>
      <c r="AP24" s="38"/>
      <c r="AQ24" s="31">
        <v>15</v>
      </c>
      <c r="AR24" s="2" t="s">
        <v>36</v>
      </c>
      <c r="AS24" s="2" t="str">
        <f t="shared" si="3"/>
        <v>October</v>
      </c>
      <c r="AT24" s="32">
        <v>1015</v>
      </c>
      <c r="AU24">
        <f t="shared" si="4"/>
        <v>25</v>
      </c>
      <c r="AV24">
        <f t="shared" si="5"/>
        <v>0</v>
      </c>
      <c r="AW24">
        <f t="shared" si="6"/>
        <v>2</v>
      </c>
      <c r="AX24">
        <f t="shared" si="7"/>
        <v>4</v>
      </c>
      <c r="AY24" s="3">
        <f t="shared" si="8"/>
        <v>31</v>
      </c>
      <c r="AZ24" s="3">
        <f>oct[[#This Row],[Days]]-oct[[#This Row],[Absent]]</f>
        <v>31</v>
      </c>
      <c r="BA24" s="23">
        <v>45000</v>
      </c>
      <c r="BB24" s="24">
        <f>oct[[#This Row],[Salary]]/oct[[#This Row],[Days]]</f>
        <v>1451.6129032258063</v>
      </c>
      <c r="BC24" s="24">
        <f>oct[[#This Row],[PerDaySalary]]*oct[[#This Row],[Absent]]</f>
        <v>0</v>
      </c>
      <c r="BD24" s="25">
        <f>oct[[#This Row],[Salary]]-oct[[#This Row],[Deduction]]</f>
        <v>45000</v>
      </c>
      <c r="BE24" s="38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4:92" ht="15" thickBot="1" x14ac:dyDescent="0.35">
      <c r="D25" s="36"/>
      <c r="E25" s="40"/>
      <c r="F25" s="7">
        <v>16</v>
      </c>
      <c r="G25" s="2" t="s">
        <v>37</v>
      </c>
      <c r="H25" s="2">
        <v>1016</v>
      </c>
      <c r="I25" s="16">
        <f t="shared" si="9"/>
        <v>4</v>
      </c>
      <c r="J25" s="15" t="s">
        <v>52</v>
      </c>
      <c r="K25" s="15" t="s">
        <v>52</v>
      </c>
      <c r="L25" s="15" t="s">
        <v>52</v>
      </c>
      <c r="M25" s="15" t="s">
        <v>52</v>
      </c>
      <c r="N25" s="13" t="str">
        <f t="shared" si="13"/>
        <v>WO</v>
      </c>
      <c r="O25" s="15" t="s">
        <v>52</v>
      </c>
      <c r="P25" s="15" t="s">
        <v>53</v>
      </c>
      <c r="Q25" s="15" t="s">
        <v>52</v>
      </c>
      <c r="R25" s="15" t="s">
        <v>52</v>
      </c>
      <c r="S25" s="15" t="s">
        <v>52</v>
      </c>
      <c r="T25" s="15" t="s">
        <v>52</v>
      </c>
      <c r="U25" s="13" t="str">
        <f t="shared" si="13"/>
        <v>WO</v>
      </c>
      <c r="V25" s="15" t="s">
        <v>52</v>
      </c>
      <c r="W25" s="15" t="s">
        <v>52</v>
      </c>
      <c r="X25" s="15" t="s">
        <v>52</v>
      </c>
      <c r="Y25" s="15" t="s">
        <v>52</v>
      </c>
      <c r="Z25" s="15" t="s">
        <v>52</v>
      </c>
      <c r="AA25" s="15" t="s">
        <v>52</v>
      </c>
      <c r="AB25" s="13" t="str">
        <f t="shared" si="14"/>
        <v>WO</v>
      </c>
      <c r="AC25" s="15" t="s">
        <v>54</v>
      </c>
      <c r="AD25" s="15" t="s">
        <v>54</v>
      </c>
      <c r="AE25" s="15" t="s">
        <v>52</v>
      </c>
      <c r="AF25" s="15" t="s">
        <v>52</v>
      </c>
      <c r="AG25" s="15" t="s">
        <v>52</v>
      </c>
      <c r="AH25" s="15" t="s">
        <v>52</v>
      </c>
      <c r="AI25" s="13" t="str">
        <f t="shared" si="14"/>
        <v>WO</v>
      </c>
      <c r="AJ25" s="15" t="s">
        <v>52</v>
      </c>
      <c r="AK25" s="15" t="s">
        <v>52</v>
      </c>
      <c r="AL25" s="15" t="s">
        <v>52</v>
      </c>
      <c r="AM25" s="15" t="s">
        <v>52</v>
      </c>
      <c r="AN25" s="15" t="s">
        <v>52</v>
      </c>
      <c r="AO25" s="40"/>
      <c r="AP25" s="38"/>
      <c r="AQ25" s="31">
        <v>16</v>
      </c>
      <c r="AR25" s="2" t="s">
        <v>37</v>
      </c>
      <c r="AS25" s="2" t="str">
        <f t="shared" si="3"/>
        <v>October</v>
      </c>
      <c r="AT25" s="32">
        <v>1016</v>
      </c>
      <c r="AU25">
        <f t="shared" si="4"/>
        <v>24</v>
      </c>
      <c r="AV25">
        <f t="shared" si="5"/>
        <v>1</v>
      </c>
      <c r="AW25">
        <f t="shared" si="6"/>
        <v>2</v>
      </c>
      <c r="AX25">
        <f t="shared" si="7"/>
        <v>4</v>
      </c>
      <c r="AY25" s="3">
        <f t="shared" si="8"/>
        <v>31</v>
      </c>
      <c r="AZ25" s="3">
        <f>oct[[#This Row],[Days]]-oct[[#This Row],[Absent]]</f>
        <v>30</v>
      </c>
      <c r="BA25" s="23">
        <v>56000</v>
      </c>
      <c r="BB25" s="24">
        <f>oct[[#This Row],[Salary]]/oct[[#This Row],[Days]]</f>
        <v>1806.4516129032259</v>
      </c>
      <c r="BC25" s="24">
        <f>oct[[#This Row],[PerDaySalary]]*oct[[#This Row],[Absent]]</f>
        <v>1806.4516129032259</v>
      </c>
      <c r="BD25" s="25">
        <f>oct[[#This Row],[Salary]]-oct[[#This Row],[Deduction]]</f>
        <v>54193.548387096773</v>
      </c>
      <c r="BE25" s="38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</row>
    <row r="26" spans="4:92" ht="15" thickBot="1" x14ac:dyDescent="0.35">
      <c r="D26" s="36"/>
      <c r="E26" s="40"/>
      <c r="F26" s="7">
        <v>17</v>
      </c>
      <c r="G26" s="2" t="s">
        <v>38</v>
      </c>
      <c r="H26" s="2">
        <v>1017</v>
      </c>
      <c r="I26" s="16">
        <f t="shared" si="9"/>
        <v>4</v>
      </c>
      <c r="J26" s="15" t="s">
        <v>52</v>
      </c>
      <c r="K26" s="15" t="s">
        <v>52</v>
      </c>
      <c r="L26" s="15" t="s">
        <v>52</v>
      </c>
      <c r="M26" s="15" t="s">
        <v>52</v>
      </c>
      <c r="N26" s="13" t="str">
        <f t="shared" si="13"/>
        <v>WO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3" t="str">
        <f t="shared" si="13"/>
        <v>WO</v>
      </c>
      <c r="V26" s="15" t="s">
        <v>52</v>
      </c>
      <c r="W26" s="15" t="s">
        <v>52</v>
      </c>
      <c r="X26" s="15" t="s">
        <v>52</v>
      </c>
      <c r="Y26" s="15" t="s">
        <v>52</v>
      </c>
      <c r="Z26" s="15" t="s">
        <v>52</v>
      </c>
      <c r="AA26" s="15" t="s">
        <v>52</v>
      </c>
      <c r="AB26" s="13" t="str">
        <f t="shared" si="14"/>
        <v>WO</v>
      </c>
      <c r="AC26" s="15" t="s">
        <v>54</v>
      </c>
      <c r="AD26" s="15" t="s">
        <v>54</v>
      </c>
      <c r="AE26" s="15" t="s">
        <v>52</v>
      </c>
      <c r="AF26" s="15" t="s">
        <v>52</v>
      </c>
      <c r="AG26" s="15" t="s">
        <v>52</v>
      </c>
      <c r="AH26" s="15" t="s">
        <v>52</v>
      </c>
      <c r="AI26" s="13" t="str">
        <f t="shared" si="14"/>
        <v>WO</v>
      </c>
      <c r="AJ26" s="15" t="s">
        <v>52</v>
      </c>
      <c r="AK26" s="15" t="s">
        <v>52</v>
      </c>
      <c r="AL26" s="15" t="s">
        <v>52</v>
      </c>
      <c r="AM26" s="15" t="s">
        <v>53</v>
      </c>
      <c r="AN26" s="15" t="s">
        <v>52</v>
      </c>
      <c r="AO26" s="40"/>
      <c r="AP26" s="38"/>
      <c r="AQ26" s="31">
        <v>17</v>
      </c>
      <c r="AR26" s="2" t="s">
        <v>38</v>
      </c>
      <c r="AS26" s="2" t="str">
        <f t="shared" si="3"/>
        <v>October</v>
      </c>
      <c r="AT26" s="32">
        <v>1017</v>
      </c>
      <c r="AU26">
        <f t="shared" si="4"/>
        <v>24</v>
      </c>
      <c r="AV26">
        <f t="shared" si="5"/>
        <v>1</v>
      </c>
      <c r="AW26">
        <f t="shared" si="6"/>
        <v>2</v>
      </c>
      <c r="AX26">
        <f t="shared" si="7"/>
        <v>4</v>
      </c>
      <c r="AY26" s="3">
        <f t="shared" si="8"/>
        <v>31</v>
      </c>
      <c r="AZ26" s="3">
        <f>oct[[#This Row],[Days]]-oct[[#This Row],[Absent]]</f>
        <v>30</v>
      </c>
      <c r="BA26" s="23">
        <v>45000</v>
      </c>
      <c r="BB26" s="24">
        <f>oct[[#This Row],[Salary]]/oct[[#This Row],[Days]]</f>
        <v>1451.6129032258063</v>
      </c>
      <c r="BC26" s="24">
        <f>oct[[#This Row],[PerDaySalary]]*oct[[#This Row],[Absent]]</f>
        <v>1451.6129032258063</v>
      </c>
      <c r="BD26" s="25">
        <f>oct[[#This Row],[Salary]]-oct[[#This Row],[Deduction]]</f>
        <v>43548.387096774197</v>
      </c>
      <c r="BE26" s="38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</row>
    <row r="27" spans="4:92" ht="15" thickBot="1" x14ac:dyDescent="0.35">
      <c r="D27" s="36"/>
      <c r="E27" s="40"/>
      <c r="F27" s="7">
        <v>18</v>
      </c>
      <c r="G27" s="2" t="s">
        <v>39</v>
      </c>
      <c r="H27" s="2">
        <v>1018</v>
      </c>
      <c r="I27" s="16">
        <f t="shared" si="9"/>
        <v>4</v>
      </c>
      <c r="J27" s="15" t="s">
        <v>52</v>
      </c>
      <c r="K27" s="15" t="s">
        <v>52</v>
      </c>
      <c r="L27" s="15" t="s">
        <v>52</v>
      </c>
      <c r="M27" s="15" t="s">
        <v>52</v>
      </c>
      <c r="N27" s="13" t="str">
        <f t="shared" si="13"/>
        <v>WO</v>
      </c>
      <c r="O27" s="15" t="s">
        <v>52</v>
      </c>
      <c r="P27" s="15" t="s">
        <v>52</v>
      </c>
      <c r="Q27" s="15" t="s">
        <v>52</v>
      </c>
      <c r="R27" s="15" t="s">
        <v>52</v>
      </c>
      <c r="S27" s="15" t="s">
        <v>52</v>
      </c>
      <c r="T27" s="15" t="s">
        <v>52</v>
      </c>
      <c r="U27" s="13" t="str">
        <f t="shared" si="13"/>
        <v>WO</v>
      </c>
      <c r="V27" s="15" t="s">
        <v>52</v>
      </c>
      <c r="W27" s="15" t="s">
        <v>52</v>
      </c>
      <c r="X27" s="15" t="s">
        <v>52</v>
      </c>
      <c r="Y27" s="15" t="s">
        <v>52</v>
      </c>
      <c r="Z27" s="15" t="s">
        <v>52</v>
      </c>
      <c r="AA27" s="15" t="s">
        <v>52</v>
      </c>
      <c r="AB27" s="13" t="str">
        <f t="shared" si="14"/>
        <v>WO</v>
      </c>
      <c r="AC27" s="15" t="s">
        <v>54</v>
      </c>
      <c r="AD27" s="15" t="s">
        <v>54</v>
      </c>
      <c r="AE27" s="15" t="s">
        <v>52</v>
      </c>
      <c r="AF27" s="15" t="s">
        <v>53</v>
      </c>
      <c r="AG27" s="15" t="s">
        <v>52</v>
      </c>
      <c r="AH27" s="15" t="s">
        <v>52</v>
      </c>
      <c r="AI27" s="13" t="str">
        <f t="shared" si="14"/>
        <v>WO</v>
      </c>
      <c r="AJ27" s="15" t="s">
        <v>52</v>
      </c>
      <c r="AK27" s="15" t="s">
        <v>52</v>
      </c>
      <c r="AL27" s="15" t="s">
        <v>52</v>
      </c>
      <c r="AM27" s="15" t="s">
        <v>52</v>
      </c>
      <c r="AN27" s="15" t="s">
        <v>52</v>
      </c>
      <c r="AO27" s="40"/>
      <c r="AP27" s="38"/>
      <c r="AQ27" s="31">
        <v>18</v>
      </c>
      <c r="AR27" s="2" t="s">
        <v>39</v>
      </c>
      <c r="AS27" s="2" t="str">
        <f t="shared" si="3"/>
        <v>October</v>
      </c>
      <c r="AT27" s="32">
        <v>1018</v>
      </c>
      <c r="AU27">
        <f t="shared" si="4"/>
        <v>24</v>
      </c>
      <c r="AV27">
        <f t="shared" si="5"/>
        <v>1</v>
      </c>
      <c r="AW27">
        <f t="shared" si="6"/>
        <v>2</v>
      </c>
      <c r="AX27">
        <f t="shared" si="7"/>
        <v>4</v>
      </c>
      <c r="AY27" s="3">
        <f t="shared" si="8"/>
        <v>31</v>
      </c>
      <c r="AZ27" s="3">
        <f>oct[[#This Row],[Days]]-oct[[#This Row],[Absent]]</f>
        <v>30</v>
      </c>
      <c r="BA27" s="23">
        <v>68000</v>
      </c>
      <c r="BB27" s="24">
        <f>oct[[#This Row],[Salary]]/oct[[#This Row],[Days]]</f>
        <v>2193.5483870967741</v>
      </c>
      <c r="BC27" s="24">
        <f>oct[[#This Row],[PerDaySalary]]*oct[[#This Row],[Absent]]</f>
        <v>2193.5483870967741</v>
      </c>
      <c r="BD27" s="25">
        <f>oct[[#This Row],[Salary]]-oct[[#This Row],[Deduction]]</f>
        <v>65806.451612903227</v>
      </c>
      <c r="BE27" s="38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</row>
    <row r="28" spans="4:92" ht="15" thickBot="1" x14ac:dyDescent="0.35">
      <c r="D28" s="36"/>
      <c r="E28" s="40"/>
      <c r="F28" s="7">
        <v>19</v>
      </c>
      <c r="G28" s="2" t="s">
        <v>40</v>
      </c>
      <c r="H28" s="2">
        <v>1019</v>
      </c>
      <c r="I28" s="16">
        <f t="shared" si="9"/>
        <v>4</v>
      </c>
      <c r="J28" s="15" t="s">
        <v>52</v>
      </c>
      <c r="K28" s="15" t="s">
        <v>52</v>
      </c>
      <c r="L28" s="15" t="s">
        <v>52</v>
      </c>
      <c r="M28" s="15" t="s">
        <v>52</v>
      </c>
      <c r="N28" s="13" t="str">
        <f t="shared" si="13"/>
        <v>WO</v>
      </c>
      <c r="O28" s="15" t="s">
        <v>52</v>
      </c>
      <c r="P28" s="15" t="s">
        <v>52</v>
      </c>
      <c r="Q28" s="15" t="s">
        <v>52</v>
      </c>
      <c r="R28" s="15" t="s">
        <v>52</v>
      </c>
      <c r="S28" s="15" t="s">
        <v>52</v>
      </c>
      <c r="T28" s="15" t="s">
        <v>52</v>
      </c>
      <c r="U28" s="13" t="str">
        <f t="shared" si="13"/>
        <v>WO</v>
      </c>
      <c r="V28" s="15" t="s">
        <v>52</v>
      </c>
      <c r="W28" s="15" t="s">
        <v>52</v>
      </c>
      <c r="X28" s="15" t="s">
        <v>52</v>
      </c>
      <c r="Y28" s="15" t="s">
        <v>52</v>
      </c>
      <c r="Z28" s="15" t="s">
        <v>52</v>
      </c>
      <c r="AA28" s="15" t="s">
        <v>52</v>
      </c>
      <c r="AB28" s="13" t="str">
        <f t="shared" si="14"/>
        <v>WO</v>
      </c>
      <c r="AC28" s="15" t="s">
        <v>54</v>
      </c>
      <c r="AD28" s="15" t="s">
        <v>54</v>
      </c>
      <c r="AE28" s="15" t="s">
        <v>52</v>
      </c>
      <c r="AF28" s="15" t="s">
        <v>52</v>
      </c>
      <c r="AG28" s="15" t="s">
        <v>52</v>
      </c>
      <c r="AH28" s="15" t="s">
        <v>52</v>
      </c>
      <c r="AI28" s="13" t="str">
        <f t="shared" si="14"/>
        <v>WO</v>
      </c>
      <c r="AJ28" s="15" t="s">
        <v>52</v>
      </c>
      <c r="AK28" s="15" t="s">
        <v>52</v>
      </c>
      <c r="AL28" s="15" t="s">
        <v>52</v>
      </c>
      <c r="AM28" s="15" t="s">
        <v>52</v>
      </c>
      <c r="AN28" s="15" t="s">
        <v>52</v>
      </c>
      <c r="AO28" s="40"/>
      <c r="AP28" s="38"/>
      <c r="AQ28" s="31">
        <v>19</v>
      </c>
      <c r="AR28" s="2" t="s">
        <v>40</v>
      </c>
      <c r="AS28" s="2" t="str">
        <f t="shared" si="3"/>
        <v>October</v>
      </c>
      <c r="AT28" s="32">
        <v>1019</v>
      </c>
      <c r="AU28">
        <f t="shared" si="4"/>
        <v>25</v>
      </c>
      <c r="AV28">
        <f t="shared" si="5"/>
        <v>0</v>
      </c>
      <c r="AW28">
        <f t="shared" si="6"/>
        <v>2</v>
      </c>
      <c r="AX28">
        <f t="shared" si="7"/>
        <v>4</v>
      </c>
      <c r="AY28" s="3">
        <f t="shared" si="8"/>
        <v>31</v>
      </c>
      <c r="AZ28" s="3">
        <f>oct[[#This Row],[Days]]-oct[[#This Row],[Absent]]</f>
        <v>31</v>
      </c>
      <c r="BA28" s="23">
        <v>54000</v>
      </c>
      <c r="BB28" s="24">
        <f>oct[[#This Row],[Salary]]/oct[[#This Row],[Days]]</f>
        <v>1741.9354838709678</v>
      </c>
      <c r="BC28" s="24">
        <f>oct[[#This Row],[PerDaySalary]]*oct[[#This Row],[Absent]]</f>
        <v>0</v>
      </c>
      <c r="BD28" s="25">
        <f>oct[[#This Row],[Salary]]-oct[[#This Row],[Deduction]]</f>
        <v>54000</v>
      </c>
      <c r="BE28" s="38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</row>
    <row r="29" spans="4:92" ht="15" thickBot="1" x14ac:dyDescent="0.35">
      <c r="D29" s="36"/>
      <c r="E29" s="40"/>
      <c r="F29" s="8">
        <v>20</v>
      </c>
      <c r="G29" s="9" t="s">
        <v>41</v>
      </c>
      <c r="H29" s="9">
        <v>1020</v>
      </c>
      <c r="I29" s="17">
        <f t="shared" si="9"/>
        <v>4</v>
      </c>
      <c r="J29" s="15" t="s">
        <v>52</v>
      </c>
      <c r="K29" s="15" t="s">
        <v>52</v>
      </c>
      <c r="L29" s="15" t="s">
        <v>52</v>
      </c>
      <c r="M29" s="15" t="s">
        <v>52</v>
      </c>
      <c r="N29" s="18" t="str">
        <f t="shared" si="13"/>
        <v>WO</v>
      </c>
      <c r="O29" s="15" t="s">
        <v>52</v>
      </c>
      <c r="P29" s="15" t="s">
        <v>52</v>
      </c>
      <c r="Q29" s="15" t="s">
        <v>52</v>
      </c>
      <c r="R29" s="15" t="s">
        <v>52</v>
      </c>
      <c r="S29" s="15" t="s">
        <v>52</v>
      </c>
      <c r="T29" s="15" t="s">
        <v>52</v>
      </c>
      <c r="U29" s="18" t="str">
        <f t="shared" si="13"/>
        <v>WO</v>
      </c>
      <c r="V29" s="15" t="s">
        <v>52</v>
      </c>
      <c r="W29" s="15" t="s">
        <v>52</v>
      </c>
      <c r="X29" s="15" t="s">
        <v>52</v>
      </c>
      <c r="Y29" s="15" t="s">
        <v>52</v>
      </c>
      <c r="Z29" s="15" t="s">
        <v>52</v>
      </c>
      <c r="AA29" s="15" t="s">
        <v>52</v>
      </c>
      <c r="AB29" s="18" t="str">
        <f t="shared" si="14"/>
        <v>WO</v>
      </c>
      <c r="AC29" s="15" t="s">
        <v>54</v>
      </c>
      <c r="AD29" s="15" t="s">
        <v>54</v>
      </c>
      <c r="AE29" s="15" t="s">
        <v>52</v>
      </c>
      <c r="AF29" s="15" t="s">
        <v>52</v>
      </c>
      <c r="AG29" s="15" t="s">
        <v>52</v>
      </c>
      <c r="AH29" s="15" t="s">
        <v>52</v>
      </c>
      <c r="AI29" s="18" t="str">
        <f t="shared" si="14"/>
        <v>WO</v>
      </c>
      <c r="AJ29" s="15" t="s">
        <v>52</v>
      </c>
      <c r="AK29" s="15" t="s">
        <v>52</v>
      </c>
      <c r="AL29" s="15" t="s">
        <v>52</v>
      </c>
      <c r="AM29" s="15" t="s">
        <v>53</v>
      </c>
      <c r="AN29" s="15" t="s">
        <v>52</v>
      </c>
      <c r="AO29" s="40"/>
      <c r="AP29" s="38"/>
      <c r="AQ29" s="33">
        <v>20</v>
      </c>
      <c r="AR29" s="34" t="s">
        <v>41</v>
      </c>
      <c r="AS29" s="34" t="str">
        <f t="shared" si="3"/>
        <v>October</v>
      </c>
      <c r="AT29" s="35">
        <v>1020</v>
      </c>
      <c r="AU29">
        <f t="shared" si="4"/>
        <v>24</v>
      </c>
      <c r="AV29">
        <f t="shared" si="5"/>
        <v>1</v>
      </c>
      <c r="AW29">
        <f t="shared" si="6"/>
        <v>2</v>
      </c>
      <c r="AX29">
        <f t="shared" si="7"/>
        <v>4</v>
      </c>
      <c r="AY29" s="3">
        <f t="shared" si="8"/>
        <v>31</v>
      </c>
      <c r="AZ29" s="3">
        <f>oct[[#This Row],[Days]]-oct[[#This Row],[Absent]]</f>
        <v>30</v>
      </c>
      <c r="BA29" s="23">
        <v>45666</v>
      </c>
      <c r="BB29" s="24">
        <f>oct[[#This Row],[Salary]]/oct[[#This Row],[Days]]</f>
        <v>1473.0967741935483</v>
      </c>
      <c r="BC29" s="24">
        <f>oct[[#This Row],[PerDaySalary]]*oct[[#This Row],[Absent]]</f>
        <v>1473.0967741935483</v>
      </c>
      <c r="BD29" s="25">
        <f>oct[[#This Row],[Salary]]-oct[[#This Row],[Deduction]]</f>
        <v>44192.903225806454</v>
      </c>
      <c r="BE29" s="38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</row>
    <row r="30" spans="4:92" x14ac:dyDescent="0.3">
      <c r="D30" s="36"/>
      <c r="E30" s="40"/>
      <c r="F30" s="40"/>
      <c r="G30" s="40"/>
      <c r="H30" s="40"/>
      <c r="I30" s="40"/>
      <c r="J30" s="40" t="str">
        <f t="shared" ref="J30:AN31" si="15">IF($J$8="Sun","WO","")</f>
        <v/>
      </c>
      <c r="K30" s="40" t="str">
        <f t="shared" si="15"/>
        <v/>
      </c>
      <c r="L30" s="40" t="str">
        <f t="shared" si="15"/>
        <v/>
      </c>
      <c r="M30" s="40" t="str">
        <f t="shared" si="15"/>
        <v/>
      </c>
      <c r="N30" s="40" t="str">
        <f t="shared" si="15"/>
        <v/>
      </c>
      <c r="O30" s="40" t="str">
        <f t="shared" si="15"/>
        <v/>
      </c>
      <c r="P30" s="40" t="str">
        <f t="shared" si="15"/>
        <v/>
      </c>
      <c r="Q30" s="40" t="str">
        <f t="shared" si="15"/>
        <v/>
      </c>
      <c r="R30" s="40" t="str">
        <f t="shared" si="15"/>
        <v/>
      </c>
      <c r="S30" s="40" t="str">
        <f t="shared" si="15"/>
        <v/>
      </c>
      <c r="T30" s="40" t="str">
        <f t="shared" si="15"/>
        <v/>
      </c>
      <c r="U30" s="40" t="str">
        <f t="shared" si="15"/>
        <v/>
      </c>
      <c r="V30" s="40" t="str">
        <f t="shared" si="15"/>
        <v/>
      </c>
      <c r="W30" s="40" t="str">
        <f t="shared" si="15"/>
        <v/>
      </c>
      <c r="X30" s="40" t="str">
        <f t="shared" si="15"/>
        <v/>
      </c>
      <c r="Y30" s="40" t="str">
        <f t="shared" si="15"/>
        <v/>
      </c>
      <c r="Z30" s="40" t="str">
        <f t="shared" si="15"/>
        <v/>
      </c>
      <c r="AA30" s="40" t="str">
        <f t="shared" si="15"/>
        <v/>
      </c>
      <c r="AB30" s="40" t="str">
        <f t="shared" si="15"/>
        <v/>
      </c>
      <c r="AC30" s="40" t="str">
        <f t="shared" si="15"/>
        <v/>
      </c>
      <c r="AD30" s="40" t="str">
        <f t="shared" si="15"/>
        <v/>
      </c>
      <c r="AE30" s="40" t="str">
        <f t="shared" si="15"/>
        <v/>
      </c>
      <c r="AF30" s="40" t="str">
        <f t="shared" si="15"/>
        <v/>
      </c>
      <c r="AG30" s="40" t="str">
        <f t="shared" si="15"/>
        <v/>
      </c>
      <c r="AH30" s="40" t="str">
        <f t="shared" si="15"/>
        <v/>
      </c>
      <c r="AI30" s="40" t="str">
        <f t="shared" si="15"/>
        <v/>
      </c>
      <c r="AJ30" s="40" t="str">
        <f t="shared" si="15"/>
        <v/>
      </c>
      <c r="AK30" s="40" t="str">
        <f t="shared" si="15"/>
        <v/>
      </c>
      <c r="AL30" s="40" t="str">
        <f t="shared" si="15"/>
        <v/>
      </c>
      <c r="AM30" s="40" t="str">
        <f t="shared" si="15"/>
        <v/>
      </c>
      <c r="AN30" s="40" t="str">
        <f t="shared" si="15"/>
        <v/>
      </c>
      <c r="AO30" s="40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4:92" x14ac:dyDescent="0.3">
      <c r="D31" s="36"/>
      <c r="E31" s="40"/>
      <c r="F31" s="40"/>
      <c r="G31" s="40"/>
      <c r="H31" s="40"/>
      <c r="I31" s="40"/>
      <c r="J31" s="40" t="str">
        <f t="shared" si="15"/>
        <v/>
      </c>
      <c r="K31" s="40" t="str">
        <f t="shared" si="15"/>
        <v/>
      </c>
      <c r="L31" s="40" t="str">
        <f t="shared" si="15"/>
        <v/>
      </c>
      <c r="M31" s="40" t="str">
        <f t="shared" si="15"/>
        <v/>
      </c>
      <c r="N31" s="40" t="str">
        <f t="shared" si="15"/>
        <v/>
      </c>
      <c r="O31" s="40" t="str">
        <f t="shared" si="15"/>
        <v/>
      </c>
      <c r="P31" s="40" t="str">
        <f t="shared" si="15"/>
        <v/>
      </c>
      <c r="Q31" s="40" t="str">
        <f t="shared" si="15"/>
        <v/>
      </c>
      <c r="R31" s="40" t="str">
        <f t="shared" si="15"/>
        <v/>
      </c>
      <c r="S31" s="40" t="str">
        <f t="shared" si="15"/>
        <v/>
      </c>
      <c r="T31" s="40" t="str">
        <f t="shared" si="15"/>
        <v/>
      </c>
      <c r="U31" s="40" t="str">
        <f t="shared" si="15"/>
        <v/>
      </c>
      <c r="V31" s="40" t="str">
        <f t="shared" si="15"/>
        <v/>
      </c>
      <c r="W31" s="40" t="str">
        <f t="shared" si="15"/>
        <v/>
      </c>
      <c r="X31" s="40" t="str">
        <f t="shared" si="15"/>
        <v/>
      </c>
      <c r="Y31" s="40" t="str">
        <f t="shared" si="15"/>
        <v/>
      </c>
      <c r="Z31" s="40" t="str">
        <f t="shared" si="15"/>
        <v/>
      </c>
      <c r="AA31" s="40" t="str">
        <f t="shared" si="15"/>
        <v/>
      </c>
      <c r="AB31" s="40" t="str">
        <f t="shared" si="15"/>
        <v/>
      </c>
      <c r="AC31" s="40" t="str">
        <f t="shared" si="15"/>
        <v/>
      </c>
      <c r="AD31" s="40" t="str">
        <f t="shared" si="15"/>
        <v/>
      </c>
      <c r="AE31" s="40" t="str">
        <f t="shared" si="15"/>
        <v/>
      </c>
      <c r="AF31" s="40" t="str">
        <f t="shared" si="15"/>
        <v/>
      </c>
      <c r="AG31" s="40" t="str">
        <f t="shared" si="15"/>
        <v/>
      </c>
      <c r="AH31" s="40" t="str">
        <f t="shared" si="15"/>
        <v/>
      </c>
      <c r="AI31" s="40" t="str">
        <f t="shared" si="15"/>
        <v/>
      </c>
      <c r="AJ31" s="40" t="str">
        <f t="shared" si="15"/>
        <v/>
      </c>
      <c r="AK31" s="40" t="str">
        <f t="shared" si="15"/>
        <v/>
      </c>
      <c r="AL31" s="40" t="str">
        <f t="shared" si="15"/>
        <v/>
      </c>
      <c r="AM31" s="40" t="str">
        <f t="shared" si="15"/>
        <v/>
      </c>
      <c r="AN31" s="40" t="str">
        <f t="shared" si="15"/>
        <v/>
      </c>
      <c r="AO31" s="40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</row>
    <row r="32" spans="4:92" x14ac:dyDescent="0.3">
      <c r="D32" s="3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</row>
    <row r="33" spans="4:92" x14ac:dyDescent="0.3"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</row>
    <row r="34" spans="4:92" x14ac:dyDescent="0.3"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</row>
    <row r="35" spans="4:92" x14ac:dyDescent="0.3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</row>
    <row r="36" spans="4:92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</row>
    <row r="37" spans="4:92" x14ac:dyDescent="0.3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</row>
    <row r="38" spans="4:92" x14ac:dyDescent="0.3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</row>
    <row r="39" spans="4:92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</row>
    <row r="40" spans="4:92" x14ac:dyDescent="0.3"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</row>
    <row r="41" spans="4:92" x14ac:dyDescent="0.3"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</row>
    <row r="42" spans="4:92" x14ac:dyDescent="0.3"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</row>
    <row r="43" spans="4:92" x14ac:dyDescent="0.3"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</row>
    <row r="44" spans="4:92" x14ac:dyDescent="0.3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</row>
    <row r="45" spans="4:92" x14ac:dyDescent="0.3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</row>
    <row r="46" spans="4:92" x14ac:dyDescent="0.3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</row>
    <row r="47" spans="4:92" x14ac:dyDescent="0.3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</row>
    <row r="48" spans="4:92" x14ac:dyDescent="0.3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</row>
    <row r="49" spans="4:72" x14ac:dyDescent="0.3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</row>
    <row r="50" spans="4:72" x14ac:dyDescent="0.3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</row>
    <row r="51" spans="4:72" x14ac:dyDescent="0.3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</row>
    <row r="52" spans="4:72" x14ac:dyDescent="0.3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</row>
    <row r="53" spans="4:72" x14ac:dyDescent="0.3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</row>
    <row r="54" spans="4:72" x14ac:dyDescent="0.3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</row>
    <row r="55" spans="4:72" x14ac:dyDescent="0.3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</row>
  </sheetData>
  <conditionalFormatting sqref="J10:AN29">
    <cfRule type="containsText" dxfId="41" priority="1" operator="containsText" text="WO">
      <formula>NOT(ISERROR(SEARCH("WO",J10)))</formula>
    </cfRule>
    <cfRule type="containsText" dxfId="40" priority="2" operator="containsText" text="L">
      <formula>NOT(ISERROR(SEARCH("L",J10)))</formula>
    </cfRule>
    <cfRule type="containsText" dxfId="39" priority="3" operator="containsText" text="A">
      <formula>NOT(ISERROR(SEARCH("A",J10)))</formula>
    </cfRule>
    <cfRule type="containsText" dxfId="38" priority="4" operator="containsText" text="P">
      <formula>NOT(ISERROR(SEARCH("P",J10)))</formula>
    </cfRule>
    <cfRule type="containsText" dxfId="36" priority="6" operator="containsText" text="WO">
      <formula>NOT(ISERROR(SEARCH("WO",J10)))</formula>
    </cfRule>
    <cfRule type="containsText" dxfId="35" priority="7" operator="containsText" text="L">
      <formula>NOT(ISERROR(SEARCH("L",J10)))</formula>
    </cfRule>
    <cfRule type="containsText" dxfId="34" priority="8" operator="containsText" text="P">
      <formula>NOT(ISERROR(SEARCH("P",J10)))</formula>
    </cfRule>
    <cfRule type="containsText" dxfId="33" priority="9" operator="containsText" text="A">
      <formula>NOT(ISERROR(SEARCH("A",J10)))</formula>
    </cfRule>
    <cfRule type="containsText" dxfId="32" priority="13" operator="containsText" text="WO">
      <formula>NOT(ISERROR(SEARCH("WO",J10)))</formula>
    </cfRule>
    <cfRule type="containsText" dxfId="31" priority="14" operator="containsText" text="WO">
      <formula>NOT(ISERROR(SEARCH("WO",J10)))</formula>
    </cfRule>
  </conditionalFormatting>
  <conditionalFormatting sqref="X11">
    <cfRule type="containsText" dxfId="30" priority="10" operator="containsText" text="L">
      <formula>NOT(ISERROR(SEARCH("L",X11)))</formula>
    </cfRule>
    <cfRule type="containsText" dxfId="29" priority="11" operator="containsText" text="A">
      <formula>NOT(ISERROR(SEARCH("A",X11)))</formula>
    </cfRule>
    <cfRule type="containsText" dxfId="28" priority="12" operator="containsText" text="P">
      <formula>NOT(ISERROR(SEARCH("P",X11)))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30F63A45-2A26-4B07-B384-09DC7DA3F2B1}">
            <xm:f>NOT(ISERROR(SEARCH($U$5,J10)))</xm:f>
            <xm:f>$U$5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J10:AN29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FAB6B6-B562-40E6-AC45-25C4AC7B5617}">
          <x14:formula1>
            <xm:f>Sheet2!$E$8:$E$19</xm:f>
          </x14:formula1>
          <xm:sqref>G7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C9C6-0611-4E88-B84E-7CD36EDE323A}">
  <dimension ref="D1:CN55"/>
  <sheetViews>
    <sheetView topLeftCell="B1" zoomScale="88" workbookViewId="0">
      <selection activeCell="AQ19" sqref="AQ19"/>
    </sheetView>
  </sheetViews>
  <sheetFormatPr defaultRowHeight="14.4" x14ac:dyDescent="0.3"/>
  <cols>
    <col min="6" max="6" width="5" bestFit="1" customWidth="1"/>
    <col min="7" max="7" width="18.88671875" customWidth="1"/>
    <col min="8" max="8" width="11.5546875" bestFit="1" customWidth="1"/>
    <col min="9" max="9" width="8.6640625" bestFit="1" customWidth="1"/>
    <col min="10" max="10" width="10.77734375" customWidth="1"/>
    <col min="11" max="11" width="3.77734375" customWidth="1"/>
    <col min="12" max="13" width="4.5546875" customWidth="1"/>
    <col min="14" max="14" width="5.21875" customWidth="1"/>
    <col min="15" max="15" width="4.5546875" customWidth="1"/>
    <col min="16" max="17" width="4" customWidth="1"/>
    <col min="18" max="18" width="3.6640625" customWidth="1"/>
    <col min="19" max="20" width="3" bestFit="1" customWidth="1"/>
    <col min="21" max="21" width="4" customWidth="1"/>
    <col min="22" max="22" width="3.77734375" customWidth="1"/>
    <col min="23" max="23" width="3.44140625" customWidth="1"/>
    <col min="24" max="24" width="4" customWidth="1"/>
    <col min="25" max="25" width="3.5546875" customWidth="1"/>
    <col min="26" max="26" width="5" customWidth="1"/>
    <col min="27" max="27" width="4.44140625" customWidth="1"/>
    <col min="28" max="28" width="4.88671875" customWidth="1"/>
    <col min="29" max="29" width="4.109375" customWidth="1"/>
    <col min="30" max="30" width="3.77734375" customWidth="1"/>
    <col min="31" max="31" width="4.33203125" customWidth="1"/>
    <col min="32" max="32" width="3.5546875" customWidth="1"/>
    <col min="33" max="33" width="5" customWidth="1"/>
    <col min="34" max="34" width="4.5546875" customWidth="1"/>
    <col min="35" max="35" width="5.44140625" customWidth="1"/>
    <col min="36" max="36" width="3.77734375" customWidth="1"/>
    <col min="37" max="37" width="3.44140625" customWidth="1"/>
    <col min="38" max="38" width="4.21875" customWidth="1"/>
    <col min="39" max="39" width="3.44140625" customWidth="1"/>
    <col min="40" max="40" width="3" bestFit="1" customWidth="1"/>
    <col min="43" max="43" width="7.109375" customWidth="1"/>
    <col min="44" max="44" width="14.5546875" bestFit="1" customWidth="1"/>
    <col min="45" max="45" width="14.5546875" customWidth="1"/>
    <col min="46" max="46" width="13.5546875" customWidth="1"/>
    <col min="47" max="47" width="9.6640625" customWidth="1"/>
    <col min="50" max="50" width="10.5546875" customWidth="1"/>
    <col min="51" max="51" width="6.88671875" customWidth="1"/>
    <col min="52" max="52" width="11" customWidth="1"/>
    <col min="53" max="53" width="11.6640625" customWidth="1"/>
    <col min="54" max="54" width="14" customWidth="1"/>
    <col min="55" max="55" width="11.5546875" customWidth="1"/>
    <col min="56" max="56" width="11" customWidth="1"/>
  </cols>
  <sheetData>
    <row r="1" spans="4:92" x14ac:dyDescent="0.3">
      <c r="AO1" s="36"/>
      <c r="AP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4:92" x14ac:dyDescent="0.3">
      <c r="AO2" s="36"/>
      <c r="AP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</row>
    <row r="3" spans="4:92" x14ac:dyDescent="0.3">
      <c r="AO3" s="36"/>
      <c r="AP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</row>
    <row r="4" spans="4:92" x14ac:dyDescent="0.3">
      <c r="D4" s="36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</row>
    <row r="5" spans="4:92" x14ac:dyDescent="0.3"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</row>
    <row r="6" spans="4:92" x14ac:dyDescent="0.3">
      <c r="D6" s="36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4:92" x14ac:dyDescent="0.3">
      <c r="D7" s="36"/>
      <c r="E7" s="40"/>
      <c r="F7" s="40" t="s">
        <v>24</v>
      </c>
      <c r="G7" s="41">
        <v>45962</v>
      </c>
      <c r="H7" s="42">
        <f>DATEDIF($G$7,$J$7,"D")+1</f>
        <v>30</v>
      </c>
      <c r="I7" s="40" t="s">
        <v>26</v>
      </c>
      <c r="J7" s="43">
        <f>EOMONTH(G7,0)</f>
        <v>45991</v>
      </c>
      <c r="K7" s="40"/>
      <c r="L7" s="40"/>
      <c r="M7" s="40"/>
      <c r="N7" s="40" t="str">
        <f>TEXT(G7,"mmmmmmm")</f>
        <v>November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4:92" ht="15" thickBot="1" x14ac:dyDescent="0.35">
      <c r="D8" s="36"/>
      <c r="E8" s="40"/>
      <c r="F8" s="4"/>
      <c r="G8" s="4" t="s">
        <v>43</v>
      </c>
      <c r="H8" s="4"/>
      <c r="I8" s="4" t="s">
        <v>42</v>
      </c>
      <c r="J8" s="4" t="str">
        <f>TEXT(J9,"DDD")</f>
        <v>Sat</v>
      </c>
      <c r="K8" s="4" t="str">
        <f t="shared" ref="K8:AN8" si="0">TEXT(K9,"DDD")</f>
        <v>Sun</v>
      </c>
      <c r="L8" s="4" t="str">
        <f t="shared" si="0"/>
        <v>Mon</v>
      </c>
      <c r="M8" s="4" t="str">
        <f t="shared" si="0"/>
        <v>Tue</v>
      </c>
      <c r="N8" s="4" t="str">
        <f t="shared" si="0"/>
        <v>Wed</v>
      </c>
      <c r="O8" s="4" t="str">
        <f t="shared" si="0"/>
        <v>Thu</v>
      </c>
      <c r="P8" s="4" t="str">
        <f t="shared" si="0"/>
        <v>Fri</v>
      </c>
      <c r="Q8" s="4" t="str">
        <f t="shared" si="0"/>
        <v>Sat</v>
      </c>
      <c r="R8" s="4" t="str">
        <f t="shared" si="0"/>
        <v>Sun</v>
      </c>
      <c r="S8" s="4" t="str">
        <f t="shared" si="0"/>
        <v>Mon</v>
      </c>
      <c r="T8" s="4" t="str">
        <f t="shared" si="0"/>
        <v>Tue</v>
      </c>
      <c r="U8" s="4" t="str">
        <f t="shared" si="0"/>
        <v>Wed</v>
      </c>
      <c r="V8" s="4" t="str">
        <f t="shared" si="0"/>
        <v>Thu</v>
      </c>
      <c r="W8" s="4" t="str">
        <f t="shared" si="0"/>
        <v>Fri</v>
      </c>
      <c r="X8" s="4" t="str">
        <f t="shared" si="0"/>
        <v>Sat</v>
      </c>
      <c r="Y8" s="4" t="str">
        <f t="shared" si="0"/>
        <v>Sun</v>
      </c>
      <c r="Z8" s="4" t="str">
        <f t="shared" si="0"/>
        <v>Mon</v>
      </c>
      <c r="AA8" s="4" t="str">
        <f t="shared" si="0"/>
        <v>Tue</v>
      </c>
      <c r="AB8" s="4" t="str">
        <f t="shared" si="0"/>
        <v>Wed</v>
      </c>
      <c r="AC8" s="4" t="str">
        <f t="shared" si="0"/>
        <v>Thu</v>
      </c>
      <c r="AD8" s="4" t="str">
        <f t="shared" si="0"/>
        <v>Fri</v>
      </c>
      <c r="AE8" s="4" t="str">
        <f t="shared" si="0"/>
        <v>Sat</v>
      </c>
      <c r="AF8" s="4" t="str">
        <f t="shared" si="0"/>
        <v>Sun</v>
      </c>
      <c r="AG8" s="4" t="str">
        <f t="shared" si="0"/>
        <v>Mon</v>
      </c>
      <c r="AH8" s="4" t="str">
        <f t="shared" si="0"/>
        <v>Tue</v>
      </c>
      <c r="AI8" s="4" t="str">
        <f t="shared" si="0"/>
        <v>Wed</v>
      </c>
      <c r="AJ8" s="4" t="str">
        <f t="shared" si="0"/>
        <v>Thu</v>
      </c>
      <c r="AK8" s="4" t="str">
        <f t="shared" si="0"/>
        <v>Fri</v>
      </c>
      <c r="AL8" s="4" t="str">
        <f t="shared" si="0"/>
        <v>Sat</v>
      </c>
      <c r="AM8" s="4" t="str">
        <f t="shared" si="0"/>
        <v>Sun</v>
      </c>
      <c r="AN8" s="4" t="str">
        <f t="shared" si="0"/>
        <v/>
      </c>
      <c r="AO8" s="40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4:92" ht="15" thickBot="1" x14ac:dyDescent="0.35">
      <c r="D9" s="36"/>
      <c r="E9" s="40"/>
      <c r="F9" s="6" t="s">
        <v>0</v>
      </c>
      <c r="G9" s="5" t="s">
        <v>1</v>
      </c>
      <c r="H9" s="5" t="s">
        <v>2</v>
      </c>
      <c r="I9" s="10" t="s">
        <v>25</v>
      </c>
      <c r="J9" s="11">
        <f>G7</f>
        <v>45962</v>
      </c>
      <c r="K9" s="11">
        <f>IF(J9&lt;$J$7,J9+1,"")</f>
        <v>45963</v>
      </c>
      <c r="L9" s="11">
        <f t="shared" ref="L9:AN9" si="1">IF(K9&lt;$J$7,K9+1,"")</f>
        <v>45964</v>
      </c>
      <c r="M9" s="11">
        <f t="shared" si="1"/>
        <v>45965</v>
      </c>
      <c r="N9" s="11">
        <f t="shared" si="1"/>
        <v>45966</v>
      </c>
      <c r="O9" s="11">
        <f t="shared" si="1"/>
        <v>45967</v>
      </c>
      <c r="P9" s="11">
        <f t="shared" si="1"/>
        <v>45968</v>
      </c>
      <c r="Q9" s="11">
        <f t="shared" si="1"/>
        <v>45969</v>
      </c>
      <c r="R9" s="11">
        <f t="shared" si="1"/>
        <v>45970</v>
      </c>
      <c r="S9" s="11">
        <f t="shared" si="1"/>
        <v>45971</v>
      </c>
      <c r="T9" s="11">
        <f t="shared" si="1"/>
        <v>45972</v>
      </c>
      <c r="U9" s="11">
        <f t="shared" si="1"/>
        <v>45973</v>
      </c>
      <c r="V9" s="11">
        <f t="shared" si="1"/>
        <v>45974</v>
      </c>
      <c r="W9" s="11">
        <f t="shared" si="1"/>
        <v>45975</v>
      </c>
      <c r="X9" s="11">
        <f t="shared" si="1"/>
        <v>45976</v>
      </c>
      <c r="Y9" s="11">
        <f t="shared" si="1"/>
        <v>45977</v>
      </c>
      <c r="Z9" s="11">
        <f t="shared" si="1"/>
        <v>45978</v>
      </c>
      <c r="AA9" s="11">
        <f t="shared" si="1"/>
        <v>45979</v>
      </c>
      <c r="AB9" s="11">
        <f t="shared" si="1"/>
        <v>45980</v>
      </c>
      <c r="AC9" s="11">
        <f t="shared" si="1"/>
        <v>45981</v>
      </c>
      <c r="AD9" s="11">
        <f t="shared" si="1"/>
        <v>45982</v>
      </c>
      <c r="AE9" s="11">
        <f t="shared" si="1"/>
        <v>45983</v>
      </c>
      <c r="AF9" s="11">
        <f t="shared" si="1"/>
        <v>45984</v>
      </c>
      <c r="AG9" s="11">
        <f t="shared" si="1"/>
        <v>45985</v>
      </c>
      <c r="AH9" s="11">
        <f t="shared" si="1"/>
        <v>45986</v>
      </c>
      <c r="AI9" s="11">
        <f t="shared" si="1"/>
        <v>45987</v>
      </c>
      <c r="AJ9" s="11">
        <f t="shared" si="1"/>
        <v>45988</v>
      </c>
      <c r="AK9" s="11">
        <f t="shared" si="1"/>
        <v>45989</v>
      </c>
      <c r="AL9" s="11">
        <f t="shared" si="1"/>
        <v>45990</v>
      </c>
      <c r="AM9" s="11">
        <f t="shared" si="1"/>
        <v>45991</v>
      </c>
      <c r="AN9" s="12" t="str">
        <f t="shared" si="1"/>
        <v/>
      </c>
      <c r="AO9" s="42"/>
      <c r="AP9" s="39"/>
      <c r="AQ9" s="26" t="s">
        <v>0</v>
      </c>
      <c r="AR9" s="27" t="s">
        <v>1</v>
      </c>
      <c r="AS9" s="27" t="s">
        <v>57</v>
      </c>
      <c r="AT9" s="27" t="s">
        <v>2</v>
      </c>
      <c r="AU9" s="19" t="s">
        <v>44</v>
      </c>
      <c r="AV9" s="19" t="s">
        <v>45</v>
      </c>
      <c r="AW9" s="22" t="s">
        <v>46</v>
      </c>
      <c r="AX9" s="19" t="s">
        <v>25</v>
      </c>
      <c r="AY9" s="19" t="s">
        <v>42</v>
      </c>
      <c r="AZ9" s="19" t="s">
        <v>50</v>
      </c>
      <c r="BA9" s="21" t="s">
        <v>47</v>
      </c>
      <c r="BB9" s="19" t="s">
        <v>48</v>
      </c>
      <c r="BC9" s="19" t="s">
        <v>49</v>
      </c>
      <c r="BD9" s="20" t="s">
        <v>51</v>
      </c>
      <c r="BE9" s="38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4:92" ht="15" thickBot="1" x14ac:dyDescent="0.35">
      <c r="D10" s="36"/>
      <c r="E10" s="40"/>
      <c r="F10" s="7">
        <v>1</v>
      </c>
      <c r="G10" s="2" t="s">
        <v>3</v>
      </c>
      <c r="H10" s="2">
        <v>1001</v>
      </c>
      <c r="I10" s="14">
        <f t="shared" ref="I10:I29" si="2">COUNTIF($J$8:$AN$8,"Sun")</f>
        <v>5</v>
      </c>
      <c r="J10" s="15" t="s">
        <v>58</v>
      </c>
      <c r="K10" s="15" t="str">
        <f t="shared" ref="K10:AM18" si="3">IF(K$8="Sun","WO","")</f>
        <v>WO</v>
      </c>
      <c r="L10" s="15" t="s">
        <v>58</v>
      </c>
      <c r="M10" s="15" t="s">
        <v>58</v>
      </c>
      <c r="N10" s="15" t="s">
        <v>58</v>
      </c>
      <c r="O10" s="15" t="s">
        <v>58</v>
      </c>
      <c r="P10" s="15" t="s">
        <v>58</v>
      </c>
      <c r="Q10" s="15" t="s">
        <v>58</v>
      </c>
      <c r="R10" s="15" t="str">
        <f t="shared" si="3"/>
        <v>WO</v>
      </c>
      <c r="S10" s="15" t="s">
        <v>58</v>
      </c>
      <c r="T10" s="15" t="s">
        <v>58</v>
      </c>
      <c r="U10" s="15" t="s">
        <v>58</v>
      </c>
      <c r="V10" s="15" t="s">
        <v>58</v>
      </c>
      <c r="W10" s="15" t="s">
        <v>58</v>
      </c>
      <c r="X10" s="15" t="s">
        <v>58</v>
      </c>
      <c r="Y10" s="15" t="str">
        <f t="shared" si="3"/>
        <v>WO</v>
      </c>
      <c r="Z10" s="15" t="s">
        <v>58</v>
      </c>
      <c r="AA10" s="15" t="s">
        <v>58</v>
      </c>
      <c r="AB10" s="15" t="s">
        <v>58</v>
      </c>
      <c r="AC10" s="15" t="s">
        <v>58</v>
      </c>
      <c r="AD10" s="15" t="s">
        <v>58</v>
      </c>
      <c r="AE10" s="15" t="s">
        <v>58</v>
      </c>
      <c r="AF10" s="15" t="str">
        <f t="shared" si="3"/>
        <v>WO</v>
      </c>
      <c r="AG10" s="15" t="s">
        <v>58</v>
      </c>
      <c r="AH10" s="15" t="s">
        <v>58</v>
      </c>
      <c r="AI10" s="15" t="s">
        <v>58</v>
      </c>
      <c r="AJ10" s="15" t="s">
        <v>58</v>
      </c>
      <c r="AK10" s="15" t="s">
        <v>58</v>
      </c>
      <c r="AL10" s="15" t="s">
        <v>58</v>
      </c>
      <c r="AM10" s="15" t="str">
        <f t="shared" si="3"/>
        <v>WO</v>
      </c>
      <c r="AN10" s="15" t="s">
        <v>58</v>
      </c>
      <c r="AO10" s="40"/>
      <c r="AP10" s="38"/>
      <c r="AQ10" s="28">
        <v>1</v>
      </c>
      <c r="AR10" s="29" t="s">
        <v>3</v>
      </c>
      <c r="AS10" s="29" t="str">
        <f t="shared" ref="AS10:AS29" si="4">$N$7</f>
        <v>November</v>
      </c>
      <c r="AT10" s="30">
        <v>1001</v>
      </c>
      <c r="AU10">
        <f t="shared" ref="AU10:AU29" si="5">COUNTIF($J10:$AN10,"P")</f>
        <v>26</v>
      </c>
      <c r="AV10">
        <f t="shared" ref="AV10:AV29" si="6">COUNTIF($J10:$AN10,"A")</f>
        <v>0</v>
      </c>
      <c r="AW10">
        <f t="shared" ref="AW10:AW29" si="7">COUNTIF($J10:$AN10,"L")</f>
        <v>0</v>
      </c>
      <c r="AX10">
        <f t="shared" ref="AX10:AX29" si="8">$I$10</f>
        <v>5</v>
      </c>
      <c r="AY10" s="3">
        <f t="shared" ref="AY10:AY29" si="9">$H$7</f>
        <v>30</v>
      </c>
      <c r="AZ10" s="3">
        <f>nov[[#This Row],[Days]]-nov[[#This Row],[Absent]]</f>
        <v>30</v>
      </c>
      <c r="BA10" s="23">
        <v>10000</v>
      </c>
      <c r="BB10" s="24">
        <f>nov[[#This Row],[Salary]]/nov[[#This Row],[Days]]</f>
        <v>333.33333333333331</v>
      </c>
      <c r="BC10" s="24">
        <f>nov[[#This Row],[PerDaySalary]]*nov[[#This Row],[Absent]]</f>
        <v>0</v>
      </c>
      <c r="BD10" s="25">
        <f>nov[[#This Row],[Salary]]-nov[[#This Row],[Deduction]]</f>
        <v>10000</v>
      </c>
      <c r="BE10" s="38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4:92" ht="15" thickBot="1" x14ac:dyDescent="0.35">
      <c r="D11" s="36"/>
      <c r="E11" s="40"/>
      <c r="F11" s="7">
        <v>2</v>
      </c>
      <c r="G11" s="2" t="s">
        <v>27</v>
      </c>
      <c r="H11" s="2">
        <v>1002</v>
      </c>
      <c r="I11" s="16">
        <f t="shared" si="2"/>
        <v>5</v>
      </c>
      <c r="J11" s="15" t="s">
        <v>58</v>
      </c>
      <c r="K11" s="15" t="str">
        <f t="shared" si="3"/>
        <v>WO</v>
      </c>
      <c r="L11" s="15" t="s">
        <v>58</v>
      </c>
      <c r="M11" s="15" t="s">
        <v>58</v>
      </c>
      <c r="N11" s="15" t="s">
        <v>58</v>
      </c>
      <c r="O11" s="15" t="s">
        <v>58</v>
      </c>
      <c r="P11" s="15" t="s">
        <v>58</v>
      </c>
      <c r="Q11" s="15" t="s">
        <v>58</v>
      </c>
      <c r="R11" s="15" t="str">
        <f t="shared" si="3"/>
        <v>WO</v>
      </c>
      <c r="S11" s="15" t="s">
        <v>58</v>
      </c>
      <c r="T11" s="15" t="s">
        <v>58</v>
      </c>
      <c r="U11" s="15" t="s">
        <v>58</v>
      </c>
      <c r="V11" s="15" t="s">
        <v>58</v>
      </c>
      <c r="W11" s="15" t="s">
        <v>58</v>
      </c>
      <c r="X11" s="15" t="s">
        <v>58</v>
      </c>
      <c r="Y11" s="15" t="str">
        <f t="shared" si="3"/>
        <v>WO</v>
      </c>
      <c r="Z11" s="15" t="s">
        <v>58</v>
      </c>
      <c r="AA11" s="15" t="s">
        <v>58</v>
      </c>
      <c r="AB11" s="15" t="s">
        <v>58</v>
      </c>
      <c r="AC11" s="15" t="s">
        <v>58</v>
      </c>
      <c r="AD11" s="15" t="s">
        <v>58</v>
      </c>
      <c r="AE11" s="15" t="s">
        <v>58</v>
      </c>
      <c r="AF11" s="15" t="str">
        <f t="shared" si="3"/>
        <v>WO</v>
      </c>
      <c r="AG11" s="15" t="s">
        <v>58</v>
      </c>
      <c r="AH11" s="15" t="s">
        <v>58</v>
      </c>
      <c r="AI11" s="15" t="s">
        <v>58</v>
      </c>
      <c r="AJ11" s="15" t="s">
        <v>58</v>
      </c>
      <c r="AK11" s="15" t="s">
        <v>58</v>
      </c>
      <c r="AL11" s="15" t="s">
        <v>58</v>
      </c>
      <c r="AM11" s="15" t="str">
        <f t="shared" si="3"/>
        <v>WO</v>
      </c>
      <c r="AN11" s="15" t="s">
        <v>58</v>
      </c>
      <c r="AO11" s="40"/>
      <c r="AP11" s="38"/>
      <c r="AQ11" s="31">
        <v>2</v>
      </c>
      <c r="AR11" s="2" t="s">
        <v>27</v>
      </c>
      <c r="AS11" s="2" t="str">
        <f t="shared" si="4"/>
        <v>November</v>
      </c>
      <c r="AT11" s="32">
        <v>1002</v>
      </c>
      <c r="AU11">
        <f t="shared" si="5"/>
        <v>26</v>
      </c>
      <c r="AV11">
        <f t="shared" si="6"/>
        <v>0</v>
      </c>
      <c r="AW11">
        <f t="shared" si="7"/>
        <v>0</v>
      </c>
      <c r="AX11">
        <f t="shared" si="8"/>
        <v>5</v>
      </c>
      <c r="AY11" s="3">
        <f t="shared" si="9"/>
        <v>30</v>
      </c>
      <c r="AZ11" s="3">
        <f>nov[[#This Row],[Days]]-nov[[#This Row],[Absent]]</f>
        <v>30</v>
      </c>
      <c r="BA11" s="23">
        <v>20000</v>
      </c>
      <c r="BB11" s="24">
        <f>nov[[#This Row],[Salary]]/nov[[#This Row],[Days]]</f>
        <v>666.66666666666663</v>
      </c>
      <c r="BC11" s="24">
        <f>nov[[#This Row],[PerDaySalary]]*nov[[#This Row],[Absent]]</f>
        <v>0</v>
      </c>
      <c r="BD11" s="25">
        <f>nov[[#This Row],[Salary]]-nov[[#This Row],[Deduction]]</f>
        <v>20000</v>
      </c>
      <c r="BE11" s="38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4:92" ht="15" thickBot="1" x14ac:dyDescent="0.35">
      <c r="D12" s="36"/>
      <c r="E12" s="40"/>
      <c r="F12" s="7">
        <v>3</v>
      </c>
      <c r="G12" s="2" t="s">
        <v>28</v>
      </c>
      <c r="H12" s="2">
        <v>1003</v>
      </c>
      <c r="I12" s="16">
        <f t="shared" si="2"/>
        <v>5</v>
      </c>
      <c r="J12" s="15" t="s">
        <v>58</v>
      </c>
      <c r="K12" s="15" t="str">
        <f t="shared" si="3"/>
        <v>WO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">
        <v>58</v>
      </c>
      <c r="R12" s="15" t="str">
        <f t="shared" si="3"/>
        <v>WO</v>
      </c>
      <c r="S12" s="15" t="s">
        <v>58</v>
      </c>
      <c r="T12" s="15" t="s">
        <v>58</v>
      </c>
      <c r="U12" s="15" t="s">
        <v>58</v>
      </c>
      <c r="V12" s="15" t="s">
        <v>58</v>
      </c>
      <c r="W12" s="15" t="s">
        <v>58</v>
      </c>
      <c r="X12" s="15" t="s">
        <v>58</v>
      </c>
      <c r="Y12" s="15" t="str">
        <f t="shared" si="3"/>
        <v>WO</v>
      </c>
      <c r="Z12" s="15" t="s">
        <v>58</v>
      </c>
      <c r="AA12" s="15" t="s">
        <v>58</v>
      </c>
      <c r="AB12" s="15" t="s">
        <v>58</v>
      </c>
      <c r="AC12" s="15" t="s">
        <v>58</v>
      </c>
      <c r="AD12" s="15" t="s">
        <v>58</v>
      </c>
      <c r="AE12" s="15" t="s">
        <v>58</v>
      </c>
      <c r="AF12" s="15" t="str">
        <f t="shared" si="3"/>
        <v>WO</v>
      </c>
      <c r="AG12" s="15" t="s">
        <v>58</v>
      </c>
      <c r="AH12" s="15" t="s">
        <v>58</v>
      </c>
      <c r="AI12" s="15" t="s">
        <v>58</v>
      </c>
      <c r="AJ12" s="15" t="s">
        <v>58</v>
      </c>
      <c r="AK12" s="15" t="s">
        <v>58</v>
      </c>
      <c r="AL12" s="15" t="s">
        <v>58</v>
      </c>
      <c r="AM12" s="15" t="str">
        <f t="shared" si="3"/>
        <v>WO</v>
      </c>
      <c r="AN12" s="15" t="s">
        <v>58</v>
      </c>
      <c r="AO12" s="40"/>
      <c r="AP12" s="38"/>
      <c r="AQ12" s="31">
        <v>3</v>
      </c>
      <c r="AR12" s="2" t="s">
        <v>28</v>
      </c>
      <c r="AS12" s="2" t="str">
        <f t="shared" si="4"/>
        <v>November</v>
      </c>
      <c r="AT12" s="32">
        <v>1003</v>
      </c>
      <c r="AU12">
        <f t="shared" si="5"/>
        <v>26</v>
      </c>
      <c r="AV12">
        <f t="shared" si="6"/>
        <v>0</v>
      </c>
      <c r="AW12">
        <f t="shared" si="7"/>
        <v>0</v>
      </c>
      <c r="AX12">
        <f t="shared" si="8"/>
        <v>5</v>
      </c>
      <c r="AY12" s="3">
        <f t="shared" si="9"/>
        <v>30</v>
      </c>
      <c r="AZ12" s="3">
        <f>nov[[#This Row],[Days]]-nov[[#This Row],[Absent]]</f>
        <v>30</v>
      </c>
      <c r="BA12" s="23">
        <v>56000</v>
      </c>
      <c r="BB12" s="24">
        <f>nov[[#This Row],[Salary]]/nov[[#This Row],[Days]]</f>
        <v>1866.6666666666667</v>
      </c>
      <c r="BC12" s="24">
        <f>nov[[#This Row],[PerDaySalary]]*nov[[#This Row],[Absent]]</f>
        <v>0</v>
      </c>
      <c r="BD12" s="25">
        <f>nov[[#This Row],[Salary]]-nov[[#This Row],[Deduction]]</f>
        <v>56000</v>
      </c>
      <c r="BE12" s="38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</row>
    <row r="13" spans="4:92" ht="15" thickBot="1" x14ac:dyDescent="0.35">
      <c r="D13" s="36"/>
      <c r="E13" s="40"/>
      <c r="F13" s="7">
        <v>4</v>
      </c>
      <c r="G13" s="2" t="s">
        <v>3</v>
      </c>
      <c r="H13" s="2">
        <v>1004</v>
      </c>
      <c r="I13" s="16">
        <f t="shared" si="2"/>
        <v>5</v>
      </c>
      <c r="J13" s="15" t="s">
        <v>58</v>
      </c>
      <c r="K13" s="15" t="str">
        <f t="shared" si="3"/>
        <v>WO</v>
      </c>
      <c r="L13" s="15" t="s">
        <v>58</v>
      </c>
      <c r="M13" s="15" t="s">
        <v>58</v>
      </c>
      <c r="N13" s="15" t="s">
        <v>58</v>
      </c>
      <c r="O13" s="15" t="s">
        <v>58</v>
      </c>
      <c r="P13" s="15" t="s">
        <v>58</v>
      </c>
      <c r="Q13" s="15" t="s">
        <v>58</v>
      </c>
      <c r="R13" s="15" t="str">
        <f t="shared" si="3"/>
        <v>WO</v>
      </c>
      <c r="S13" s="15" t="s">
        <v>58</v>
      </c>
      <c r="T13" s="15" t="s">
        <v>58</v>
      </c>
      <c r="U13" s="15" t="s">
        <v>58</v>
      </c>
      <c r="V13" s="15" t="s">
        <v>58</v>
      </c>
      <c r="W13" s="15" t="s">
        <v>58</v>
      </c>
      <c r="X13" s="15" t="s">
        <v>58</v>
      </c>
      <c r="Y13" s="15" t="str">
        <f t="shared" si="3"/>
        <v>WO</v>
      </c>
      <c r="Z13" s="15" t="s">
        <v>58</v>
      </c>
      <c r="AA13" s="15" t="s">
        <v>58</v>
      </c>
      <c r="AB13" s="15" t="s">
        <v>58</v>
      </c>
      <c r="AC13" s="15" t="s">
        <v>58</v>
      </c>
      <c r="AD13" s="15" t="s">
        <v>58</v>
      </c>
      <c r="AE13" s="15" t="s">
        <v>58</v>
      </c>
      <c r="AF13" s="15" t="str">
        <f t="shared" si="3"/>
        <v>WO</v>
      </c>
      <c r="AG13" s="15" t="s">
        <v>58</v>
      </c>
      <c r="AH13" s="15" t="s">
        <v>58</v>
      </c>
      <c r="AI13" s="15" t="s">
        <v>58</v>
      </c>
      <c r="AJ13" s="15" t="s">
        <v>58</v>
      </c>
      <c r="AK13" s="15" t="s">
        <v>58</v>
      </c>
      <c r="AL13" s="15" t="s">
        <v>58</v>
      </c>
      <c r="AM13" s="15" t="str">
        <f t="shared" si="3"/>
        <v>WO</v>
      </c>
      <c r="AN13" s="15" t="s">
        <v>58</v>
      </c>
      <c r="AO13" s="40"/>
      <c r="AP13" s="38"/>
      <c r="AQ13" s="31">
        <v>4</v>
      </c>
      <c r="AR13" s="2" t="s">
        <v>3</v>
      </c>
      <c r="AS13" s="2" t="str">
        <f t="shared" si="4"/>
        <v>November</v>
      </c>
      <c r="AT13" s="32">
        <v>1004</v>
      </c>
      <c r="AU13">
        <f t="shared" si="5"/>
        <v>26</v>
      </c>
      <c r="AV13">
        <f t="shared" si="6"/>
        <v>0</v>
      </c>
      <c r="AW13">
        <f t="shared" si="7"/>
        <v>0</v>
      </c>
      <c r="AX13">
        <f t="shared" si="8"/>
        <v>5</v>
      </c>
      <c r="AY13" s="3">
        <f t="shared" si="9"/>
        <v>30</v>
      </c>
      <c r="AZ13" s="3">
        <f>nov[[#This Row],[Days]]-nov[[#This Row],[Absent]]</f>
        <v>30</v>
      </c>
      <c r="BA13" s="23">
        <v>34000</v>
      </c>
      <c r="BB13" s="24">
        <f>nov[[#This Row],[Salary]]/nov[[#This Row],[Days]]</f>
        <v>1133.3333333333333</v>
      </c>
      <c r="BC13" s="24">
        <f>nov[[#This Row],[PerDaySalary]]*nov[[#This Row],[Absent]]</f>
        <v>0</v>
      </c>
      <c r="BD13" s="25">
        <f>nov[[#This Row],[Salary]]-nov[[#This Row],[Deduction]]</f>
        <v>34000</v>
      </c>
      <c r="BE13" s="38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</row>
    <row r="14" spans="4:92" ht="15" thickBot="1" x14ac:dyDescent="0.35">
      <c r="D14" s="36"/>
      <c r="E14" s="40"/>
      <c r="F14" s="7">
        <v>5</v>
      </c>
      <c r="G14" s="2" t="s">
        <v>29</v>
      </c>
      <c r="H14" s="2">
        <v>1005</v>
      </c>
      <c r="I14" s="16">
        <f t="shared" si="2"/>
        <v>5</v>
      </c>
      <c r="J14" s="15" t="s">
        <v>58</v>
      </c>
      <c r="K14" s="15" t="str">
        <f t="shared" si="3"/>
        <v>WO</v>
      </c>
      <c r="L14" s="15" t="s">
        <v>58</v>
      </c>
      <c r="M14" s="15" t="s">
        <v>58</v>
      </c>
      <c r="N14" s="15" t="s">
        <v>58</v>
      </c>
      <c r="O14" s="15" t="s">
        <v>58</v>
      </c>
      <c r="P14" s="15" t="s">
        <v>58</v>
      </c>
      <c r="Q14" s="15" t="s">
        <v>58</v>
      </c>
      <c r="R14" s="15" t="str">
        <f t="shared" si="3"/>
        <v>WO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">
        <v>58</v>
      </c>
      <c r="Y14" s="15" t="str">
        <f t="shared" si="3"/>
        <v>WO</v>
      </c>
      <c r="Z14" s="15" t="s">
        <v>58</v>
      </c>
      <c r="AA14" s="15" t="s">
        <v>58</v>
      </c>
      <c r="AB14" s="15" t="s">
        <v>58</v>
      </c>
      <c r="AC14" s="15" t="s">
        <v>58</v>
      </c>
      <c r="AD14" s="15" t="s">
        <v>58</v>
      </c>
      <c r="AE14" s="15" t="s">
        <v>58</v>
      </c>
      <c r="AF14" s="15" t="str">
        <f t="shared" si="3"/>
        <v>WO</v>
      </c>
      <c r="AG14" s="15" t="s">
        <v>58</v>
      </c>
      <c r="AH14" s="15" t="s">
        <v>58</v>
      </c>
      <c r="AI14" s="15" t="s">
        <v>58</v>
      </c>
      <c r="AJ14" s="15" t="s">
        <v>58</v>
      </c>
      <c r="AK14" s="15" t="s">
        <v>58</v>
      </c>
      <c r="AL14" s="15" t="s">
        <v>58</v>
      </c>
      <c r="AM14" s="15" t="str">
        <f t="shared" si="3"/>
        <v>WO</v>
      </c>
      <c r="AN14" s="15" t="s">
        <v>58</v>
      </c>
      <c r="AO14" s="40"/>
      <c r="AP14" s="38"/>
      <c r="AQ14" s="31">
        <v>5</v>
      </c>
      <c r="AR14" s="2" t="s">
        <v>29</v>
      </c>
      <c r="AS14" s="2" t="str">
        <f t="shared" si="4"/>
        <v>November</v>
      </c>
      <c r="AT14" s="32">
        <v>1005</v>
      </c>
      <c r="AU14">
        <f t="shared" si="5"/>
        <v>26</v>
      </c>
      <c r="AV14">
        <f t="shared" si="6"/>
        <v>0</v>
      </c>
      <c r="AW14">
        <f t="shared" si="7"/>
        <v>0</v>
      </c>
      <c r="AX14">
        <f t="shared" si="8"/>
        <v>5</v>
      </c>
      <c r="AY14" s="3">
        <f t="shared" si="9"/>
        <v>30</v>
      </c>
      <c r="AZ14" s="3">
        <f>nov[[#This Row],[Days]]-nov[[#This Row],[Absent]]</f>
        <v>30</v>
      </c>
      <c r="BA14" s="23">
        <v>76000</v>
      </c>
      <c r="BB14" s="24">
        <f>nov[[#This Row],[Salary]]/nov[[#This Row],[Days]]</f>
        <v>2533.3333333333335</v>
      </c>
      <c r="BC14" s="24">
        <f>nov[[#This Row],[PerDaySalary]]*nov[[#This Row],[Absent]]</f>
        <v>0</v>
      </c>
      <c r="BD14" s="25">
        <f>nov[[#This Row],[Salary]]-nov[[#This Row],[Deduction]]</f>
        <v>76000</v>
      </c>
      <c r="BE14" s="38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</row>
    <row r="15" spans="4:92" ht="15" thickBot="1" x14ac:dyDescent="0.35">
      <c r="D15" s="36"/>
      <c r="E15" s="40"/>
      <c r="F15" s="7">
        <v>6</v>
      </c>
      <c r="G15" s="2" t="s">
        <v>30</v>
      </c>
      <c r="H15" s="2">
        <v>1006</v>
      </c>
      <c r="I15" s="16">
        <f t="shared" si="2"/>
        <v>5</v>
      </c>
      <c r="J15" s="15" t="s">
        <v>58</v>
      </c>
      <c r="K15" s="15" t="str">
        <f t="shared" si="3"/>
        <v>WO</v>
      </c>
      <c r="L15" s="15" t="s">
        <v>58</v>
      </c>
      <c r="M15" s="15" t="s">
        <v>58</v>
      </c>
      <c r="N15" s="15" t="s">
        <v>58</v>
      </c>
      <c r="O15" s="15" t="s">
        <v>58</v>
      </c>
      <c r="P15" s="15" t="s">
        <v>58</v>
      </c>
      <c r="Q15" s="15" t="s">
        <v>58</v>
      </c>
      <c r="R15" s="15" t="str">
        <f t="shared" si="3"/>
        <v>WO</v>
      </c>
      <c r="S15" s="15" t="s">
        <v>58</v>
      </c>
      <c r="T15" s="15" t="s">
        <v>58</v>
      </c>
      <c r="U15" s="15" t="s">
        <v>58</v>
      </c>
      <c r="V15" s="15" t="s">
        <v>58</v>
      </c>
      <c r="W15" s="15" t="s">
        <v>58</v>
      </c>
      <c r="X15" s="15" t="s">
        <v>58</v>
      </c>
      <c r="Y15" s="15" t="str">
        <f t="shared" si="3"/>
        <v>WO</v>
      </c>
      <c r="Z15" s="15" t="s">
        <v>58</v>
      </c>
      <c r="AA15" s="15" t="s">
        <v>58</v>
      </c>
      <c r="AB15" s="15" t="s">
        <v>58</v>
      </c>
      <c r="AC15" s="15" t="s">
        <v>58</v>
      </c>
      <c r="AD15" s="15" t="s">
        <v>58</v>
      </c>
      <c r="AE15" s="15" t="s">
        <v>58</v>
      </c>
      <c r="AF15" s="15" t="str">
        <f t="shared" si="3"/>
        <v>WO</v>
      </c>
      <c r="AG15" s="15" t="s">
        <v>58</v>
      </c>
      <c r="AH15" s="15" t="s">
        <v>58</v>
      </c>
      <c r="AI15" s="15" t="s">
        <v>58</v>
      </c>
      <c r="AJ15" s="15" t="s">
        <v>58</v>
      </c>
      <c r="AK15" s="15" t="s">
        <v>58</v>
      </c>
      <c r="AL15" s="15" t="s">
        <v>58</v>
      </c>
      <c r="AM15" s="15" t="str">
        <f t="shared" si="3"/>
        <v>WO</v>
      </c>
      <c r="AN15" s="15" t="s">
        <v>58</v>
      </c>
      <c r="AO15" s="40"/>
      <c r="AP15" s="38"/>
      <c r="AQ15" s="31">
        <v>6</v>
      </c>
      <c r="AR15" s="2" t="s">
        <v>30</v>
      </c>
      <c r="AS15" s="2" t="str">
        <f t="shared" si="4"/>
        <v>November</v>
      </c>
      <c r="AT15" s="32">
        <v>1006</v>
      </c>
      <c r="AU15">
        <f t="shared" si="5"/>
        <v>26</v>
      </c>
      <c r="AV15">
        <f t="shared" si="6"/>
        <v>0</v>
      </c>
      <c r="AW15">
        <f t="shared" si="7"/>
        <v>0</v>
      </c>
      <c r="AX15">
        <f t="shared" si="8"/>
        <v>5</v>
      </c>
      <c r="AY15" s="3">
        <f t="shared" si="9"/>
        <v>30</v>
      </c>
      <c r="AZ15" s="3">
        <f>nov[[#This Row],[Days]]-nov[[#This Row],[Absent]]</f>
        <v>30</v>
      </c>
      <c r="BA15" s="23">
        <v>89000</v>
      </c>
      <c r="BB15" s="24">
        <f>nov[[#This Row],[Salary]]/nov[[#This Row],[Days]]</f>
        <v>2966.6666666666665</v>
      </c>
      <c r="BC15" s="24">
        <f>nov[[#This Row],[PerDaySalary]]*nov[[#This Row],[Absent]]</f>
        <v>0</v>
      </c>
      <c r="BD15" s="25">
        <f>nov[[#This Row],[Salary]]-nov[[#This Row],[Deduction]]</f>
        <v>89000</v>
      </c>
      <c r="BE15" s="38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</row>
    <row r="16" spans="4:92" ht="15" thickBot="1" x14ac:dyDescent="0.35">
      <c r="D16" s="36"/>
      <c r="E16" s="40"/>
      <c r="F16" s="7">
        <v>7</v>
      </c>
      <c r="G16" s="2" t="s">
        <v>55</v>
      </c>
      <c r="H16" s="2">
        <v>1007</v>
      </c>
      <c r="I16" s="16">
        <f t="shared" si="2"/>
        <v>5</v>
      </c>
      <c r="J16" s="15" t="s">
        <v>58</v>
      </c>
      <c r="K16" s="15" t="str">
        <f t="shared" si="3"/>
        <v>WO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5" t="s">
        <v>58</v>
      </c>
      <c r="R16" s="15" t="str">
        <f t="shared" si="3"/>
        <v>WO</v>
      </c>
      <c r="S16" s="15" t="s">
        <v>58</v>
      </c>
      <c r="T16" s="15" t="s">
        <v>58</v>
      </c>
      <c r="U16" s="15" t="s">
        <v>58</v>
      </c>
      <c r="V16" s="15" t="s">
        <v>58</v>
      </c>
      <c r="W16" s="15" t="s">
        <v>58</v>
      </c>
      <c r="X16" s="15" t="s">
        <v>58</v>
      </c>
      <c r="Y16" s="15" t="str">
        <f t="shared" si="3"/>
        <v>WO</v>
      </c>
      <c r="Z16" s="15" t="s">
        <v>58</v>
      </c>
      <c r="AA16" s="15" t="s">
        <v>58</v>
      </c>
      <c r="AB16" s="15" t="s">
        <v>58</v>
      </c>
      <c r="AC16" s="15" t="s">
        <v>58</v>
      </c>
      <c r="AD16" s="15" t="s">
        <v>58</v>
      </c>
      <c r="AE16" s="15" t="s">
        <v>58</v>
      </c>
      <c r="AF16" s="15" t="str">
        <f t="shared" si="3"/>
        <v>WO</v>
      </c>
      <c r="AG16" s="15" t="s">
        <v>58</v>
      </c>
      <c r="AH16" s="15" t="s">
        <v>58</v>
      </c>
      <c r="AI16" s="15" t="s">
        <v>58</v>
      </c>
      <c r="AJ16" s="15" t="s">
        <v>58</v>
      </c>
      <c r="AK16" s="15" t="s">
        <v>58</v>
      </c>
      <c r="AL16" s="15" t="s">
        <v>58</v>
      </c>
      <c r="AM16" s="15" t="str">
        <f t="shared" si="3"/>
        <v>WO</v>
      </c>
      <c r="AN16" s="15" t="s">
        <v>58</v>
      </c>
      <c r="AO16" s="40"/>
      <c r="AP16" s="38"/>
      <c r="AQ16" s="31">
        <v>7</v>
      </c>
      <c r="AR16" s="2" t="s">
        <v>55</v>
      </c>
      <c r="AS16" s="2" t="str">
        <f t="shared" si="4"/>
        <v>November</v>
      </c>
      <c r="AT16" s="32">
        <v>1007</v>
      </c>
      <c r="AU16">
        <f t="shared" si="5"/>
        <v>26</v>
      </c>
      <c r="AV16">
        <f t="shared" si="6"/>
        <v>0</v>
      </c>
      <c r="AW16">
        <f t="shared" si="7"/>
        <v>0</v>
      </c>
      <c r="AX16">
        <f t="shared" si="8"/>
        <v>5</v>
      </c>
      <c r="AY16" s="3">
        <f t="shared" si="9"/>
        <v>30</v>
      </c>
      <c r="AZ16" s="3">
        <f>nov[[#This Row],[Days]]-nov[[#This Row],[Absent]]</f>
        <v>30</v>
      </c>
      <c r="BA16" s="23">
        <v>76000</v>
      </c>
      <c r="BB16" s="24">
        <f>nov[[#This Row],[Salary]]/nov[[#This Row],[Days]]</f>
        <v>2533.3333333333335</v>
      </c>
      <c r="BC16" s="24">
        <f>nov[[#This Row],[PerDaySalary]]*nov[[#This Row],[Absent]]</f>
        <v>0</v>
      </c>
      <c r="BD16" s="25">
        <f>nov[[#This Row],[Salary]]-nov[[#This Row],[Deduction]]</f>
        <v>76000</v>
      </c>
      <c r="BE16" s="38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</row>
    <row r="17" spans="4:92" ht="15" thickBot="1" x14ac:dyDescent="0.35">
      <c r="D17" s="36"/>
      <c r="E17" s="40"/>
      <c r="F17" s="7">
        <v>8</v>
      </c>
      <c r="G17" s="2" t="s">
        <v>31</v>
      </c>
      <c r="H17" s="2">
        <v>1008</v>
      </c>
      <c r="I17" s="16">
        <f t="shared" si="2"/>
        <v>5</v>
      </c>
      <c r="J17" s="15" t="s">
        <v>58</v>
      </c>
      <c r="K17" s="15" t="str">
        <f t="shared" si="3"/>
        <v>WO</v>
      </c>
      <c r="L17" s="15" t="s">
        <v>58</v>
      </c>
      <c r="M17" s="15" t="s">
        <v>58</v>
      </c>
      <c r="N17" s="15" t="s">
        <v>58</v>
      </c>
      <c r="O17" s="15" t="s">
        <v>58</v>
      </c>
      <c r="P17" s="15" t="s">
        <v>58</v>
      </c>
      <c r="Q17" s="15" t="s">
        <v>58</v>
      </c>
      <c r="R17" s="15" t="str">
        <f t="shared" si="3"/>
        <v>WO</v>
      </c>
      <c r="S17" s="15" t="s">
        <v>58</v>
      </c>
      <c r="T17" s="15" t="s">
        <v>58</v>
      </c>
      <c r="U17" s="15" t="s">
        <v>58</v>
      </c>
      <c r="V17" s="15" t="s">
        <v>58</v>
      </c>
      <c r="W17" s="15" t="s">
        <v>58</v>
      </c>
      <c r="X17" s="15" t="s">
        <v>58</v>
      </c>
      <c r="Y17" s="15" t="str">
        <f t="shared" si="3"/>
        <v>WO</v>
      </c>
      <c r="Z17" s="15" t="s">
        <v>58</v>
      </c>
      <c r="AA17" s="15" t="s">
        <v>58</v>
      </c>
      <c r="AB17" s="15" t="s">
        <v>58</v>
      </c>
      <c r="AC17" s="15" t="s">
        <v>58</v>
      </c>
      <c r="AD17" s="15" t="s">
        <v>58</v>
      </c>
      <c r="AE17" s="15" t="s">
        <v>58</v>
      </c>
      <c r="AF17" s="15" t="str">
        <f t="shared" si="3"/>
        <v>WO</v>
      </c>
      <c r="AG17" s="15" t="s">
        <v>58</v>
      </c>
      <c r="AH17" s="15" t="s">
        <v>58</v>
      </c>
      <c r="AI17" s="15" t="s">
        <v>58</v>
      </c>
      <c r="AJ17" s="15" t="s">
        <v>58</v>
      </c>
      <c r="AK17" s="15" t="s">
        <v>58</v>
      </c>
      <c r="AL17" s="15" t="s">
        <v>58</v>
      </c>
      <c r="AM17" s="15" t="str">
        <f t="shared" si="3"/>
        <v>WO</v>
      </c>
      <c r="AN17" s="15" t="s">
        <v>58</v>
      </c>
      <c r="AO17" s="40"/>
      <c r="AP17" s="38"/>
      <c r="AQ17" s="31">
        <v>8</v>
      </c>
      <c r="AR17" s="2" t="s">
        <v>31</v>
      </c>
      <c r="AS17" s="2" t="str">
        <f t="shared" si="4"/>
        <v>November</v>
      </c>
      <c r="AT17" s="32">
        <v>1008</v>
      </c>
      <c r="AU17">
        <f t="shared" si="5"/>
        <v>26</v>
      </c>
      <c r="AV17">
        <f t="shared" si="6"/>
        <v>0</v>
      </c>
      <c r="AW17">
        <f t="shared" si="7"/>
        <v>0</v>
      </c>
      <c r="AX17">
        <f t="shared" si="8"/>
        <v>5</v>
      </c>
      <c r="AY17" s="3">
        <f t="shared" si="9"/>
        <v>30</v>
      </c>
      <c r="AZ17" s="3">
        <f>nov[[#This Row],[Days]]-nov[[#This Row],[Absent]]</f>
        <v>30</v>
      </c>
      <c r="BA17" s="23">
        <v>54000</v>
      </c>
      <c r="BB17" s="24">
        <f>nov[[#This Row],[Salary]]/nov[[#This Row],[Days]]</f>
        <v>1800</v>
      </c>
      <c r="BC17" s="24">
        <f>nov[[#This Row],[PerDaySalary]]*nov[[#This Row],[Absent]]</f>
        <v>0</v>
      </c>
      <c r="BD17" s="25">
        <f>nov[[#This Row],[Salary]]-nov[[#This Row],[Deduction]]</f>
        <v>54000</v>
      </c>
      <c r="BE17" s="38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</row>
    <row r="18" spans="4:92" ht="15" thickBot="1" x14ac:dyDescent="0.35">
      <c r="D18" s="36"/>
      <c r="E18" s="40"/>
      <c r="F18" s="7">
        <v>9</v>
      </c>
      <c r="G18" s="2" t="s">
        <v>32</v>
      </c>
      <c r="H18" s="2">
        <v>1009</v>
      </c>
      <c r="I18" s="16">
        <f t="shared" si="2"/>
        <v>5</v>
      </c>
      <c r="J18" s="15" t="s">
        <v>58</v>
      </c>
      <c r="K18" s="15" t="str">
        <f t="shared" si="3"/>
        <v>WO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tr">
        <f t="shared" si="3"/>
        <v>WO</v>
      </c>
      <c r="S18" s="15" t="s">
        <v>58</v>
      </c>
      <c r="T18" s="15" t="s">
        <v>58</v>
      </c>
      <c r="U18" s="15" t="s">
        <v>58</v>
      </c>
      <c r="V18" s="15" t="s">
        <v>58</v>
      </c>
      <c r="W18" s="15" t="s">
        <v>58</v>
      </c>
      <c r="X18" s="15" t="s">
        <v>58</v>
      </c>
      <c r="Y18" s="15" t="str">
        <f t="shared" si="3"/>
        <v>WO</v>
      </c>
      <c r="Z18" s="15" t="s">
        <v>58</v>
      </c>
      <c r="AA18" s="15" t="s">
        <v>58</v>
      </c>
      <c r="AB18" s="15" t="s">
        <v>58</v>
      </c>
      <c r="AC18" s="15" t="s">
        <v>58</v>
      </c>
      <c r="AD18" s="15" t="s">
        <v>58</v>
      </c>
      <c r="AE18" s="15" t="s">
        <v>58</v>
      </c>
      <c r="AF18" s="15" t="str">
        <f t="shared" ref="AF18:AM29" si="10">IF(AF$8="Sun","WO","")</f>
        <v>WO</v>
      </c>
      <c r="AG18" s="15" t="s">
        <v>58</v>
      </c>
      <c r="AH18" s="15" t="s">
        <v>58</v>
      </c>
      <c r="AI18" s="15" t="s">
        <v>58</v>
      </c>
      <c r="AJ18" s="15" t="s">
        <v>58</v>
      </c>
      <c r="AK18" s="15" t="s">
        <v>58</v>
      </c>
      <c r="AL18" s="15" t="s">
        <v>58</v>
      </c>
      <c r="AM18" s="15" t="str">
        <f t="shared" si="10"/>
        <v>WO</v>
      </c>
      <c r="AN18" s="15" t="s">
        <v>58</v>
      </c>
      <c r="AO18" s="40"/>
      <c r="AP18" s="38"/>
      <c r="AQ18" s="31">
        <v>9</v>
      </c>
      <c r="AR18" s="2" t="s">
        <v>32</v>
      </c>
      <c r="AS18" s="2" t="str">
        <f t="shared" si="4"/>
        <v>November</v>
      </c>
      <c r="AT18" s="32">
        <v>1009</v>
      </c>
      <c r="AU18">
        <f t="shared" si="5"/>
        <v>26</v>
      </c>
      <c r="AV18">
        <f t="shared" si="6"/>
        <v>0</v>
      </c>
      <c r="AW18">
        <f t="shared" si="7"/>
        <v>0</v>
      </c>
      <c r="AX18">
        <f t="shared" si="8"/>
        <v>5</v>
      </c>
      <c r="AY18" s="3">
        <f t="shared" si="9"/>
        <v>30</v>
      </c>
      <c r="AZ18" s="3">
        <f>nov[[#This Row],[Days]]-nov[[#This Row],[Absent]]</f>
        <v>30</v>
      </c>
      <c r="BA18" s="23">
        <v>34000</v>
      </c>
      <c r="BB18" s="24">
        <f>nov[[#This Row],[Salary]]/nov[[#This Row],[Days]]</f>
        <v>1133.3333333333333</v>
      </c>
      <c r="BC18" s="24">
        <f>nov[[#This Row],[PerDaySalary]]*nov[[#This Row],[Absent]]</f>
        <v>0</v>
      </c>
      <c r="BD18" s="25">
        <f>nov[[#This Row],[Salary]]-nov[[#This Row],[Deduction]]</f>
        <v>34000</v>
      </c>
      <c r="BE18" s="38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</row>
    <row r="19" spans="4:92" ht="15" thickBot="1" x14ac:dyDescent="0.35">
      <c r="D19" s="36"/>
      <c r="E19" s="40"/>
      <c r="F19" s="7">
        <v>10</v>
      </c>
      <c r="G19" s="2" t="s">
        <v>11</v>
      </c>
      <c r="H19" s="2">
        <v>1010</v>
      </c>
      <c r="I19" s="16">
        <f t="shared" si="2"/>
        <v>5</v>
      </c>
      <c r="J19" s="15" t="s">
        <v>58</v>
      </c>
      <c r="K19" s="15" t="str">
        <f t="shared" ref="K19:Y29" si="11">IF(K$8="Sun","WO","")</f>
        <v>WO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5" t="s">
        <v>58</v>
      </c>
      <c r="R19" s="15" t="str">
        <f t="shared" si="11"/>
        <v>WO</v>
      </c>
      <c r="S19" s="15" t="s">
        <v>58</v>
      </c>
      <c r="T19" s="15" t="s">
        <v>58</v>
      </c>
      <c r="U19" s="15" t="s">
        <v>58</v>
      </c>
      <c r="V19" s="15" t="s">
        <v>58</v>
      </c>
      <c r="W19" s="15" t="s">
        <v>58</v>
      </c>
      <c r="X19" s="15" t="s">
        <v>58</v>
      </c>
      <c r="Y19" s="15" t="str">
        <f t="shared" si="11"/>
        <v>WO</v>
      </c>
      <c r="Z19" s="15" t="s">
        <v>58</v>
      </c>
      <c r="AA19" s="15" t="s">
        <v>58</v>
      </c>
      <c r="AB19" s="15" t="s">
        <v>58</v>
      </c>
      <c r="AC19" s="15" t="s">
        <v>58</v>
      </c>
      <c r="AD19" s="15" t="s">
        <v>58</v>
      </c>
      <c r="AE19" s="15" t="s">
        <v>58</v>
      </c>
      <c r="AF19" s="15" t="str">
        <f t="shared" si="10"/>
        <v>WO</v>
      </c>
      <c r="AG19" s="15" t="s">
        <v>58</v>
      </c>
      <c r="AH19" s="15" t="s">
        <v>58</v>
      </c>
      <c r="AI19" s="15" t="s">
        <v>58</v>
      </c>
      <c r="AJ19" s="15" t="s">
        <v>58</v>
      </c>
      <c r="AK19" s="15" t="s">
        <v>58</v>
      </c>
      <c r="AL19" s="15" t="s">
        <v>58</v>
      </c>
      <c r="AM19" s="15" t="str">
        <f t="shared" si="10"/>
        <v>WO</v>
      </c>
      <c r="AN19" s="15" t="s">
        <v>58</v>
      </c>
      <c r="AO19" s="40"/>
      <c r="AP19" s="38"/>
      <c r="AQ19" s="31">
        <v>10</v>
      </c>
      <c r="AR19" s="2" t="s">
        <v>11</v>
      </c>
      <c r="AS19" s="2" t="str">
        <f t="shared" si="4"/>
        <v>November</v>
      </c>
      <c r="AT19" s="32">
        <v>1010</v>
      </c>
      <c r="AU19">
        <f t="shared" si="5"/>
        <v>26</v>
      </c>
      <c r="AV19">
        <f t="shared" si="6"/>
        <v>0</v>
      </c>
      <c r="AW19">
        <f t="shared" si="7"/>
        <v>0</v>
      </c>
      <c r="AX19">
        <f t="shared" si="8"/>
        <v>5</v>
      </c>
      <c r="AY19" s="3">
        <f t="shared" si="9"/>
        <v>30</v>
      </c>
      <c r="AZ19" s="3">
        <f>nov[[#This Row],[Days]]-nov[[#This Row],[Absent]]</f>
        <v>30</v>
      </c>
      <c r="BA19" s="23">
        <v>23000</v>
      </c>
      <c r="BB19" s="24">
        <f>nov[[#This Row],[Salary]]/nov[[#This Row],[Days]]</f>
        <v>766.66666666666663</v>
      </c>
      <c r="BC19" s="24">
        <f>nov[[#This Row],[PerDaySalary]]*nov[[#This Row],[Absent]]</f>
        <v>0</v>
      </c>
      <c r="BD19" s="25">
        <f>nov[[#This Row],[Salary]]-nov[[#This Row],[Deduction]]</f>
        <v>23000</v>
      </c>
      <c r="BE19" s="38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</row>
    <row r="20" spans="4:92" ht="15" thickBot="1" x14ac:dyDescent="0.35">
      <c r="D20" s="36"/>
      <c r="E20" s="40"/>
      <c r="F20" s="7">
        <v>11</v>
      </c>
      <c r="G20" s="2" t="s">
        <v>56</v>
      </c>
      <c r="H20" s="2">
        <v>1011</v>
      </c>
      <c r="I20" s="16">
        <f t="shared" si="2"/>
        <v>5</v>
      </c>
      <c r="J20" s="15" t="s">
        <v>58</v>
      </c>
      <c r="K20" s="15" t="str">
        <f t="shared" si="11"/>
        <v>WO</v>
      </c>
      <c r="L20" s="15" t="s">
        <v>58</v>
      </c>
      <c r="M20" s="15" t="s">
        <v>58</v>
      </c>
      <c r="N20" s="15" t="s">
        <v>58</v>
      </c>
      <c r="O20" s="15" t="s">
        <v>58</v>
      </c>
      <c r="P20" s="15" t="s">
        <v>58</v>
      </c>
      <c r="Q20" s="15" t="s">
        <v>58</v>
      </c>
      <c r="R20" s="15" t="str">
        <f t="shared" si="11"/>
        <v>WO</v>
      </c>
      <c r="S20" s="15" t="s">
        <v>58</v>
      </c>
      <c r="T20" s="15" t="s">
        <v>58</v>
      </c>
      <c r="U20" s="15" t="s">
        <v>58</v>
      </c>
      <c r="V20" s="15" t="s">
        <v>58</v>
      </c>
      <c r="W20" s="15" t="s">
        <v>58</v>
      </c>
      <c r="X20" s="15" t="s">
        <v>58</v>
      </c>
      <c r="Y20" s="15" t="str">
        <f t="shared" si="11"/>
        <v>WO</v>
      </c>
      <c r="Z20" s="15" t="s">
        <v>58</v>
      </c>
      <c r="AA20" s="15" t="s">
        <v>58</v>
      </c>
      <c r="AB20" s="15" t="s">
        <v>58</v>
      </c>
      <c r="AC20" s="15" t="s">
        <v>58</v>
      </c>
      <c r="AD20" s="15" t="s">
        <v>58</v>
      </c>
      <c r="AE20" s="15" t="s">
        <v>58</v>
      </c>
      <c r="AF20" s="15" t="str">
        <f t="shared" si="10"/>
        <v>WO</v>
      </c>
      <c r="AG20" s="15" t="s">
        <v>58</v>
      </c>
      <c r="AH20" s="15" t="s">
        <v>58</v>
      </c>
      <c r="AI20" s="15" t="s">
        <v>58</v>
      </c>
      <c r="AJ20" s="15" t="s">
        <v>58</v>
      </c>
      <c r="AK20" s="15" t="s">
        <v>58</v>
      </c>
      <c r="AL20" s="15" t="s">
        <v>58</v>
      </c>
      <c r="AM20" s="15" t="str">
        <f t="shared" si="10"/>
        <v>WO</v>
      </c>
      <c r="AN20" s="15" t="s">
        <v>58</v>
      </c>
      <c r="AO20" s="40"/>
      <c r="AP20" s="38"/>
      <c r="AQ20" s="31">
        <v>11</v>
      </c>
      <c r="AR20" s="2" t="s">
        <v>56</v>
      </c>
      <c r="AS20" s="2" t="str">
        <f t="shared" si="4"/>
        <v>November</v>
      </c>
      <c r="AT20" s="32">
        <v>1011</v>
      </c>
      <c r="AU20">
        <f t="shared" si="5"/>
        <v>26</v>
      </c>
      <c r="AV20">
        <f t="shared" si="6"/>
        <v>0</v>
      </c>
      <c r="AW20">
        <f t="shared" si="7"/>
        <v>0</v>
      </c>
      <c r="AX20">
        <f t="shared" si="8"/>
        <v>5</v>
      </c>
      <c r="AY20" s="3">
        <f t="shared" si="9"/>
        <v>30</v>
      </c>
      <c r="AZ20" s="3">
        <f>nov[[#This Row],[Days]]-nov[[#This Row],[Absent]]</f>
        <v>30</v>
      </c>
      <c r="BA20" s="23">
        <v>45000</v>
      </c>
      <c r="BB20" s="24">
        <f>nov[[#This Row],[Salary]]/nov[[#This Row],[Days]]</f>
        <v>1500</v>
      </c>
      <c r="BC20" s="24">
        <f>nov[[#This Row],[PerDaySalary]]*nov[[#This Row],[Absent]]</f>
        <v>0</v>
      </c>
      <c r="BD20" s="25">
        <f>nov[[#This Row],[Salary]]-nov[[#This Row],[Deduction]]</f>
        <v>45000</v>
      </c>
      <c r="BE20" s="38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</row>
    <row r="21" spans="4:92" ht="15" thickBot="1" x14ac:dyDescent="0.35">
      <c r="D21" s="36"/>
      <c r="E21" s="40"/>
      <c r="F21" s="7">
        <v>12</v>
      </c>
      <c r="G21" s="2" t="s">
        <v>33</v>
      </c>
      <c r="H21" s="2">
        <v>1012</v>
      </c>
      <c r="I21" s="16">
        <f t="shared" si="2"/>
        <v>5</v>
      </c>
      <c r="J21" s="15" t="s">
        <v>58</v>
      </c>
      <c r="K21" s="15" t="str">
        <f t="shared" si="11"/>
        <v>WO</v>
      </c>
      <c r="L21" s="15" t="s">
        <v>58</v>
      </c>
      <c r="M21" s="15" t="s">
        <v>58</v>
      </c>
      <c r="N21" s="15" t="s">
        <v>58</v>
      </c>
      <c r="O21" s="15" t="s">
        <v>58</v>
      </c>
      <c r="P21" s="15" t="s">
        <v>58</v>
      </c>
      <c r="Q21" s="15" t="s">
        <v>58</v>
      </c>
      <c r="R21" s="15" t="str">
        <f t="shared" si="11"/>
        <v>WO</v>
      </c>
      <c r="S21" s="15" t="s">
        <v>58</v>
      </c>
      <c r="T21" s="15" t="s">
        <v>58</v>
      </c>
      <c r="U21" s="15" t="s">
        <v>58</v>
      </c>
      <c r="V21" s="15" t="s">
        <v>58</v>
      </c>
      <c r="W21" s="15" t="s">
        <v>58</v>
      </c>
      <c r="X21" s="15" t="s">
        <v>58</v>
      </c>
      <c r="Y21" s="15" t="str">
        <f t="shared" si="11"/>
        <v>WO</v>
      </c>
      <c r="Z21" s="15" t="s">
        <v>58</v>
      </c>
      <c r="AA21" s="15" t="s">
        <v>58</v>
      </c>
      <c r="AB21" s="15" t="s">
        <v>58</v>
      </c>
      <c r="AC21" s="15" t="s">
        <v>58</v>
      </c>
      <c r="AD21" s="15" t="s">
        <v>58</v>
      </c>
      <c r="AE21" s="15" t="s">
        <v>58</v>
      </c>
      <c r="AF21" s="15" t="str">
        <f t="shared" si="10"/>
        <v>WO</v>
      </c>
      <c r="AG21" s="15" t="s">
        <v>58</v>
      </c>
      <c r="AH21" s="15" t="s">
        <v>58</v>
      </c>
      <c r="AI21" s="15" t="s">
        <v>58</v>
      </c>
      <c r="AJ21" s="15" t="s">
        <v>58</v>
      </c>
      <c r="AK21" s="15" t="s">
        <v>58</v>
      </c>
      <c r="AL21" s="15" t="s">
        <v>58</v>
      </c>
      <c r="AM21" s="15" t="str">
        <f t="shared" si="10"/>
        <v>WO</v>
      </c>
      <c r="AN21" s="15" t="s">
        <v>58</v>
      </c>
      <c r="AO21" s="40"/>
      <c r="AP21" s="38"/>
      <c r="AQ21" s="31">
        <v>12</v>
      </c>
      <c r="AR21" s="2" t="s">
        <v>33</v>
      </c>
      <c r="AS21" s="2" t="str">
        <f t="shared" si="4"/>
        <v>November</v>
      </c>
      <c r="AT21" s="32">
        <v>1012</v>
      </c>
      <c r="AU21">
        <f t="shared" si="5"/>
        <v>26</v>
      </c>
      <c r="AV21">
        <f t="shared" si="6"/>
        <v>0</v>
      </c>
      <c r="AW21">
        <f t="shared" si="7"/>
        <v>0</v>
      </c>
      <c r="AX21">
        <f t="shared" si="8"/>
        <v>5</v>
      </c>
      <c r="AY21" s="3">
        <f t="shared" si="9"/>
        <v>30</v>
      </c>
      <c r="AZ21" s="3">
        <f>nov[[#This Row],[Days]]-nov[[#This Row],[Absent]]</f>
        <v>30</v>
      </c>
      <c r="BA21" s="23">
        <v>54000</v>
      </c>
      <c r="BB21" s="24">
        <f>nov[[#This Row],[Salary]]/nov[[#This Row],[Days]]</f>
        <v>1800</v>
      </c>
      <c r="BC21" s="24">
        <f>nov[[#This Row],[PerDaySalary]]*nov[[#This Row],[Absent]]</f>
        <v>0</v>
      </c>
      <c r="BD21" s="25">
        <f>nov[[#This Row],[Salary]]-nov[[#This Row],[Deduction]]</f>
        <v>54000</v>
      </c>
      <c r="BE21" s="38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</row>
    <row r="22" spans="4:92" ht="15" thickBot="1" x14ac:dyDescent="0.35">
      <c r="D22" s="36"/>
      <c r="E22" s="40"/>
      <c r="F22" s="7">
        <v>13</v>
      </c>
      <c r="G22" s="2" t="s">
        <v>34</v>
      </c>
      <c r="H22" s="2">
        <v>1013</v>
      </c>
      <c r="I22" s="16">
        <f t="shared" si="2"/>
        <v>5</v>
      </c>
      <c r="J22" s="15" t="s">
        <v>58</v>
      </c>
      <c r="K22" s="15" t="str">
        <f t="shared" si="11"/>
        <v>WO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tr">
        <f t="shared" si="11"/>
        <v>WO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tr">
        <f t="shared" si="11"/>
        <v>WO</v>
      </c>
      <c r="Z22" s="15" t="s">
        <v>58</v>
      </c>
      <c r="AA22" s="15" t="s">
        <v>58</v>
      </c>
      <c r="AB22" s="15" t="s">
        <v>58</v>
      </c>
      <c r="AC22" s="15" t="s">
        <v>58</v>
      </c>
      <c r="AD22" s="15" t="s">
        <v>58</v>
      </c>
      <c r="AE22" s="15" t="s">
        <v>58</v>
      </c>
      <c r="AF22" s="15" t="str">
        <f t="shared" si="10"/>
        <v>WO</v>
      </c>
      <c r="AG22" s="15" t="s">
        <v>58</v>
      </c>
      <c r="AH22" s="15" t="s">
        <v>58</v>
      </c>
      <c r="AI22" s="15" t="s">
        <v>58</v>
      </c>
      <c r="AJ22" s="15" t="s">
        <v>58</v>
      </c>
      <c r="AK22" s="15" t="s">
        <v>58</v>
      </c>
      <c r="AL22" s="15" t="s">
        <v>58</v>
      </c>
      <c r="AM22" s="15" t="str">
        <f t="shared" si="10"/>
        <v>WO</v>
      </c>
      <c r="AN22" s="15" t="s">
        <v>58</v>
      </c>
      <c r="AO22" s="40"/>
      <c r="AP22" s="38"/>
      <c r="AQ22" s="31">
        <v>13</v>
      </c>
      <c r="AR22" s="2" t="s">
        <v>34</v>
      </c>
      <c r="AS22" s="2" t="str">
        <f t="shared" si="4"/>
        <v>November</v>
      </c>
      <c r="AT22" s="32">
        <v>1013</v>
      </c>
      <c r="AU22">
        <f t="shared" si="5"/>
        <v>26</v>
      </c>
      <c r="AV22">
        <f t="shared" si="6"/>
        <v>0</v>
      </c>
      <c r="AW22">
        <f t="shared" si="7"/>
        <v>0</v>
      </c>
      <c r="AX22">
        <f t="shared" si="8"/>
        <v>5</v>
      </c>
      <c r="AY22" s="3">
        <f t="shared" si="9"/>
        <v>30</v>
      </c>
      <c r="AZ22" s="3">
        <f>nov[[#This Row],[Days]]-nov[[#This Row],[Absent]]</f>
        <v>30</v>
      </c>
      <c r="BA22" s="23">
        <v>23000</v>
      </c>
      <c r="BB22" s="24">
        <f>nov[[#This Row],[Salary]]/nov[[#This Row],[Days]]</f>
        <v>766.66666666666663</v>
      </c>
      <c r="BC22" s="24">
        <f>nov[[#This Row],[PerDaySalary]]*nov[[#This Row],[Absent]]</f>
        <v>0</v>
      </c>
      <c r="BD22" s="25">
        <f>nov[[#This Row],[Salary]]-nov[[#This Row],[Deduction]]</f>
        <v>23000</v>
      </c>
      <c r="BE22" s="38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</row>
    <row r="23" spans="4:92" ht="15" thickBot="1" x14ac:dyDescent="0.35">
      <c r="D23" s="36"/>
      <c r="E23" s="40"/>
      <c r="F23" s="7">
        <v>14</v>
      </c>
      <c r="G23" s="2" t="s">
        <v>35</v>
      </c>
      <c r="H23" s="2">
        <v>1014</v>
      </c>
      <c r="I23" s="16">
        <f t="shared" si="2"/>
        <v>5</v>
      </c>
      <c r="J23" s="15" t="s">
        <v>58</v>
      </c>
      <c r="K23" s="15" t="str">
        <f t="shared" si="11"/>
        <v>WO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tr">
        <f t="shared" si="11"/>
        <v>WO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tr">
        <f t="shared" si="11"/>
        <v>WO</v>
      </c>
      <c r="Z23" s="15" t="s">
        <v>58</v>
      </c>
      <c r="AA23" s="15" t="s">
        <v>58</v>
      </c>
      <c r="AB23" s="15" t="s">
        <v>58</v>
      </c>
      <c r="AC23" s="15" t="s">
        <v>58</v>
      </c>
      <c r="AD23" s="15" t="s">
        <v>58</v>
      </c>
      <c r="AE23" s="15" t="s">
        <v>58</v>
      </c>
      <c r="AF23" s="15" t="str">
        <f t="shared" si="10"/>
        <v>WO</v>
      </c>
      <c r="AG23" s="15" t="s">
        <v>58</v>
      </c>
      <c r="AH23" s="15" t="s">
        <v>58</v>
      </c>
      <c r="AI23" s="15" t="s">
        <v>58</v>
      </c>
      <c r="AJ23" s="15" t="s">
        <v>58</v>
      </c>
      <c r="AK23" s="15" t="s">
        <v>58</v>
      </c>
      <c r="AL23" s="15" t="s">
        <v>58</v>
      </c>
      <c r="AM23" s="15" t="str">
        <f t="shared" si="10"/>
        <v>WO</v>
      </c>
      <c r="AN23" s="15" t="s">
        <v>58</v>
      </c>
      <c r="AO23" s="40"/>
      <c r="AP23" s="38"/>
      <c r="AQ23" s="31">
        <v>14</v>
      </c>
      <c r="AR23" s="2" t="s">
        <v>35</v>
      </c>
      <c r="AS23" s="2" t="str">
        <f t="shared" si="4"/>
        <v>November</v>
      </c>
      <c r="AT23" s="32">
        <v>1014</v>
      </c>
      <c r="AU23">
        <f t="shared" si="5"/>
        <v>26</v>
      </c>
      <c r="AV23">
        <f t="shared" si="6"/>
        <v>0</v>
      </c>
      <c r="AW23">
        <f t="shared" si="7"/>
        <v>0</v>
      </c>
      <c r="AX23">
        <f t="shared" si="8"/>
        <v>5</v>
      </c>
      <c r="AY23" s="3">
        <f t="shared" si="9"/>
        <v>30</v>
      </c>
      <c r="AZ23" s="3">
        <f>nov[[#This Row],[Days]]-nov[[#This Row],[Absent]]</f>
        <v>30</v>
      </c>
      <c r="BA23" s="23">
        <v>12000</v>
      </c>
      <c r="BB23" s="24">
        <f>nov[[#This Row],[Salary]]/nov[[#This Row],[Days]]</f>
        <v>400</v>
      </c>
      <c r="BC23" s="24">
        <f>nov[[#This Row],[PerDaySalary]]*nov[[#This Row],[Absent]]</f>
        <v>0</v>
      </c>
      <c r="BD23" s="25">
        <f>nov[[#This Row],[Salary]]-nov[[#This Row],[Deduction]]</f>
        <v>12000</v>
      </c>
      <c r="BE23" s="38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</row>
    <row r="24" spans="4:92" ht="15" thickBot="1" x14ac:dyDescent="0.35">
      <c r="D24" s="36"/>
      <c r="E24" s="40"/>
      <c r="F24" s="7">
        <v>15</v>
      </c>
      <c r="G24" s="2" t="s">
        <v>36</v>
      </c>
      <c r="H24" s="2">
        <v>1015</v>
      </c>
      <c r="I24" s="16">
        <f t="shared" si="2"/>
        <v>5</v>
      </c>
      <c r="J24" s="15" t="s">
        <v>58</v>
      </c>
      <c r="K24" s="15" t="str">
        <f t="shared" si="11"/>
        <v>WO</v>
      </c>
      <c r="L24" s="15" t="s">
        <v>58</v>
      </c>
      <c r="M24" s="15" t="s">
        <v>58</v>
      </c>
      <c r="N24" s="15" t="s">
        <v>58</v>
      </c>
      <c r="O24" s="15" t="s">
        <v>58</v>
      </c>
      <c r="P24" s="15" t="s">
        <v>58</v>
      </c>
      <c r="Q24" s="15" t="s">
        <v>58</v>
      </c>
      <c r="R24" s="15" t="str">
        <f t="shared" si="11"/>
        <v>WO</v>
      </c>
      <c r="S24" s="15" t="s">
        <v>58</v>
      </c>
      <c r="T24" s="15" t="s">
        <v>58</v>
      </c>
      <c r="U24" s="15" t="s">
        <v>58</v>
      </c>
      <c r="V24" s="15" t="s">
        <v>58</v>
      </c>
      <c r="W24" s="15" t="s">
        <v>58</v>
      </c>
      <c r="X24" s="15" t="s">
        <v>58</v>
      </c>
      <c r="Y24" s="15" t="str">
        <f t="shared" si="11"/>
        <v>WO</v>
      </c>
      <c r="Z24" s="15" t="s">
        <v>58</v>
      </c>
      <c r="AA24" s="15" t="s">
        <v>58</v>
      </c>
      <c r="AB24" s="15" t="s">
        <v>58</v>
      </c>
      <c r="AC24" s="15" t="s">
        <v>58</v>
      </c>
      <c r="AD24" s="15" t="s">
        <v>58</v>
      </c>
      <c r="AE24" s="15" t="s">
        <v>58</v>
      </c>
      <c r="AF24" s="15" t="str">
        <f t="shared" si="10"/>
        <v>WO</v>
      </c>
      <c r="AG24" s="15" t="s">
        <v>58</v>
      </c>
      <c r="AH24" s="15" t="s">
        <v>58</v>
      </c>
      <c r="AI24" s="15" t="s">
        <v>58</v>
      </c>
      <c r="AJ24" s="15" t="s">
        <v>58</v>
      </c>
      <c r="AK24" s="15" t="s">
        <v>58</v>
      </c>
      <c r="AL24" s="15" t="s">
        <v>58</v>
      </c>
      <c r="AM24" s="15" t="str">
        <f t="shared" si="10"/>
        <v>WO</v>
      </c>
      <c r="AN24" s="15" t="s">
        <v>58</v>
      </c>
      <c r="AO24" s="40"/>
      <c r="AP24" s="38"/>
      <c r="AQ24" s="31">
        <v>15</v>
      </c>
      <c r="AR24" s="2" t="s">
        <v>36</v>
      </c>
      <c r="AS24" s="2" t="str">
        <f t="shared" si="4"/>
        <v>November</v>
      </c>
      <c r="AT24" s="32">
        <v>1015</v>
      </c>
      <c r="AU24">
        <f t="shared" si="5"/>
        <v>26</v>
      </c>
      <c r="AV24">
        <f t="shared" si="6"/>
        <v>0</v>
      </c>
      <c r="AW24">
        <f t="shared" si="7"/>
        <v>0</v>
      </c>
      <c r="AX24">
        <f t="shared" si="8"/>
        <v>5</v>
      </c>
      <c r="AY24" s="3">
        <f t="shared" si="9"/>
        <v>30</v>
      </c>
      <c r="AZ24" s="3">
        <f>nov[[#This Row],[Days]]-nov[[#This Row],[Absent]]</f>
        <v>30</v>
      </c>
      <c r="BA24" s="23">
        <v>45000</v>
      </c>
      <c r="BB24" s="24">
        <f>nov[[#This Row],[Salary]]/nov[[#This Row],[Days]]</f>
        <v>1500</v>
      </c>
      <c r="BC24" s="24">
        <f>nov[[#This Row],[PerDaySalary]]*nov[[#This Row],[Absent]]</f>
        <v>0</v>
      </c>
      <c r="BD24" s="25">
        <f>nov[[#This Row],[Salary]]-nov[[#This Row],[Deduction]]</f>
        <v>45000</v>
      </c>
      <c r="BE24" s="38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4:92" ht="15" thickBot="1" x14ac:dyDescent="0.35">
      <c r="D25" s="36"/>
      <c r="E25" s="40"/>
      <c r="F25" s="7">
        <v>16</v>
      </c>
      <c r="G25" s="2" t="s">
        <v>37</v>
      </c>
      <c r="H25" s="2">
        <v>1016</v>
      </c>
      <c r="I25" s="16">
        <f t="shared" si="2"/>
        <v>5</v>
      </c>
      <c r="J25" s="15" t="s">
        <v>58</v>
      </c>
      <c r="K25" s="15" t="str">
        <f t="shared" si="11"/>
        <v>WO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tr">
        <f t="shared" si="11"/>
        <v>WO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">
        <v>58</v>
      </c>
      <c r="Y25" s="15" t="str">
        <f t="shared" si="11"/>
        <v>WO</v>
      </c>
      <c r="Z25" s="15" t="s">
        <v>58</v>
      </c>
      <c r="AA25" s="15" t="s">
        <v>58</v>
      </c>
      <c r="AB25" s="15" t="s">
        <v>58</v>
      </c>
      <c r="AC25" s="15" t="s">
        <v>58</v>
      </c>
      <c r="AD25" s="15" t="s">
        <v>58</v>
      </c>
      <c r="AE25" s="15" t="s">
        <v>58</v>
      </c>
      <c r="AF25" s="15" t="str">
        <f t="shared" si="10"/>
        <v>WO</v>
      </c>
      <c r="AG25" s="15" t="s">
        <v>58</v>
      </c>
      <c r="AH25" s="15" t="s">
        <v>58</v>
      </c>
      <c r="AI25" s="15" t="s">
        <v>58</v>
      </c>
      <c r="AJ25" s="15" t="s">
        <v>58</v>
      </c>
      <c r="AK25" s="15" t="s">
        <v>58</v>
      </c>
      <c r="AL25" s="15" t="s">
        <v>58</v>
      </c>
      <c r="AM25" s="15" t="str">
        <f t="shared" si="10"/>
        <v>WO</v>
      </c>
      <c r="AN25" s="15" t="s">
        <v>58</v>
      </c>
      <c r="AO25" s="40"/>
      <c r="AP25" s="38"/>
      <c r="AQ25" s="31">
        <v>16</v>
      </c>
      <c r="AR25" s="2" t="s">
        <v>37</v>
      </c>
      <c r="AS25" s="2" t="str">
        <f t="shared" si="4"/>
        <v>November</v>
      </c>
      <c r="AT25" s="32">
        <v>1016</v>
      </c>
      <c r="AU25">
        <f t="shared" si="5"/>
        <v>26</v>
      </c>
      <c r="AV25">
        <f t="shared" si="6"/>
        <v>0</v>
      </c>
      <c r="AW25">
        <f t="shared" si="7"/>
        <v>0</v>
      </c>
      <c r="AX25">
        <f t="shared" si="8"/>
        <v>5</v>
      </c>
      <c r="AY25" s="3">
        <f t="shared" si="9"/>
        <v>30</v>
      </c>
      <c r="AZ25" s="3">
        <f>nov[[#This Row],[Days]]-nov[[#This Row],[Absent]]</f>
        <v>30</v>
      </c>
      <c r="BA25" s="23">
        <v>56000</v>
      </c>
      <c r="BB25" s="24">
        <f>nov[[#This Row],[Salary]]/nov[[#This Row],[Days]]</f>
        <v>1866.6666666666667</v>
      </c>
      <c r="BC25" s="24">
        <f>nov[[#This Row],[PerDaySalary]]*nov[[#This Row],[Absent]]</f>
        <v>0</v>
      </c>
      <c r="BD25" s="25">
        <f>nov[[#This Row],[Salary]]-nov[[#This Row],[Deduction]]</f>
        <v>56000</v>
      </c>
      <c r="BE25" s="38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</row>
    <row r="26" spans="4:92" ht="15" thickBot="1" x14ac:dyDescent="0.35">
      <c r="D26" s="36"/>
      <c r="E26" s="40"/>
      <c r="F26" s="7">
        <v>17</v>
      </c>
      <c r="G26" s="2" t="s">
        <v>38</v>
      </c>
      <c r="H26" s="2">
        <v>1017</v>
      </c>
      <c r="I26" s="16">
        <f t="shared" si="2"/>
        <v>5</v>
      </c>
      <c r="J26" s="15" t="s">
        <v>58</v>
      </c>
      <c r="K26" s="15" t="str">
        <f t="shared" si="11"/>
        <v>WO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">
        <v>58</v>
      </c>
      <c r="R26" s="15" t="str">
        <f t="shared" si="11"/>
        <v>WO</v>
      </c>
      <c r="S26" s="15" t="s">
        <v>58</v>
      </c>
      <c r="T26" s="15" t="s">
        <v>58</v>
      </c>
      <c r="U26" s="15" t="s">
        <v>58</v>
      </c>
      <c r="V26" s="15" t="s">
        <v>58</v>
      </c>
      <c r="W26" s="15" t="s">
        <v>58</v>
      </c>
      <c r="X26" s="15" t="s">
        <v>58</v>
      </c>
      <c r="Y26" s="15" t="str">
        <f t="shared" si="11"/>
        <v>WO</v>
      </c>
      <c r="Z26" s="15" t="s">
        <v>58</v>
      </c>
      <c r="AA26" s="15" t="s">
        <v>58</v>
      </c>
      <c r="AB26" s="15" t="s">
        <v>58</v>
      </c>
      <c r="AC26" s="15" t="s">
        <v>58</v>
      </c>
      <c r="AD26" s="15" t="s">
        <v>58</v>
      </c>
      <c r="AE26" s="15" t="s">
        <v>58</v>
      </c>
      <c r="AF26" s="15" t="str">
        <f t="shared" si="10"/>
        <v>WO</v>
      </c>
      <c r="AG26" s="15" t="s">
        <v>58</v>
      </c>
      <c r="AH26" s="15" t="s">
        <v>58</v>
      </c>
      <c r="AI26" s="15" t="s">
        <v>58</v>
      </c>
      <c r="AJ26" s="15" t="s">
        <v>58</v>
      </c>
      <c r="AK26" s="15" t="s">
        <v>58</v>
      </c>
      <c r="AL26" s="15" t="s">
        <v>58</v>
      </c>
      <c r="AM26" s="15" t="str">
        <f t="shared" si="10"/>
        <v>WO</v>
      </c>
      <c r="AN26" s="15" t="s">
        <v>58</v>
      </c>
      <c r="AO26" s="40"/>
      <c r="AP26" s="38"/>
      <c r="AQ26" s="31">
        <v>17</v>
      </c>
      <c r="AR26" s="2" t="s">
        <v>38</v>
      </c>
      <c r="AS26" s="2" t="str">
        <f t="shared" si="4"/>
        <v>November</v>
      </c>
      <c r="AT26" s="32">
        <v>1017</v>
      </c>
      <c r="AU26">
        <f t="shared" si="5"/>
        <v>26</v>
      </c>
      <c r="AV26">
        <f t="shared" si="6"/>
        <v>0</v>
      </c>
      <c r="AW26">
        <f t="shared" si="7"/>
        <v>0</v>
      </c>
      <c r="AX26">
        <f t="shared" si="8"/>
        <v>5</v>
      </c>
      <c r="AY26" s="3">
        <f t="shared" si="9"/>
        <v>30</v>
      </c>
      <c r="AZ26" s="3">
        <f>nov[[#This Row],[Days]]-nov[[#This Row],[Absent]]</f>
        <v>30</v>
      </c>
      <c r="BA26" s="23">
        <v>45000</v>
      </c>
      <c r="BB26" s="24">
        <f>nov[[#This Row],[Salary]]/nov[[#This Row],[Days]]</f>
        <v>1500</v>
      </c>
      <c r="BC26" s="24">
        <f>nov[[#This Row],[PerDaySalary]]*nov[[#This Row],[Absent]]</f>
        <v>0</v>
      </c>
      <c r="BD26" s="25">
        <f>nov[[#This Row],[Salary]]-nov[[#This Row],[Deduction]]</f>
        <v>45000</v>
      </c>
      <c r="BE26" s="38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</row>
    <row r="27" spans="4:92" ht="15" thickBot="1" x14ac:dyDescent="0.35">
      <c r="D27" s="36"/>
      <c r="E27" s="40"/>
      <c r="F27" s="7">
        <v>18</v>
      </c>
      <c r="G27" s="2" t="s">
        <v>39</v>
      </c>
      <c r="H27" s="2">
        <v>1018</v>
      </c>
      <c r="I27" s="16">
        <f t="shared" si="2"/>
        <v>5</v>
      </c>
      <c r="J27" s="15" t="s">
        <v>58</v>
      </c>
      <c r="K27" s="15" t="str">
        <f t="shared" si="11"/>
        <v>WO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15" t="s">
        <v>58</v>
      </c>
      <c r="R27" s="15" t="str">
        <f t="shared" si="11"/>
        <v>WO</v>
      </c>
      <c r="S27" s="15" t="s">
        <v>58</v>
      </c>
      <c r="T27" s="15" t="s">
        <v>58</v>
      </c>
      <c r="U27" s="15" t="s">
        <v>58</v>
      </c>
      <c r="V27" s="15" t="s">
        <v>58</v>
      </c>
      <c r="W27" s="15" t="s">
        <v>58</v>
      </c>
      <c r="X27" s="15" t="s">
        <v>58</v>
      </c>
      <c r="Y27" s="15" t="str">
        <f t="shared" si="11"/>
        <v>WO</v>
      </c>
      <c r="Z27" s="15" t="s">
        <v>58</v>
      </c>
      <c r="AA27" s="15" t="s">
        <v>58</v>
      </c>
      <c r="AB27" s="15" t="s">
        <v>58</v>
      </c>
      <c r="AC27" s="15" t="s">
        <v>58</v>
      </c>
      <c r="AD27" s="15" t="s">
        <v>58</v>
      </c>
      <c r="AE27" s="15" t="s">
        <v>58</v>
      </c>
      <c r="AF27" s="15" t="str">
        <f t="shared" si="10"/>
        <v>WO</v>
      </c>
      <c r="AG27" s="15" t="s">
        <v>58</v>
      </c>
      <c r="AH27" s="15" t="s">
        <v>58</v>
      </c>
      <c r="AI27" s="15" t="s">
        <v>58</v>
      </c>
      <c r="AJ27" s="15" t="s">
        <v>58</v>
      </c>
      <c r="AK27" s="15" t="s">
        <v>58</v>
      </c>
      <c r="AL27" s="15" t="s">
        <v>58</v>
      </c>
      <c r="AM27" s="15" t="str">
        <f t="shared" si="10"/>
        <v>WO</v>
      </c>
      <c r="AN27" s="15" t="s">
        <v>58</v>
      </c>
      <c r="AO27" s="40"/>
      <c r="AP27" s="38"/>
      <c r="AQ27" s="31">
        <v>18</v>
      </c>
      <c r="AR27" s="2" t="s">
        <v>39</v>
      </c>
      <c r="AS27" s="2" t="str">
        <f t="shared" si="4"/>
        <v>November</v>
      </c>
      <c r="AT27" s="32">
        <v>1018</v>
      </c>
      <c r="AU27">
        <f t="shared" si="5"/>
        <v>26</v>
      </c>
      <c r="AV27">
        <f t="shared" si="6"/>
        <v>0</v>
      </c>
      <c r="AW27">
        <f t="shared" si="7"/>
        <v>0</v>
      </c>
      <c r="AX27">
        <f t="shared" si="8"/>
        <v>5</v>
      </c>
      <c r="AY27" s="3">
        <f t="shared" si="9"/>
        <v>30</v>
      </c>
      <c r="AZ27" s="3">
        <f>nov[[#This Row],[Days]]-nov[[#This Row],[Absent]]</f>
        <v>30</v>
      </c>
      <c r="BA27" s="23">
        <v>68000</v>
      </c>
      <c r="BB27" s="24">
        <f>nov[[#This Row],[Salary]]/nov[[#This Row],[Days]]</f>
        <v>2266.6666666666665</v>
      </c>
      <c r="BC27" s="24">
        <f>nov[[#This Row],[PerDaySalary]]*nov[[#This Row],[Absent]]</f>
        <v>0</v>
      </c>
      <c r="BD27" s="25">
        <f>nov[[#This Row],[Salary]]-nov[[#This Row],[Deduction]]</f>
        <v>68000</v>
      </c>
      <c r="BE27" s="38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</row>
    <row r="28" spans="4:92" ht="15" thickBot="1" x14ac:dyDescent="0.35">
      <c r="D28" s="36"/>
      <c r="E28" s="40"/>
      <c r="F28" s="7">
        <v>19</v>
      </c>
      <c r="G28" s="2" t="s">
        <v>40</v>
      </c>
      <c r="H28" s="2">
        <v>1019</v>
      </c>
      <c r="I28" s="16">
        <f t="shared" si="2"/>
        <v>5</v>
      </c>
      <c r="J28" s="15" t="s">
        <v>58</v>
      </c>
      <c r="K28" s="15" t="str">
        <f t="shared" si="11"/>
        <v>WO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15" t="s">
        <v>58</v>
      </c>
      <c r="R28" s="15" t="str">
        <f t="shared" si="11"/>
        <v>WO</v>
      </c>
      <c r="S28" s="15" t="s">
        <v>58</v>
      </c>
      <c r="T28" s="15" t="s">
        <v>58</v>
      </c>
      <c r="U28" s="15" t="s">
        <v>58</v>
      </c>
      <c r="V28" s="15" t="s">
        <v>58</v>
      </c>
      <c r="W28" s="15" t="s">
        <v>58</v>
      </c>
      <c r="X28" s="15" t="s">
        <v>58</v>
      </c>
      <c r="Y28" s="15" t="str">
        <f t="shared" si="11"/>
        <v>WO</v>
      </c>
      <c r="Z28" s="15" t="s">
        <v>58</v>
      </c>
      <c r="AA28" s="15" t="s">
        <v>58</v>
      </c>
      <c r="AB28" s="15" t="s">
        <v>58</v>
      </c>
      <c r="AC28" s="15" t="s">
        <v>58</v>
      </c>
      <c r="AD28" s="15" t="s">
        <v>58</v>
      </c>
      <c r="AE28" s="15" t="s">
        <v>58</v>
      </c>
      <c r="AF28" s="15" t="str">
        <f t="shared" si="10"/>
        <v>WO</v>
      </c>
      <c r="AG28" s="15" t="s">
        <v>58</v>
      </c>
      <c r="AH28" s="15" t="s">
        <v>58</v>
      </c>
      <c r="AI28" s="15" t="s">
        <v>58</v>
      </c>
      <c r="AJ28" s="15" t="s">
        <v>58</v>
      </c>
      <c r="AK28" s="15" t="s">
        <v>58</v>
      </c>
      <c r="AL28" s="15" t="s">
        <v>58</v>
      </c>
      <c r="AM28" s="15" t="str">
        <f t="shared" si="10"/>
        <v>WO</v>
      </c>
      <c r="AN28" s="15" t="s">
        <v>58</v>
      </c>
      <c r="AO28" s="40"/>
      <c r="AP28" s="38"/>
      <c r="AQ28" s="31">
        <v>19</v>
      </c>
      <c r="AR28" s="2" t="s">
        <v>40</v>
      </c>
      <c r="AS28" s="2" t="str">
        <f t="shared" si="4"/>
        <v>November</v>
      </c>
      <c r="AT28" s="32">
        <v>1019</v>
      </c>
      <c r="AU28">
        <f t="shared" si="5"/>
        <v>26</v>
      </c>
      <c r="AV28">
        <f t="shared" si="6"/>
        <v>0</v>
      </c>
      <c r="AW28">
        <f t="shared" si="7"/>
        <v>0</v>
      </c>
      <c r="AX28">
        <f t="shared" si="8"/>
        <v>5</v>
      </c>
      <c r="AY28" s="3">
        <f t="shared" si="9"/>
        <v>30</v>
      </c>
      <c r="AZ28" s="3">
        <f>nov[[#This Row],[Days]]-nov[[#This Row],[Absent]]</f>
        <v>30</v>
      </c>
      <c r="BA28" s="23">
        <v>54000</v>
      </c>
      <c r="BB28" s="24">
        <f>nov[[#This Row],[Salary]]/nov[[#This Row],[Days]]</f>
        <v>1800</v>
      </c>
      <c r="BC28" s="24">
        <f>nov[[#This Row],[PerDaySalary]]*nov[[#This Row],[Absent]]</f>
        <v>0</v>
      </c>
      <c r="BD28" s="25">
        <f>nov[[#This Row],[Salary]]-nov[[#This Row],[Deduction]]</f>
        <v>54000</v>
      </c>
      <c r="BE28" s="38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</row>
    <row r="29" spans="4:92" ht="15" thickBot="1" x14ac:dyDescent="0.35">
      <c r="D29" s="36"/>
      <c r="E29" s="40"/>
      <c r="F29" s="8">
        <v>20</v>
      </c>
      <c r="G29" s="9" t="s">
        <v>41</v>
      </c>
      <c r="H29" s="9">
        <v>1020</v>
      </c>
      <c r="I29" s="17">
        <f t="shared" si="2"/>
        <v>5</v>
      </c>
      <c r="J29" s="15" t="s">
        <v>58</v>
      </c>
      <c r="K29" s="15" t="str">
        <f t="shared" si="11"/>
        <v>WO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tr">
        <f t="shared" si="11"/>
        <v>WO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">
        <v>58</v>
      </c>
      <c r="Y29" s="15" t="str">
        <f t="shared" si="11"/>
        <v>WO</v>
      </c>
      <c r="Z29" s="15" t="s">
        <v>58</v>
      </c>
      <c r="AA29" s="15" t="s">
        <v>58</v>
      </c>
      <c r="AB29" s="15" t="s">
        <v>58</v>
      </c>
      <c r="AC29" s="15" t="s">
        <v>58</v>
      </c>
      <c r="AD29" s="15" t="s">
        <v>58</v>
      </c>
      <c r="AE29" s="15" t="s">
        <v>58</v>
      </c>
      <c r="AF29" s="15" t="str">
        <f t="shared" si="10"/>
        <v>WO</v>
      </c>
      <c r="AG29" s="15" t="s">
        <v>58</v>
      </c>
      <c r="AH29" s="15" t="s">
        <v>58</v>
      </c>
      <c r="AI29" s="15" t="s">
        <v>58</v>
      </c>
      <c r="AJ29" s="15" t="s">
        <v>58</v>
      </c>
      <c r="AK29" s="15" t="s">
        <v>58</v>
      </c>
      <c r="AL29" s="15" t="s">
        <v>58</v>
      </c>
      <c r="AM29" s="15" t="str">
        <f t="shared" si="10"/>
        <v>WO</v>
      </c>
      <c r="AN29" s="15" t="s">
        <v>58</v>
      </c>
      <c r="AO29" s="40"/>
      <c r="AP29" s="38"/>
      <c r="AQ29" s="33">
        <v>20</v>
      </c>
      <c r="AR29" s="34" t="s">
        <v>41</v>
      </c>
      <c r="AS29" s="34" t="str">
        <f t="shared" si="4"/>
        <v>November</v>
      </c>
      <c r="AT29" s="35">
        <v>1020</v>
      </c>
      <c r="AU29">
        <f t="shared" si="5"/>
        <v>26</v>
      </c>
      <c r="AV29">
        <f t="shared" si="6"/>
        <v>0</v>
      </c>
      <c r="AW29">
        <f t="shared" si="7"/>
        <v>0</v>
      </c>
      <c r="AX29">
        <f t="shared" si="8"/>
        <v>5</v>
      </c>
      <c r="AY29" s="3">
        <f t="shared" si="9"/>
        <v>30</v>
      </c>
      <c r="AZ29" s="3">
        <f>nov[[#This Row],[Days]]-nov[[#This Row],[Absent]]</f>
        <v>30</v>
      </c>
      <c r="BA29" s="23">
        <v>45666</v>
      </c>
      <c r="BB29" s="24">
        <f>nov[[#This Row],[Salary]]/nov[[#This Row],[Days]]</f>
        <v>1522.2</v>
      </c>
      <c r="BC29" s="24">
        <f>nov[[#This Row],[PerDaySalary]]*nov[[#This Row],[Absent]]</f>
        <v>0</v>
      </c>
      <c r="BD29" s="25">
        <f>nov[[#This Row],[Salary]]-nov[[#This Row],[Deduction]]</f>
        <v>45666</v>
      </c>
      <c r="BE29" s="38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</row>
    <row r="30" spans="4:92" x14ac:dyDescent="0.3">
      <c r="D30" s="36"/>
      <c r="E30" s="40"/>
      <c r="F30" s="40"/>
      <c r="G30" s="40"/>
      <c r="H30" s="40"/>
      <c r="I30" s="40"/>
      <c r="J30" s="40" t="str">
        <f t="shared" ref="J30:AN31" si="12">IF($J$8="Sun","WO","")</f>
        <v/>
      </c>
      <c r="K30" s="40" t="str">
        <f t="shared" si="12"/>
        <v/>
      </c>
      <c r="L30" s="40" t="str">
        <f t="shared" si="12"/>
        <v/>
      </c>
      <c r="M30" s="40" t="str">
        <f t="shared" si="12"/>
        <v/>
      </c>
      <c r="N30" s="40" t="str">
        <f t="shared" si="12"/>
        <v/>
      </c>
      <c r="O30" s="40" t="str">
        <f t="shared" si="12"/>
        <v/>
      </c>
      <c r="P30" s="40" t="str">
        <f t="shared" si="12"/>
        <v/>
      </c>
      <c r="Q30" s="40" t="str">
        <f t="shared" si="12"/>
        <v/>
      </c>
      <c r="R30" s="40" t="str">
        <f t="shared" si="12"/>
        <v/>
      </c>
      <c r="S30" s="40" t="str">
        <f t="shared" si="12"/>
        <v/>
      </c>
      <c r="T30" s="40" t="str">
        <f t="shared" si="12"/>
        <v/>
      </c>
      <c r="U30" s="40" t="str">
        <f t="shared" si="12"/>
        <v/>
      </c>
      <c r="V30" s="40" t="str">
        <f t="shared" si="12"/>
        <v/>
      </c>
      <c r="W30" s="40" t="str">
        <f t="shared" si="12"/>
        <v/>
      </c>
      <c r="X30" s="40" t="str">
        <f t="shared" si="12"/>
        <v/>
      </c>
      <c r="Y30" s="40" t="str">
        <f t="shared" si="12"/>
        <v/>
      </c>
      <c r="Z30" s="40" t="str">
        <f t="shared" si="12"/>
        <v/>
      </c>
      <c r="AA30" s="40" t="str">
        <f t="shared" si="12"/>
        <v/>
      </c>
      <c r="AB30" s="40" t="str">
        <f t="shared" si="12"/>
        <v/>
      </c>
      <c r="AC30" s="40" t="str">
        <f t="shared" si="12"/>
        <v/>
      </c>
      <c r="AD30" s="40" t="str">
        <f t="shared" si="12"/>
        <v/>
      </c>
      <c r="AE30" s="40" t="str">
        <f t="shared" si="12"/>
        <v/>
      </c>
      <c r="AF30" s="40" t="str">
        <f t="shared" si="12"/>
        <v/>
      </c>
      <c r="AG30" s="40" t="str">
        <f t="shared" si="12"/>
        <v/>
      </c>
      <c r="AH30" s="40" t="str">
        <f t="shared" si="12"/>
        <v/>
      </c>
      <c r="AI30" s="40" t="str">
        <f t="shared" si="12"/>
        <v/>
      </c>
      <c r="AJ30" s="40" t="str">
        <f t="shared" si="12"/>
        <v/>
      </c>
      <c r="AK30" s="40" t="str">
        <f t="shared" si="12"/>
        <v/>
      </c>
      <c r="AL30" s="40" t="str">
        <f t="shared" si="12"/>
        <v/>
      </c>
      <c r="AM30" s="40" t="str">
        <f t="shared" si="12"/>
        <v/>
      </c>
      <c r="AN30" s="40" t="str">
        <f t="shared" si="12"/>
        <v/>
      </c>
      <c r="AO30" s="40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4:92" x14ac:dyDescent="0.3">
      <c r="D31" s="36"/>
      <c r="E31" s="40"/>
      <c r="F31" s="40"/>
      <c r="G31" s="40"/>
      <c r="H31" s="40"/>
      <c r="I31" s="40"/>
      <c r="J31" s="40" t="str">
        <f t="shared" si="12"/>
        <v/>
      </c>
      <c r="K31" s="40" t="str">
        <f t="shared" si="12"/>
        <v/>
      </c>
      <c r="L31" s="40" t="str">
        <f t="shared" si="12"/>
        <v/>
      </c>
      <c r="M31" s="40" t="str">
        <f t="shared" si="12"/>
        <v/>
      </c>
      <c r="N31" s="40" t="str">
        <f t="shared" si="12"/>
        <v/>
      </c>
      <c r="O31" s="40" t="str">
        <f t="shared" si="12"/>
        <v/>
      </c>
      <c r="P31" s="40" t="str">
        <f t="shared" si="12"/>
        <v/>
      </c>
      <c r="Q31" s="40" t="str">
        <f t="shared" si="12"/>
        <v/>
      </c>
      <c r="R31" s="40" t="str">
        <f t="shared" si="12"/>
        <v/>
      </c>
      <c r="S31" s="40" t="str">
        <f t="shared" si="12"/>
        <v/>
      </c>
      <c r="T31" s="40" t="str">
        <f t="shared" si="12"/>
        <v/>
      </c>
      <c r="U31" s="40" t="str">
        <f t="shared" si="12"/>
        <v/>
      </c>
      <c r="V31" s="40" t="str">
        <f t="shared" si="12"/>
        <v/>
      </c>
      <c r="W31" s="40" t="str">
        <f t="shared" si="12"/>
        <v/>
      </c>
      <c r="X31" s="40" t="str">
        <f t="shared" si="12"/>
        <v/>
      </c>
      <c r="Y31" s="40" t="str">
        <f t="shared" si="12"/>
        <v/>
      </c>
      <c r="Z31" s="40" t="str">
        <f t="shared" si="12"/>
        <v/>
      </c>
      <c r="AA31" s="40" t="str">
        <f t="shared" si="12"/>
        <v/>
      </c>
      <c r="AB31" s="40" t="str">
        <f t="shared" si="12"/>
        <v/>
      </c>
      <c r="AC31" s="40" t="str">
        <f t="shared" si="12"/>
        <v/>
      </c>
      <c r="AD31" s="40" t="str">
        <f t="shared" si="12"/>
        <v/>
      </c>
      <c r="AE31" s="40" t="str">
        <f t="shared" si="12"/>
        <v/>
      </c>
      <c r="AF31" s="40" t="str">
        <f t="shared" si="12"/>
        <v/>
      </c>
      <c r="AG31" s="40" t="str">
        <f t="shared" si="12"/>
        <v/>
      </c>
      <c r="AH31" s="40" t="str">
        <f t="shared" si="12"/>
        <v/>
      </c>
      <c r="AI31" s="40" t="str">
        <f t="shared" si="12"/>
        <v/>
      </c>
      <c r="AJ31" s="40" t="str">
        <f t="shared" si="12"/>
        <v/>
      </c>
      <c r="AK31" s="40" t="str">
        <f t="shared" si="12"/>
        <v/>
      </c>
      <c r="AL31" s="40" t="str">
        <f t="shared" si="12"/>
        <v/>
      </c>
      <c r="AM31" s="40" t="str">
        <f t="shared" si="12"/>
        <v/>
      </c>
      <c r="AN31" s="40" t="str">
        <f t="shared" si="12"/>
        <v/>
      </c>
      <c r="AO31" s="40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</row>
    <row r="32" spans="4:92" x14ac:dyDescent="0.3">
      <c r="D32" s="3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</row>
    <row r="33" spans="4:92" x14ac:dyDescent="0.3"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</row>
    <row r="34" spans="4:92" x14ac:dyDescent="0.3"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</row>
    <row r="35" spans="4:92" x14ac:dyDescent="0.3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</row>
    <row r="36" spans="4:92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</row>
    <row r="37" spans="4:92" x14ac:dyDescent="0.3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</row>
    <row r="38" spans="4:92" x14ac:dyDescent="0.3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</row>
    <row r="39" spans="4:92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</row>
    <row r="40" spans="4:92" x14ac:dyDescent="0.3"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</row>
    <row r="41" spans="4:92" x14ac:dyDescent="0.3"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</row>
    <row r="42" spans="4:92" x14ac:dyDescent="0.3"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</row>
    <row r="43" spans="4:92" x14ac:dyDescent="0.3"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</row>
    <row r="44" spans="4:92" x14ac:dyDescent="0.3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</row>
    <row r="45" spans="4:92" x14ac:dyDescent="0.3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</row>
    <row r="46" spans="4:92" x14ac:dyDescent="0.3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</row>
    <row r="47" spans="4:92" x14ac:dyDescent="0.3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</row>
    <row r="48" spans="4:92" x14ac:dyDescent="0.3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</row>
    <row r="49" spans="4:72" x14ac:dyDescent="0.3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</row>
    <row r="50" spans="4:72" x14ac:dyDescent="0.3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</row>
    <row r="51" spans="4:72" x14ac:dyDescent="0.3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</row>
    <row r="52" spans="4:72" x14ac:dyDescent="0.3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</row>
    <row r="53" spans="4:72" x14ac:dyDescent="0.3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</row>
    <row r="54" spans="4:72" x14ac:dyDescent="0.3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</row>
    <row r="55" spans="4:72" x14ac:dyDescent="0.3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</row>
  </sheetData>
  <conditionalFormatting sqref="J10:AN29">
    <cfRule type="containsText" dxfId="27" priority="1" operator="containsText" text="WO">
      <formula>NOT(ISERROR(SEARCH("WO",J10)))</formula>
    </cfRule>
    <cfRule type="containsText" dxfId="26" priority="2" operator="containsText" text="L">
      <formula>NOT(ISERROR(SEARCH("L",J10)))</formula>
    </cfRule>
    <cfRule type="containsText" dxfId="25" priority="3" operator="containsText" text="A">
      <formula>NOT(ISERROR(SEARCH("A",J10)))</formula>
    </cfRule>
    <cfRule type="containsText" dxfId="24" priority="4" operator="containsText" text="P">
      <formula>NOT(ISERROR(SEARCH("P",J10)))</formula>
    </cfRule>
    <cfRule type="containsText" dxfId="22" priority="6" operator="containsText" text="WO">
      <formula>NOT(ISERROR(SEARCH("WO",J10)))</formula>
    </cfRule>
    <cfRule type="containsText" dxfId="21" priority="7" operator="containsText" text="L">
      <formula>NOT(ISERROR(SEARCH("L",J10)))</formula>
    </cfRule>
    <cfRule type="containsText" dxfId="20" priority="8" operator="containsText" text="P">
      <formula>NOT(ISERROR(SEARCH("P",J10)))</formula>
    </cfRule>
    <cfRule type="containsText" dxfId="19" priority="9" operator="containsText" text="A">
      <formula>NOT(ISERROR(SEARCH("A",J10)))</formula>
    </cfRule>
    <cfRule type="containsText" dxfId="18" priority="13" operator="containsText" text="WO">
      <formula>NOT(ISERROR(SEARCH("WO",J10)))</formula>
    </cfRule>
    <cfRule type="containsText" dxfId="17" priority="14" operator="containsText" text="WO">
      <formula>NOT(ISERROR(SEARCH("WO",J10)))</formula>
    </cfRule>
  </conditionalFormatting>
  <conditionalFormatting sqref="X11">
    <cfRule type="containsText" dxfId="16" priority="10" operator="containsText" text="L">
      <formula>NOT(ISERROR(SEARCH("L",X11)))</formula>
    </cfRule>
    <cfRule type="containsText" dxfId="15" priority="11" operator="containsText" text="A">
      <formula>NOT(ISERROR(SEARCH("A",X11)))</formula>
    </cfRule>
    <cfRule type="containsText" dxfId="14" priority="12" operator="containsText" text="P">
      <formula>NOT(ISERROR(SEARCH("P",X11)))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CD3ABEB3-BE50-43A4-8909-829B6A2E686D}">
            <xm:f>NOT(ISERROR(SEARCH($U$5,J10)))</xm:f>
            <xm:f>$U$5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J10:AN29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FFD474-3253-4E0F-80B8-BA65376E0DFC}">
          <x14:formula1>
            <xm:f>Sheet2!$E$8:$E$19</xm:f>
          </x14:formula1>
          <xm:sqref>G7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6D4C-1958-45EC-B602-324ADED158F5}">
  <dimension ref="D1:CN55"/>
  <sheetViews>
    <sheetView topLeftCell="AM1" zoomScale="79" workbookViewId="0">
      <selection activeCell="AU10" sqref="AU10"/>
    </sheetView>
  </sheetViews>
  <sheetFormatPr defaultRowHeight="14.4" x14ac:dyDescent="0.3"/>
  <cols>
    <col min="6" max="6" width="5" bestFit="1" customWidth="1"/>
    <col min="7" max="7" width="18.88671875" customWidth="1"/>
    <col min="8" max="8" width="11.5546875" bestFit="1" customWidth="1"/>
    <col min="9" max="9" width="8.6640625" bestFit="1" customWidth="1"/>
    <col min="10" max="10" width="13.88671875" customWidth="1"/>
    <col min="11" max="11" width="3.77734375" customWidth="1"/>
    <col min="12" max="13" width="4.5546875" customWidth="1"/>
    <col min="14" max="14" width="5.21875" customWidth="1"/>
    <col min="15" max="15" width="4.5546875" customWidth="1"/>
    <col min="16" max="17" width="4" customWidth="1"/>
    <col min="18" max="18" width="3.6640625" customWidth="1"/>
    <col min="19" max="20" width="3" bestFit="1" customWidth="1"/>
    <col min="21" max="21" width="4" customWidth="1"/>
    <col min="22" max="22" width="3.77734375" customWidth="1"/>
    <col min="23" max="23" width="3.44140625" customWidth="1"/>
    <col min="24" max="24" width="4" customWidth="1"/>
    <col min="25" max="25" width="3.5546875" customWidth="1"/>
    <col min="26" max="26" width="5" customWidth="1"/>
    <col min="27" max="27" width="4.44140625" customWidth="1"/>
    <col min="28" max="28" width="4.88671875" customWidth="1"/>
    <col min="29" max="29" width="4.109375" customWidth="1"/>
    <col min="30" max="30" width="3.77734375" customWidth="1"/>
    <col min="31" max="31" width="4.33203125" customWidth="1"/>
    <col min="32" max="32" width="3.5546875" customWidth="1"/>
    <col min="33" max="33" width="5" customWidth="1"/>
    <col min="34" max="34" width="4.5546875" customWidth="1"/>
    <col min="35" max="35" width="5.44140625" customWidth="1"/>
    <col min="36" max="36" width="3.77734375" customWidth="1"/>
    <col min="37" max="37" width="3.44140625" customWidth="1"/>
    <col min="38" max="38" width="4.21875" customWidth="1"/>
    <col min="39" max="39" width="3.44140625" customWidth="1"/>
    <col min="40" max="40" width="3" bestFit="1" customWidth="1"/>
    <col min="43" max="43" width="7.109375" customWidth="1"/>
    <col min="44" max="44" width="14.5546875" bestFit="1" customWidth="1"/>
    <col min="45" max="45" width="14.5546875" customWidth="1"/>
    <col min="46" max="46" width="13.5546875" customWidth="1"/>
    <col min="47" max="47" width="9.6640625" customWidth="1"/>
    <col min="50" max="50" width="10.5546875" customWidth="1"/>
    <col min="51" max="51" width="6.88671875" customWidth="1"/>
    <col min="52" max="52" width="11" customWidth="1"/>
    <col min="53" max="53" width="11.6640625" customWidth="1"/>
    <col min="54" max="54" width="14" customWidth="1"/>
    <col min="55" max="55" width="11.5546875" customWidth="1"/>
    <col min="56" max="56" width="11" customWidth="1"/>
  </cols>
  <sheetData>
    <row r="1" spans="4:92" x14ac:dyDescent="0.3">
      <c r="AO1" s="36"/>
      <c r="AP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</row>
    <row r="2" spans="4:92" x14ac:dyDescent="0.3">
      <c r="AO2" s="36"/>
      <c r="AP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</row>
    <row r="3" spans="4:92" x14ac:dyDescent="0.3">
      <c r="AO3" s="36"/>
      <c r="AP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</row>
    <row r="4" spans="4:92" x14ac:dyDescent="0.3">
      <c r="D4" s="36"/>
      <c r="E4" s="37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</row>
    <row r="5" spans="4:92" x14ac:dyDescent="0.3"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</row>
    <row r="6" spans="4:92" x14ac:dyDescent="0.3">
      <c r="D6" s="36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</row>
    <row r="7" spans="4:92" x14ac:dyDescent="0.3">
      <c r="D7" s="36"/>
      <c r="E7" s="40"/>
      <c r="F7" s="40" t="s">
        <v>24</v>
      </c>
      <c r="G7" s="41">
        <v>45992</v>
      </c>
      <c r="H7" s="42">
        <f>DATEDIF($G$7,$J$7,"D")+1</f>
        <v>31</v>
      </c>
      <c r="I7" s="40" t="s">
        <v>26</v>
      </c>
      <c r="J7" s="43">
        <f>EOMONTH(G7,0)</f>
        <v>46022</v>
      </c>
      <c r="K7" s="40"/>
      <c r="L7" s="40"/>
      <c r="M7" s="40"/>
      <c r="N7" s="40" t="str">
        <f>TEXT(G7,"mmmmmmm")</f>
        <v>December</v>
      </c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</row>
    <row r="8" spans="4:92" ht="15" thickBot="1" x14ac:dyDescent="0.35">
      <c r="D8" s="36"/>
      <c r="E8" s="40"/>
      <c r="F8" s="4"/>
      <c r="G8" s="4" t="s">
        <v>43</v>
      </c>
      <c r="H8" s="4"/>
      <c r="I8" s="4" t="s">
        <v>42</v>
      </c>
      <c r="J8" s="4" t="str">
        <f>TEXT(J9,"DDD")</f>
        <v>Mon</v>
      </c>
      <c r="K8" s="4" t="str">
        <f t="shared" ref="K8:AN8" si="0">TEXT(K9,"DDD")</f>
        <v>Tue</v>
      </c>
      <c r="L8" s="4" t="str">
        <f t="shared" si="0"/>
        <v>Wed</v>
      </c>
      <c r="M8" s="4" t="str">
        <f t="shared" si="0"/>
        <v>Thu</v>
      </c>
      <c r="N8" s="4" t="str">
        <f t="shared" si="0"/>
        <v>Fri</v>
      </c>
      <c r="O8" s="4" t="str">
        <f t="shared" si="0"/>
        <v>Sat</v>
      </c>
      <c r="P8" s="4" t="str">
        <f t="shared" si="0"/>
        <v>Sun</v>
      </c>
      <c r="Q8" s="4" t="str">
        <f t="shared" si="0"/>
        <v>Mon</v>
      </c>
      <c r="R8" s="4" t="str">
        <f t="shared" si="0"/>
        <v>Tue</v>
      </c>
      <c r="S8" s="4" t="str">
        <f t="shared" si="0"/>
        <v>Wed</v>
      </c>
      <c r="T8" s="4" t="str">
        <f t="shared" si="0"/>
        <v>Thu</v>
      </c>
      <c r="U8" s="4" t="str">
        <f t="shared" si="0"/>
        <v>Fri</v>
      </c>
      <c r="V8" s="4" t="str">
        <f t="shared" si="0"/>
        <v>Sat</v>
      </c>
      <c r="W8" s="4" t="str">
        <f t="shared" si="0"/>
        <v>Sun</v>
      </c>
      <c r="X8" s="4" t="str">
        <f t="shared" si="0"/>
        <v>Mon</v>
      </c>
      <c r="Y8" s="4" t="str">
        <f t="shared" si="0"/>
        <v>Tue</v>
      </c>
      <c r="Z8" s="4" t="str">
        <f t="shared" si="0"/>
        <v>Wed</v>
      </c>
      <c r="AA8" s="4" t="str">
        <f t="shared" si="0"/>
        <v>Thu</v>
      </c>
      <c r="AB8" s="4" t="str">
        <f t="shared" si="0"/>
        <v>Fri</v>
      </c>
      <c r="AC8" s="4" t="str">
        <f t="shared" si="0"/>
        <v>Sat</v>
      </c>
      <c r="AD8" s="4" t="str">
        <f t="shared" si="0"/>
        <v>Sun</v>
      </c>
      <c r="AE8" s="4" t="str">
        <f t="shared" si="0"/>
        <v>Mon</v>
      </c>
      <c r="AF8" s="4" t="str">
        <f t="shared" si="0"/>
        <v>Tue</v>
      </c>
      <c r="AG8" s="4" t="str">
        <f t="shared" si="0"/>
        <v>Wed</v>
      </c>
      <c r="AH8" s="4" t="str">
        <f t="shared" si="0"/>
        <v>Thu</v>
      </c>
      <c r="AI8" s="4" t="str">
        <f t="shared" si="0"/>
        <v>Fri</v>
      </c>
      <c r="AJ8" s="4" t="str">
        <f t="shared" si="0"/>
        <v>Sat</v>
      </c>
      <c r="AK8" s="4" t="str">
        <f t="shared" si="0"/>
        <v>Sun</v>
      </c>
      <c r="AL8" s="4" t="str">
        <f t="shared" si="0"/>
        <v>Mon</v>
      </c>
      <c r="AM8" s="4" t="str">
        <f t="shared" si="0"/>
        <v>Tue</v>
      </c>
      <c r="AN8" s="4" t="str">
        <f t="shared" si="0"/>
        <v>Wed</v>
      </c>
      <c r="AO8" s="40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</row>
    <row r="9" spans="4:92" ht="15" thickBot="1" x14ac:dyDescent="0.35">
      <c r="D9" s="36"/>
      <c r="E9" s="40"/>
      <c r="F9" s="6" t="s">
        <v>0</v>
      </c>
      <c r="G9" s="5" t="s">
        <v>1</v>
      </c>
      <c r="H9" s="5" t="s">
        <v>2</v>
      </c>
      <c r="I9" s="10" t="s">
        <v>25</v>
      </c>
      <c r="J9" s="11">
        <f>G7</f>
        <v>45992</v>
      </c>
      <c r="K9" s="11">
        <f>IF(J9&lt;$J$7,J9+1,"")</f>
        <v>45993</v>
      </c>
      <c r="L9" s="11">
        <f t="shared" ref="L9:AN9" si="1">IF(K9&lt;$J$7,K9+1,"")</f>
        <v>45994</v>
      </c>
      <c r="M9" s="11">
        <f t="shared" si="1"/>
        <v>45995</v>
      </c>
      <c r="N9" s="11">
        <f t="shared" si="1"/>
        <v>45996</v>
      </c>
      <c r="O9" s="11">
        <f t="shared" si="1"/>
        <v>45997</v>
      </c>
      <c r="P9" s="11">
        <f t="shared" si="1"/>
        <v>45998</v>
      </c>
      <c r="Q9" s="11">
        <f t="shared" si="1"/>
        <v>45999</v>
      </c>
      <c r="R9" s="11">
        <f t="shared" si="1"/>
        <v>46000</v>
      </c>
      <c r="S9" s="11">
        <f t="shared" si="1"/>
        <v>46001</v>
      </c>
      <c r="T9" s="11">
        <f t="shared" si="1"/>
        <v>46002</v>
      </c>
      <c r="U9" s="11">
        <f t="shared" si="1"/>
        <v>46003</v>
      </c>
      <c r="V9" s="11">
        <f t="shared" si="1"/>
        <v>46004</v>
      </c>
      <c r="W9" s="11">
        <f t="shared" si="1"/>
        <v>46005</v>
      </c>
      <c r="X9" s="11">
        <f t="shared" si="1"/>
        <v>46006</v>
      </c>
      <c r="Y9" s="11">
        <f t="shared" si="1"/>
        <v>46007</v>
      </c>
      <c r="Z9" s="11">
        <f t="shared" si="1"/>
        <v>46008</v>
      </c>
      <c r="AA9" s="11">
        <f t="shared" si="1"/>
        <v>46009</v>
      </c>
      <c r="AB9" s="11">
        <f t="shared" si="1"/>
        <v>46010</v>
      </c>
      <c r="AC9" s="11">
        <f t="shared" si="1"/>
        <v>46011</v>
      </c>
      <c r="AD9" s="11">
        <f t="shared" si="1"/>
        <v>46012</v>
      </c>
      <c r="AE9" s="11">
        <f t="shared" si="1"/>
        <v>46013</v>
      </c>
      <c r="AF9" s="11">
        <f t="shared" si="1"/>
        <v>46014</v>
      </c>
      <c r="AG9" s="11">
        <f t="shared" si="1"/>
        <v>46015</v>
      </c>
      <c r="AH9" s="11">
        <f t="shared" si="1"/>
        <v>46016</v>
      </c>
      <c r="AI9" s="11">
        <f t="shared" si="1"/>
        <v>46017</v>
      </c>
      <c r="AJ9" s="11">
        <f t="shared" si="1"/>
        <v>46018</v>
      </c>
      <c r="AK9" s="11">
        <f t="shared" si="1"/>
        <v>46019</v>
      </c>
      <c r="AL9" s="11">
        <f t="shared" si="1"/>
        <v>46020</v>
      </c>
      <c r="AM9" s="11">
        <f t="shared" si="1"/>
        <v>46021</v>
      </c>
      <c r="AN9" s="12">
        <f t="shared" si="1"/>
        <v>46022</v>
      </c>
      <c r="AO9" s="42"/>
      <c r="AP9" s="39"/>
      <c r="AQ9" s="26" t="s">
        <v>0</v>
      </c>
      <c r="AR9" s="27" t="s">
        <v>1</v>
      </c>
      <c r="AS9" s="27" t="s">
        <v>57</v>
      </c>
      <c r="AT9" s="27" t="s">
        <v>2</v>
      </c>
      <c r="AU9" s="19" t="s">
        <v>44</v>
      </c>
      <c r="AV9" s="19" t="s">
        <v>45</v>
      </c>
      <c r="AW9" s="22" t="s">
        <v>46</v>
      </c>
      <c r="AX9" s="19" t="s">
        <v>25</v>
      </c>
      <c r="AY9" s="19" t="s">
        <v>42</v>
      </c>
      <c r="AZ9" s="19" t="s">
        <v>50</v>
      </c>
      <c r="BA9" s="21" t="s">
        <v>47</v>
      </c>
      <c r="BB9" s="19" t="s">
        <v>48</v>
      </c>
      <c r="BC9" s="19" t="s">
        <v>49</v>
      </c>
      <c r="BD9" s="20" t="s">
        <v>51</v>
      </c>
      <c r="BE9" s="38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</row>
    <row r="10" spans="4:92" ht="15" thickBot="1" x14ac:dyDescent="0.35">
      <c r="D10" s="36"/>
      <c r="E10" s="40"/>
      <c r="F10" s="7">
        <v>1</v>
      </c>
      <c r="G10" s="2" t="s">
        <v>3</v>
      </c>
      <c r="H10" s="2">
        <v>1001</v>
      </c>
      <c r="I10" s="14">
        <f>COUNTIF($J$8:$AN$8,"Sun")</f>
        <v>4</v>
      </c>
      <c r="J10" s="15" t="s">
        <v>52</v>
      </c>
      <c r="K10" s="15" t="s">
        <v>52</v>
      </c>
      <c r="L10" s="15" t="s">
        <v>52</v>
      </c>
      <c r="M10" s="15" t="s">
        <v>52</v>
      </c>
      <c r="N10" s="15" t="s">
        <v>52</v>
      </c>
      <c r="O10" s="15" t="s">
        <v>52</v>
      </c>
      <c r="P10" s="15" t="str">
        <f t="shared" ref="P10:AK18" si="2">IF(P$8="Sun","WO","")</f>
        <v>WO</v>
      </c>
      <c r="Q10" s="15" t="s">
        <v>52</v>
      </c>
      <c r="R10" s="15" t="s">
        <v>52</v>
      </c>
      <c r="S10" s="15" t="s">
        <v>52</v>
      </c>
      <c r="T10" s="15" t="s">
        <v>52</v>
      </c>
      <c r="U10" s="15" t="s">
        <v>52</v>
      </c>
      <c r="V10" s="15" t="s">
        <v>52</v>
      </c>
      <c r="W10" s="15" t="str">
        <f t="shared" si="2"/>
        <v>WO</v>
      </c>
      <c r="X10" s="15" t="s">
        <v>52</v>
      </c>
      <c r="Y10" s="15" t="s">
        <v>52</v>
      </c>
      <c r="Z10" s="15" t="s">
        <v>54</v>
      </c>
      <c r="AA10" s="15" t="s">
        <v>54</v>
      </c>
      <c r="AB10" s="15" t="s">
        <v>54</v>
      </c>
      <c r="AC10" s="15" t="s">
        <v>52</v>
      </c>
      <c r="AD10" s="15" t="str">
        <f t="shared" si="2"/>
        <v>WO</v>
      </c>
      <c r="AE10" s="15" t="s">
        <v>52</v>
      </c>
      <c r="AF10" s="15" t="s">
        <v>52</v>
      </c>
      <c r="AG10" s="15" t="s">
        <v>52</v>
      </c>
      <c r="AH10" s="15" t="s">
        <v>52</v>
      </c>
      <c r="AI10" s="15" t="s">
        <v>52</v>
      </c>
      <c r="AJ10" s="15" t="s">
        <v>52</v>
      </c>
      <c r="AK10" s="15" t="str">
        <f t="shared" si="2"/>
        <v>WO</v>
      </c>
      <c r="AL10" s="15" t="s">
        <v>52</v>
      </c>
      <c r="AM10" s="15" t="s">
        <v>52</v>
      </c>
      <c r="AN10" s="15" t="s">
        <v>52</v>
      </c>
      <c r="AO10" s="40"/>
      <c r="AP10" s="38"/>
      <c r="AQ10" s="28">
        <v>1</v>
      </c>
      <c r="AR10" s="29" t="s">
        <v>3</v>
      </c>
      <c r="AS10" s="29" t="str">
        <f t="shared" ref="AS10:AS29" si="3">$N$7</f>
        <v>December</v>
      </c>
      <c r="AT10" s="30">
        <v>1001</v>
      </c>
      <c r="AU10">
        <f t="shared" ref="AU10:AU29" si="4">COUNTIF($J10:$AN10,"P")</f>
        <v>24</v>
      </c>
      <c r="AV10">
        <f t="shared" ref="AV10:AV29" si="5">COUNTIF($J10:$AN10,"A")</f>
        <v>0</v>
      </c>
      <c r="AW10">
        <f t="shared" ref="AW10:AW29" si="6">COUNTIF($J10:$AN10,"L")</f>
        <v>3</v>
      </c>
      <c r="AX10">
        <f t="shared" ref="AX10:AX29" si="7">$I$10</f>
        <v>4</v>
      </c>
      <c r="AY10" s="3">
        <f t="shared" ref="AY10:AY29" si="8">$H$7</f>
        <v>31</v>
      </c>
      <c r="AZ10" s="3">
        <f>dec[[#This Row],[Days]]-dec[[#This Row],[Absent]]</f>
        <v>31</v>
      </c>
      <c r="BA10" s="23">
        <v>10000</v>
      </c>
      <c r="BB10" s="24">
        <f>dec[[#This Row],[Salary]]/dec[[#This Row],[Days]]</f>
        <v>322.58064516129031</v>
      </c>
      <c r="BC10" s="24">
        <f>dec[[#This Row],[PerDaySalary]]*dec[[#This Row],[Absent]]</f>
        <v>0</v>
      </c>
      <c r="BD10" s="25">
        <f>dec[[#This Row],[Salary]]-dec[[#This Row],[Deduction]]</f>
        <v>10000</v>
      </c>
      <c r="BE10" s="38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</row>
    <row r="11" spans="4:92" ht="15" thickBot="1" x14ac:dyDescent="0.35">
      <c r="D11" s="36"/>
      <c r="E11" s="40"/>
      <c r="F11" s="7">
        <v>2</v>
      </c>
      <c r="G11" s="2" t="s">
        <v>27</v>
      </c>
      <c r="H11" s="2">
        <v>1002</v>
      </c>
      <c r="I11" s="16">
        <f t="shared" ref="I11:I29" si="9">COUNTIF($J$8:$AN$8,"Sun")</f>
        <v>4</v>
      </c>
      <c r="J11" s="15" t="s">
        <v>52</v>
      </c>
      <c r="K11" s="15" t="s">
        <v>52</v>
      </c>
      <c r="L11" s="15" t="s">
        <v>52</v>
      </c>
      <c r="M11" s="15" t="s">
        <v>52</v>
      </c>
      <c r="N11" s="15" t="s">
        <v>52</v>
      </c>
      <c r="O11" s="15" t="s">
        <v>52</v>
      </c>
      <c r="P11" s="15" t="str">
        <f t="shared" si="2"/>
        <v>WO</v>
      </c>
      <c r="Q11" s="15" t="s">
        <v>52</v>
      </c>
      <c r="R11" s="15" t="s">
        <v>52</v>
      </c>
      <c r="S11" s="15" t="s">
        <v>52</v>
      </c>
      <c r="T11" s="15" t="s">
        <v>52</v>
      </c>
      <c r="U11" s="15" t="s">
        <v>52</v>
      </c>
      <c r="V11" s="15" t="s">
        <v>52</v>
      </c>
      <c r="W11" s="15" t="str">
        <f t="shared" si="2"/>
        <v>WO</v>
      </c>
      <c r="X11" s="15" t="s">
        <v>52</v>
      </c>
      <c r="Y11" s="15" t="s">
        <v>52</v>
      </c>
      <c r="Z11" s="15" t="s">
        <v>54</v>
      </c>
      <c r="AA11" s="15" t="s">
        <v>54</v>
      </c>
      <c r="AB11" s="15" t="s">
        <v>54</v>
      </c>
      <c r="AC11" s="15" t="s">
        <v>52</v>
      </c>
      <c r="AD11" s="15" t="str">
        <f t="shared" si="2"/>
        <v>WO</v>
      </c>
      <c r="AE11" s="15" t="s">
        <v>52</v>
      </c>
      <c r="AF11" s="15" t="s">
        <v>52</v>
      </c>
      <c r="AG11" s="15" t="s">
        <v>52</v>
      </c>
      <c r="AH11" s="15" t="s">
        <v>52</v>
      </c>
      <c r="AI11" s="15" t="s">
        <v>52</v>
      </c>
      <c r="AJ11" s="15" t="s">
        <v>52</v>
      </c>
      <c r="AK11" s="15" t="str">
        <f t="shared" si="2"/>
        <v>WO</v>
      </c>
      <c r="AL11" s="15" t="s">
        <v>52</v>
      </c>
      <c r="AM11" s="15" t="s">
        <v>53</v>
      </c>
      <c r="AN11" s="15" t="s">
        <v>52</v>
      </c>
      <c r="AO11" s="40"/>
      <c r="AP11" s="38"/>
      <c r="AQ11" s="31">
        <v>2</v>
      </c>
      <c r="AR11" s="2" t="s">
        <v>27</v>
      </c>
      <c r="AS11" s="2" t="str">
        <f t="shared" si="3"/>
        <v>December</v>
      </c>
      <c r="AT11" s="32">
        <v>1002</v>
      </c>
      <c r="AU11">
        <f t="shared" si="4"/>
        <v>23</v>
      </c>
      <c r="AV11">
        <f t="shared" si="5"/>
        <v>1</v>
      </c>
      <c r="AW11">
        <f t="shared" si="6"/>
        <v>3</v>
      </c>
      <c r="AX11">
        <f t="shared" si="7"/>
        <v>4</v>
      </c>
      <c r="AY11" s="3">
        <f t="shared" si="8"/>
        <v>31</v>
      </c>
      <c r="AZ11" s="3">
        <f>dec[[#This Row],[Days]]-dec[[#This Row],[Absent]]</f>
        <v>30</v>
      </c>
      <c r="BA11" s="23">
        <v>20000</v>
      </c>
      <c r="BB11" s="24">
        <f>dec[[#This Row],[Salary]]/dec[[#This Row],[Days]]</f>
        <v>645.16129032258061</v>
      </c>
      <c r="BC11" s="24">
        <f>dec[[#This Row],[PerDaySalary]]*dec[[#This Row],[Absent]]</f>
        <v>645.16129032258061</v>
      </c>
      <c r="BD11" s="25">
        <f>dec[[#This Row],[Salary]]-dec[[#This Row],[Deduction]]</f>
        <v>19354.83870967742</v>
      </c>
      <c r="BE11" s="38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</row>
    <row r="12" spans="4:92" ht="15" thickBot="1" x14ac:dyDescent="0.35">
      <c r="D12" s="36"/>
      <c r="E12" s="40"/>
      <c r="F12" s="7">
        <v>3</v>
      </c>
      <c r="G12" s="2" t="s">
        <v>28</v>
      </c>
      <c r="H12" s="2">
        <v>1003</v>
      </c>
      <c r="I12" s="16">
        <f t="shared" si="9"/>
        <v>4</v>
      </c>
      <c r="J12" s="15" t="s">
        <v>52</v>
      </c>
      <c r="K12" s="15" t="s">
        <v>52</v>
      </c>
      <c r="L12" s="15" t="s">
        <v>52</v>
      </c>
      <c r="M12" s="15" t="s">
        <v>52</v>
      </c>
      <c r="N12" s="15" t="s">
        <v>52</v>
      </c>
      <c r="O12" s="15" t="s">
        <v>52</v>
      </c>
      <c r="P12" s="15" t="str">
        <f t="shared" si="2"/>
        <v>WO</v>
      </c>
      <c r="Q12" s="15" t="s">
        <v>52</v>
      </c>
      <c r="R12" s="15" t="s">
        <v>52</v>
      </c>
      <c r="S12" s="15" t="s">
        <v>52</v>
      </c>
      <c r="T12" s="15" t="s">
        <v>52</v>
      </c>
      <c r="U12" s="15" t="s">
        <v>52</v>
      </c>
      <c r="V12" s="15" t="s">
        <v>52</v>
      </c>
      <c r="W12" s="15" t="str">
        <f t="shared" si="2"/>
        <v>WO</v>
      </c>
      <c r="X12" s="15" t="s">
        <v>52</v>
      </c>
      <c r="Y12" s="15" t="s">
        <v>52</v>
      </c>
      <c r="Z12" s="15" t="s">
        <v>54</v>
      </c>
      <c r="AA12" s="15" t="s">
        <v>54</v>
      </c>
      <c r="AB12" s="15" t="s">
        <v>54</v>
      </c>
      <c r="AC12" s="15" t="s">
        <v>52</v>
      </c>
      <c r="AD12" s="15" t="str">
        <f t="shared" si="2"/>
        <v>WO</v>
      </c>
      <c r="AE12" s="15" t="s">
        <v>52</v>
      </c>
      <c r="AF12" s="15" t="s">
        <v>52</v>
      </c>
      <c r="AG12" s="15" t="s">
        <v>52</v>
      </c>
      <c r="AH12" s="15" t="s">
        <v>52</v>
      </c>
      <c r="AI12" s="15" t="s">
        <v>52</v>
      </c>
      <c r="AJ12" s="15" t="s">
        <v>52</v>
      </c>
      <c r="AK12" s="15" t="str">
        <f t="shared" si="2"/>
        <v>WO</v>
      </c>
      <c r="AL12" s="15" t="s">
        <v>52</v>
      </c>
      <c r="AM12" s="15" t="s">
        <v>52</v>
      </c>
      <c r="AN12" s="15" t="s">
        <v>52</v>
      </c>
      <c r="AO12" s="40"/>
      <c r="AP12" s="38"/>
      <c r="AQ12" s="31">
        <v>3</v>
      </c>
      <c r="AR12" s="2" t="s">
        <v>28</v>
      </c>
      <c r="AS12" s="2" t="str">
        <f t="shared" si="3"/>
        <v>December</v>
      </c>
      <c r="AT12" s="32">
        <v>1003</v>
      </c>
      <c r="AU12">
        <f t="shared" si="4"/>
        <v>24</v>
      </c>
      <c r="AV12">
        <f t="shared" si="5"/>
        <v>0</v>
      </c>
      <c r="AW12">
        <f t="shared" si="6"/>
        <v>3</v>
      </c>
      <c r="AX12">
        <f t="shared" si="7"/>
        <v>4</v>
      </c>
      <c r="AY12" s="3">
        <f t="shared" si="8"/>
        <v>31</v>
      </c>
      <c r="AZ12" s="3">
        <f>dec[[#This Row],[Days]]-dec[[#This Row],[Absent]]</f>
        <v>31</v>
      </c>
      <c r="BA12" s="23">
        <v>56000</v>
      </c>
      <c r="BB12" s="24">
        <f>dec[[#This Row],[Salary]]/dec[[#This Row],[Days]]</f>
        <v>1806.4516129032259</v>
      </c>
      <c r="BC12" s="24">
        <f>dec[[#This Row],[PerDaySalary]]*dec[[#This Row],[Absent]]</f>
        <v>0</v>
      </c>
      <c r="BD12" s="25">
        <f>dec[[#This Row],[Salary]]-dec[[#This Row],[Deduction]]</f>
        <v>56000</v>
      </c>
      <c r="BE12" s="38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</row>
    <row r="13" spans="4:92" ht="15" thickBot="1" x14ac:dyDescent="0.35">
      <c r="D13" s="36"/>
      <c r="E13" s="40"/>
      <c r="F13" s="7">
        <v>4</v>
      </c>
      <c r="G13" s="2" t="s">
        <v>3</v>
      </c>
      <c r="H13" s="2">
        <v>1004</v>
      </c>
      <c r="I13" s="16">
        <f t="shared" si="9"/>
        <v>4</v>
      </c>
      <c r="J13" s="15" t="s">
        <v>52</v>
      </c>
      <c r="K13" s="15" t="s">
        <v>52</v>
      </c>
      <c r="L13" s="15" t="s">
        <v>52</v>
      </c>
      <c r="M13" s="15" t="s">
        <v>53</v>
      </c>
      <c r="N13" s="15" t="s">
        <v>52</v>
      </c>
      <c r="O13" s="15" t="s">
        <v>52</v>
      </c>
      <c r="P13" s="15" t="str">
        <f t="shared" si="2"/>
        <v>WO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tr">
        <f t="shared" si="2"/>
        <v>WO</v>
      </c>
      <c r="X13" s="15" t="s">
        <v>52</v>
      </c>
      <c r="Y13" s="15" t="s">
        <v>52</v>
      </c>
      <c r="Z13" s="15" t="s">
        <v>54</v>
      </c>
      <c r="AA13" s="15" t="s">
        <v>54</v>
      </c>
      <c r="AB13" s="15" t="s">
        <v>54</v>
      </c>
      <c r="AC13" s="15" t="s">
        <v>52</v>
      </c>
      <c r="AD13" s="15" t="str">
        <f t="shared" si="2"/>
        <v>WO</v>
      </c>
      <c r="AE13" s="15" t="s">
        <v>52</v>
      </c>
      <c r="AF13" s="15" t="s">
        <v>52</v>
      </c>
      <c r="AG13" s="15" t="s">
        <v>52</v>
      </c>
      <c r="AH13" s="15" t="s">
        <v>52</v>
      </c>
      <c r="AI13" s="15" t="s">
        <v>52</v>
      </c>
      <c r="AJ13" s="15" t="s">
        <v>52</v>
      </c>
      <c r="AK13" s="15" t="str">
        <f t="shared" si="2"/>
        <v>WO</v>
      </c>
      <c r="AL13" s="15" t="s">
        <v>52</v>
      </c>
      <c r="AM13" s="15" t="s">
        <v>52</v>
      </c>
      <c r="AN13" s="15" t="s">
        <v>52</v>
      </c>
      <c r="AO13" s="40"/>
      <c r="AP13" s="38"/>
      <c r="AQ13" s="31">
        <v>4</v>
      </c>
      <c r="AR13" s="2" t="s">
        <v>3</v>
      </c>
      <c r="AS13" s="2" t="str">
        <f t="shared" si="3"/>
        <v>December</v>
      </c>
      <c r="AT13" s="32">
        <v>1004</v>
      </c>
      <c r="AU13">
        <f t="shared" si="4"/>
        <v>23</v>
      </c>
      <c r="AV13">
        <f t="shared" si="5"/>
        <v>1</v>
      </c>
      <c r="AW13">
        <f t="shared" si="6"/>
        <v>3</v>
      </c>
      <c r="AX13">
        <f t="shared" si="7"/>
        <v>4</v>
      </c>
      <c r="AY13" s="3">
        <f t="shared" si="8"/>
        <v>31</v>
      </c>
      <c r="AZ13" s="3">
        <f>dec[[#This Row],[Days]]-dec[[#This Row],[Absent]]</f>
        <v>30</v>
      </c>
      <c r="BA13" s="23">
        <v>34000</v>
      </c>
      <c r="BB13" s="24">
        <f>dec[[#This Row],[Salary]]/dec[[#This Row],[Days]]</f>
        <v>1096.7741935483871</v>
      </c>
      <c r="BC13" s="24">
        <f>dec[[#This Row],[PerDaySalary]]*dec[[#This Row],[Absent]]</f>
        <v>1096.7741935483871</v>
      </c>
      <c r="BD13" s="25">
        <f>dec[[#This Row],[Salary]]-dec[[#This Row],[Deduction]]</f>
        <v>32903.225806451614</v>
      </c>
      <c r="BE13" s="38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</row>
    <row r="14" spans="4:92" ht="15" thickBot="1" x14ac:dyDescent="0.35">
      <c r="D14" s="36"/>
      <c r="E14" s="40"/>
      <c r="F14" s="7">
        <v>5</v>
      </c>
      <c r="G14" s="2" t="s">
        <v>29</v>
      </c>
      <c r="H14" s="2">
        <v>1005</v>
      </c>
      <c r="I14" s="16">
        <f t="shared" si="9"/>
        <v>4</v>
      </c>
      <c r="J14" s="15" t="s">
        <v>52</v>
      </c>
      <c r="K14" s="15" t="s">
        <v>52</v>
      </c>
      <c r="L14" s="15" t="s">
        <v>52</v>
      </c>
      <c r="M14" s="15" t="s">
        <v>52</v>
      </c>
      <c r="N14" s="15" t="s">
        <v>52</v>
      </c>
      <c r="O14" s="15" t="s">
        <v>52</v>
      </c>
      <c r="P14" s="15" t="str">
        <f t="shared" si="2"/>
        <v>WO</v>
      </c>
      <c r="Q14" s="15" t="s">
        <v>52</v>
      </c>
      <c r="R14" s="15" t="s">
        <v>52</v>
      </c>
      <c r="S14" s="15" t="s">
        <v>52</v>
      </c>
      <c r="T14" s="15" t="s">
        <v>52</v>
      </c>
      <c r="U14" s="15" t="s">
        <v>52</v>
      </c>
      <c r="V14" s="15" t="s">
        <v>52</v>
      </c>
      <c r="W14" s="15" t="str">
        <f t="shared" si="2"/>
        <v>WO</v>
      </c>
      <c r="X14" s="15" t="s">
        <v>52</v>
      </c>
      <c r="Y14" s="15" t="s">
        <v>52</v>
      </c>
      <c r="Z14" s="15" t="s">
        <v>54</v>
      </c>
      <c r="AA14" s="15" t="s">
        <v>54</v>
      </c>
      <c r="AB14" s="15" t="s">
        <v>54</v>
      </c>
      <c r="AC14" s="15" t="s">
        <v>52</v>
      </c>
      <c r="AD14" s="15" t="str">
        <f t="shared" si="2"/>
        <v>WO</v>
      </c>
      <c r="AE14" s="15" t="s">
        <v>52</v>
      </c>
      <c r="AF14" s="15" t="s">
        <v>52</v>
      </c>
      <c r="AG14" s="15" t="s">
        <v>52</v>
      </c>
      <c r="AH14" s="15" t="s">
        <v>52</v>
      </c>
      <c r="AI14" s="15" t="s">
        <v>52</v>
      </c>
      <c r="AJ14" s="15" t="s">
        <v>52</v>
      </c>
      <c r="AK14" s="15" t="str">
        <f t="shared" si="2"/>
        <v>WO</v>
      </c>
      <c r="AL14" s="15" t="s">
        <v>52</v>
      </c>
      <c r="AM14" s="15" t="s">
        <v>52</v>
      </c>
      <c r="AN14" s="15" t="s">
        <v>52</v>
      </c>
      <c r="AO14" s="40"/>
      <c r="AP14" s="38"/>
      <c r="AQ14" s="31">
        <v>5</v>
      </c>
      <c r="AR14" s="2" t="s">
        <v>29</v>
      </c>
      <c r="AS14" s="2" t="str">
        <f t="shared" si="3"/>
        <v>December</v>
      </c>
      <c r="AT14" s="32">
        <v>1005</v>
      </c>
      <c r="AU14">
        <f t="shared" si="4"/>
        <v>24</v>
      </c>
      <c r="AV14">
        <f t="shared" si="5"/>
        <v>0</v>
      </c>
      <c r="AW14">
        <f t="shared" si="6"/>
        <v>3</v>
      </c>
      <c r="AX14">
        <f t="shared" si="7"/>
        <v>4</v>
      </c>
      <c r="AY14" s="3">
        <f t="shared" si="8"/>
        <v>31</v>
      </c>
      <c r="AZ14" s="3">
        <f>dec[[#This Row],[Days]]-dec[[#This Row],[Absent]]</f>
        <v>31</v>
      </c>
      <c r="BA14" s="23">
        <v>76000</v>
      </c>
      <c r="BB14" s="24">
        <f>dec[[#This Row],[Salary]]/dec[[#This Row],[Days]]</f>
        <v>2451.6129032258063</v>
      </c>
      <c r="BC14" s="24">
        <f>dec[[#This Row],[PerDaySalary]]*dec[[#This Row],[Absent]]</f>
        <v>0</v>
      </c>
      <c r="BD14" s="25">
        <f>dec[[#This Row],[Salary]]-dec[[#This Row],[Deduction]]</f>
        <v>76000</v>
      </c>
      <c r="BE14" s="38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</row>
    <row r="15" spans="4:92" ht="15" thickBot="1" x14ac:dyDescent="0.35">
      <c r="D15" s="36"/>
      <c r="E15" s="40"/>
      <c r="F15" s="7">
        <v>6</v>
      </c>
      <c r="G15" s="2" t="s">
        <v>30</v>
      </c>
      <c r="H15" s="2">
        <v>1006</v>
      </c>
      <c r="I15" s="16">
        <f t="shared" si="9"/>
        <v>4</v>
      </c>
      <c r="J15" s="15" t="s">
        <v>52</v>
      </c>
      <c r="K15" s="15" t="s">
        <v>52</v>
      </c>
      <c r="L15" s="15" t="s">
        <v>52</v>
      </c>
      <c r="M15" s="15" t="s">
        <v>52</v>
      </c>
      <c r="N15" s="15" t="s">
        <v>52</v>
      </c>
      <c r="O15" s="15" t="s">
        <v>52</v>
      </c>
      <c r="P15" s="15" t="str">
        <f t="shared" si="2"/>
        <v>WO</v>
      </c>
      <c r="Q15" s="15" t="s">
        <v>52</v>
      </c>
      <c r="R15" s="15" t="s">
        <v>52</v>
      </c>
      <c r="S15" s="15" t="s">
        <v>52</v>
      </c>
      <c r="T15" s="15" t="s">
        <v>52</v>
      </c>
      <c r="U15" s="15" t="s">
        <v>52</v>
      </c>
      <c r="V15" s="15" t="s">
        <v>52</v>
      </c>
      <c r="W15" s="15" t="str">
        <f t="shared" si="2"/>
        <v>WO</v>
      </c>
      <c r="X15" s="15" t="s">
        <v>52</v>
      </c>
      <c r="Y15" s="15" t="s">
        <v>52</v>
      </c>
      <c r="Z15" s="15" t="s">
        <v>54</v>
      </c>
      <c r="AA15" s="15" t="s">
        <v>54</v>
      </c>
      <c r="AB15" s="15" t="s">
        <v>54</v>
      </c>
      <c r="AC15" s="15" t="s">
        <v>52</v>
      </c>
      <c r="AD15" s="15" t="str">
        <f t="shared" si="2"/>
        <v>WO</v>
      </c>
      <c r="AE15" s="15" t="s">
        <v>52</v>
      </c>
      <c r="AF15" s="15" t="s">
        <v>52</v>
      </c>
      <c r="AG15" s="15" t="s">
        <v>53</v>
      </c>
      <c r="AH15" s="15" t="s">
        <v>52</v>
      </c>
      <c r="AI15" s="15" t="s">
        <v>52</v>
      </c>
      <c r="AJ15" s="15" t="s">
        <v>52</v>
      </c>
      <c r="AK15" s="15" t="str">
        <f t="shared" si="2"/>
        <v>WO</v>
      </c>
      <c r="AL15" s="15" t="s">
        <v>52</v>
      </c>
      <c r="AM15" s="15" t="s">
        <v>52</v>
      </c>
      <c r="AN15" s="15" t="s">
        <v>52</v>
      </c>
      <c r="AO15" s="40"/>
      <c r="AP15" s="38"/>
      <c r="AQ15" s="31">
        <v>6</v>
      </c>
      <c r="AR15" s="2" t="s">
        <v>30</v>
      </c>
      <c r="AS15" s="2" t="str">
        <f t="shared" si="3"/>
        <v>December</v>
      </c>
      <c r="AT15" s="32">
        <v>1006</v>
      </c>
      <c r="AU15">
        <f t="shared" si="4"/>
        <v>23</v>
      </c>
      <c r="AV15">
        <f t="shared" si="5"/>
        <v>1</v>
      </c>
      <c r="AW15">
        <f t="shared" si="6"/>
        <v>3</v>
      </c>
      <c r="AX15">
        <f t="shared" si="7"/>
        <v>4</v>
      </c>
      <c r="AY15" s="3">
        <f t="shared" si="8"/>
        <v>31</v>
      </c>
      <c r="AZ15" s="3">
        <f>dec[[#This Row],[Days]]-dec[[#This Row],[Absent]]</f>
        <v>30</v>
      </c>
      <c r="BA15" s="23">
        <v>89000</v>
      </c>
      <c r="BB15" s="24">
        <f>dec[[#This Row],[Salary]]/dec[[#This Row],[Days]]</f>
        <v>2870.9677419354839</v>
      </c>
      <c r="BC15" s="24">
        <f>dec[[#This Row],[PerDaySalary]]*dec[[#This Row],[Absent]]</f>
        <v>2870.9677419354839</v>
      </c>
      <c r="BD15" s="25">
        <f>dec[[#This Row],[Salary]]-dec[[#This Row],[Deduction]]</f>
        <v>86129.032258064515</v>
      </c>
      <c r="BE15" s="38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</row>
    <row r="16" spans="4:92" ht="15" thickBot="1" x14ac:dyDescent="0.35">
      <c r="D16" s="36"/>
      <c r="E16" s="40"/>
      <c r="F16" s="7">
        <v>7</v>
      </c>
      <c r="G16" s="2" t="s">
        <v>55</v>
      </c>
      <c r="H16" s="2">
        <v>1007</v>
      </c>
      <c r="I16" s="16">
        <f t="shared" si="9"/>
        <v>4</v>
      </c>
      <c r="J16" s="15" t="s">
        <v>52</v>
      </c>
      <c r="K16" s="15" t="s">
        <v>52</v>
      </c>
      <c r="L16" s="15" t="s">
        <v>52</v>
      </c>
      <c r="M16" s="15" t="s">
        <v>52</v>
      </c>
      <c r="N16" s="15" t="s">
        <v>52</v>
      </c>
      <c r="O16" s="15" t="s">
        <v>52</v>
      </c>
      <c r="P16" s="15" t="str">
        <f t="shared" si="2"/>
        <v>WO</v>
      </c>
      <c r="Q16" s="15" t="s">
        <v>52</v>
      </c>
      <c r="R16" s="15" t="s">
        <v>52</v>
      </c>
      <c r="S16" s="15" t="s">
        <v>52</v>
      </c>
      <c r="T16" s="15" t="s">
        <v>52</v>
      </c>
      <c r="U16" s="15" t="s">
        <v>52</v>
      </c>
      <c r="V16" s="15" t="s">
        <v>52</v>
      </c>
      <c r="W16" s="15" t="str">
        <f t="shared" si="2"/>
        <v>WO</v>
      </c>
      <c r="X16" s="15" t="s">
        <v>52</v>
      </c>
      <c r="Y16" s="15" t="s">
        <v>52</v>
      </c>
      <c r="Z16" s="15" t="s">
        <v>54</v>
      </c>
      <c r="AA16" s="15" t="s">
        <v>54</v>
      </c>
      <c r="AB16" s="15" t="s">
        <v>54</v>
      </c>
      <c r="AC16" s="15" t="s">
        <v>52</v>
      </c>
      <c r="AD16" s="15" t="str">
        <f t="shared" si="2"/>
        <v>WO</v>
      </c>
      <c r="AE16" s="15" t="s">
        <v>52</v>
      </c>
      <c r="AF16" s="15" t="s">
        <v>52</v>
      </c>
      <c r="AG16" s="15" t="s">
        <v>52</v>
      </c>
      <c r="AH16" s="15" t="s">
        <v>52</v>
      </c>
      <c r="AI16" s="15" t="s">
        <v>52</v>
      </c>
      <c r="AJ16" s="15" t="s">
        <v>52</v>
      </c>
      <c r="AK16" s="15" t="str">
        <f t="shared" si="2"/>
        <v>WO</v>
      </c>
      <c r="AL16" s="15" t="s">
        <v>52</v>
      </c>
      <c r="AM16" s="15" t="s">
        <v>53</v>
      </c>
      <c r="AN16" s="15" t="s">
        <v>52</v>
      </c>
      <c r="AO16" s="40"/>
      <c r="AP16" s="38"/>
      <c r="AQ16" s="31">
        <v>7</v>
      </c>
      <c r="AR16" s="2" t="s">
        <v>55</v>
      </c>
      <c r="AS16" s="2" t="str">
        <f t="shared" si="3"/>
        <v>December</v>
      </c>
      <c r="AT16" s="32">
        <v>1007</v>
      </c>
      <c r="AU16">
        <f t="shared" si="4"/>
        <v>23</v>
      </c>
      <c r="AV16">
        <f t="shared" si="5"/>
        <v>1</v>
      </c>
      <c r="AW16">
        <f t="shared" si="6"/>
        <v>3</v>
      </c>
      <c r="AX16">
        <f t="shared" si="7"/>
        <v>4</v>
      </c>
      <c r="AY16" s="3">
        <f t="shared" si="8"/>
        <v>31</v>
      </c>
      <c r="AZ16" s="3">
        <f>dec[[#This Row],[Days]]-dec[[#This Row],[Absent]]</f>
        <v>30</v>
      </c>
      <c r="BA16" s="23">
        <v>76000</v>
      </c>
      <c r="BB16" s="24">
        <f>dec[[#This Row],[Salary]]/dec[[#This Row],[Days]]</f>
        <v>2451.6129032258063</v>
      </c>
      <c r="BC16" s="24">
        <f>dec[[#This Row],[PerDaySalary]]*dec[[#This Row],[Absent]]</f>
        <v>2451.6129032258063</v>
      </c>
      <c r="BD16" s="25">
        <f>dec[[#This Row],[Salary]]-dec[[#This Row],[Deduction]]</f>
        <v>73548.387096774197</v>
      </c>
      <c r="BE16" s="38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</row>
    <row r="17" spans="4:92" ht="15" thickBot="1" x14ac:dyDescent="0.35">
      <c r="D17" s="36"/>
      <c r="E17" s="40"/>
      <c r="F17" s="7">
        <v>8</v>
      </c>
      <c r="G17" s="2" t="s">
        <v>31</v>
      </c>
      <c r="H17" s="2">
        <v>1008</v>
      </c>
      <c r="I17" s="16">
        <f t="shared" si="9"/>
        <v>4</v>
      </c>
      <c r="J17" s="15" t="s">
        <v>52</v>
      </c>
      <c r="K17" s="15" t="s">
        <v>52</v>
      </c>
      <c r="L17" s="15" t="s">
        <v>52</v>
      </c>
      <c r="M17" s="15" t="s">
        <v>52</v>
      </c>
      <c r="N17" s="15" t="s">
        <v>52</v>
      </c>
      <c r="O17" s="15" t="s">
        <v>52</v>
      </c>
      <c r="P17" s="15" t="str">
        <f t="shared" si="2"/>
        <v>WO</v>
      </c>
      <c r="Q17" s="15" t="s">
        <v>52</v>
      </c>
      <c r="R17" s="15" t="s">
        <v>52</v>
      </c>
      <c r="S17" s="15" t="s">
        <v>52</v>
      </c>
      <c r="T17" s="15" t="s">
        <v>52</v>
      </c>
      <c r="U17" s="15" t="s">
        <v>52</v>
      </c>
      <c r="V17" s="15" t="s">
        <v>52</v>
      </c>
      <c r="W17" s="15" t="str">
        <f t="shared" si="2"/>
        <v>WO</v>
      </c>
      <c r="X17" s="15" t="s">
        <v>52</v>
      </c>
      <c r="Y17" s="15" t="s">
        <v>52</v>
      </c>
      <c r="Z17" s="15" t="s">
        <v>54</v>
      </c>
      <c r="AA17" s="15" t="s">
        <v>54</v>
      </c>
      <c r="AB17" s="15" t="s">
        <v>54</v>
      </c>
      <c r="AC17" s="15" t="s">
        <v>52</v>
      </c>
      <c r="AD17" s="15" t="str">
        <f t="shared" si="2"/>
        <v>WO</v>
      </c>
      <c r="AE17" s="15" t="s">
        <v>52</v>
      </c>
      <c r="AF17" s="15" t="s">
        <v>52</v>
      </c>
      <c r="AG17" s="15" t="s">
        <v>52</v>
      </c>
      <c r="AH17" s="15" t="s">
        <v>52</v>
      </c>
      <c r="AI17" s="15" t="s">
        <v>52</v>
      </c>
      <c r="AJ17" s="15" t="s">
        <v>52</v>
      </c>
      <c r="AK17" s="15" t="str">
        <f t="shared" si="2"/>
        <v>WO</v>
      </c>
      <c r="AL17" s="15" t="s">
        <v>52</v>
      </c>
      <c r="AM17" s="15" t="s">
        <v>52</v>
      </c>
      <c r="AN17" s="15" t="s">
        <v>52</v>
      </c>
      <c r="AO17" s="40"/>
      <c r="AP17" s="38"/>
      <c r="AQ17" s="31">
        <v>8</v>
      </c>
      <c r="AR17" s="2" t="s">
        <v>31</v>
      </c>
      <c r="AS17" s="2" t="str">
        <f t="shared" si="3"/>
        <v>December</v>
      </c>
      <c r="AT17" s="32">
        <v>1008</v>
      </c>
      <c r="AU17">
        <f t="shared" si="4"/>
        <v>24</v>
      </c>
      <c r="AV17">
        <f t="shared" si="5"/>
        <v>0</v>
      </c>
      <c r="AW17">
        <f t="shared" si="6"/>
        <v>3</v>
      </c>
      <c r="AX17">
        <f t="shared" si="7"/>
        <v>4</v>
      </c>
      <c r="AY17" s="3">
        <f t="shared" si="8"/>
        <v>31</v>
      </c>
      <c r="AZ17" s="3">
        <f>dec[[#This Row],[Days]]-dec[[#This Row],[Absent]]</f>
        <v>31</v>
      </c>
      <c r="BA17" s="23">
        <v>54000</v>
      </c>
      <c r="BB17" s="24">
        <f>dec[[#This Row],[Salary]]/dec[[#This Row],[Days]]</f>
        <v>1741.9354838709678</v>
      </c>
      <c r="BC17" s="24">
        <f>dec[[#This Row],[PerDaySalary]]*dec[[#This Row],[Absent]]</f>
        <v>0</v>
      </c>
      <c r="BD17" s="25">
        <f>dec[[#This Row],[Salary]]-dec[[#This Row],[Deduction]]</f>
        <v>54000</v>
      </c>
      <c r="BE17" s="38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</row>
    <row r="18" spans="4:92" ht="15" thickBot="1" x14ac:dyDescent="0.35">
      <c r="D18" s="36"/>
      <c r="E18" s="40"/>
      <c r="F18" s="7">
        <v>9</v>
      </c>
      <c r="G18" s="2" t="s">
        <v>32</v>
      </c>
      <c r="H18" s="2">
        <v>1009</v>
      </c>
      <c r="I18" s="16">
        <f t="shared" si="9"/>
        <v>4</v>
      </c>
      <c r="J18" s="15" t="s">
        <v>52</v>
      </c>
      <c r="K18" s="15" t="s">
        <v>52</v>
      </c>
      <c r="L18" s="15" t="s">
        <v>52</v>
      </c>
      <c r="M18" s="15" t="s">
        <v>52</v>
      </c>
      <c r="N18" s="15" t="s">
        <v>52</v>
      </c>
      <c r="O18" s="15" t="s">
        <v>52</v>
      </c>
      <c r="P18" s="15" t="str">
        <f t="shared" si="2"/>
        <v>WO</v>
      </c>
      <c r="Q18" s="15" t="s">
        <v>52</v>
      </c>
      <c r="R18" s="15" t="s">
        <v>52</v>
      </c>
      <c r="S18" s="15" t="s">
        <v>52</v>
      </c>
      <c r="T18" s="15" t="s">
        <v>52</v>
      </c>
      <c r="U18" s="15" t="s">
        <v>52</v>
      </c>
      <c r="V18" s="15" t="s">
        <v>52</v>
      </c>
      <c r="W18" s="15" t="str">
        <f t="shared" si="2"/>
        <v>WO</v>
      </c>
      <c r="X18" s="15" t="s">
        <v>52</v>
      </c>
      <c r="Y18" s="15" t="s">
        <v>52</v>
      </c>
      <c r="Z18" s="15" t="s">
        <v>54</v>
      </c>
      <c r="AA18" s="15" t="s">
        <v>54</v>
      </c>
      <c r="AB18" s="15" t="s">
        <v>54</v>
      </c>
      <c r="AC18" s="15" t="s">
        <v>52</v>
      </c>
      <c r="AD18" s="15" t="str">
        <f t="shared" ref="AD18:AK29" si="10">IF(AD$8="Sun","WO","")</f>
        <v>WO</v>
      </c>
      <c r="AE18" s="15" t="s">
        <v>52</v>
      </c>
      <c r="AF18" s="15" t="s">
        <v>52</v>
      </c>
      <c r="AG18" s="15" t="s">
        <v>52</v>
      </c>
      <c r="AH18" s="15" t="s">
        <v>52</v>
      </c>
      <c r="AI18" s="15" t="s">
        <v>52</v>
      </c>
      <c r="AJ18" s="15" t="s">
        <v>52</v>
      </c>
      <c r="AK18" s="15" t="str">
        <f t="shared" si="10"/>
        <v>WO</v>
      </c>
      <c r="AL18" s="15" t="s">
        <v>52</v>
      </c>
      <c r="AM18" s="15" t="s">
        <v>52</v>
      </c>
      <c r="AN18" s="15" t="s">
        <v>52</v>
      </c>
      <c r="AO18" s="40"/>
      <c r="AP18" s="38"/>
      <c r="AQ18" s="31">
        <v>9</v>
      </c>
      <c r="AR18" s="2" t="s">
        <v>32</v>
      </c>
      <c r="AS18" s="2" t="str">
        <f t="shared" si="3"/>
        <v>December</v>
      </c>
      <c r="AT18" s="32">
        <v>1009</v>
      </c>
      <c r="AU18">
        <f t="shared" si="4"/>
        <v>24</v>
      </c>
      <c r="AV18">
        <f t="shared" si="5"/>
        <v>0</v>
      </c>
      <c r="AW18">
        <f t="shared" si="6"/>
        <v>3</v>
      </c>
      <c r="AX18">
        <f t="shared" si="7"/>
        <v>4</v>
      </c>
      <c r="AY18" s="3">
        <f t="shared" si="8"/>
        <v>31</v>
      </c>
      <c r="AZ18" s="3">
        <f>dec[[#This Row],[Days]]-dec[[#This Row],[Absent]]</f>
        <v>31</v>
      </c>
      <c r="BA18" s="23">
        <v>34000</v>
      </c>
      <c r="BB18" s="24">
        <f>dec[[#This Row],[Salary]]/dec[[#This Row],[Days]]</f>
        <v>1096.7741935483871</v>
      </c>
      <c r="BC18" s="24">
        <f>dec[[#This Row],[PerDaySalary]]*dec[[#This Row],[Absent]]</f>
        <v>0</v>
      </c>
      <c r="BD18" s="25">
        <f>dec[[#This Row],[Salary]]-dec[[#This Row],[Deduction]]</f>
        <v>34000</v>
      </c>
      <c r="BE18" s="38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</row>
    <row r="19" spans="4:92" ht="15" thickBot="1" x14ac:dyDescent="0.35">
      <c r="D19" s="36"/>
      <c r="E19" s="40"/>
      <c r="F19" s="7">
        <v>10</v>
      </c>
      <c r="G19" s="2" t="s">
        <v>11</v>
      </c>
      <c r="H19" s="2">
        <v>1010</v>
      </c>
      <c r="I19" s="16">
        <f t="shared" si="9"/>
        <v>4</v>
      </c>
      <c r="J19" s="15" t="s">
        <v>52</v>
      </c>
      <c r="K19" s="15" t="s">
        <v>52</v>
      </c>
      <c r="L19" s="15" t="s">
        <v>52</v>
      </c>
      <c r="M19" s="15" t="s">
        <v>52</v>
      </c>
      <c r="N19" s="15" t="s">
        <v>52</v>
      </c>
      <c r="O19" s="15" t="s">
        <v>52</v>
      </c>
      <c r="P19" s="15" t="str">
        <f t="shared" ref="P19:W29" si="11">IF(P$8="Sun","WO","")</f>
        <v>WO</v>
      </c>
      <c r="Q19" s="15" t="s">
        <v>52</v>
      </c>
      <c r="R19" s="15" t="s">
        <v>52</v>
      </c>
      <c r="S19" s="15" t="s">
        <v>53</v>
      </c>
      <c r="T19" s="15" t="s">
        <v>52</v>
      </c>
      <c r="U19" s="15" t="s">
        <v>52</v>
      </c>
      <c r="V19" s="15" t="s">
        <v>52</v>
      </c>
      <c r="W19" s="15" t="str">
        <f t="shared" si="11"/>
        <v>WO</v>
      </c>
      <c r="X19" s="15" t="s">
        <v>52</v>
      </c>
      <c r="Y19" s="15" t="s">
        <v>52</v>
      </c>
      <c r="Z19" s="15" t="s">
        <v>54</v>
      </c>
      <c r="AA19" s="15" t="s">
        <v>54</v>
      </c>
      <c r="AB19" s="15" t="s">
        <v>54</v>
      </c>
      <c r="AC19" s="15" t="s">
        <v>52</v>
      </c>
      <c r="AD19" s="15" t="str">
        <f t="shared" si="10"/>
        <v>WO</v>
      </c>
      <c r="AE19" s="15" t="s">
        <v>52</v>
      </c>
      <c r="AF19" s="15" t="s">
        <v>52</v>
      </c>
      <c r="AG19" s="15" t="s">
        <v>52</v>
      </c>
      <c r="AH19" s="15" t="s">
        <v>52</v>
      </c>
      <c r="AI19" s="15" t="s">
        <v>52</v>
      </c>
      <c r="AJ19" s="15" t="s">
        <v>52</v>
      </c>
      <c r="AK19" s="15" t="str">
        <f t="shared" si="10"/>
        <v>WO</v>
      </c>
      <c r="AL19" s="15" t="s">
        <v>52</v>
      </c>
      <c r="AM19" s="15" t="s">
        <v>52</v>
      </c>
      <c r="AN19" s="15" t="s">
        <v>52</v>
      </c>
      <c r="AO19" s="40"/>
      <c r="AP19" s="38"/>
      <c r="AQ19" s="31">
        <v>10</v>
      </c>
      <c r="AR19" s="2" t="s">
        <v>11</v>
      </c>
      <c r="AS19" s="2" t="str">
        <f t="shared" si="3"/>
        <v>December</v>
      </c>
      <c r="AT19" s="32">
        <v>1010</v>
      </c>
      <c r="AU19">
        <f t="shared" si="4"/>
        <v>23</v>
      </c>
      <c r="AV19">
        <f t="shared" si="5"/>
        <v>1</v>
      </c>
      <c r="AW19">
        <f t="shared" si="6"/>
        <v>3</v>
      </c>
      <c r="AX19">
        <f t="shared" si="7"/>
        <v>4</v>
      </c>
      <c r="AY19" s="3">
        <f t="shared" si="8"/>
        <v>31</v>
      </c>
      <c r="AZ19" s="3">
        <f>dec[[#This Row],[Days]]-dec[[#This Row],[Absent]]</f>
        <v>30</v>
      </c>
      <c r="BA19" s="23">
        <v>23000</v>
      </c>
      <c r="BB19" s="24">
        <f>dec[[#This Row],[Salary]]/dec[[#This Row],[Days]]</f>
        <v>741.93548387096769</v>
      </c>
      <c r="BC19" s="24">
        <f>dec[[#This Row],[PerDaySalary]]*dec[[#This Row],[Absent]]</f>
        <v>741.93548387096769</v>
      </c>
      <c r="BD19" s="25">
        <f>dec[[#This Row],[Salary]]-dec[[#This Row],[Deduction]]</f>
        <v>22258.064516129034</v>
      </c>
      <c r="BE19" s="38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</row>
    <row r="20" spans="4:92" ht="15" thickBot="1" x14ac:dyDescent="0.35">
      <c r="D20" s="36"/>
      <c r="E20" s="40"/>
      <c r="F20" s="7">
        <v>11</v>
      </c>
      <c r="G20" s="2" t="s">
        <v>56</v>
      </c>
      <c r="H20" s="2">
        <v>1011</v>
      </c>
      <c r="I20" s="16">
        <f t="shared" si="9"/>
        <v>4</v>
      </c>
      <c r="J20" s="15" t="s">
        <v>52</v>
      </c>
      <c r="K20" s="15" t="s">
        <v>52</v>
      </c>
      <c r="L20" s="15" t="s">
        <v>52</v>
      </c>
      <c r="M20" s="15" t="s">
        <v>52</v>
      </c>
      <c r="N20" s="15" t="s">
        <v>52</v>
      </c>
      <c r="O20" s="15" t="s">
        <v>52</v>
      </c>
      <c r="P20" s="15" t="str">
        <f t="shared" si="11"/>
        <v>WO</v>
      </c>
      <c r="Q20" s="15" t="s">
        <v>52</v>
      </c>
      <c r="R20" s="15" t="s">
        <v>52</v>
      </c>
      <c r="S20" s="15" t="s">
        <v>52</v>
      </c>
      <c r="T20" s="15" t="s">
        <v>52</v>
      </c>
      <c r="U20" s="15" t="s">
        <v>52</v>
      </c>
      <c r="V20" s="15" t="s">
        <v>52</v>
      </c>
      <c r="W20" s="15" t="str">
        <f t="shared" si="11"/>
        <v>WO</v>
      </c>
      <c r="X20" s="15" t="s">
        <v>52</v>
      </c>
      <c r="Y20" s="15" t="s">
        <v>52</v>
      </c>
      <c r="Z20" s="15" t="s">
        <v>54</v>
      </c>
      <c r="AA20" s="15" t="s">
        <v>54</v>
      </c>
      <c r="AB20" s="15" t="s">
        <v>54</v>
      </c>
      <c r="AC20" s="15" t="s">
        <v>52</v>
      </c>
      <c r="AD20" s="15" t="str">
        <f t="shared" si="10"/>
        <v>WO</v>
      </c>
      <c r="AE20" s="15" t="s">
        <v>52</v>
      </c>
      <c r="AF20" s="15" t="s">
        <v>52</v>
      </c>
      <c r="AG20" s="15" t="s">
        <v>52</v>
      </c>
      <c r="AH20" s="15" t="s">
        <v>52</v>
      </c>
      <c r="AI20" s="15" t="s">
        <v>52</v>
      </c>
      <c r="AJ20" s="15" t="s">
        <v>52</v>
      </c>
      <c r="AK20" s="15" t="str">
        <f t="shared" si="10"/>
        <v>WO</v>
      </c>
      <c r="AL20" s="15" t="s">
        <v>52</v>
      </c>
      <c r="AM20" s="15" t="s">
        <v>52</v>
      </c>
      <c r="AN20" s="15" t="s">
        <v>52</v>
      </c>
      <c r="AO20" s="40"/>
      <c r="AP20" s="38"/>
      <c r="AQ20" s="31">
        <v>11</v>
      </c>
      <c r="AR20" s="2" t="s">
        <v>56</v>
      </c>
      <c r="AS20" s="2" t="str">
        <f t="shared" si="3"/>
        <v>December</v>
      </c>
      <c r="AT20" s="32">
        <v>1011</v>
      </c>
      <c r="AU20">
        <f t="shared" si="4"/>
        <v>24</v>
      </c>
      <c r="AV20">
        <f t="shared" si="5"/>
        <v>0</v>
      </c>
      <c r="AW20">
        <f t="shared" si="6"/>
        <v>3</v>
      </c>
      <c r="AX20">
        <f t="shared" si="7"/>
        <v>4</v>
      </c>
      <c r="AY20" s="3">
        <f t="shared" si="8"/>
        <v>31</v>
      </c>
      <c r="AZ20" s="3">
        <f>dec[[#This Row],[Days]]-dec[[#This Row],[Absent]]</f>
        <v>31</v>
      </c>
      <c r="BA20" s="23">
        <v>45000</v>
      </c>
      <c r="BB20" s="24">
        <f>dec[[#This Row],[Salary]]/dec[[#This Row],[Days]]</f>
        <v>1451.6129032258063</v>
      </c>
      <c r="BC20" s="24">
        <f>dec[[#This Row],[PerDaySalary]]*dec[[#This Row],[Absent]]</f>
        <v>0</v>
      </c>
      <c r="BD20" s="25">
        <f>dec[[#This Row],[Salary]]-dec[[#This Row],[Deduction]]</f>
        <v>45000</v>
      </c>
      <c r="BE20" s="38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</row>
    <row r="21" spans="4:92" ht="15" thickBot="1" x14ac:dyDescent="0.35">
      <c r="D21" s="36"/>
      <c r="E21" s="40"/>
      <c r="F21" s="7">
        <v>12</v>
      </c>
      <c r="G21" s="2" t="s">
        <v>33</v>
      </c>
      <c r="H21" s="2">
        <v>1012</v>
      </c>
      <c r="I21" s="16">
        <f t="shared" si="9"/>
        <v>4</v>
      </c>
      <c r="J21" s="15" t="s">
        <v>52</v>
      </c>
      <c r="K21" s="15" t="s">
        <v>52</v>
      </c>
      <c r="L21" s="15" t="s">
        <v>52</v>
      </c>
      <c r="M21" s="15" t="s">
        <v>52</v>
      </c>
      <c r="N21" s="15" t="s">
        <v>52</v>
      </c>
      <c r="O21" s="15" t="s">
        <v>52</v>
      </c>
      <c r="P21" s="15" t="str">
        <f t="shared" si="11"/>
        <v>WO</v>
      </c>
      <c r="Q21" s="15" t="s">
        <v>52</v>
      </c>
      <c r="R21" s="15" t="s">
        <v>52</v>
      </c>
      <c r="S21" s="15" t="s">
        <v>52</v>
      </c>
      <c r="T21" s="15" t="s">
        <v>52</v>
      </c>
      <c r="U21" s="15" t="s">
        <v>52</v>
      </c>
      <c r="V21" s="15" t="s">
        <v>52</v>
      </c>
      <c r="W21" s="15" t="str">
        <f t="shared" si="11"/>
        <v>WO</v>
      </c>
      <c r="X21" s="15" t="s">
        <v>52</v>
      </c>
      <c r="Y21" s="15" t="s">
        <v>52</v>
      </c>
      <c r="Z21" s="15" t="s">
        <v>54</v>
      </c>
      <c r="AA21" s="15" t="s">
        <v>54</v>
      </c>
      <c r="AB21" s="15" t="s">
        <v>54</v>
      </c>
      <c r="AC21" s="15" t="s">
        <v>52</v>
      </c>
      <c r="AD21" s="15" t="str">
        <f t="shared" si="10"/>
        <v>WO</v>
      </c>
      <c r="AE21" s="15" t="s">
        <v>52</v>
      </c>
      <c r="AF21" s="15" t="s">
        <v>52</v>
      </c>
      <c r="AG21" s="15" t="s">
        <v>52</v>
      </c>
      <c r="AH21" s="15" t="s">
        <v>53</v>
      </c>
      <c r="AI21" s="15" t="s">
        <v>52</v>
      </c>
      <c r="AJ21" s="15" t="s">
        <v>52</v>
      </c>
      <c r="AK21" s="15" t="str">
        <f t="shared" si="10"/>
        <v>WO</v>
      </c>
      <c r="AL21" s="15" t="s">
        <v>52</v>
      </c>
      <c r="AM21" s="15" t="s">
        <v>52</v>
      </c>
      <c r="AN21" s="15" t="s">
        <v>52</v>
      </c>
      <c r="AO21" s="40"/>
      <c r="AP21" s="38"/>
      <c r="AQ21" s="31">
        <v>12</v>
      </c>
      <c r="AR21" s="2" t="s">
        <v>33</v>
      </c>
      <c r="AS21" s="2" t="str">
        <f t="shared" si="3"/>
        <v>December</v>
      </c>
      <c r="AT21" s="32">
        <v>1012</v>
      </c>
      <c r="AU21">
        <f t="shared" si="4"/>
        <v>23</v>
      </c>
      <c r="AV21">
        <f t="shared" si="5"/>
        <v>1</v>
      </c>
      <c r="AW21">
        <f t="shared" si="6"/>
        <v>3</v>
      </c>
      <c r="AX21">
        <f t="shared" si="7"/>
        <v>4</v>
      </c>
      <c r="AY21" s="3">
        <f t="shared" si="8"/>
        <v>31</v>
      </c>
      <c r="AZ21" s="3">
        <f>dec[[#This Row],[Days]]-dec[[#This Row],[Absent]]</f>
        <v>30</v>
      </c>
      <c r="BA21" s="23">
        <v>54000</v>
      </c>
      <c r="BB21" s="24">
        <f>dec[[#This Row],[Salary]]/dec[[#This Row],[Days]]</f>
        <v>1741.9354838709678</v>
      </c>
      <c r="BC21" s="24">
        <f>dec[[#This Row],[PerDaySalary]]*dec[[#This Row],[Absent]]</f>
        <v>1741.9354838709678</v>
      </c>
      <c r="BD21" s="25">
        <f>dec[[#This Row],[Salary]]-dec[[#This Row],[Deduction]]</f>
        <v>52258.06451612903</v>
      </c>
      <c r="BE21" s="38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</row>
    <row r="22" spans="4:92" ht="15" thickBot="1" x14ac:dyDescent="0.35">
      <c r="D22" s="36"/>
      <c r="E22" s="40"/>
      <c r="F22" s="7">
        <v>13</v>
      </c>
      <c r="G22" s="2" t="s">
        <v>34</v>
      </c>
      <c r="H22" s="2">
        <v>1013</v>
      </c>
      <c r="I22" s="16">
        <f t="shared" si="9"/>
        <v>4</v>
      </c>
      <c r="J22" s="15" t="s">
        <v>52</v>
      </c>
      <c r="K22" s="15" t="s">
        <v>52</v>
      </c>
      <c r="L22" s="15" t="s">
        <v>52</v>
      </c>
      <c r="M22" s="15" t="s">
        <v>52</v>
      </c>
      <c r="N22" s="15" t="s">
        <v>52</v>
      </c>
      <c r="O22" s="15" t="s">
        <v>52</v>
      </c>
      <c r="P22" s="15" t="str">
        <f t="shared" si="11"/>
        <v>WO</v>
      </c>
      <c r="Q22" s="15" t="s">
        <v>52</v>
      </c>
      <c r="R22" s="15" t="s">
        <v>52</v>
      </c>
      <c r="S22" s="15" t="s">
        <v>52</v>
      </c>
      <c r="T22" s="15" t="s">
        <v>52</v>
      </c>
      <c r="U22" s="15" t="s">
        <v>52</v>
      </c>
      <c r="V22" s="15" t="s">
        <v>52</v>
      </c>
      <c r="W22" s="15" t="str">
        <f t="shared" si="11"/>
        <v>WO</v>
      </c>
      <c r="X22" s="15" t="s">
        <v>52</v>
      </c>
      <c r="Y22" s="15" t="s">
        <v>52</v>
      </c>
      <c r="Z22" s="15" t="s">
        <v>54</v>
      </c>
      <c r="AA22" s="15" t="s">
        <v>54</v>
      </c>
      <c r="AB22" s="15" t="s">
        <v>54</v>
      </c>
      <c r="AC22" s="15" t="s">
        <v>52</v>
      </c>
      <c r="AD22" s="15" t="str">
        <f t="shared" si="10"/>
        <v>WO</v>
      </c>
      <c r="AE22" s="15" t="s">
        <v>52</v>
      </c>
      <c r="AF22" s="15" t="s">
        <v>52</v>
      </c>
      <c r="AG22" s="15" t="s">
        <v>52</v>
      </c>
      <c r="AH22" s="15" t="s">
        <v>52</v>
      </c>
      <c r="AI22" s="15" t="s">
        <v>52</v>
      </c>
      <c r="AJ22" s="15" t="s">
        <v>52</v>
      </c>
      <c r="AK22" s="15" t="str">
        <f t="shared" si="10"/>
        <v>WO</v>
      </c>
      <c r="AL22" s="15" t="s">
        <v>52</v>
      </c>
      <c r="AM22" s="15" t="s">
        <v>52</v>
      </c>
      <c r="AN22" s="15" t="s">
        <v>53</v>
      </c>
      <c r="AO22" s="40"/>
      <c r="AP22" s="38"/>
      <c r="AQ22" s="31">
        <v>13</v>
      </c>
      <c r="AR22" s="2" t="s">
        <v>34</v>
      </c>
      <c r="AS22" s="2" t="str">
        <f t="shared" si="3"/>
        <v>December</v>
      </c>
      <c r="AT22" s="32">
        <v>1013</v>
      </c>
      <c r="AU22">
        <f t="shared" si="4"/>
        <v>23</v>
      </c>
      <c r="AV22">
        <f t="shared" si="5"/>
        <v>1</v>
      </c>
      <c r="AW22">
        <f t="shared" si="6"/>
        <v>3</v>
      </c>
      <c r="AX22">
        <f t="shared" si="7"/>
        <v>4</v>
      </c>
      <c r="AY22" s="3">
        <f t="shared" si="8"/>
        <v>31</v>
      </c>
      <c r="AZ22" s="3">
        <f>dec[[#This Row],[Days]]-dec[[#This Row],[Absent]]</f>
        <v>30</v>
      </c>
      <c r="BA22" s="23">
        <v>23000</v>
      </c>
      <c r="BB22" s="24">
        <f>dec[[#This Row],[Salary]]/dec[[#This Row],[Days]]</f>
        <v>741.93548387096769</v>
      </c>
      <c r="BC22" s="24">
        <f>dec[[#This Row],[PerDaySalary]]*dec[[#This Row],[Absent]]</f>
        <v>741.93548387096769</v>
      </c>
      <c r="BD22" s="25">
        <f>dec[[#This Row],[Salary]]-dec[[#This Row],[Deduction]]</f>
        <v>22258.064516129034</v>
      </c>
      <c r="BE22" s="38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</row>
    <row r="23" spans="4:92" ht="15" thickBot="1" x14ac:dyDescent="0.35">
      <c r="D23" s="36"/>
      <c r="E23" s="40"/>
      <c r="F23" s="7">
        <v>14</v>
      </c>
      <c r="G23" s="2" t="s">
        <v>35</v>
      </c>
      <c r="H23" s="2">
        <v>1014</v>
      </c>
      <c r="I23" s="16">
        <f t="shared" si="9"/>
        <v>4</v>
      </c>
      <c r="J23" s="15" t="s">
        <v>52</v>
      </c>
      <c r="K23" s="15" t="s">
        <v>52</v>
      </c>
      <c r="L23" s="15" t="s">
        <v>52</v>
      </c>
      <c r="M23" s="15" t="s">
        <v>53</v>
      </c>
      <c r="N23" s="15" t="s">
        <v>52</v>
      </c>
      <c r="O23" s="15" t="s">
        <v>52</v>
      </c>
      <c r="P23" s="15" t="str">
        <f t="shared" si="11"/>
        <v>WO</v>
      </c>
      <c r="Q23" s="15" t="s">
        <v>52</v>
      </c>
      <c r="R23" s="15" t="s">
        <v>52</v>
      </c>
      <c r="S23" s="15" t="s">
        <v>52</v>
      </c>
      <c r="T23" s="15" t="s">
        <v>52</v>
      </c>
      <c r="U23" s="15" t="s">
        <v>52</v>
      </c>
      <c r="V23" s="15" t="s">
        <v>52</v>
      </c>
      <c r="W23" s="15" t="str">
        <f t="shared" si="11"/>
        <v>WO</v>
      </c>
      <c r="X23" s="15" t="s">
        <v>52</v>
      </c>
      <c r="Y23" s="15" t="s">
        <v>52</v>
      </c>
      <c r="Z23" s="15" t="s">
        <v>54</v>
      </c>
      <c r="AA23" s="15" t="s">
        <v>54</v>
      </c>
      <c r="AB23" s="15" t="s">
        <v>54</v>
      </c>
      <c r="AC23" s="15" t="s">
        <v>52</v>
      </c>
      <c r="AD23" s="15" t="str">
        <f t="shared" si="10"/>
        <v>WO</v>
      </c>
      <c r="AE23" s="15" t="s">
        <v>52</v>
      </c>
      <c r="AF23" s="15" t="s">
        <v>52</v>
      </c>
      <c r="AG23" s="15" t="s">
        <v>52</v>
      </c>
      <c r="AH23" s="15" t="s">
        <v>52</v>
      </c>
      <c r="AI23" s="15" t="s">
        <v>52</v>
      </c>
      <c r="AJ23" s="15" t="s">
        <v>52</v>
      </c>
      <c r="AK23" s="15" t="str">
        <f t="shared" si="10"/>
        <v>WO</v>
      </c>
      <c r="AL23" s="15" t="s">
        <v>52</v>
      </c>
      <c r="AM23" s="15" t="s">
        <v>52</v>
      </c>
      <c r="AN23" s="15" t="s">
        <v>52</v>
      </c>
      <c r="AO23" s="40"/>
      <c r="AP23" s="38"/>
      <c r="AQ23" s="31">
        <v>14</v>
      </c>
      <c r="AR23" s="2" t="s">
        <v>35</v>
      </c>
      <c r="AS23" s="2" t="str">
        <f t="shared" si="3"/>
        <v>December</v>
      </c>
      <c r="AT23" s="32">
        <v>1014</v>
      </c>
      <c r="AU23">
        <f t="shared" si="4"/>
        <v>23</v>
      </c>
      <c r="AV23">
        <f t="shared" si="5"/>
        <v>1</v>
      </c>
      <c r="AW23">
        <f t="shared" si="6"/>
        <v>3</v>
      </c>
      <c r="AX23">
        <f t="shared" si="7"/>
        <v>4</v>
      </c>
      <c r="AY23" s="3">
        <f t="shared" si="8"/>
        <v>31</v>
      </c>
      <c r="AZ23" s="3">
        <f>dec[[#This Row],[Days]]-dec[[#This Row],[Absent]]</f>
        <v>30</v>
      </c>
      <c r="BA23" s="23">
        <v>12000</v>
      </c>
      <c r="BB23" s="24">
        <f>dec[[#This Row],[Salary]]/dec[[#This Row],[Days]]</f>
        <v>387.09677419354841</v>
      </c>
      <c r="BC23" s="24">
        <f>dec[[#This Row],[PerDaySalary]]*dec[[#This Row],[Absent]]</f>
        <v>387.09677419354841</v>
      </c>
      <c r="BD23" s="25">
        <f>dec[[#This Row],[Salary]]-dec[[#This Row],[Deduction]]</f>
        <v>11612.903225806451</v>
      </c>
      <c r="BE23" s="38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</row>
    <row r="24" spans="4:92" ht="15" thickBot="1" x14ac:dyDescent="0.35">
      <c r="D24" s="36"/>
      <c r="E24" s="40"/>
      <c r="F24" s="7">
        <v>15</v>
      </c>
      <c r="G24" s="2" t="s">
        <v>36</v>
      </c>
      <c r="H24" s="2">
        <v>1015</v>
      </c>
      <c r="I24" s="16">
        <f t="shared" si="9"/>
        <v>4</v>
      </c>
      <c r="J24" s="15" t="s">
        <v>52</v>
      </c>
      <c r="K24" s="15" t="s">
        <v>52</v>
      </c>
      <c r="L24" s="15" t="s">
        <v>52</v>
      </c>
      <c r="M24" s="15" t="s">
        <v>52</v>
      </c>
      <c r="N24" s="15" t="s">
        <v>52</v>
      </c>
      <c r="O24" s="15" t="s">
        <v>52</v>
      </c>
      <c r="P24" s="15" t="str">
        <f t="shared" si="11"/>
        <v>WO</v>
      </c>
      <c r="Q24" s="15" t="s">
        <v>52</v>
      </c>
      <c r="R24" s="15" t="s">
        <v>52</v>
      </c>
      <c r="S24" s="15" t="s">
        <v>52</v>
      </c>
      <c r="T24" s="15" t="s">
        <v>52</v>
      </c>
      <c r="U24" s="15" t="s">
        <v>52</v>
      </c>
      <c r="V24" s="15" t="s">
        <v>52</v>
      </c>
      <c r="W24" s="15" t="str">
        <f t="shared" si="11"/>
        <v>WO</v>
      </c>
      <c r="X24" s="15" t="s">
        <v>52</v>
      </c>
      <c r="Y24" s="15" t="s">
        <v>52</v>
      </c>
      <c r="Z24" s="15" t="s">
        <v>54</v>
      </c>
      <c r="AA24" s="15" t="s">
        <v>54</v>
      </c>
      <c r="AB24" s="15" t="s">
        <v>54</v>
      </c>
      <c r="AC24" s="15" t="s">
        <v>52</v>
      </c>
      <c r="AD24" s="15" t="str">
        <f t="shared" si="10"/>
        <v>WO</v>
      </c>
      <c r="AE24" s="15" t="s">
        <v>52</v>
      </c>
      <c r="AF24" s="15" t="s">
        <v>52</v>
      </c>
      <c r="AG24" s="15" t="s">
        <v>52</v>
      </c>
      <c r="AH24" s="15" t="s">
        <v>52</v>
      </c>
      <c r="AI24" s="15" t="s">
        <v>52</v>
      </c>
      <c r="AJ24" s="15" t="s">
        <v>52</v>
      </c>
      <c r="AK24" s="15" t="str">
        <f t="shared" si="10"/>
        <v>WO</v>
      </c>
      <c r="AL24" s="15" t="s">
        <v>52</v>
      </c>
      <c r="AM24" s="15" t="s">
        <v>52</v>
      </c>
      <c r="AN24" s="15" t="s">
        <v>52</v>
      </c>
      <c r="AO24" s="40"/>
      <c r="AP24" s="38"/>
      <c r="AQ24" s="31">
        <v>15</v>
      </c>
      <c r="AR24" s="2" t="s">
        <v>36</v>
      </c>
      <c r="AS24" s="2" t="str">
        <f t="shared" si="3"/>
        <v>December</v>
      </c>
      <c r="AT24" s="32">
        <v>1015</v>
      </c>
      <c r="AU24">
        <f t="shared" si="4"/>
        <v>24</v>
      </c>
      <c r="AV24">
        <f t="shared" si="5"/>
        <v>0</v>
      </c>
      <c r="AW24">
        <f t="shared" si="6"/>
        <v>3</v>
      </c>
      <c r="AX24">
        <f t="shared" si="7"/>
        <v>4</v>
      </c>
      <c r="AY24" s="3">
        <f t="shared" si="8"/>
        <v>31</v>
      </c>
      <c r="AZ24" s="3">
        <f>dec[[#This Row],[Days]]-dec[[#This Row],[Absent]]</f>
        <v>31</v>
      </c>
      <c r="BA24" s="23">
        <v>45000</v>
      </c>
      <c r="BB24" s="24">
        <f>dec[[#This Row],[Salary]]/dec[[#This Row],[Days]]</f>
        <v>1451.6129032258063</v>
      </c>
      <c r="BC24" s="24">
        <f>dec[[#This Row],[PerDaySalary]]*dec[[#This Row],[Absent]]</f>
        <v>0</v>
      </c>
      <c r="BD24" s="25">
        <f>dec[[#This Row],[Salary]]-dec[[#This Row],[Deduction]]</f>
        <v>45000</v>
      </c>
      <c r="BE24" s="38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</row>
    <row r="25" spans="4:92" ht="15" thickBot="1" x14ac:dyDescent="0.35">
      <c r="D25" s="36"/>
      <c r="E25" s="40"/>
      <c r="F25" s="7">
        <v>16</v>
      </c>
      <c r="G25" s="2" t="s">
        <v>37</v>
      </c>
      <c r="H25" s="2">
        <v>1016</v>
      </c>
      <c r="I25" s="16">
        <f t="shared" si="9"/>
        <v>4</v>
      </c>
      <c r="J25" s="15" t="s">
        <v>53</v>
      </c>
      <c r="K25" s="15" t="s">
        <v>52</v>
      </c>
      <c r="L25" s="15" t="s">
        <v>52</v>
      </c>
      <c r="M25" s="15" t="s">
        <v>52</v>
      </c>
      <c r="N25" s="15" t="s">
        <v>52</v>
      </c>
      <c r="O25" s="15" t="s">
        <v>52</v>
      </c>
      <c r="P25" s="15" t="str">
        <f t="shared" si="11"/>
        <v>WO</v>
      </c>
      <c r="Q25" s="15" t="s">
        <v>52</v>
      </c>
      <c r="R25" s="15" t="s">
        <v>52</v>
      </c>
      <c r="S25" s="15" t="s">
        <v>52</v>
      </c>
      <c r="T25" s="15" t="s">
        <v>52</v>
      </c>
      <c r="U25" s="15" t="s">
        <v>53</v>
      </c>
      <c r="V25" s="15" t="s">
        <v>52</v>
      </c>
      <c r="W25" s="15" t="str">
        <f t="shared" si="11"/>
        <v>WO</v>
      </c>
      <c r="X25" s="15" t="s">
        <v>52</v>
      </c>
      <c r="Y25" s="15" t="s">
        <v>52</v>
      </c>
      <c r="Z25" s="15" t="s">
        <v>54</v>
      </c>
      <c r="AA25" s="15" t="s">
        <v>54</v>
      </c>
      <c r="AB25" s="15" t="s">
        <v>54</v>
      </c>
      <c r="AC25" s="15" t="s">
        <v>52</v>
      </c>
      <c r="AD25" s="15" t="str">
        <f t="shared" si="10"/>
        <v>WO</v>
      </c>
      <c r="AE25" s="15" t="s">
        <v>52</v>
      </c>
      <c r="AF25" s="15" t="s">
        <v>52</v>
      </c>
      <c r="AG25" s="15" t="s">
        <v>52</v>
      </c>
      <c r="AH25" s="15" t="s">
        <v>52</v>
      </c>
      <c r="AI25" s="15" t="s">
        <v>52</v>
      </c>
      <c r="AJ25" s="15" t="s">
        <v>52</v>
      </c>
      <c r="AK25" s="15" t="str">
        <f t="shared" si="10"/>
        <v>WO</v>
      </c>
      <c r="AL25" s="15" t="s">
        <v>52</v>
      </c>
      <c r="AM25" s="15" t="s">
        <v>52</v>
      </c>
      <c r="AN25" s="15" t="s">
        <v>52</v>
      </c>
      <c r="AO25" s="40"/>
      <c r="AP25" s="38"/>
      <c r="AQ25" s="31">
        <v>16</v>
      </c>
      <c r="AR25" s="2" t="s">
        <v>37</v>
      </c>
      <c r="AS25" s="2" t="str">
        <f t="shared" si="3"/>
        <v>December</v>
      </c>
      <c r="AT25" s="32">
        <v>1016</v>
      </c>
      <c r="AU25">
        <f t="shared" si="4"/>
        <v>22</v>
      </c>
      <c r="AV25">
        <f t="shared" si="5"/>
        <v>2</v>
      </c>
      <c r="AW25">
        <f t="shared" si="6"/>
        <v>3</v>
      </c>
      <c r="AX25">
        <f t="shared" si="7"/>
        <v>4</v>
      </c>
      <c r="AY25" s="3">
        <f t="shared" si="8"/>
        <v>31</v>
      </c>
      <c r="AZ25" s="3">
        <f>dec[[#This Row],[Days]]-dec[[#This Row],[Absent]]</f>
        <v>29</v>
      </c>
      <c r="BA25" s="23">
        <v>56000</v>
      </c>
      <c r="BB25" s="24">
        <f>dec[[#This Row],[Salary]]/dec[[#This Row],[Days]]</f>
        <v>1806.4516129032259</v>
      </c>
      <c r="BC25" s="24">
        <f>dec[[#This Row],[PerDaySalary]]*dec[[#This Row],[Absent]]</f>
        <v>3612.9032258064517</v>
      </c>
      <c r="BD25" s="25">
        <f>dec[[#This Row],[Salary]]-dec[[#This Row],[Deduction]]</f>
        <v>52387.096774193546</v>
      </c>
      <c r="BE25" s="38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</row>
    <row r="26" spans="4:92" ht="15" thickBot="1" x14ac:dyDescent="0.35">
      <c r="D26" s="36"/>
      <c r="E26" s="40"/>
      <c r="F26" s="7">
        <v>17</v>
      </c>
      <c r="G26" s="2" t="s">
        <v>38</v>
      </c>
      <c r="H26" s="2">
        <v>1017</v>
      </c>
      <c r="I26" s="16">
        <f t="shared" si="9"/>
        <v>4</v>
      </c>
      <c r="J26" s="15" t="s">
        <v>52</v>
      </c>
      <c r="K26" s="15" t="s">
        <v>52</v>
      </c>
      <c r="L26" s="15" t="s">
        <v>52</v>
      </c>
      <c r="M26" s="15" t="s">
        <v>52</v>
      </c>
      <c r="N26" s="15" t="s">
        <v>52</v>
      </c>
      <c r="O26" s="15" t="s">
        <v>52</v>
      </c>
      <c r="P26" s="15" t="str">
        <f t="shared" si="11"/>
        <v>WO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tr">
        <f t="shared" si="11"/>
        <v>WO</v>
      </c>
      <c r="X26" s="15" t="s">
        <v>52</v>
      </c>
      <c r="Y26" s="15" t="s">
        <v>52</v>
      </c>
      <c r="Z26" s="15" t="s">
        <v>54</v>
      </c>
      <c r="AA26" s="15" t="s">
        <v>54</v>
      </c>
      <c r="AB26" s="15" t="s">
        <v>54</v>
      </c>
      <c r="AC26" s="15" t="s">
        <v>52</v>
      </c>
      <c r="AD26" s="15" t="str">
        <f t="shared" si="10"/>
        <v>WO</v>
      </c>
      <c r="AE26" s="15" t="s">
        <v>52</v>
      </c>
      <c r="AF26" s="15" t="s">
        <v>52</v>
      </c>
      <c r="AG26" s="15" t="s">
        <v>52</v>
      </c>
      <c r="AH26" s="15" t="s">
        <v>52</v>
      </c>
      <c r="AI26" s="15" t="s">
        <v>52</v>
      </c>
      <c r="AJ26" s="15" t="s">
        <v>52</v>
      </c>
      <c r="AK26" s="15" t="str">
        <f t="shared" si="10"/>
        <v>WO</v>
      </c>
      <c r="AL26" s="15" t="s">
        <v>52</v>
      </c>
      <c r="AM26" s="15" t="s">
        <v>52</v>
      </c>
      <c r="AN26" s="15" t="s">
        <v>52</v>
      </c>
      <c r="AO26" s="40"/>
      <c r="AP26" s="38"/>
      <c r="AQ26" s="31">
        <v>17</v>
      </c>
      <c r="AR26" s="2" t="s">
        <v>38</v>
      </c>
      <c r="AS26" s="2" t="str">
        <f t="shared" si="3"/>
        <v>December</v>
      </c>
      <c r="AT26" s="32">
        <v>1017</v>
      </c>
      <c r="AU26">
        <f t="shared" si="4"/>
        <v>24</v>
      </c>
      <c r="AV26">
        <f t="shared" si="5"/>
        <v>0</v>
      </c>
      <c r="AW26">
        <f t="shared" si="6"/>
        <v>3</v>
      </c>
      <c r="AX26">
        <f t="shared" si="7"/>
        <v>4</v>
      </c>
      <c r="AY26" s="3">
        <f t="shared" si="8"/>
        <v>31</v>
      </c>
      <c r="AZ26" s="3">
        <f>dec[[#This Row],[Days]]-dec[[#This Row],[Absent]]</f>
        <v>31</v>
      </c>
      <c r="BA26" s="23">
        <v>45000</v>
      </c>
      <c r="BB26" s="24">
        <f>dec[[#This Row],[Salary]]/dec[[#This Row],[Days]]</f>
        <v>1451.6129032258063</v>
      </c>
      <c r="BC26" s="24">
        <f>dec[[#This Row],[PerDaySalary]]*dec[[#This Row],[Absent]]</f>
        <v>0</v>
      </c>
      <c r="BD26" s="25">
        <f>dec[[#This Row],[Salary]]-dec[[#This Row],[Deduction]]</f>
        <v>45000</v>
      </c>
      <c r="BE26" s="38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</row>
    <row r="27" spans="4:92" ht="15" thickBot="1" x14ac:dyDescent="0.35">
      <c r="D27" s="36"/>
      <c r="E27" s="40"/>
      <c r="F27" s="7">
        <v>18</v>
      </c>
      <c r="G27" s="2" t="s">
        <v>39</v>
      </c>
      <c r="H27" s="2">
        <v>1018</v>
      </c>
      <c r="I27" s="16">
        <f t="shared" si="9"/>
        <v>4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tr">
        <f t="shared" si="11"/>
        <v>WO</v>
      </c>
      <c r="Q27" s="15" t="s">
        <v>52</v>
      </c>
      <c r="R27" s="15" t="s">
        <v>53</v>
      </c>
      <c r="S27" s="15" t="s">
        <v>52</v>
      </c>
      <c r="T27" s="15" t="s">
        <v>52</v>
      </c>
      <c r="U27" s="15" t="s">
        <v>52</v>
      </c>
      <c r="V27" s="15" t="s">
        <v>52</v>
      </c>
      <c r="W27" s="15" t="str">
        <f t="shared" si="11"/>
        <v>WO</v>
      </c>
      <c r="X27" s="15" t="s">
        <v>52</v>
      </c>
      <c r="Y27" s="15" t="s">
        <v>52</v>
      </c>
      <c r="Z27" s="15" t="s">
        <v>54</v>
      </c>
      <c r="AA27" s="15" t="s">
        <v>54</v>
      </c>
      <c r="AB27" s="15" t="s">
        <v>54</v>
      </c>
      <c r="AC27" s="15" t="s">
        <v>52</v>
      </c>
      <c r="AD27" s="15" t="str">
        <f t="shared" si="10"/>
        <v>WO</v>
      </c>
      <c r="AE27" s="15" t="s">
        <v>53</v>
      </c>
      <c r="AF27" s="15" t="s">
        <v>52</v>
      </c>
      <c r="AG27" s="15" t="s">
        <v>52</v>
      </c>
      <c r="AH27" s="15" t="s">
        <v>52</v>
      </c>
      <c r="AI27" s="15" t="s">
        <v>52</v>
      </c>
      <c r="AJ27" s="15" t="s">
        <v>52</v>
      </c>
      <c r="AK27" s="15" t="str">
        <f t="shared" si="10"/>
        <v>WO</v>
      </c>
      <c r="AL27" s="15" t="s">
        <v>52</v>
      </c>
      <c r="AM27" s="15" t="s">
        <v>52</v>
      </c>
      <c r="AN27" s="15" t="s">
        <v>52</v>
      </c>
      <c r="AO27" s="40"/>
      <c r="AP27" s="38"/>
      <c r="AQ27" s="31">
        <v>18</v>
      </c>
      <c r="AR27" s="2" t="s">
        <v>39</v>
      </c>
      <c r="AS27" s="2" t="str">
        <f t="shared" si="3"/>
        <v>December</v>
      </c>
      <c r="AT27" s="32">
        <v>1018</v>
      </c>
      <c r="AU27">
        <f t="shared" si="4"/>
        <v>22</v>
      </c>
      <c r="AV27">
        <f t="shared" si="5"/>
        <v>2</v>
      </c>
      <c r="AW27">
        <f t="shared" si="6"/>
        <v>3</v>
      </c>
      <c r="AX27">
        <f t="shared" si="7"/>
        <v>4</v>
      </c>
      <c r="AY27" s="3">
        <f t="shared" si="8"/>
        <v>31</v>
      </c>
      <c r="AZ27" s="3">
        <f>dec[[#This Row],[Days]]-dec[[#This Row],[Absent]]</f>
        <v>29</v>
      </c>
      <c r="BA27" s="23">
        <v>68000</v>
      </c>
      <c r="BB27" s="24">
        <f>dec[[#This Row],[Salary]]/dec[[#This Row],[Days]]</f>
        <v>2193.5483870967741</v>
      </c>
      <c r="BC27" s="24">
        <f>dec[[#This Row],[PerDaySalary]]*dec[[#This Row],[Absent]]</f>
        <v>4387.0967741935483</v>
      </c>
      <c r="BD27" s="25">
        <f>dec[[#This Row],[Salary]]-dec[[#This Row],[Deduction]]</f>
        <v>63612.903225806454</v>
      </c>
      <c r="BE27" s="38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</row>
    <row r="28" spans="4:92" ht="15" thickBot="1" x14ac:dyDescent="0.35">
      <c r="D28" s="36"/>
      <c r="E28" s="40"/>
      <c r="F28" s="7">
        <v>19</v>
      </c>
      <c r="G28" s="2" t="s">
        <v>40</v>
      </c>
      <c r="H28" s="2">
        <v>1019</v>
      </c>
      <c r="I28" s="16">
        <f t="shared" si="9"/>
        <v>4</v>
      </c>
      <c r="J28" s="15" t="s">
        <v>52</v>
      </c>
      <c r="K28" s="15" t="s">
        <v>52</v>
      </c>
      <c r="L28" s="15" t="s">
        <v>52</v>
      </c>
      <c r="M28" s="15" t="s">
        <v>53</v>
      </c>
      <c r="N28" s="15" t="s">
        <v>52</v>
      </c>
      <c r="O28" s="15" t="s">
        <v>52</v>
      </c>
      <c r="P28" s="15" t="str">
        <f t="shared" si="11"/>
        <v>WO</v>
      </c>
      <c r="Q28" s="15" t="s">
        <v>52</v>
      </c>
      <c r="R28" s="15" t="s">
        <v>52</v>
      </c>
      <c r="S28" s="15" t="s">
        <v>52</v>
      </c>
      <c r="T28" s="15" t="s">
        <v>52</v>
      </c>
      <c r="U28" s="15" t="s">
        <v>52</v>
      </c>
      <c r="V28" s="15" t="s">
        <v>52</v>
      </c>
      <c r="W28" s="15" t="str">
        <f t="shared" si="11"/>
        <v>WO</v>
      </c>
      <c r="X28" s="15" t="s">
        <v>52</v>
      </c>
      <c r="Y28" s="15" t="s">
        <v>53</v>
      </c>
      <c r="Z28" s="15" t="s">
        <v>54</v>
      </c>
      <c r="AA28" s="15" t="s">
        <v>54</v>
      </c>
      <c r="AB28" s="15" t="s">
        <v>54</v>
      </c>
      <c r="AC28" s="15" t="s">
        <v>52</v>
      </c>
      <c r="AD28" s="15" t="str">
        <f t="shared" si="10"/>
        <v>WO</v>
      </c>
      <c r="AE28" s="15" t="s">
        <v>52</v>
      </c>
      <c r="AF28" s="15" t="s">
        <v>52</v>
      </c>
      <c r="AG28" s="15" t="s">
        <v>52</v>
      </c>
      <c r="AH28" s="15" t="s">
        <v>52</v>
      </c>
      <c r="AI28" s="15" t="s">
        <v>53</v>
      </c>
      <c r="AJ28" s="15" t="s">
        <v>52</v>
      </c>
      <c r="AK28" s="15" t="str">
        <f t="shared" si="10"/>
        <v>WO</v>
      </c>
      <c r="AL28" s="15" t="s">
        <v>52</v>
      </c>
      <c r="AM28" s="15" t="s">
        <v>52</v>
      </c>
      <c r="AN28" s="15" t="s">
        <v>52</v>
      </c>
      <c r="AO28" s="40"/>
      <c r="AP28" s="38"/>
      <c r="AQ28" s="31">
        <v>19</v>
      </c>
      <c r="AR28" s="2" t="s">
        <v>40</v>
      </c>
      <c r="AS28" s="2" t="str">
        <f t="shared" si="3"/>
        <v>December</v>
      </c>
      <c r="AT28" s="32">
        <v>1019</v>
      </c>
      <c r="AU28">
        <f t="shared" si="4"/>
        <v>21</v>
      </c>
      <c r="AV28">
        <f t="shared" si="5"/>
        <v>3</v>
      </c>
      <c r="AW28">
        <f t="shared" si="6"/>
        <v>3</v>
      </c>
      <c r="AX28">
        <f t="shared" si="7"/>
        <v>4</v>
      </c>
      <c r="AY28" s="3">
        <f t="shared" si="8"/>
        <v>31</v>
      </c>
      <c r="AZ28" s="3">
        <f>dec[[#This Row],[Days]]-dec[[#This Row],[Absent]]</f>
        <v>28</v>
      </c>
      <c r="BA28" s="23">
        <v>54000</v>
      </c>
      <c r="BB28" s="24">
        <f>dec[[#This Row],[Salary]]/dec[[#This Row],[Days]]</f>
        <v>1741.9354838709678</v>
      </c>
      <c r="BC28" s="24">
        <f>dec[[#This Row],[PerDaySalary]]*dec[[#This Row],[Absent]]</f>
        <v>5225.8064516129034</v>
      </c>
      <c r="BD28" s="25">
        <f>dec[[#This Row],[Salary]]-dec[[#This Row],[Deduction]]</f>
        <v>48774.193548387098</v>
      </c>
      <c r="BE28" s="38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</row>
    <row r="29" spans="4:92" ht="15" thickBot="1" x14ac:dyDescent="0.35">
      <c r="D29" s="36"/>
      <c r="E29" s="40"/>
      <c r="F29" s="8">
        <v>20</v>
      </c>
      <c r="G29" s="9" t="s">
        <v>41</v>
      </c>
      <c r="H29" s="9">
        <v>1020</v>
      </c>
      <c r="I29" s="17">
        <f t="shared" si="9"/>
        <v>4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tr">
        <f t="shared" si="11"/>
        <v>WO</v>
      </c>
      <c r="Q29" s="15" t="s">
        <v>52</v>
      </c>
      <c r="R29" s="15" t="s">
        <v>52</v>
      </c>
      <c r="S29" s="15" t="s">
        <v>52</v>
      </c>
      <c r="T29" s="15" t="s">
        <v>52</v>
      </c>
      <c r="U29" s="15" t="s">
        <v>52</v>
      </c>
      <c r="V29" s="15" t="s">
        <v>52</v>
      </c>
      <c r="W29" s="15" t="str">
        <f t="shared" si="11"/>
        <v>WO</v>
      </c>
      <c r="X29" s="15" t="s">
        <v>52</v>
      </c>
      <c r="Y29" s="15" t="s">
        <v>52</v>
      </c>
      <c r="Z29" s="15" t="s">
        <v>54</v>
      </c>
      <c r="AA29" s="15" t="s">
        <v>54</v>
      </c>
      <c r="AB29" s="15" t="s">
        <v>54</v>
      </c>
      <c r="AC29" s="15" t="s">
        <v>52</v>
      </c>
      <c r="AD29" s="15" t="str">
        <f t="shared" si="10"/>
        <v>WO</v>
      </c>
      <c r="AE29" s="15" t="s">
        <v>52</v>
      </c>
      <c r="AF29" s="15" t="s">
        <v>52</v>
      </c>
      <c r="AG29" s="15" t="s">
        <v>52</v>
      </c>
      <c r="AH29" s="15" t="s">
        <v>52</v>
      </c>
      <c r="AI29" s="15" t="s">
        <v>52</v>
      </c>
      <c r="AJ29" s="15" t="s">
        <v>52</v>
      </c>
      <c r="AK29" s="15" t="str">
        <f t="shared" si="10"/>
        <v>WO</v>
      </c>
      <c r="AL29" s="15" t="s">
        <v>52</v>
      </c>
      <c r="AM29" s="15" t="s">
        <v>52</v>
      </c>
      <c r="AN29" s="15" t="s">
        <v>52</v>
      </c>
      <c r="AO29" s="40"/>
      <c r="AP29" s="38"/>
      <c r="AQ29" s="33">
        <v>20</v>
      </c>
      <c r="AR29" s="34" t="s">
        <v>41</v>
      </c>
      <c r="AS29" s="34" t="str">
        <f t="shared" si="3"/>
        <v>December</v>
      </c>
      <c r="AT29" s="35">
        <v>1020</v>
      </c>
      <c r="AU29">
        <f t="shared" si="4"/>
        <v>24</v>
      </c>
      <c r="AV29">
        <f t="shared" si="5"/>
        <v>0</v>
      </c>
      <c r="AW29">
        <f t="shared" si="6"/>
        <v>3</v>
      </c>
      <c r="AX29">
        <f t="shared" si="7"/>
        <v>4</v>
      </c>
      <c r="AY29" s="3">
        <f t="shared" si="8"/>
        <v>31</v>
      </c>
      <c r="AZ29" s="3">
        <f>dec[[#This Row],[Days]]-dec[[#This Row],[Absent]]</f>
        <v>31</v>
      </c>
      <c r="BA29" s="23">
        <v>45666</v>
      </c>
      <c r="BB29" s="24">
        <f>dec[[#This Row],[Salary]]/dec[[#This Row],[Days]]</f>
        <v>1473.0967741935483</v>
      </c>
      <c r="BC29" s="24">
        <f>dec[[#This Row],[PerDaySalary]]*dec[[#This Row],[Absent]]</f>
        <v>0</v>
      </c>
      <c r="BD29" s="25">
        <f>dec[[#This Row],[Salary]]-dec[[#This Row],[Deduction]]</f>
        <v>45666</v>
      </c>
      <c r="BE29" s="38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</row>
    <row r="30" spans="4:92" x14ac:dyDescent="0.3">
      <c r="D30" s="36"/>
      <c r="E30" s="40"/>
      <c r="F30" s="40"/>
      <c r="G30" s="40"/>
      <c r="H30" s="40"/>
      <c r="I30" s="40"/>
      <c r="J30" s="40" t="str">
        <f t="shared" ref="J30:AN31" si="12">IF($J$8="Sun","WO","")</f>
        <v/>
      </c>
      <c r="K30" s="40" t="str">
        <f t="shared" si="12"/>
        <v/>
      </c>
      <c r="L30" s="40" t="str">
        <f t="shared" si="12"/>
        <v/>
      </c>
      <c r="M30" s="40" t="str">
        <f t="shared" si="12"/>
        <v/>
      </c>
      <c r="N30" s="40" t="str">
        <f t="shared" si="12"/>
        <v/>
      </c>
      <c r="O30" s="40" t="str">
        <f t="shared" si="12"/>
        <v/>
      </c>
      <c r="P30" s="40" t="str">
        <f t="shared" si="12"/>
        <v/>
      </c>
      <c r="Q30" s="40" t="str">
        <f t="shared" si="12"/>
        <v/>
      </c>
      <c r="R30" s="40" t="str">
        <f t="shared" si="12"/>
        <v/>
      </c>
      <c r="S30" s="40" t="str">
        <f t="shared" si="12"/>
        <v/>
      </c>
      <c r="T30" s="40" t="str">
        <f t="shared" si="12"/>
        <v/>
      </c>
      <c r="U30" s="40" t="str">
        <f t="shared" si="12"/>
        <v/>
      </c>
      <c r="V30" s="40" t="str">
        <f t="shared" si="12"/>
        <v/>
      </c>
      <c r="W30" s="40" t="str">
        <f t="shared" si="12"/>
        <v/>
      </c>
      <c r="X30" s="40" t="str">
        <f t="shared" si="12"/>
        <v/>
      </c>
      <c r="Y30" s="40" t="str">
        <f t="shared" si="12"/>
        <v/>
      </c>
      <c r="Z30" s="40" t="str">
        <f t="shared" si="12"/>
        <v/>
      </c>
      <c r="AA30" s="40" t="str">
        <f t="shared" si="12"/>
        <v/>
      </c>
      <c r="AB30" s="40" t="str">
        <f t="shared" si="12"/>
        <v/>
      </c>
      <c r="AC30" s="40" t="str">
        <f t="shared" si="12"/>
        <v/>
      </c>
      <c r="AD30" s="40" t="str">
        <f t="shared" si="12"/>
        <v/>
      </c>
      <c r="AE30" s="40" t="str">
        <f t="shared" si="12"/>
        <v/>
      </c>
      <c r="AF30" s="40" t="str">
        <f t="shared" si="12"/>
        <v/>
      </c>
      <c r="AG30" s="40" t="str">
        <f t="shared" si="12"/>
        <v/>
      </c>
      <c r="AH30" s="40" t="str">
        <f t="shared" si="12"/>
        <v/>
      </c>
      <c r="AI30" s="40" t="str">
        <f t="shared" si="12"/>
        <v/>
      </c>
      <c r="AJ30" s="40" t="str">
        <f t="shared" si="12"/>
        <v/>
      </c>
      <c r="AK30" s="40" t="str">
        <f t="shared" si="12"/>
        <v/>
      </c>
      <c r="AL30" s="40" t="str">
        <f t="shared" si="12"/>
        <v/>
      </c>
      <c r="AM30" s="40" t="str">
        <f t="shared" si="12"/>
        <v/>
      </c>
      <c r="AN30" s="40" t="str">
        <f t="shared" si="12"/>
        <v/>
      </c>
      <c r="AO30" s="40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</row>
    <row r="31" spans="4:92" x14ac:dyDescent="0.3">
      <c r="D31" s="36"/>
      <c r="E31" s="40"/>
      <c r="F31" s="40"/>
      <c r="G31" s="40"/>
      <c r="H31" s="40"/>
      <c r="I31" s="40"/>
      <c r="J31" s="40" t="str">
        <f t="shared" si="12"/>
        <v/>
      </c>
      <c r="K31" s="40" t="str">
        <f t="shared" si="12"/>
        <v/>
      </c>
      <c r="L31" s="40" t="str">
        <f t="shared" si="12"/>
        <v/>
      </c>
      <c r="M31" s="40" t="str">
        <f t="shared" si="12"/>
        <v/>
      </c>
      <c r="N31" s="40" t="str">
        <f t="shared" si="12"/>
        <v/>
      </c>
      <c r="O31" s="40" t="str">
        <f t="shared" si="12"/>
        <v/>
      </c>
      <c r="P31" s="40" t="str">
        <f t="shared" si="12"/>
        <v/>
      </c>
      <c r="Q31" s="40" t="str">
        <f t="shared" si="12"/>
        <v/>
      </c>
      <c r="R31" s="40" t="str">
        <f t="shared" si="12"/>
        <v/>
      </c>
      <c r="S31" s="40" t="str">
        <f t="shared" si="12"/>
        <v/>
      </c>
      <c r="T31" s="40" t="str">
        <f t="shared" si="12"/>
        <v/>
      </c>
      <c r="U31" s="40" t="str">
        <f t="shared" si="12"/>
        <v/>
      </c>
      <c r="V31" s="40" t="str">
        <f t="shared" si="12"/>
        <v/>
      </c>
      <c r="W31" s="40" t="str">
        <f t="shared" si="12"/>
        <v/>
      </c>
      <c r="X31" s="40" t="str">
        <f t="shared" si="12"/>
        <v/>
      </c>
      <c r="Y31" s="40" t="str">
        <f t="shared" si="12"/>
        <v/>
      </c>
      <c r="Z31" s="40" t="str">
        <f t="shared" si="12"/>
        <v/>
      </c>
      <c r="AA31" s="40" t="str">
        <f t="shared" si="12"/>
        <v/>
      </c>
      <c r="AB31" s="40" t="str">
        <f t="shared" si="12"/>
        <v/>
      </c>
      <c r="AC31" s="40" t="str">
        <f t="shared" si="12"/>
        <v/>
      </c>
      <c r="AD31" s="40" t="str">
        <f t="shared" si="12"/>
        <v/>
      </c>
      <c r="AE31" s="40" t="str">
        <f t="shared" si="12"/>
        <v/>
      </c>
      <c r="AF31" s="40" t="str">
        <f t="shared" si="12"/>
        <v/>
      </c>
      <c r="AG31" s="40" t="str">
        <f t="shared" si="12"/>
        <v/>
      </c>
      <c r="AH31" s="40" t="str">
        <f t="shared" si="12"/>
        <v/>
      </c>
      <c r="AI31" s="40" t="str">
        <f t="shared" si="12"/>
        <v/>
      </c>
      <c r="AJ31" s="40" t="str">
        <f t="shared" si="12"/>
        <v/>
      </c>
      <c r="AK31" s="40" t="str">
        <f t="shared" si="12"/>
        <v/>
      </c>
      <c r="AL31" s="40" t="str">
        <f t="shared" si="12"/>
        <v/>
      </c>
      <c r="AM31" s="40" t="str">
        <f t="shared" si="12"/>
        <v/>
      </c>
      <c r="AN31" s="40" t="str">
        <f t="shared" si="12"/>
        <v/>
      </c>
      <c r="AO31" s="40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</row>
    <row r="32" spans="4:92" x14ac:dyDescent="0.3">
      <c r="D32" s="3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</row>
    <row r="33" spans="4:92" x14ac:dyDescent="0.3"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</row>
    <row r="34" spans="4:92" x14ac:dyDescent="0.3"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</row>
    <row r="35" spans="4:92" x14ac:dyDescent="0.3"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</row>
    <row r="36" spans="4:92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</row>
    <row r="37" spans="4:92" x14ac:dyDescent="0.3"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</row>
    <row r="38" spans="4:92" x14ac:dyDescent="0.3"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</row>
    <row r="39" spans="4:92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</row>
    <row r="40" spans="4:92" x14ac:dyDescent="0.3"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</row>
    <row r="41" spans="4:92" x14ac:dyDescent="0.3"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</row>
    <row r="42" spans="4:92" x14ac:dyDescent="0.3"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</row>
    <row r="43" spans="4:92" x14ac:dyDescent="0.3"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</row>
    <row r="44" spans="4:92" x14ac:dyDescent="0.3"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</row>
    <row r="45" spans="4:92" x14ac:dyDescent="0.3"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</row>
    <row r="46" spans="4:92" x14ac:dyDescent="0.3"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</row>
    <row r="47" spans="4:92" x14ac:dyDescent="0.3"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</row>
    <row r="48" spans="4:92" x14ac:dyDescent="0.3"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</row>
    <row r="49" spans="4:72" x14ac:dyDescent="0.3"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</row>
    <row r="50" spans="4:72" x14ac:dyDescent="0.3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</row>
    <row r="51" spans="4:72" x14ac:dyDescent="0.3"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</row>
    <row r="52" spans="4:72" x14ac:dyDescent="0.3"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</row>
    <row r="53" spans="4:72" x14ac:dyDescent="0.3"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</row>
    <row r="54" spans="4:72" x14ac:dyDescent="0.3"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</row>
    <row r="55" spans="4:72" x14ac:dyDescent="0.3"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</row>
  </sheetData>
  <conditionalFormatting sqref="J10:AN29">
    <cfRule type="containsText" dxfId="13" priority="1" operator="containsText" text="WO">
      <formula>NOT(ISERROR(SEARCH("WO",J10)))</formula>
    </cfRule>
    <cfRule type="containsText" dxfId="12" priority="2" operator="containsText" text="L">
      <formula>NOT(ISERROR(SEARCH("L",J10)))</formula>
    </cfRule>
    <cfRule type="containsText" dxfId="11" priority="3" operator="containsText" text="A">
      <formula>NOT(ISERROR(SEARCH("A",J10)))</formula>
    </cfRule>
    <cfRule type="containsText" dxfId="10" priority="4" operator="containsText" text="P">
      <formula>NOT(ISERROR(SEARCH("P",J10)))</formula>
    </cfRule>
    <cfRule type="containsText" dxfId="8" priority="6" operator="containsText" text="WO">
      <formula>NOT(ISERROR(SEARCH("WO",J10)))</formula>
    </cfRule>
    <cfRule type="containsText" dxfId="7" priority="7" operator="containsText" text="L">
      <formula>NOT(ISERROR(SEARCH("L",J10)))</formula>
    </cfRule>
    <cfRule type="containsText" dxfId="6" priority="8" operator="containsText" text="P">
      <formula>NOT(ISERROR(SEARCH("P",J10)))</formula>
    </cfRule>
    <cfRule type="containsText" dxfId="5" priority="9" operator="containsText" text="A">
      <formula>NOT(ISERROR(SEARCH("A",J10)))</formula>
    </cfRule>
    <cfRule type="containsText" dxfId="4" priority="13" operator="containsText" text="WO">
      <formula>NOT(ISERROR(SEARCH("WO",J10)))</formula>
    </cfRule>
    <cfRule type="containsText" dxfId="3" priority="14" operator="containsText" text="WO">
      <formula>NOT(ISERROR(SEARCH("WO",J10)))</formula>
    </cfRule>
  </conditionalFormatting>
  <conditionalFormatting sqref="X11">
    <cfRule type="containsText" dxfId="2" priority="10" operator="containsText" text="L">
      <formula>NOT(ISERROR(SEARCH("L",X11)))</formula>
    </cfRule>
    <cfRule type="containsText" dxfId="1" priority="11" operator="containsText" text="A">
      <formula>NOT(ISERROR(SEARCH("A",X11)))</formula>
    </cfRule>
    <cfRule type="containsText" dxfId="0" priority="12" operator="containsText" text="P">
      <formula>NOT(ISERROR(SEARCH("P",X11)))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A73FC826-3B2C-4C81-8A0E-2D56F44C6699}">
            <xm:f>NOT(ISERROR(SEARCH($U$5,J10)))</xm:f>
            <xm:f>$U$5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J10:AN29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5E960C-E1A9-4394-839B-9EE33470C9A5}">
          <x14:formula1>
            <xm:f>Sheet2!$E$8:$E$19</xm:f>
          </x14:formula1>
          <xm:sqref>G7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jan</vt:lpstr>
      <vt:lpstr>feb</vt:lpstr>
      <vt:lpstr>march</vt:lpstr>
      <vt:lpstr>april</vt:lpstr>
      <vt:lpstr>may</vt:lpstr>
      <vt:lpstr>june</vt:lpstr>
      <vt:lpstr>july</vt:lpstr>
      <vt:lpstr>aug</vt:lpstr>
      <vt:lpstr>sept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 VERMA</dc:creator>
  <cp:lastModifiedBy>OSHIN VERMA</cp:lastModifiedBy>
  <dcterms:created xsi:type="dcterms:W3CDTF">2025-08-21T22:01:53Z</dcterms:created>
  <dcterms:modified xsi:type="dcterms:W3CDTF">2025-08-26T15:11:59Z</dcterms:modified>
</cp:coreProperties>
</file>