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kar\Dropbox\R\Improving your statistical inferences\"/>
    </mc:Choice>
  </mc:AlternateContent>
  <bookViews>
    <workbookView xWindow="480" yWindow="120" windowWidth="19080" windowHeight="8220"/>
  </bookViews>
  <sheets>
    <sheet name="Equivalence Test" sheetId="4" r:id="rId1"/>
  </sheets>
  <calcPr calcId="171027"/>
</workbook>
</file>

<file path=xl/calcChain.xml><?xml version="1.0" encoding="utf-8"?>
<calcChain xmlns="http://schemas.openxmlformats.org/spreadsheetml/2006/main">
  <c r="C32" i="4" l="1"/>
  <c r="H28" i="4"/>
  <c r="F28" i="4"/>
  <c r="H24" i="4"/>
  <c r="H23" i="4"/>
  <c r="L23" i="4" s="1"/>
  <c r="F23" i="4"/>
  <c r="H22" i="4"/>
  <c r="H27" i="4" s="1"/>
  <c r="C14" i="4"/>
  <c r="H10" i="4"/>
  <c r="F10" i="4"/>
  <c r="H9" i="4"/>
  <c r="F9" i="4"/>
  <c r="H6" i="4"/>
  <c r="L5" i="4" s="1"/>
  <c r="F5" i="4"/>
  <c r="H4" i="4"/>
  <c r="F4" i="4"/>
  <c r="H2" i="4"/>
  <c r="F2" i="4"/>
  <c r="F11" i="4" l="1"/>
  <c r="F13" i="4"/>
  <c r="N5" i="4"/>
  <c r="L11" i="4"/>
  <c r="F6" i="4"/>
  <c r="J25" i="4"/>
  <c r="J26" i="4" s="1"/>
  <c r="H20" i="4"/>
  <c r="F22" i="4"/>
  <c r="F24" i="4" s="1"/>
  <c r="N23" i="4"/>
  <c r="H11" i="4"/>
  <c r="H13" i="4" s="1"/>
  <c r="E14" i="4" s="1"/>
  <c r="H5" i="4"/>
  <c r="N11" i="4"/>
  <c r="F27" i="4"/>
  <c r="F31" i="4" s="1"/>
  <c r="F20" i="4"/>
  <c r="J22" i="4"/>
  <c r="F29" i="4" l="1"/>
  <c r="H29" i="4"/>
  <c r="J23" i="4"/>
  <c r="J24" i="4" s="1"/>
  <c r="H31" i="4" l="1"/>
  <c r="E32" i="4" s="1"/>
</calcChain>
</file>

<file path=xl/sharedStrings.xml><?xml version="1.0" encoding="utf-8"?>
<sst xmlns="http://schemas.openxmlformats.org/spreadsheetml/2006/main" count="97" uniqueCount="58">
  <si>
    <t>n pairs</t>
  </si>
  <si>
    <t>Mean group 1</t>
  </si>
  <si>
    <t>Mean group 2</t>
  </si>
  <si>
    <t>SD group 1</t>
  </si>
  <si>
    <t>SD group 2</t>
  </si>
  <si>
    <t>r</t>
  </si>
  <si>
    <t>n group 1</t>
  </si>
  <si>
    <t>n group 2</t>
  </si>
  <si>
    <r>
      <t>Cohen's d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</si>
  <si>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z</t>
    </r>
  </si>
  <si>
    <r>
      <t>Hedges's g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</si>
  <si>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av</t>
    </r>
  </si>
  <si>
    <t>Mean 1</t>
  </si>
  <si>
    <t>Mean 2</t>
  </si>
  <si>
    <t>SD 1</t>
  </si>
  <si>
    <t>SD 2</t>
  </si>
  <si>
    <r>
      <t>Hedges g</t>
    </r>
    <r>
      <rPr>
        <b/>
        <vertAlign val="subscript"/>
        <sz val="11"/>
        <rFont val="Calibri"/>
        <family val="2"/>
      </rPr>
      <t>av</t>
    </r>
  </si>
  <si>
    <r>
      <t>M</t>
    </r>
    <r>
      <rPr>
        <b/>
        <vertAlign val="subscript"/>
        <sz val="11"/>
        <rFont val="Calibri"/>
        <family val="2"/>
        <scheme val="minor"/>
      </rPr>
      <t>diff</t>
    </r>
  </si>
  <si>
    <r>
      <t>SE</t>
    </r>
    <r>
      <rPr>
        <b/>
        <vertAlign val="subscript"/>
        <sz val="11"/>
        <rFont val="Calibri"/>
        <family val="2"/>
        <scheme val="minor"/>
      </rPr>
      <t>diff</t>
    </r>
  </si>
  <si>
    <t>t</t>
  </si>
  <si>
    <t>p</t>
  </si>
  <si>
    <t>df</t>
  </si>
  <si>
    <t>Independent Samples</t>
  </si>
  <si>
    <r>
      <t>Cohen's d</t>
    </r>
    <r>
      <rPr>
        <b/>
        <vertAlign val="subscript"/>
        <sz val="11"/>
        <rFont val="Calibri"/>
        <family val="2"/>
        <scheme val="minor"/>
      </rPr>
      <t>rm</t>
    </r>
  </si>
  <si>
    <r>
      <t>Hedges g</t>
    </r>
    <r>
      <rPr>
        <b/>
        <vertAlign val="subscript"/>
        <sz val="11"/>
        <rFont val="Calibri"/>
        <family val="2"/>
        <scheme val="minor"/>
      </rPr>
      <t>rm</t>
    </r>
  </si>
  <si>
    <t>low equivalence bound 
(Cohen's d)</t>
  </si>
  <si>
    <t>high equivalence bound 
(Cohen's d)</t>
  </si>
  <si>
    <t>One-Sided Test 1</t>
  </si>
  <si>
    <t>One-Sided Test 2</t>
  </si>
  <si>
    <t>Effect Size</t>
  </si>
  <si>
    <r>
      <t xml:space="preserve">NHST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</si>
  <si>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 xml:space="preserve">TOST Equivalence Test </t>
  </si>
  <si>
    <t>TOST result</t>
  </si>
  <si>
    <t>Desired Power</t>
  </si>
  <si>
    <t>high equivalence bound (Cohen's d)</t>
  </si>
  <si>
    <t>low equivalence bound (Cohen's d)</t>
  </si>
  <si>
    <t>Required Sample Size
(in each condition)</t>
  </si>
  <si>
    <t>alpha (Type 1 error rate)</t>
  </si>
  <si>
    <t>TOST Power Analysis</t>
  </si>
  <si>
    <t>Dependent Samples</t>
  </si>
  <si>
    <t>low equivalence bound 
(Cohen's dz)</t>
  </si>
  <si>
    <t>high equivalence bound 
(Cohen's dz)</t>
  </si>
  <si>
    <t>M, SD, SE</t>
  </si>
  <si>
    <t>low equivalence bound (Cohen's dz)</t>
  </si>
  <si>
    <t>high equivalence bound (Cohen's dz)</t>
  </si>
  <si>
    <t>SDpooled</t>
  </si>
  <si>
    <t>low equivalence bound 
(raw)</t>
  </si>
  <si>
    <t>high equivalence bound 
(raw)</t>
  </si>
  <si>
    <t>Convert raw equivalence bounds to Cohen's d equivalence bounds
(first fill in M, SD, and N on the left!)</t>
  </si>
  <si>
    <t>ε (assumed true difference). 
Default is dz = 0)</t>
  </si>
  <si>
    <t>ε: Assumed true standardized mean difference. Default is d = 0</t>
  </si>
  <si>
    <r>
      <t>SD</t>
    </r>
    <r>
      <rPr>
        <b/>
        <vertAlign val="subscript"/>
        <sz val="11"/>
        <rFont val="Calibri"/>
        <family val="2"/>
        <scheme val="minor"/>
      </rPr>
      <t>diff</t>
    </r>
  </si>
  <si>
    <t>Required Sample Size
(pairs)</t>
  </si>
  <si>
    <t>upper equivalence bound (Cohen's dz)</t>
  </si>
  <si>
    <t>lower equivalence bound (Cohen's dz)</t>
  </si>
  <si>
    <t>Convert raw equivalence bounds to Cohen's dz equivalence bounds
(first fill in M, SD, and N on the left!)</t>
  </si>
  <si>
    <t>90% CI Mdiff [Lower]</t>
  </si>
  <si>
    <t>90% CI Mdiff [Upper]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</si>
</sst>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00000"/>
    <numFmt numFmtId="167" formatCode="0.00000"/>
    <numFmt numFmtId="168" formatCode="0.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0" fillId="0" borderId="0"/>
    <xf numFmtId="0" fontId="12" fillId="4" borderId="1" applyNumberFormat="0" applyAlignment="0" applyProtection="0"/>
  </cellStyleXfs>
  <cellXfs count="98">
    <xf numFmtId="0" fontId="0" fillId="0" borderId="0" xfId="0"/>
    <xf numFmtId="0" fontId="5" fillId="2" borderId="8" xfId="1" applyFont="1" applyBorder="1" applyAlignment="1">
      <alignment horizontal="right"/>
    </xf>
    <xf numFmtId="0" fontId="6" fillId="2" borderId="5" xfId="1" applyFont="1" applyBorder="1" applyAlignment="1">
      <alignment horizontal="right"/>
    </xf>
    <xf numFmtId="0" fontId="5" fillId="4" borderId="10" xfId="3" applyFont="1" applyBorder="1"/>
    <xf numFmtId="0" fontId="5" fillId="4" borderId="5" xfId="3" applyFont="1" applyBorder="1"/>
    <xf numFmtId="0" fontId="7" fillId="2" borderId="5" xfId="1" applyFont="1" applyBorder="1" applyAlignment="1">
      <alignment horizontal="right"/>
    </xf>
    <xf numFmtId="164" fontId="5" fillId="4" borderId="4" xfId="3" applyNumberFormat="1" applyFont="1" applyBorder="1"/>
    <xf numFmtId="0" fontId="0" fillId="0" borderId="0" xfId="0"/>
    <xf numFmtId="0" fontId="10" fillId="0" borderId="0" xfId="5"/>
    <xf numFmtId="2" fontId="5" fillId="4" borderId="13" xfId="3" applyNumberFormat="1" applyFont="1" applyBorder="1"/>
    <xf numFmtId="2" fontId="5" fillId="4" borderId="5" xfId="3" applyNumberFormat="1" applyFont="1" applyBorder="1"/>
    <xf numFmtId="165" fontId="5" fillId="4" borderId="5" xfId="3" applyNumberFormat="1" applyFont="1" applyBorder="1"/>
    <xf numFmtId="0" fontId="14" fillId="0" borderId="0" xfId="0" applyFont="1" applyAlignment="1">
      <alignment vertical="center"/>
    </xf>
    <xf numFmtId="166" fontId="5" fillId="4" borderId="5" xfId="3" applyNumberFormat="1" applyFont="1" applyBorder="1"/>
    <xf numFmtId="164" fontId="5" fillId="4" borderId="5" xfId="3" applyNumberFormat="1" applyFont="1" applyBorder="1"/>
    <xf numFmtId="0" fontId="5" fillId="2" borderId="5" xfId="1" applyFont="1" applyBorder="1" applyAlignment="1">
      <alignment horizontal="right"/>
    </xf>
    <xf numFmtId="0" fontId="5" fillId="2" borderId="5" xfId="1" applyFont="1" applyBorder="1" applyAlignment="1">
      <alignment horizontal="right" wrapText="1"/>
    </xf>
    <xf numFmtId="0" fontId="5" fillId="2" borderId="30" xfId="1" applyFont="1" applyBorder="1" applyAlignment="1">
      <alignment horizontal="right"/>
    </xf>
    <xf numFmtId="2" fontId="5" fillId="4" borderId="31" xfId="3" applyNumberFormat="1" applyFont="1" applyBorder="1"/>
    <xf numFmtId="165" fontId="5" fillId="4" borderId="31" xfId="3" applyNumberFormat="1" applyFont="1" applyBorder="1"/>
    <xf numFmtId="164" fontId="5" fillId="4" borderId="31" xfId="3" applyNumberFormat="1" applyFont="1" applyBorder="1"/>
    <xf numFmtId="0" fontId="0" fillId="0" borderId="0" xfId="0" applyBorder="1"/>
    <xf numFmtId="0" fontId="5" fillId="4" borderId="31" xfId="3" applyFont="1" applyBorder="1"/>
    <xf numFmtId="0" fontId="0" fillId="0" borderId="32" xfId="0" applyBorder="1"/>
    <xf numFmtId="0" fontId="0" fillId="0" borderId="33" xfId="0" applyBorder="1"/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0" fillId="0" borderId="40" xfId="0" applyBorder="1"/>
    <xf numFmtId="165" fontId="5" fillId="4" borderId="41" xfId="3" applyNumberFormat="1" applyFont="1" applyBorder="1"/>
    <xf numFmtId="165" fontId="5" fillId="4" borderId="42" xfId="3" applyNumberFormat="1" applyFont="1" applyBorder="1"/>
    <xf numFmtId="0" fontId="0" fillId="0" borderId="43" xfId="0" applyBorder="1"/>
    <xf numFmtId="166" fontId="0" fillId="0" borderId="0" xfId="0" applyNumberFormat="1"/>
    <xf numFmtId="0" fontId="5" fillId="6" borderId="5" xfId="2" applyFont="1" applyFill="1" applyBorder="1" applyAlignment="1">
      <alignment horizontal="center"/>
    </xf>
    <xf numFmtId="0" fontId="5" fillId="6" borderId="31" xfId="2" applyFont="1" applyFill="1" applyBorder="1" applyAlignment="1">
      <alignment horizontal="center"/>
    </xf>
    <xf numFmtId="0" fontId="5" fillId="6" borderId="6" xfId="2" applyFont="1" applyFill="1" applyBorder="1" applyAlignment="1">
      <alignment horizontal="center"/>
    </xf>
    <xf numFmtId="0" fontId="5" fillId="6" borderId="9" xfId="2" applyFont="1" applyFill="1" applyBorder="1" applyAlignment="1">
      <alignment horizontal="center"/>
    </xf>
    <xf numFmtId="168" fontId="5" fillId="4" borderId="31" xfId="3" applyNumberFormat="1" applyFont="1" applyBorder="1"/>
    <xf numFmtId="167" fontId="5" fillId="4" borderId="31" xfId="3" applyNumberFormat="1" applyFont="1" applyBorder="1"/>
    <xf numFmtId="0" fontId="5" fillId="2" borderId="23" xfId="1" applyFont="1" applyBorder="1" applyAlignment="1">
      <alignment horizontal="right"/>
    </xf>
    <xf numFmtId="0" fontId="5" fillId="2" borderId="9" xfId="1" applyFont="1" applyBorder="1" applyAlignment="1">
      <alignment horizontal="right"/>
    </xf>
    <xf numFmtId="2" fontId="5" fillId="4" borderId="12" xfId="3" applyNumberFormat="1" applyFont="1" applyBorder="1"/>
    <xf numFmtId="2" fontId="5" fillId="4" borderId="2" xfId="3" applyNumberFormat="1" applyFont="1" applyBorder="1"/>
    <xf numFmtId="0" fontId="5" fillId="6" borderId="7" xfId="2" applyFont="1" applyFill="1" applyBorder="1" applyAlignment="1">
      <alignment horizontal="center"/>
    </xf>
    <xf numFmtId="0" fontId="5" fillId="4" borderId="36" xfId="6" applyFont="1" applyBorder="1" applyAlignment="1">
      <alignment horizontal="center"/>
    </xf>
    <xf numFmtId="0" fontId="5" fillId="2" borderId="5" xfId="1" applyFont="1" applyBorder="1" applyAlignment="1">
      <alignment horizontal="center" wrapText="1"/>
    </xf>
    <xf numFmtId="0" fontId="5" fillId="4" borderId="1" xfId="6" applyFont="1" applyBorder="1" applyAlignment="1">
      <alignment horizontal="center"/>
    </xf>
    <xf numFmtId="0" fontId="5" fillId="2" borderId="30" xfId="1" applyFont="1" applyBorder="1" applyAlignment="1">
      <alignment horizontal="center" wrapText="1"/>
    </xf>
    <xf numFmtId="0" fontId="10" fillId="0" borderId="0" xfId="5"/>
    <xf numFmtId="0" fontId="15" fillId="5" borderId="17" xfId="4" applyFont="1" applyBorder="1" applyAlignment="1">
      <alignment horizontal="center" vertical="center" wrapText="1"/>
    </xf>
    <xf numFmtId="0" fontId="5" fillId="5" borderId="17" xfId="4" applyFont="1" applyBorder="1" applyAlignment="1">
      <alignment horizontal="center" vertical="center"/>
    </xf>
    <xf numFmtId="0" fontId="5" fillId="5" borderId="18" xfId="4" applyFont="1" applyBorder="1" applyAlignment="1">
      <alignment horizontal="center" vertical="center"/>
    </xf>
    <xf numFmtId="0" fontId="5" fillId="5" borderId="15" xfId="4" applyFont="1" applyBorder="1" applyAlignment="1">
      <alignment horizontal="center" vertical="center"/>
    </xf>
    <xf numFmtId="0" fontId="5" fillId="5" borderId="20" xfId="4" applyFont="1" applyBorder="1" applyAlignment="1">
      <alignment horizontal="center" vertical="center"/>
    </xf>
    <xf numFmtId="0" fontId="5" fillId="2" borderId="7" xfId="1" applyFont="1" applyBorder="1" applyAlignment="1">
      <alignment horizontal="center" wrapText="1"/>
    </xf>
    <xf numFmtId="0" fontId="5" fillId="2" borderId="38" xfId="1" applyFont="1" applyBorder="1" applyAlignment="1">
      <alignment horizontal="center" wrapText="1"/>
    </xf>
    <xf numFmtId="0" fontId="5" fillId="6" borderId="5" xfId="2" applyFont="1" applyFill="1" applyBorder="1" applyAlignment="1">
      <alignment horizontal="center"/>
    </xf>
    <xf numFmtId="0" fontId="5" fillId="6" borderId="34" xfId="2" applyFont="1" applyFill="1" applyBorder="1" applyAlignment="1">
      <alignment horizontal="center"/>
    </xf>
    <xf numFmtId="0" fontId="5" fillId="2" borderId="34" xfId="1" applyFont="1" applyBorder="1" applyAlignment="1">
      <alignment horizontal="center" wrapText="1"/>
    </xf>
    <xf numFmtId="0" fontId="5" fillId="6" borderId="31" xfId="2" applyFont="1" applyFill="1" applyBorder="1" applyAlignment="1">
      <alignment horizontal="center"/>
    </xf>
    <xf numFmtId="0" fontId="5" fillId="6" borderId="35" xfId="2" applyFont="1" applyFill="1" applyBorder="1" applyAlignment="1">
      <alignment horizontal="center"/>
    </xf>
    <xf numFmtId="0" fontId="7" fillId="2" borderId="30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5" fillId="6" borderId="31" xfId="2" applyFont="1" applyFill="1" applyBorder="1" applyAlignment="1">
      <alignment horizontal="center" vertical="center"/>
    </xf>
    <xf numFmtId="0" fontId="15" fillId="5" borderId="16" xfId="4" applyFont="1" applyBorder="1" applyAlignment="1">
      <alignment horizontal="center" vertical="center" wrapText="1"/>
    </xf>
    <xf numFmtId="0" fontId="5" fillId="5" borderId="19" xfId="4" applyFont="1" applyBorder="1" applyAlignment="1">
      <alignment horizontal="center" vertical="center"/>
    </xf>
    <xf numFmtId="0" fontId="15" fillId="5" borderId="24" xfId="4" applyFont="1" applyBorder="1" applyAlignment="1">
      <alignment horizontal="center" vertical="center" wrapText="1"/>
    </xf>
    <xf numFmtId="0" fontId="5" fillId="5" borderId="14" xfId="4" applyFont="1" applyBorder="1" applyAlignment="1">
      <alignment horizontal="center" vertical="center"/>
    </xf>
    <xf numFmtId="0" fontId="5" fillId="5" borderId="25" xfId="4" applyFont="1" applyBorder="1" applyAlignment="1">
      <alignment horizontal="center" vertical="center"/>
    </xf>
    <xf numFmtId="0" fontId="5" fillId="5" borderId="5" xfId="4" applyFont="1" applyBorder="1" applyAlignment="1">
      <alignment horizontal="center"/>
    </xf>
    <xf numFmtId="0" fontId="5" fillId="5" borderId="31" xfId="4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5" fillId="2" borderId="37" xfId="1" applyFont="1" applyBorder="1" applyAlignment="1">
      <alignment horizontal="center" wrapText="1"/>
    </xf>
    <xf numFmtId="0" fontId="5" fillId="4" borderId="5" xfId="6" applyFont="1" applyBorder="1" applyAlignment="1">
      <alignment horizontal="center" wrapText="1"/>
    </xf>
    <xf numFmtId="0" fontId="5" fillId="4" borderId="34" xfId="6" applyFont="1" applyBorder="1" applyAlignment="1">
      <alignment horizontal="center" wrapText="1"/>
    </xf>
    <xf numFmtId="0" fontId="7" fillId="2" borderId="30" xfId="1" applyFont="1" applyBorder="1" applyAlignment="1">
      <alignment horizontal="center" wrapText="1"/>
    </xf>
    <xf numFmtId="0" fontId="7" fillId="2" borderId="5" xfId="1" applyFont="1" applyBorder="1" applyAlignment="1">
      <alignment horizontal="center" wrapText="1"/>
    </xf>
    <xf numFmtId="0" fontId="13" fillId="5" borderId="27" xfId="4" applyFont="1" applyBorder="1" applyAlignment="1">
      <alignment horizontal="center" vertical="center"/>
    </xf>
    <xf numFmtId="0" fontId="5" fillId="5" borderId="28" xfId="4" applyFont="1" applyBorder="1" applyAlignment="1">
      <alignment horizontal="center" vertical="center"/>
    </xf>
    <xf numFmtId="0" fontId="5" fillId="5" borderId="29" xfId="4" applyFont="1" applyBorder="1" applyAlignment="1">
      <alignment horizontal="center" vertical="center"/>
    </xf>
    <xf numFmtId="0" fontId="5" fillId="2" borderId="24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5" fillId="2" borderId="32" xfId="1" applyFont="1" applyBorder="1" applyAlignment="1">
      <alignment horizontal="center" vertical="center" wrapText="1"/>
    </xf>
    <xf numFmtId="0" fontId="5" fillId="2" borderId="45" xfId="1" applyFont="1" applyBorder="1" applyAlignment="1">
      <alignment horizontal="center" vertical="center" wrapText="1"/>
    </xf>
    <xf numFmtId="1" fontId="5" fillId="4" borderId="22" xfId="3" applyNumberFormat="1" applyFont="1" applyBorder="1" applyAlignment="1">
      <alignment horizontal="center" vertical="center"/>
    </xf>
    <xf numFmtId="1" fontId="5" fillId="4" borderId="26" xfId="3" applyNumberFormat="1" applyFont="1" applyBorder="1" applyAlignment="1">
      <alignment horizontal="center" vertical="center"/>
    </xf>
    <xf numFmtId="0" fontId="11" fillId="5" borderId="27" xfId="4" applyFont="1" applyBorder="1" applyAlignment="1">
      <alignment horizontal="center"/>
    </xf>
    <xf numFmtId="0" fontId="12" fillId="5" borderId="28" xfId="4" applyFont="1" applyBorder="1" applyAlignment="1">
      <alignment horizontal="center"/>
    </xf>
    <xf numFmtId="0" fontId="12" fillId="5" borderId="29" xfId="4" applyFont="1" applyBorder="1" applyAlignment="1">
      <alignment horizontal="center"/>
    </xf>
    <xf numFmtId="0" fontId="5" fillId="2" borderId="21" xfId="1" applyFont="1" applyBorder="1" applyAlignment="1">
      <alignment horizontal="center" wrapText="1"/>
    </xf>
    <xf numFmtId="0" fontId="5" fillId="2" borderId="8" xfId="1" applyFont="1" applyBorder="1" applyAlignment="1">
      <alignment horizontal="center" wrapText="1"/>
    </xf>
    <xf numFmtId="0" fontId="5" fillId="6" borderId="8" xfId="2" applyFont="1" applyFill="1" applyBorder="1" applyAlignment="1">
      <alignment horizontal="center"/>
    </xf>
    <xf numFmtId="0" fontId="5" fillId="6" borderId="44" xfId="2" applyFont="1" applyFill="1" applyBorder="1" applyAlignment="1">
      <alignment horizontal="center"/>
    </xf>
    <xf numFmtId="0" fontId="5" fillId="4" borderId="31" xfId="6" applyFont="1" applyBorder="1" applyAlignment="1">
      <alignment horizontal="center" wrapText="1"/>
    </xf>
    <xf numFmtId="0" fontId="5" fillId="4" borderId="35" xfId="6" applyFont="1" applyBorder="1" applyAlignment="1">
      <alignment horizontal="center" wrapText="1"/>
    </xf>
    <xf numFmtId="0" fontId="5" fillId="6" borderId="6" xfId="2" applyFont="1" applyFill="1" applyBorder="1" applyAlignment="1">
      <alignment horizontal="center"/>
    </xf>
    <xf numFmtId="0" fontId="13" fillId="5" borderId="28" xfId="4" applyFont="1" applyBorder="1" applyAlignment="1">
      <alignment horizontal="center" vertical="center"/>
    </xf>
    <xf numFmtId="0" fontId="13" fillId="5" borderId="39" xfId="4" applyFont="1" applyBorder="1" applyAlignment="1">
      <alignment horizontal="center" vertical="center"/>
    </xf>
  </cellXfs>
  <cellStyles count="7">
    <cellStyle name="Anteckning" xfId="4" builtinId="10"/>
    <cellStyle name="Beräkning" xfId="6" builtinId="22"/>
    <cellStyle name="Indata" xfId="2" builtinId="20"/>
    <cellStyle name="Neutral" xfId="1" builtinId="28"/>
    <cellStyle name="Normal" xfId="0" builtinId="0"/>
    <cellStyle name="Normal_Generalized Eta Examples" xfId="5"/>
    <cellStyle name="Utdat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8"/>
  <sheetViews>
    <sheetView tabSelected="1" zoomScale="80" zoomScaleNormal="80" workbookViewId="0">
      <selection activeCell="F13" sqref="F13"/>
    </sheetView>
  </sheetViews>
  <sheetFormatPr defaultRowHeight="15" x14ac:dyDescent="0.25"/>
  <cols>
    <col min="1" max="1" width="20.42578125" bestFit="1" customWidth="1"/>
    <col min="2" max="2" width="14" customWidth="1"/>
    <col min="3" max="3" width="20.42578125" bestFit="1" customWidth="1"/>
    <col min="4" max="4" width="14" customWidth="1"/>
    <col min="5" max="5" width="22.5703125" customWidth="1"/>
    <col min="6" max="6" width="10.5703125" customWidth="1"/>
    <col min="7" max="7" width="22.5703125" customWidth="1"/>
    <col min="8" max="8" width="10.5703125" customWidth="1"/>
    <col min="9" max="9" width="15" customWidth="1"/>
    <col min="10" max="10" width="11.7109375" customWidth="1"/>
    <col min="11" max="11" width="25.5703125" customWidth="1"/>
    <col min="12" max="12" width="14.5703125" customWidth="1"/>
    <col min="13" max="13" width="25.5703125" customWidth="1"/>
    <col min="14" max="14" width="14.5703125" customWidth="1"/>
  </cols>
  <sheetData>
    <row r="1" spans="1:18" ht="28.15" customHeight="1" x14ac:dyDescent="0.25">
      <c r="A1" s="77" t="s">
        <v>22</v>
      </c>
      <c r="B1" s="78"/>
      <c r="C1" s="78"/>
      <c r="D1" s="78"/>
      <c r="E1" s="78"/>
      <c r="F1" s="78"/>
      <c r="G1" s="78"/>
      <c r="H1" s="79"/>
      <c r="I1" s="7"/>
      <c r="J1" s="7"/>
      <c r="K1" s="63" t="s">
        <v>48</v>
      </c>
      <c r="L1" s="49"/>
      <c r="M1" s="49"/>
      <c r="N1" s="50"/>
      <c r="O1" s="47"/>
      <c r="P1" s="47"/>
      <c r="Q1" s="8"/>
      <c r="R1" s="8"/>
    </row>
    <row r="2" spans="1:18" ht="14.25" customHeight="1" x14ac:dyDescent="0.25">
      <c r="A2" s="17" t="s">
        <v>1</v>
      </c>
      <c r="B2" s="32">
        <v>6.7245609999999996</v>
      </c>
      <c r="C2" s="15" t="s">
        <v>2</v>
      </c>
      <c r="D2" s="34">
        <v>6.4470590000000003</v>
      </c>
      <c r="E2" s="16" t="s">
        <v>56</v>
      </c>
      <c r="F2" s="10">
        <f>(B2-D2)-_xlfn.T.INV.2T(0.1,(B4+D4-2))*SQRT((B3^2/B4)+(D3^2/D4))</f>
        <v>-1.9191725966688944E-2</v>
      </c>
      <c r="G2" s="16" t="s">
        <v>57</v>
      </c>
      <c r="H2" s="18">
        <f>(B2-D2)+_xlfn.T.INV.2T(0.1,(B4+D4-2))*SQRT((B3^2/B4)+(D3^2/D4))</f>
        <v>0.57419572596668744</v>
      </c>
      <c r="I2" s="7"/>
      <c r="J2" s="7"/>
      <c r="K2" s="64"/>
      <c r="L2" s="51"/>
      <c r="M2" s="51"/>
      <c r="N2" s="52"/>
      <c r="O2" s="47"/>
      <c r="P2" s="47"/>
      <c r="Q2" s="8"/>
      <c r="R2" s="8"/>
    </row>
    <row r="3" spans="1:18" ht="14.25" customHeight="1" x14ac:dyDescent="0.25">
      <c r="A3" s="17" t="s">
        <v>3</v>
      </c>
      <c r="B3" s="32">
        <v>0.98873670000000002</v>
      </c>
      <c r="C3" s="15" t="s">
        <v>4</v>
      </c>
      <c r="D3" s="34">
        <v>1.0064671999999999</v>
      </c>
      <c r="E3" s="68" t="s">
        <v>30</v>
      </c>
      <c r="F3" s="68"/>
      <c r="G3" s="68" t="s">
        <v>29</v>
      </c>
      <c r="H3" s="69"/>
      <c r="I3" s="7"/>
      <c r="J3" s="7"/>
      <c r="K3" s="46" t="s">
        <v>46</v>
      </c>
      <c r="L3" s="45">
        <v>-0.25</v>
      </c>
      <c r="M3" s="44" t="s">
        <v>47</v>
      </c>
      <c r="N3" s="43">
        <v>0.25</v>
      </c>
      <c r="O3" s="47"/>
      <c r="P3" s="47"/>
      <c r="Q3" s="8"/>
      <c r="R3" s="8"/>
    </row>
    <row r="4" spans="1:18" ht="18" x14ac:dyDescent="0.35">
      <c r="A4" s="17" t="s">
        <v>6</v>
      </c>
      <c r="B4" s="32">
        <v>57</v>
      </c>
      <c r="C4" s="15" t="s">
        <v>7</v>
      </c>
      <c r="D4" s="34">
        <v>68</v>
      </c>
      <c r="E4" s="2" t="s">
        <v>19</v>
      </c>
      <c r="F4" s="10">
        <f>(B2-D2)/(SQRT(((((B4-1)*B3^2)+((D4-1)*D3^2))/(B4+D4-2))*((1/B4+1/D4))))</f>
        <v>1.5476890544786899</v>
      </c>
      <c r="G4" s="15" t="s">
        <v>8</v>
      </c>
      <c r="H4" s="36">
        <f>(B2-D2)/(SQRT((((B4-1)*B3^2)+((D4-1)*D3^2))/(B4+D4-2)))</f>
        <v>0.27793729950925827</v>
      </c>
      <c r="I4" s="7"/>
      <c r="J4" s="7"/>
      <c r="K4" s="46"/>
      <c r="L4" s="45"/>
      <c r="M4" s="44"/>
      <c r="N4" s="43"/>
      <c r="O4" s="47"/>
      <c r="P4" s="47"/>
      <c r="Q4" s="8"/>
      <c r="R4" s="8"/>
    </row>
    <row r="5" spans="1:18" ht="14.65" customHeight="1" x14ac:dyDescent="0.35">
      <c r="A5" s="46" t="s">
        <v>25</v>
      </c>
      <c r="B5" s="91">
        <v>-0.8</v>
      </c>
      <c r="C5" s="44" t="s">
        <v>26</v>
      </c>
      <c r="D5" s="95">
        <v>0.8</v>
      </c>
      <c r="E5" s="2" t="s">
        <v>21</v>
      </c>
      <c r="F5" s="4">
        <f>(B4+D4-2)</f>
        <v>123</v>
      </c>
      <c r="G5" s="15" t="s">
        <v>10</v>
      </c>
      <c r="H5" s="19">
        <f>H4*(1-(3/(4*(D4+B4-2)-1)))</f>
        <v>0.27623910826989417</v>
      </c>
      <c r="I5" s="7"/>
      <c r="J5" s="7"/>
      <c r="K5" s="46" t="s">
        <v>25</v>
      </c>
      <c r="L5" s="55">
        <f>L3/H6</f>
        <v>-0.25039215889368277</v>
      </c>
      <c r="M5" s="44" t="s">
        <v>26</v>
      </c>
      <c r="N5" s="58">
        <f>N3/H6</f>
        <v>0.25039215889368277</v>
      </c>
      <c r="O5" s="47"/>
      <c r="P5" s="47"/>
      <c r="Q5" s="8"/>
      <c r="R5" s="8"/>
    </row>
    <row r="6" spans="1:18" ht="15.75" thickBot="1" x14ac:dyDescent="0.3">
      <c r="A6" s="89"/>
      <c r="B6" s="92"/>
      <c r="C6" s="90"/>
      <c r="D6" s="95"/>
      <c r="E6" s="2" t="s">
        <v>20</v>
      </c>
      <c r="F6" s="11">
        <f>TDIST(ABS(F4), F5,2)</f>
        <v>0.12426633412438236</v>
      </c>
      <c r="G6" s="15" t="s">
        <v>45</v>
      </c>
      <c r="H6" s="20">
        <f>(SQRT((((B4-1)*B3^2)+((D4-1)*D3^2))/(B4+D4-2)))</f>
        <v>0.9984338211890682</v>
      </c>
      <c r="I6" s="7"/>
      <c r="J6" s="7"/>
      <c r="K6" s="46"/>
      <c r="L6" s="55"/>
      <c r="M6" s="44"/>
      <c r="N6" s="58"/>
      <c r="O6" s="47"/>
      <c r="P6" s="47"/>
      <c r="Q6" s="8"/>
      <c r="R6" s="8"/>
    </row>
    <row r="7" spans="1:18" ht="14.25" customHeight="1" x14ac:dyDescent="0.25">
      <c r="A7" s="86" t="s">
        <v>38</v>
      </c>
      <c r="B7" s="87"/>
      <c r="C7" s="88"/>
      <c r="D7" s="21"/>
      <c r="E7" s="68" t="s">
        <v>31</v>
      </c>
      <c r="F7" s="68"/>
      <c r="G7" s="68"/>
      <c r="H7" s="69"/>
      <c r="I7" s="7"/>
      <c r="J7" s="7"/>
      <c r="K7" s="65" t="s">
        <v>48</v>
      </c>
      <c r="L7" s="66"/>
      <c r="M7" s="66"/>
      <c r="N7" s="67"/>
      <c r="O7" s="47"/>
      <c r="P7" s="47"/>
      <c r="Q7" s="8"/>
      <c r="R7" s="8"/>
    </row>
    <row r="8" spans="1:18" ht="14.25" customHeight="1" x14ac:dyDescent="0.25">
      <c r="A8" s="70" t="s">
        <v>37</v>
      </c>
      <c r="B8" s="71"/>
      <c r="C8" s="33">
        <v>0.05</v>
      </c>
      <c r="D8" s="21"/>
      <c r="E8" s="68" t="s">
        <v>27</v>
      </c>
      <c r="F8" s="68"/>
      <c r="G8" s="68" t="s">
        <v>28</v>
      </c>
      <c r="H8" s="69"/>
      <c r="I8" s="7"/>
      <c r="J8" s="7"/>
      <c r="K8" s="64"/>
      <c r="L8" s="51"/>
      <c r="M8" s="51"/>
      <c r="N8" s="52"/>
      <c r="O8" s="47"/>
      <c r="P8" s="47"/>
      <c r="Q8" s="8"/>
      <c r="R8" s="8"/>
    </row>
    <row r="9" spans="1:18" ht="14.25" customHeight="1" x14ac:dyDescent="0.25">
      <c r="A9" s="70" t="s">
        <v>33</v>
      </c>
      <c r="B9" s="71"/>
      <c r="C9" s="33">
        <v>0.8</v>
      </c>
      <c r="D9" s="21"/>
      <c r="E9" s="2" t="s">
        <v>19</v>
      </c>
      <c r="F9" s="13">
        <f>((B2-D2)+(D5*((SQRT((((B4-1)*B3^2)+((D4-1)*D3^2))/(B4+D4-2))))))/(((SQRT((((B4-1)*B3^2)+((D4-1)*D3^2))/(B4+D4-2))))*SQRT(1/B4+1/D4))</f>
        <v>6.002475244634172</v>
      </c>
      <c r="G9" s="2" t="s">
        <v>19</v>
      </c>
      <c r="H9" s="37">
        <f>((B2-D2)+(B5*((SQRT((((B4-1)*B3^2)+((D4-1)*D3^2))/(B4+D4-2))))))/(((SQRT((((B4-1)*B3^2)+((D4-1)*D3^2))/(B4+D4-2))))*SQRT(1/B4+1/D4))</f>
        <v>-2.9070971356767932</v>
      </c>
      <c r="I9" s="31"/>
      <c r="J9" s="7"/>
      <c r="K9" s="46" t="s">
        <v>25</v>
      </c>
      <c r="L9" s="45">
        <v>-0.3</v>
      </c>
      <c r="M9" s="44" t="s">
        <v>26</v>
      </c>
      <c r="N9" s="43">
        <v>0.3</v>
      </c>
      <c r="O9" s="8"/>
      <c r="P9" s="8"/>
      <c r="Q9" s="8"/>
      <c r="R9" s="8"/>
    </row>
    <row r="10" spans="1:18" ht="14.45" customHeight="1" x14ac:dyDescent="0.25">
      <c r="A10" s="46" t="s">
        <v>35</v>
      </c>
      <c r="B10" s="44"/>
      <c r="C10" s="33">
        <v>-0.8</v>
      </c>
      <c r="D10" s="21"/>
      <c r="E10" s="2" t="s">
        <v>21</v>
      </c>
      <c r="F10" s="4">
        <f>B4+D4-2</f>
        <v>123</v>
      </c>
      <c r="G10" s="2" t="s">
        <v>21</v>
      </c>
      <c r="H10" s="22">
        <f>B4+D4-2</f>
        <v>123</v>
      </c>
      <c r="I10" s="7"/>
      <c r="J10" s="7"/>
      <c r="K10" s="46"/>
      <c r="L10" s="45"/>
      <c r="M10" s="44"/>
      <c r="N10" s="43"/>
      <c r="O10" s="8"/>
      <c r="P10" s="8"/>
      <c r="Q10" s="8"/>
      <c r="R10" s="8"/>
    </row>
    <row r="11" spans="1:18" ht="14.45" customHeight="1" x14ac:dyDescent="0.25">
      <c r="A11" s="46" t="s">
        <v>34</v>
      </c>
      <c r="B11" s="44"/>
      <c r="C11" s="33">
        <v>0.8</v>
      </c>
      <c r="D11" s="21"/>
      <c r="E11" s="2" t="s">
        <v>20</v>
      </c>
      <c r="F11" s="14">
        <f>IF(H4&lt;B5,1-TDIST(ABS(F9), F10,1),TDIST(ABS(F9), F10,1))</f>
        <v>1.0106028477471928E-8</v>
      </c>
      <c r="G11" s="2" t="s">
        <v>20</v>
      </c>
      <c r="H11" s="36">
        <f>IF(H4&gt;D5,1-TDIST(ABS(H9), H10,1),TDIST(ABS(H9), H10,1))</f>
        <v>2.1643053754307208E-3</v>
      </c>
      <c r="I11" s="31"/>
      <c r="J11" s="7"/>
      <c r="K11" s="46" t="s">
        <v>46</v>
      </c>
      <c r="L11" s="55">
        <f>L9*H6</f>
        <v>-0.29953014635672043</v>
      </c>
      <c r="M11" s="44" t="s">
        <v>47</v>
      </c>
      <c r="N11" s="58">
        <f>N9*H6</f>
        <v>0.29953014635672043</v>
      </c>
      <c r="O11" s="8"/>
      <c r="P11" s="8"/>
      <c r="Q11" s="8"/>
      <c r="R11" s="8"/>
    </row>
    <row r="12" spans="1:18" ht="14.25" customHeight="1" thickBot="1" x14ac:dyDescent="0.3">
      <c r="A12" s="75" t="s">
        <v>50</v>
      </c>
      <c r="B12" s="76"/>
      <c r="C12" s="62">
        <v>0</v>
      </c>
      <c r="D12" s="21"/>
      <c r="E12" s="68" t="s">
        <v>32</v>
      </c>
      <c r="F12" s="68"/>
      <c r="G12" s="68"/>
      <c r="H12" s="69"/>
      <c r="I12" s="7"/>
      <c r="J12" s="7"/>
      <c r="K12" s="72"/>
      <c r="L12" s="56"/>
      <c r="M12" s="57"/>
      <c r="N12" s="59"/>
      <c r="O12" s="8"/>
      <c r="P12" s="8"/>
      <c r="Q12" s="8"/>
      <c r="R12" s="8"/>
    </row>
    <row r="13" spans="1:18" x14ac:dyDescent="0.25">
      <c r="A13" s="75"/>
      <c r="B13" s="76"/>
      <c r="C13" s="62"/>
      <c r="D13" s="21"/>
      <c r="E13" s="2" t="s">
        <v>19</v>
      </c>
      <c r="F13" s="10">
        <f>IF(ABS(F9)&lt;ABS(H9),F9,H9)</f>
        <v>-2.9070971356767932</v>
      </c>
      <c r="G13" s="2" t="s">
        <v>20</v>
      </c>
      <c r="H13" s="19">
        <f>MAX(F11,H11)</f>
        <v>2.1643053754307208E-3</v>
      </c>
      <c r="I13" s="7"/>
      <c r="J13" s="7"/>
      <c r="K13" s="7"/>
      <c r="L13" s="7"/>
      <c r="M13" s="7"/>
      <c r="N13" s="7"/>
    </row>
    <row r="14" spans="1:18" ht="14.25" customHeight="1" x14ac:dyDescent="0.25">
      <c r="A14" s="80" t="s">
        <v>36</v>
      </c>
      <c r="B14" s="81"/>
      <c r="C14" s="84">
        <f>ROUNDUP((MAX(2*(NORMSINV(1-C8)+NORMSINV(1-((1-C9)/2)))^2/(C12-C10)^2,2*(NORMSINV(1-C8)+NORMSINV(1-((1-C9)/2)))^2/(C11-C12)^2)),0)</f>
        <v>27</v>
      </c>
      <c r="D14" s="21"/>
      <c r="E14" s="73" t="str">
        <f>"The TOST procedure indicated that the observed effect size (d = "&amp;ROUND(H4,2)&amp;") was "&amp;IF(H13&lt;0.05,"significantly","not significantly")&amp;" within the equivalent bounds of d = "&amp;ROUND(B5,2)&amp;" and d = "&amp;ROUND(D5,2)&amp;", t("&amp;TEXT(H10,"0")&amp;") = "&amp;ROUND(F13,2)&amp;", p = "&amp;ROUND(H13,3)</f>
        <v>The TOST procedure indicated that the observed effect size (d = 0,28) was significantly within the equivalent bounds of d = -0,8 and d = 0,8, t(123) = -2,91, p = 0,002</v>
      </c>
      <c r="F14" s="73"/>
      <c r="G14" s="73"/>
      <c r="H14" s="93"/>
      <c r="I14" s="7"/>
      <c r="J14" s="7"/>
      <c r="K14" s="7"/>
      <c r="L14" s="7"/>
      <c r="M14" s="7"/>
      <c r="N14" s="7"/>
    </row>
    <row r="15" spans="1:18" ht="15.75" thickBot="1" x14ac:dyDescent="0.3">
      <c r="A15" s="82"/>
      <c r="B15" s="83"/>
      <c r="C15" s="85"/>
      <c r="D15" s="21"/>
      <c r="E15" s="73"/>
      <c r="F15" s="73"/>
      <c r="G15" s="73"/>
      <c r="H15" s="93"/>
      <c r="I15" s="7"/>
      <c r="J15" s="7"/>
      <c r="K15" s="7"/>
      <c r="L15" s="7"/>
      <c r="M15" s="7"/>
      <c r="N15" s="7"/>
    </row>
    <row r="16" spans="1:18" ht="15.75" thickBot="1" x14ac:dyDescent="0.3">
      <c r="A16" s="23"/>
      <c r="B16" s="24"/>
      <c r="C16" s="24"/>
      <c r="D16" s="24"/>
      <c r="E16" s="74"/>
      <c r="F16" s="74"/>
      <c r="G16" s="74"/>
      <c r="H16" s="94"/>
      <c r="I16" s="7"/>
      <c r="J16" s="7"/>
      <c r="K16" s="7"/>
      <c r="L16" s="7"/>
      <c r="M16" s="7"/>
      <c r="N16" s="7"/>
    </row>
    <row r="17" spans="1:14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5.75" thickBo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s="12" customFormat="1" ht="28.15" customHeight="1" x14ac:dyDescent="0.25">
      <c r="A19" s="77" t="s">
        <v>39</v>
      </c>
      <c r="B19" s="96"/>
      <c r="C19" s="96"/>
      <c r="D19" s="96"/>
      <c r="E19" s="96"/>
      <c r="F19" s="96"/>
      <c r="G19" s="96"/>
      <c r="H19" s="97"/>
      <c r="I19" s="25"/>
      <c r="J19" s="26"/>
      <c r="K19" s="48" t="s">
        <v>55</v>
      </c>
      <c r="L19" s="49"/>
      <c r="M19" s="49"/>
      <c r="N19" s="50"/>
    </row>
    <row r="20" spans="1:14" x14ac:dyDescent="0.25">
      <c r="A20" s="38" t="s">
        <v>12</v>
      </c>
      <c r="B20" s="34">
        <v>5.8307690000000001</v>
      </c>
      <c r="C20" s="39" t="s">
        <v>13</v>
      </c>
      <c r="D20" s="32">
        <v>5.7538461999999999</v>
      </c>
      <c r="E20" s="16" t="s">
        <v>56</v>
      </c>
      <c r="F20" s="6">
        <f>H22-H24*_xlfn.T.INV.2T(0.1,(B22-1))</f>
        <v>-0.26102300207324047</v>
      </c>
      <c r="G20" s="16" t="s">
        <v>57</v>
      </c>
      <c r="H20" s="6">
        <f>H22+H24*_xlfn.T.INV.2T(0.1,(B22-1))</f>
        <v>0.10717740207324011</v>
      </c>
      <c r="I20" s="21"/>
      <c r="J20" s="27"/>
      <c r="K20" s="51"/>
      <c r="L20" s="51"/>
      <c r="M20" s="51"/>
      <c r="N20" s="52"/>
    </row>
    <row r="21" spans="1:14" ht="14.25" customHeight="1" x14ac:dyDescent="0.25">
      <c r="A21" s="17" t="s">
        <v>14</v>
      </c>
      <c r="B21" s="34">
        <v>1.1668498</v>
      </c>
      <c r="C21" s="15" t="s">
        <v>15</v>
      </c>
      <c r="D21" s="34">
        <v>1.2994081</v>
      </c>
      <c r="E21" s="68" t="s">
        <v>30</v>
      </c>
      <c r="F21" s="68"/>
      <c r="G21" s="68" t="s">
        <v>42</v>
      </c>
      <c r="H21" s="68"/>
      <c r="I21" s="68" t="s">
        <v>29</v>
      </c>
      <c r="J21" s="69"/>
      <c r="K21" s="53" t="s">
        <v>46</v>
      </c>
      <c r="L21" s="45">
        <v>-0.3</v>
      </c>
      <c r="M21" s="44" t="s">
        <v>47</v>
      </c>
      <c r="N21" s="43">
        <v>0.3</v>
      </c>
    </row>
    <row r="22" spans="1:14" ht="18" x14ac:dyDescent="0.35">
      <c r="A22" s="17" t="s">
        <v>0</v>
      </c>
      <c r="B22" s="35">
        <v>65</v>
      </c>
      <c r="C22" s="2" t="s">
        <v>5</v>
      </c>
      <c r="D22" s="32">
        <v>0.74499199999999999</v>
      </c>
      <c r="E22" s="2" t="s">
        <v>19</v>
      </c>
      <c r="F22" s="9">
        <f>H22/(H23/SQRT(B22))</f>
        <v>-0.69736563933942908</v>
      </c>
      <c r="G22" s="1" t="s">
        <v>17</v>
      </c>
      <c r="H22" s="3">
        <f>D20-B20</f>
        <v>-7.692280000000018E-2</v>
      </c>
      <c r="I22" s="15" t="s">
        <v>9</v>
      </c>
      <c r="J22" s="28">
        <f>H22/H23</f>
        <v>-8.6497561987099764E-2</v>
      </c>
      <c r="K22" s="53"/>
      <c r="L22" s="45"/>
      <c r="M22" s="44"/>
      <c r="N22" s="43"/>
    </row>
    <row r="23" spans="1:14" ht="15.75" customHeight="1" x14ac:dyDescent="0.35">
      <c r="A23" s="46" t="s">
        <v>54</v>
      </c>
      <c r="B23" s="55">
        <v>-0.3373417061798305</v>
      </c>
      <c r="C23" s="44" t="s">
        <v>53</v>
      </c>
      <c r="D23" s="95">
        <v>0.3373417061798305</v>
      </c>
      <c r="E23" s="2" t="s">
        <v>21</v>
      </c>
      <c r="F23" s="4">
        <f>(B22-1)</f>
        <v>64</v>
      </c>
      <c r="G23" s="15" t="s">
        <v>51</v>
      </c>
      <c r="H23" s="40">
        <f>SQRT(B21^2+D21^2-2*D22*B21*D21)</f>
        <v>0.88930599005174782</v>
      </c>
      <c r="I23" s="15" t="s">
        <v>23</v>
      </c>
      <c r="J23" s="29">
        <f>J22*SQRT(2*(1-D22))</f>
        <v>-6.1772583776339485E-2</v>
      </c>
      <c r="K23" s="53" t="s">
        <v>40</v>
      </c>
      <c r="L23" s="55">
        <f>L21/H23</f>
        <v>-0.3373417061798305</v>
      </c>
      <c r="M23" s="44" t="s">
        <v>41</v>
      </c>
      <c r="N23" s="58">
        <f>N21/H23</f>
        <v>0.3373417061798305</v>
      </c>
    </row>
    <row r="24" spans="1:14" ht="18.75" thickBot="1" x14ac:dyDescent="0.4">
      <c r="A24" s="89"/>
      <c r="B24" s="91"/>
      <c r="C24" s="90"/>
      <c r="D24" s="95"/>
      <c r="E24" s="2" t="s">
        <v>20</v>
      </c>
      <c r="F24" s="11">
        <f>TDIST(ABS(F22), F23,2)</f>
        <v>0.48809965994291982</v>
      </c>
      <c r="G24" s="15" t="s">
        <v>18</v>
      </c>
      <c r="H24" s="41">
        <f>SQRT(((B21^2/B22)+(D21^2/B22))-(2*D22*(B21/SQRT(B22))*(D21/SQRT(B22))))</f>
        <v>0.11030483244466179</v>
      </c>
      <c r="I24" s="15" t="s">
        <v>24</v>
      </c>
      <c r="J24" s="29">
        <f>J23*(1-(3/(4*(B22-1)-1)))</f>
        <v>-6.1045847496617844E-2</v>
      </c>
      <c r="K24" s="54"/>
      <c r="L24" s="56"/>
      <c r="M24" s="57"/>
      <c r="N24" s="59"/>
    </row>
    <row r="25" spans="1:14" ht="18" x14ac:dyDescent="0.35">
      <c r="A25" s="86" t="s">
        <v>38</v>
      </c>
      <c r="B25" s="87"/>
      <c r="C25" s="88"/>
      <c r="D25" s="21"/>
      <c r="E25" s="68" t="s">
        <v>31</v>
      </c>
      <c r="F25" s="68"/>
      <c r="G25" s="68"/>
      <c r="H25" s="68"/>
      <c r="I25" s="15" t="s">
        <v>11</v>
      </c>
      <c r="J25" s="29">
        <f>H22/SQRT(((B21^2+D21^2)/2))</f>
        <v>-6.2290264058351537E-2</v>
      </c>
      <c r="K25" s="7"/>
      <c r="L25" s="7"/>
      <c r="M25" s="7"/>
      <c r="N25" s="7"/>
    </row>
    <row r="26" spans="1:14" ht="18" x14ac:dyDescent="0.35">
      <c r="A26" s="70" t="s">
        <v>37</v>
      </c>
      <c r="B26" s="71"/>
      <c r="C26" s="33">
        <v>0.05</v>
      </c>
      <c r="D26" s="21"/>
      <c r="E26" s="68" t="s">
        <v>27</v>
      </c>
      <c r="F26" s="68"/>
      <c r="G26" s="68" t="s">
        <v>28</v>
      </c>
      <c r="H26" s="68"/>
      <c r="I26" s="5" t="s">
        <v>16</v>
      </c>
      <c r="J26" s="29">
        <f>J25*(1-(3/(4*(B22-1)-1)))</f>
        <v>-6.1557437422370936E-2</v>
      </c>
      <c r="K26" s="7"/>
      <c r="L26" s="7"/>
      <c r="M26" s="7"/>
      <c r="N26" s="7"/>
    </row>
    <row r="27" spans="1:14" x14ac:dyDescent="0.25">
      <c r="A27" s="70" t="s">
        <v>33</v>
      </c>
      <c r="B27" s="71"/>
      <c r="C27" s="33">
        <v>0.8</v>
      </c>
      <c r="D27" s="21"/>
      <c r="E27" s="2" t="s">
        <v>19</v>
      </c>
      <c r="F27" s="10">
        <f>(H22+(B23*H23))/H24</f>
        <v>-3.4171014238120208</v>
      </c>
      <c r="G27" s="2" t="s">
        <v>19</v>
      </c>
      <c r="H27" s="10">
        <f>(H22+(D23*H23))/H24</f>
        <v>2.0223701451331624</v>
      </c>
      <c r="I27" s="21"/>
      <c r="J27" s="27"/>
      <c r="K27" s="7"/>
      <c r="L27" s="7"/>
      <c r="M27" s="7"/>
      <c r="N27" s="7"/>
    </row>
    <row r="28" spans="1:14" ht="14.25" customHeight="1" x14ac:dyDescent="0.25">
      <c r="A28" s="46" t="s">
        <v>43</v>
      </c>
      <c r="B28" s="44"/>
      <c r="C28" s="33">
        <v>-0.6</v>
      </c>
      <c r="D28" s="21"/>
      <c r="E28" s="2" t="s">
        <v>21</v>
      </c>
      <c r="F28" s="4">
        <f>B22-1</f>
        <v>64</v>
      </c>
      <c r="G28" s="2" t="s">
        <v>21</v>
      </c>
      <c r="H28" s="4">
        <f>B22-1</f>
        <v>64</v>
      </c>
      <c r="I28" s="21"/>
      <c r="J28" s="27"/>
      <c r="K28" s="7"/>
      <c r="L28" s="7"/>
      <c r="M28" s="7"/>
      <c r="N28" s="7"/>
    </row>
    <row r="29" spans="1:14" ht="14.25" customHeight="1" x14ac:dyDescent="0.25">
      <c r="A29" s="46" t="s">
        <v>44</v>
      </c>
      <c r="B29" s="44"/>
      <c r="C29" s="33">
        <v>0.6</v>
      </c>
      <c r="D29" s="21"/>
      <c r="E29" s="2" t="s">
        <v>20</v>
      </c>
      <c r="F29" s="11">
        <f>IF(J22&lt;B23,1-TDIST(ABS(F27), F28,1),TDIST(ABS(F27), F28,1))</f>
        <v>5.5238473615202362E-4</v>
      </c>
      <c r="G29" s="2" t="s">
        <v>20</v>
      </c>
      <c r="H29" s="11">
        <f>IF(J22&gt;D23,1-TDIST(ABS(H27), H28,1),TDIST(ABS(H27), H28,1))</f>
        <v>2.3660813158902869E-2</v>
      </c>
      <c r="I29" s="21"/>
      <c r="J29" s="27"/>
      <c r="K29" s="7"/>
      <c r="L29" s="7"/>
      <c r="M29" s="7"/>
      <c r="N29" s="7"/>
    </row>
    <row r="30" spans="1:14" ht="14.25" customHeight="1" x14ac:dyDescent="0.25">
      <c r="A30" s="60" t="s">
        <v>49</v>
      </c>
      <c r="B30" s="61"/>
      <c r="C30" s="62">
        <v>0</v>
      </c>
      <c r="D30" s="21"/>
      <c r="E30" s="68" t="s">
        <v>32</v>
      </c>
      <c r="F30" s="68"/>
      <c r="G30" s="68"/>
      <c r="H30" s="68"/>
      <c r="I30" s="21"/>
      <c r="J30" s="27"/>
      <c r="K30" s="42">
        <v>20.652999999999999</v>
      </c>
      <c r="L30" s="7"/>
      <c r="M30" s="7"/>
      <c r="N30" s="7"/>
    </row>
    <row r="31" spans="1:14" x14ac:dyDescent="0.25">
      <c r="A31" s="60"/>
      <c r="B31" s="61"/>
      <c r="C31" s="62"/>
      <c r="D31" s="21"/>
      <c r="E31" s="2" t="s">
        <v>19</v>
      </c>
      <c r="F31" s="10">
        <f>IF(ABS(F27)&lt;ABS(H27),F27,H27)</f>
        <v>2.0223701451331624</v>
      </c>
      <c r="G31" s="2" t="s">
        <v>20</v>
      </c>
      <c r="H31" s="11">
        <f>MAX(F29,H29)</f>
        <v>2.3660813158902869E-2</v>
      </c>
      <c r="I31" s="21"/>
      <c r="J31" s="27"/>
      <c r="K31" s="42">
        <v>3.0482</v>
      </c>
      <c r="L31" s="7"/>
      <c r="M31" s="7"/>
      <c r="N31" s="7"/>
    </row>
    <row r="32" spans="1:14" ht="14.25" customHeight="1" x14ac:dyDescent="0.25">
      <c r="A32" s="80" t="s">
        <v>52</v>
      </c>
      <c r="B32" s="81"/>
      <c r="C32" s="84">
        <f>ROUNDUP(MAX(((NORMSINV(1-C26)+NORMSINV(1-((1-C27)/2)))^2/(C30-C28)^2),((NORMSINV(1-C26)+NORMSINV(1-((1-C27)/2)))^2/(C29-C30)^2)),0)</f>
        <v>24</v>
      </c>
      <c r="D32" s="21"/>
      <c r="E32" s="73" t="str">
        <f>"The TOST procedure indicated that the observed effect size (dz = "&amp;ROUND(J22,2)&amp;") was "&amp;IF(H31&lt;0.05,"significantly","not significantly")&amp;" within the equivalent bounds of dz = "&amp;ROUND(B23,2)&amp;" and dz = "&amp;ROUND(D23,2)&amp;", t("&amp;TEXT(H28,"0")&amp;") = "&amp;ROUND(F31,2)&amp;", p = "&amp;ROUND(H31,3)</f>
        <v>The TOST procedure indicated that the observed effect size (dz = -0,09) was significantly within the equivalent bounds of dz = -0,34 and dz = 0,34, t(64) = 2,02, p = 0,024</v>
      </c>
      <c r="F32" s="73"/>
      <c r="G32" s="73"/>
      <c r="H32" s="73"/>
      <c r="I32" s="21"/>
      <c r="J32" s="27"/>
      <c r="K32" s="7"/>
      <c r="L32" s="7"/>
      <c r="M32" s="7"/>
      <c r="N32" s="7"/>
    </row>
    <row r="33" spans="1:14" ht="15.75" thickBot="1" x14ac:dyDescent="0.3">
      <c r="A33" s="82"/>
      <c r="B33" s="83"/>
      <c r="C33" s="85"/>
      <c r="D33" s="21"/>
      <c r="E33" s="73"/>
      <c r="F33" s="73"/>
      <c r="G33" s="73"/>
      <c r="H33" s="73"/>
      <c r="I33" s="21"/>
      <c r="J33" s="27"/>
      <c r="K33" s="7"/>
      <c r="L33" s="7"/>
      <c r="M33" s="7"/>
      <c r="N33" s="7"/>
    </row>
    <row r="34" spans="1:14" ht="14.25" customHeight="1" thickBot="1" x14ac:dyDescent="0.3">
      <c r="A34" s="23"/>
      <c r="B34" s="24"/>
      <c r="C34" s="24"/>
      <c r="D34" s="24"/>
      <c r="E34" s="74"/>
      <c r="F34" s="74"/>
      <c r="G34" s="74"/>
      <c r="H34" s="74"/>
      <c r="I34" s="24"/>
      <c r="J34" s="30"/>
      <c r="K34" s="7"/>
      <c r="L34" s="7"/>
      <c r="M34" s="7"/>
      <c r="N34" s="7"/>
    </row>
    <row r="37" spans="1:14" ht="28.15" customHeight="1" x14ac:dyDescent="0.25">
      <c r="A37" s="47"/>
      <c r="B37" s="47"/>
      <c r="C37" s="47"/>
      <c r="D37" s="47"/>
      <c r="E37" s="47"/>
      <c r="F37" s="47"/>
      <c r="G37" s="47"/>
      <c r="H37" s="47"/>
      <c r="I37" s="8"/>
      <c r="J37" s="8"/>
      <c r="K37" s="8"/>
      <c r="L37" s="8"/>
      <c r="M37" s="8"/>
      <c r="N37" s="8"/>
    </row>
    <row r="38" spans="1:14" x14ac:dyDescent="0.25">
      <c r="A38" s="8"/>
      <c r="B38" s="8"/>
      <c r="C38" s="8"/>
      <c r="D38" s="8"/>
      <c r="E38" s="47"/>
      <c r="F38" s="47"/>
      <c r="G38" s="47"/>
      <c r="H38" s="47"/>
      <c r="I38" s="8"/>
      <c r="J38" s="8"/>
      <c r="K38" s="8"/>
      <c r="L38" s="8"/>
      <c r="M38" s="8"/>
      <c r="N38" s="8"/>
    </row>
    <row r="39" spans="1:14" ht="14.45" customHeight="1" x14ac:dyDescent="0.25">
      <c r="A39" s="47"/>
      <c r="B39" s="47"/>
      <c r="C39" s="47"/>
      <c r="D39" s="47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14.45" customHeight="1" x14ac:dyDescent="0.25">
      <c r="A40" s="47"/>
      <c r="B40" s="47"/>
      <c r="C40" s="47"/>
      <c r="D40" s="47"/>
      <c r="E40" s="47"/>
      <c r="F40" s="47"/>
      <c r="G40" s="47"/>
      <c r="H40" s="47"/>
      <c r="I40" s="8"/>
      <c r="J40" s="8"/>
      <c r="K40" s="8"/>
      <c r="L40" s="8"/>
      <c r="M40" s="8"/>
      <c r="N40" s="8"/>
    </row>
    <row r="41" spans="1:14" ht="14.25" customHeight="1" x14ac:dyDescent="0.25">
      <c r="A41" s="47"/>
      <c r="B41" s="47"/>
      <c r="C41" s="47"/>
      <c r="D41" s="8"/>
      <c r="E41" s="47"/>
      <c r="F41" s="47"/>
      <c r="G41" s="47"/>
      <c r="H41" s="47"/>
      <c r="I41" s="8"/>
      <c r="J41" s="8"/>
      <c r="K41" s="8"/>
      <c r="L41" s="8"/>
      <c r="M41" s="8"/>
      <c r="N41" s="8"/>
    </row>
    <row r="42" spans="1:14" x14ac:dyDescent="0.25">
      <c r="A42" s="47"/>
      <c r="B42" s="4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A43" s="47"/>
      <c r="B43" s="47"/>
      <c r="C43" s="8"/>
      <c r="D43" s="8"/>
      <c r="E43" s="47"/>
      <c r="F43" s="47"/>
      <c r="G43" s="47"/>
      <c r="H43" s="47"/>
      <c r="I43" s="8"/>
      <c r="J43" s="8"/>
      <c r="K43" s="8"/>
      <c r="L43" s="8"/>
      <c r="M43" s="8"/>
      <c r="N43" s="8"/>
    </row>
    <row r="44" spans="1:14" ht="28.5" customHeight="1" x14ac:dyDescent="0.25">
      <c r="A44" s="47"/>
      <c r="B44" s="47"/>
      <c r="C44" s="8"/>
      <c r="D44" s="8"/>
      <c r="E44" s="47"/>
      <c r="F44" s="47"/>
      <c r="G44" s="47"/>
      <c r="H44" s="47"/>
      <c r="I44" s="8"/>
      <c r="J44" s="8"/>
      <c r="K44" s="8"/>
      <c r="L44" s="8"/>
      <c r="M44" s="8"/>
      <c r="N44" s="8"/>
    </row>
    <row r="45" spans="1:14" ht="28.5" customHeight="1" x14ac:dyDescent="0.25">
      <c r="A45" s="47"/>
      <c r="B45" s="47"/>
      <c r="C45" s="8"/>
      <c r="D45" s="8"/>
      <c r="E45" s="47"/>
      <c r="F45" s="47"/>
      <c r="G45" s="47"/>
      <c r="H45" s="47"/>
      <c r="I45" s="8"/>
      <c r="J45" s="8"/>
      <c r="K45" s="8"/>
      <c r="L45" s="8"/>
      <c r="M45" s="8"/>
      <c r="N45" s="8"/>
    </row>
    <row r="46" spans="1:14" ht="14.25" customHeight="1" x14ac:dyDescent="0.25">
      <c r="A46" s="47"/>
      <c r="B46" s="47"/>
      <c r="C46" s="47"/>
      <c r="D46" s="8"/>
      <c r="E46" s="47"/>
      <c r="F46" s="47"/>
      <c r="G46" s="47"/>
      <c r="H46" s="47"/>
      <c r="I46" s="8"/>
      <c r="J46" s="8"/>
      <c r="K46" s="8"/>
      <c r="L46" s="8"/>
      <c r="M46" s="8"/>
      <c r="N46" s="8"/>
    </row>
    <row r="47" spans="1:14" ht="14.25" customHeight="1" x14ac:dyDescent="0.25">
      <c r="A47" s="47"/>
      <c r="B47" s="47"/>
      <c r="C47" s="47"/>
      <c r="D47" s="8"/>
      <c r="E47" s="47"/>
      <c r="F47" s="47"/>
      <c r="G47" s="47"/>
      <c r="H47" s="47"/>
      <c r="I47" s="8"/>
      <c r="J47" s="8"/>
      <c r="K47" s="8"/>
      <c r="L47" s="8"/>
      <c r="M47" s="8"/>
      <c r="N47" s="8"/>
    </row>
    <row r="48" spans="1:14" ht="14.25" customHeight="1" x14ac:dyDescent="0.25">
      <c r="A48" s="47"/>
      <c r="B48" s="47"/>
      <c r="C48" s="47"/>
      <c r="D48" s="47"/>
      <c r="E48" s="47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 s="47"/>
      <c r="B49" s="47"/>
      <c r="C49" s="47"/>
      <c r="D49" s="47"/>
      <c r="E49" s="47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A50" s="47"/>
      <c r="B50" s="47"/>
      <c r="C50" s="4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47"/>
      <c r="B51" s="47"/>
      <c r="C51" s="4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5">
      <c r="A55" s="47"/>
      <c r="B55" s="47"/>
      <c r="C55" s="47"/>
      <c r="D55" s="47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5">
      <c r="A56" s="47"/>
      <c r="B56" s="47"/>
      <c r="C56" s="47"/>
      <c r="D56" s="47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5">
      <c r="A62" s="47"/>
      <c r="B62" s="47"/>
      <c r="C62" s="4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5">
      <c r="A63" s="47"/>
      <c r="B63" s="47"/>
      <c r="C63" s="8"/>
      <c r="D63" s="47"/>
      <c r="E63" s="47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25">
      <c r="A64" s="47"/>
      <c r="B64" s="47"/>
      <c r="C64" s="8"/>
      <c r="D64" s="47"/>
      <c r="E64" s="47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25">
      <c r="A65" s="47"/>
      <c r="B65" s="47"/>
      <c r="C65" s="8"/>
      <c r="D65" s="47"/>
      <c r="E65" s="47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25">
      <c r="A68" s="47"/>
      <c r="B68" s="47"/>
      <c r="C68" s="47"/>
      <c r="D68" s="47"/>
      <c r="E68" s="47"/>
      <c r="F68" s="47"/>
      <c r="G68" s="47"/>
      <c r="H68" s="8"/>
      <c r="I68" s="8"/>
      <c r="J68" s="8"/>
      <c r="K68" s="8"/>
      <c r="L68" s="8"/>
      <c r="M68" s="8"/>
      <c r="N68" s="8"/>
    </row>
    <row r="69" spans="1:14" x14ac:dyDescent="0.25">
      <c r="A69" s="47"/>
      <c r="B69" s="47"/>
      <c r="C69" s="47"/>
      <c r="D69" s="47"/>
      <c r="E69" s="47"/>
      <c r="F69" s="47"/>
      <c r="G69" s="47"/>
      <c r="H69" s="8"/>
      <c r="I69" s="8"/>
      <c r="J69" s="8"/>
      <c r="K69" s="8"/>
      <c r="L69" s="8"/>
      <c r="M69" s="8"/>
      <c r="N69" s="8"/>
    </row>
    <row r="70" spans="1:14" x14ac:dyDescent="0.25">
      <c r="A70" s="47"/>
      <c r="B70" s="47"/>
      <c r="C70" s="8"/>
      <c r="D70" s="47"/>
      <c r="E70" s="47"/>
      <c r="F70" s="47"/>
      <c r="G70" s="47"/>
      <c r="H70" s="8"/>
      <c r="I70" s="8"/>
      <c r="J70" s="8"/>
      <c r="K70" s="8"/>
      <c r="L70" s="8"/>
      <c r="M70" s="8"/>
      <c r="N70" s="8"/>
    </row>
    <row r="71" spans="1:14" x14ac:dyDescent="0.25">
      <c r="A71" s="47"/>
      <c r="B71" s="8"/>
      <c r="C71" s="8"/>
      <c r="D71" s="47"/>
      <c r="E71" s="47"/>
      <c r="F71" s="47"/>
      <c r="G71" s="47"/>
      <c r="H71" s="8"/>
      <c r="I71" s="8"/>
      <c r="J71" s="8"/>
      <c r="K71" s="8"/>
      <c r="L71" s="8"/>
      <c r="M71" s="8"/>
      <c r="N71" s="8"/>
    </row>
    <row r="72" spans="1:14" x14ac:dyDescent="0.25">
      <c r="A72" s="4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4.25" customHeight="1" x14ac:dyDescent="0.25">
      <c r="A73" s="47"/>
      <c r="B73" s="4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4.25" customHeight="1" x14ac:dyDescent="0.25">
      <c r="A74" s="47"/>
      <c r="B74" s="47"/>
      <c r="C74" s="8"/>
      <c r="D74" s="47"/>
      <c r="E74" s="47"/>
      <c r="F74" s="47"/>
      <c r="G74" s="47"/>
      <c r="H74" s="8"/>
      <c r="I74" s="8"/>
      <c r="J74" s="8"/>
      <c r="K74" s="8"/>
      <c r="L74" s="8"/>
      <c r="M74" s="8"/>
      <c r="N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25">
      <c r="A76" s="8"/>
      <c r="B76" s="8"/>
      <c r="C76" s="8"/>
      <c r="D76" s="47"/>
      <c r="E76" s="47"/>
      <c r="F76" s="47"/>
      <c r="G76" s="47"/>
      <c r="H76" s="8"/>
      <c r="I76" s="8"/>
      <c r="J76" s="8"/>
      <c r="K76" s="8"/>
      <c r="L76" s="8"/>
      <c r="M76" s="8"/>
      <c r="N76" s="8"/>
    </row>
    <row r="77" spans="1:14" x14ac:dyDescent="0.25">
      <c r="A77" s="8"/>
      <c r="B77" s="8"/>
      <c r="C77" s="8"/>
      <c r="D77" s="47"/>
      <c r="E77" s="47"/>
      <c r="F77" s="47"/>
      <c r="G77" s="47"/>
      <c r="H77" s="8"/>
      <c r="I77" s="8"/>
      <c r="J77" s="8"/>
      <c r="K77" s="8"/>
      <c r="L77" s="8"/>
      <c r="M77" s="8"/>
      <c r="N77" s="8"/>
    </row>
    <row r="78" spans="1:14" x14ac:dyDescent="0.25">
      <c r="A78" s="8"/>
      <c r="B78" s="8"/>
      <c r="C78" s="8"/>
      <c r="D78" s="47"/>
      <c r="E78" s="47"/>
      <c r="F78" s="47"/>
      <c r="G78" s="47"/>
      <c r="H78" s="8"/>
      <c r="I78" s="8"/>
      <c r="J78" s="8"/>
      <c r="K78" s="8"/>
      <c r="L78" s="8"/>
      <c r="M78" s="8"/>
      <c r="N78" s="8"/>
    </row>
    <row r="79" spans="1:14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</sheetData>
  <mergeCells count="122">
    <mergeCell ref="D76:G78"/>
    <mergeCell ref="F71:G71"/>
    <mergeCell ref="D70:G70"/>
    <mergeCell ref="D71:E71"/>
    <mergeCell ref="D74:G74"/>
    <mergeCell ref="A71:A72"/>
    <mergeCell ref="A73:B73"/>
    <mergeCell ref="A74:B74"/>
    <mergeCell ref="A70:B70"/>
    <mergeCell ref="A63:B63"/>
    <mergeCell ref="A64:B64"/>
    <mergeCell ref="A65:B65"/>
    <mergeCell ref="A62:C62"/>
    <mergeCell ref="E14:H16"/>
    <mergeCell ref="G8:H8"/>
    <mergeCell ref="E3:F3"/>
    <mergeCell ref="G3:H3"/>
    <mergeCell ref="E7:H7"/>
    <mergeCell ref="E12:H12"/>
    <mergeCell ref="D5:D6"/>
    <mergeCell ref="A19:H19"/>
    <mergeCell ref="E21:F21"/>
    <mergeCell ref="G21:H21"/>
    <mergeCell ref="A23:A24"/>
    <mergeCell ref="B23:B24"/>
    <mergeCell ref="C23:C24"/>
    <mergeCell ref="D23:D24"/>
    <mergeCell ref="A32:B33"/>
    <mergeCell ref="C32:C33"/>
    <mergeCell ref="A25:C25"/>
    <mergeCell ref="E25:H25"/>
    <mergeCell ref="A26:B26"/>
    <mergeCell ref="E26:F26"/>
    <mergeCell ref="E48:E49"/>
    <mergeCell ref="A1:H1"/>
    <mergeCell ref="E8:F8"/>
    <mergeCell ref="A8:B8"/>
    <mergeCell ref="A9:B9"/>
    <mergeCell ref="A14:B15"/>
    <mergeCell ref="C14:C15"/>
    <mergeCell ref="A7:C7"/>
    <mergeCell ref="A11:B11"/>
    <mergeCell ref="A5:A6"/>
    <mergeCell ref="C5:C6"/>
    <mergeCell ref="B5:B6"/>
    <mergeCell ref="A10:B10"/>
    <mergeCell ref="A45:B45"/>
    <mergeCell ref="A48:B49"/>
    <mergeCell ref="C48:C49"/>
    <mergeCell ref="A44:B44"/>
    <mergeCell ref="A43:B43"/>
    <mergeCell ref="A39:A40"/>
    <mergeCell ref="B39:B40"/>
    <mergeCell ref="C39:C40"/>
    <mergeCell ref="D39:D40"/>
    <mergeCell ref="A41:C41"/>
    <mergeCell ref="O5:O6"/>
    <mergeCell ref="E40:H40"/>
    <mergeCell ref="E41:F41"/>
    <mergeCell ref="G41:H41"/>
    <mergeCell ref="E44:F44"/>
    <mergeCell ref="G44:H44"/>
    <mergeCell ref="A37:H37"/>
    <mergeCell ref="E38:F38"/>
    <mergeCell ref="G38:H38"/>
    <mergeCell ref="E30:H30"/>
    <mergeCell ref="E32:H34"/>
    <mergeCell ref="M11:M12"/>
    <mergeCell ref="N11:N12"/>
    <mergeCell ref="A12:B13"/>
    <mergeCell ref="C12:C13"/>
    <mergeCell ref="G26:H26"/>
    <mergeCell ref="A42:B42"/>
    <mergeCell ref="E43:H43"/>
    <mergeCell ref="O1:P2"/>
    <mergeCell ref="O3:O4"/>
    <mergeCell ref="O7:O8"/>
    <mergeCell ref="P3:P4"/>
    <mergeCell ref="P5:P6"/>
    <mergeCell ref="P7:P8"/>
    <mergeCell ref="A30:B31"/>
    <mergeCell ref="C30:C31"/>
    <mergeCell ref="K1:N2"/>
    <mergeCell ref="K7:N8"/>
    <mergeCell ref="K9:K10"/>
    <mergeCell ref="L9:L10"/>
    <mergeCell ref="M9:M10"/>
    <mergeCell ref="N9:N10"/>
    <mergeCell ref="K5:K6"/>
    <mergeCell ref="L5:L6"/>
    <mergeCell ref="M5:M6"/>
    <mergeCell ref="N5:N6"/>
    <mergeCell ref="I21:J21"/>
    <mergeCell ref="A27:B27"/>
    <mergeCell ref="A28:B28"/>
    <mergeCell ref="A29:B29"/>
    <mergeCell ref="K11:K12"/>
    <mergeCell ref="L11:L12"/>
    <mergeCell ref="N3:N4"/>
    <mergeCell ref="M3:M4"/>
    <mergeCell ref="L3:L4"/>
    <mergeCell ref="K3:K4"/>
    <mergeCell ref="A68:G69"/>
    <mergeCell ref="K19:N20"/>
    <mergeCell ref="K21:K22"/>
    <mergeCell ref="L21:L22"/>
    <mergeCell ref="M21:M22"/>
    <mergeCell ref="N21:N22"/>
    <mergeCell ref="K23:K24"/>
    <mergeCell ref="L23:L24"/>
    <mergeCell ref="M23:M24"/>
    <mergeCell ref="N23:N24"/>
    <mergeCell ref="C50:C51"/>
    <mergeCell ref="A50:B51"/>
    <mergeCell ref="A46:B47"/>
    <mergeCell ref="C46:C47"/>
    <mergeCell ref="D48:D49"/>
    <mergeCell ref="D63:E63"/>
    <mergeCell ref="D64:E64"/>
    <mergeCell ref="D65:E65"/>
    <mergeCell ref="A55:D56"/>
    <mergeCell ref="E45:H47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FileFormat xmlns="ad6050de-b204-4cd9-b492-5bc34f5a8a79">XLSX</FileFormat>
    <DocumentId xmlns="ad6050de-b204-4cd9-b492-5bc34f5a8a79">Data Sheet 1.XLSX</DocumentId>
    <IsDeleted xmlns="ad6050de-b204-4cd9-b492-5bc34f5a8a79">false</IsDeleted>
    <Checked_x0020_Out_x0020_To xmlns="ad6050de-b204-4cd9-b492-5bc34f5a8a79">
      <UserInfo>
        <DisplayName/>
        <AccountId xsi:nil="true"/>
        <AccountType/>
      </UserInfo>
    </Checked_x0020_Out_x0020_To>
    <DocumentType xmlns="ad6050de-b204-4cd9-b492-5bc34f5a8a79">Data Sheet</DocumentType>
    <TitleName xmlns="ad6050de-b204-4cd9-b492-5bc34f5a8a79">Data Sheet 1.XLSX</TitleName>
    <StageName xmlns="ad6050de-b204-4cd9-b492-5bc34f5a8a79">Upload</StageNam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5540C5CC05F49B9F102AC9006ABC0" ma:contentTypeVersion="7" ma:contentTypeDescription="Create a new document." ma:contentTypeScope="" ma:versionID="13dd8d8b02aecb40adc89552bf514269">
  <xsd:schema xmlns:xsd="http://www.w3.org/2001/XMLSchema" xmlns:p="http://schemas.microsoft.com/office/2006/metadata/properties" xmlns:ns2="ad6050de-b204-4cd9-b492-5bc34f5a8a79" targetNamespace="http://schemas.microsoft.com/office/2006/metadata/properties" ma:root="true" ma:fieldsID="ba31fb450d54352de63754597d7a3f68" ns2:_="">
    <xsd:import namespace="ad6050de-b204-4cd9-b492-5bc34f5a8a79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d6050de-b204-4cd9-b492-5bc34f5a8a79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0567D5-BD80-4677-8E75-D32F05137619}">
  <ds:schemaRefs>
    <ds:schemaRef ds:uri="http://purl.org/dc/elements/1.1/"/>
    <ds:schemaRef ds:uri="ad6050de-b204-4cd9-b492-5bc34f5a8a79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52732D7-A548-4B39-842C-4C878D1E1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6050de-b204-4cd9-b492-5bc34f5a8a7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A849663-E906-47CB-8B3F-0EB266235A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Equivalence Test</vt:lpstr>
    </vt:vector>
  </TitlesOfParts>
  <Company>Technische Universiteit Eindhoven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Oskar Flygare</cp:lastModifiedBy>
  <dcterms:created xsi:type="dcterms:W3CDTF">2013-05-09T12:54:42Z</dcterms:created>
  <dcterms:modified xsi:type="dcterms:W3CDTF">2017-01-19T15:21:59Z</dcterms:modified>
</cp:coreProperties>
</file>