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karpasko/Documents/GitHub/University/5semestr/matematyka-finansowa/laboratorium/"/>
    </mc:Choice>
  </mc:AlternateContent>
  <xr:revisionPtr revIDLastSave="0" documentId="13_ncr:1_{2E5CAB37-B545-C847-9F12-202015BF43BB}" xr6:coauthVersionLast="47" xr6:coauthVersionMax="47" xr10:uidLastSave="{00000000-0000-0000-0000-000000000000}"/>
  <bookViews>
    <workbookView xWindow="0" yWindow="0" windowWidth="28800" windowHeight="18000" xr2:uid="{1B866E04-3D77-AD4F-930A-C84BCF8AA8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B3" i="1"/>
  <c r="F48" i="1"/>
  <c r="E48" i="1"/>
  <c r="E49" i="1"/>
  <c r="D48" i="1"/>
  <c r="D49" i="1"/>
  <c r="B48" i="1"/>
  <c r="B49" i="1"/>
  <c r="F49" i="1" s="1"/>
  <c r="B50" i="1" s="1"/>
  <c r="I45" i="1"/>
  <c r="H39" i="1"/>
  <c r="H41" i="1"/>
  <c r="H42" i="1" s="1"/>
  <c r="I41" i="1"/>
  <c r="J41" i="1"/>
  <c r="K41" i="1"/>
  <c r="L41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8" i="1"/>
  <c r="E28" i="1" s="1"/>
  <c r="F28" i="1" s="1"/>
  <c r="B29" i="1" s="1"/>
  <c r="D29" i="1" s="1"/>
  <c r="E29" i="1" s="1"/>
  <c r="F29" i="1" s="1"/>
  <c r="B30" i="1" s="1"/>
  <c r="I31" i="1"/>
  <c r="D28" i="1"/>
  <c r="B28" i="1"/>
  <c r="H16" i="1"/>
  <c r="H17" i="1" s="1"/>
  <c r="H15" i="1"/>
  <c r="H14" i="1"/>
  <c r="H13" i="1"/>
  <c r="A19" i="1"/>
  <c r="B17" i="1"/>
  <c r="C17" i="1"/>
  <c r="D17" i="1"/>
  <c r="A17" i="1"/>
  <c r="K3" i="1"/>
  <c r="J3" i="1"/>
  <c r="G6" i="1"/>
  <c r="J8" i="1" s="1"/>
  <c r="H6" i="1"/>
  <c r="K2" i="1"/>
  <c r="F6" i="1"/>
  <c r="I6" i="1"/>
  <c r="E6" i="1"/>
  <c r="F5" i="1"/>
  <c r="G5" i="1"/>
  <c r="H5" i="1"/>
  <c r="I5" i="1"/>
  <c r="E5" i="1"/>
  <c r="D50" i="1" l="1"/>
  <c r="E50" i="1" s="1"/>
  <c r="F50" i="1"/>
  <c r="B51" i="1" s="1"/>
  <c r="D30" i="1"/>
  <c r="E30" i="1" s="1"/>
  <c r="F30" i="1" s="1"/>
  <c r="B31" i="1" s="1"/>
  <c r="D51" i="1" l="1"/>
  <c r="E51" i="1" s="1"/>
  <c r="F51" i="1"/>
  <c r="B52" i="1" s="1"/>
  <c r="D31" i="1"/>
  <c r="E31" i="1" s="1"/>
  <c r="D52" i="1" l="1"/>
  <c r="E52" i="1" s="1"/>
  <c r="F52" i="1"/>
  <c r="F31" i="1"/>
  <c r="B32" i="1" s="1"/>
  <c r="D32" i="1" l="1"/>
  <c r="E32" i="1" s="1"/>
  <c r="F32" i="1" l="1"/>
  <c r="B33" i="1" s="1"/>
  <c r="D33" i="1" l="1"/>
  <c r="E33" i="1" s="1"/>
  <c r="F33" i="1" l="1"/>
  <c r="B34" i="1" s="1"/>
  <c r="D34" i="1" l="1"/>
  <c r="E34" i="1" s="1"/>
  <c r="F34" i="1" s="1"/>
  <c r="B35" i="1" s="1"/>
  <c r="D35" i="1" l="1"/>
  <c r="E35" i="1" s="1"/>
  <c r="F35" i="1" l="1"/>
  <c r="B36" i="1" s="1"/>
  <c r="D36" i="1" l="1"/>
  <c r="E36" i="1" s="1"/>
  <c r="F36" i="1" s="1"/>
  <c r="B37" i="1" s="1"/>
  <c r="D37" i="1" l="1"/>
  <c r="E37" i="1" s="1"/>
  <c r="F37" i="1" s="1"/>
  <c r="B38" i="1" s="1"/>
  <c r="D38" i="1" l="1"/>
  <c r="E38" i="1" s="1"/>
  <c r="F38" i="1" l="1"/>
  <c r="B39" i="1" s="1"/>
  <c r="D39" i="1" l="1"/>
  <c r="E39" i="1" s="1"/>
  <c r="F39" i="1" l="1"/>
  <c r="B40" i="1" s="1"/>
  <c r="D40" i="1" l="1"/>
  <c r="E40" i="1" s="1"/>
  <c r="F40" i="1" s="1"/>
  <c r="B41" i="1" s="1"/>
  <c r="D41" i="1" l="1"/>
  <c r="E41" i="1" s="1"/>
  <c r="F41" i="1" l="1"/>
  <c r="B42" i="1" s="1"/>
  <c r="D42" i="1" l="1"/>
  <c r="E42" i="1" s="1"/>
  <c r="F42" i="1" l="1"/>
  <c r="B43" i="1" s="1"/>
  <c r="D43" i="1" l="1"/>
  <c r="E43" i="1" s="1"/>
  <c r="F43" i="1" s="1"/>
  <c r="B44" i="1" s="1"/>
  <c r="D44" i="1" l="1"/>
  <c r="E44" i="1" s="1"/>
  <c r="F44" i="1" s="1"/>
  <c r="B45" i="1" s="1"/>
  <c r="D45" i="1" l="1"/>
  <c r="E45" i="1" s="1"/>
  <c r="F45" i="1" s="1"/>
  <c r="B46" i="1" s="1"/>
  <c r="D46" i="1" l="1"/>
  <c r="E46" i="1" s="1"/>
  <c r="F46" i="1" l="1"/>
  <c r="B47" i="1" s="1"/>
  <c r="D47" i="1" l="1"/>
  <c r="E47" i="1" s="1"/>
  <c r="F47" i="1" s="1"/>
</calcChain>
</file>

<file path=xl/sharedStrings.xml><?xml version="1.0" encoding="utf-8"?>
<sst xmlns="http://schemas.openxmlformats.org/spreadsheetml/2006/main" count="35" uniqueCount="35">
  <si>
    <t>zad1</t>
  </si>
  <si>
    <t>r</t>
  </si>
  <si>
    <t>zad2</t>
  </si>
  <si>
    <t>NPV(wzor)</t>
  </si>
  <si>
    <t>NPV(kontrolka)</t>
  </si>
  <si>
    <t>B</t>
  </si>
  <si>
    <t>A</t>
  </si>
  <si>
    <t>zad3</t>
  </si>
  <si>
    <t>n0</t>
  </si>
  <si>
    <t>zad4</t>
  </si>
  <si>
    <t>lm+n</t>
  </si>
  <si>
    <t>r/m</t>
  </si>
  <si>
    <t>mianownik</t>
  </si>
  <si>
    <t>ułamek</t>
  </si>
  <si>
    <t>wynik</t>
  </si>
  <si>
    <t>zad5</t>
  </si>
  <si>
    <t>Równe raty</t>
  </si>
  <si>
    <t>j</t>
  </si>
  <si>
    <t>K_j-1</t>
  </si>
  <si>
    <t>Rj</t>
  </si>
  <si>
    <t>Zj</t>
  </si>
  <si>
    <t>Tj</t>
  </si>
  <si>
    <t>Kj</t>
  </si>
  <si>
    <t>n=</t>
  </si>
  <si>
    <t>K0=</t>
  </si>
  <si>
    <t>r=</t>
  </si>
  <si>
    <t>raty=</t>
  </si>
  <si>
    <t xml:space="preserve">R = </t>
  </si>
  <si>
    <t>a)</t>
  </si>
  <si>
    <t>b)</t>
  </si>
  <si>
    <t>R_2</t>
  </si>
  <si>
    <t>K_15(wzor 78)=</t>
  </si>
  <si>
    <t>FV=</t>
  </si>
  <si>
    <t>z tabelki K_15 =</t>
  </si>
  <si>
    <t>W=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</si>
</sst>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PLN&quot;_);[Red]\(#,##0.00\ &quot;PLN&quot;\)"/>
    <numFmt numFmtId="44" formatCode="_ * #,##0.00_)\ &quot;PLN&quot;_ ;_ * \(#,##0.00\)\ &quot;PLN&quot;_ ;_ * &quot;-&quot;??_)\ &quot;PLN&quot;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44" fontId="0" fillId="2" borderId="0" xfId="1" applyFont="1" applyFill="1" applyBorder="1"/>
    <xf numFmtId="44" fontId="0" fillId="0" borderId="4" xfId="1" applyFont="1" applyBorder="1"/>
    <xf numFmtId="2" fontId="0" fillId="0" borderId="0" xfId="1" applyNumberFormat="1" applyFont="1" applyBorder="1"/>
    <xf numFmtId="44" fontId="0" fillId="0" borderId="0" xfId="1" applyFont="1" applyBorder="1"/>
    <xf numFmtId="8" fontId="0" fillId="0" borderId="0" xfId="0" applyNumberFormat="1" applyBorder="1"/>
    <xf numFmtId="0" fontId="0" fillId="0" borderId="8" xfId="0" applyBorder="1"/>
    <xf numFmtId="44" fontId="0" fillId="2" borderId="8" xfId="0" applyNumberFormat="1" applyFill="1" applyBorder="1"/>
    <xf numFmtId="0" fontId="0" fillId="0" borderId="6" xfId="0" applyBorder="1"/>
    <xf numFmtId="44" fontId="0" fillId="2" borderId="5" xfId="1" applyFont="1" applyFill="1" applyBorder="1"/>
    <xf numFmtId="44" fontId="0" fillId="2" borderId="6" xfId="1" applyFont="1" applyFill="1" applyBorder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right" vertical="center"/>
    </xf>
    <xf numFmtId="2" fontId="2" fillId="0" borderId="12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2" fillId="3" borderId="12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9" fontId="2" fillId="0" borderId="0" xfId="0" applyNumberFormat="1" applyFont="1" applyBorder="1"/>
    <xf numFmtId="2" fontId="2" fillId="2" borderId="0" xfId="0" applyNumberFormat="1" applyFont="1" applyFill="1" applyBorder="1"/>
    <xf numFmtId="2" fontId="0" fillId="0" borderId="0" xfId="0" applyNumberFormat="1" applyBorder="1"/>
    <xf numFmtId="2" fontId="0" fillId="0" borderId="4" xfId="0" applyNumberFormat="1" applyBorder="1"/>
    <xf numFmtId="0" fontId="2" fillId="4" borderId="15" xfId="0" applyFont="1" applyFill="1" applyBorder="1" applyAlignment="1">
      <alignment horizontal="center"/>
    </xf>
    <xf numFmtId="2" fontId="2" fillId="4" borderId="15" xfId="0" applyNumberFormat="1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0" fontId="0" fillId="2" borderId="6" xfId="2" applyNumberFormat="1" applyFont="1" applyFill="1" applyBorder="1"/>
    <xf numFmtId="0" fontId="0" fillId="0" borderId="8" xfId="0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2EC61-FD38-C645-9467-F8FB42CC3B39}">
  <dimension ref="A1:L52"/>
  <sheetViews>
    <sheetView tabSelected="1" zoomScale="101" workbookViewId="0">
      <selection activeCell="J3" sqref="J3"/>
    </sheetView>
  </sheetViews>
  <sheetFormatPr baseColWidth="10" defaultRowHeight="16" x14ac:dyDescent="0.2"/>
  <cols>
    <col min="1" max="1" width="15.6640625" bestFit="1" customWidth="1"/>
    <col min="2" max="5" width="12.6640625" bestFit="1" customWidth="1"/>
    <col min="7" max="7" width="14.5" bestFit="1" customWidth="1"/>
    <col min="8" max="8" width="15.5" bestFit="1" customWidth="1"/>
    <col min="9" max="9" width="12.6640625" bestFit="1" customWidth="1"/>
    <col min="10" max="11" width="14.5" bestFit="1" customWidth="1"/>
  </cols>
  <sheetData>
    <row r="1" spans="1:11" x14ac:dyDescent="0.2">
      <c r="A1" s="1" t="s">
        <v>0</v>
      </c>
      <c r="B1" s="2"/>
      <c r="D1" s="1" t="s">
        <v>2</v>
      </c>
      <c r="E1" s="6">
        <v>0</v>
      </c>
      <c r="F1" s="6">
        <v>1</v>
      </c>
      <c r="G1" s="6">
        <v>2</v>
      </c>
      <c r="H1" s="6">
        <v>3</v>
      </c>
      <c r="I1" s="6">
        <v>4</v>
      </c>
      <c r="J1" s="6" t="s">
        <v>3</v>
      </c>
      <c r="K1" s="2" t="s">
        <v>4</v>
      </c>
    </row>
    <row r="2" spans="1:11" x14ac:dyDescent="0.2">
      <c r="A2" s="3"/>
      <c r="B2" s="4"/>
      <c r="D2" s="3" t="s">
        <v>5</v>
      </c>
      <c r="E2" s="7">
        <v>-60000</v>
      </c>
      <c r="F2" s="7">
        <v>15000</v>
      </c>
      <c r="G2" s="7">
        <v>30000</v>
      </c>
      <c r="H2" s="7">
        <v>35000</v>
      </c>
      <c r="I2" s="7">
        <v>50000</v>
      </c>
      <c r="J2" s="8">
        <f>SUM(E5:I5)</f>
        <v>38876.442865924437</v>
      </c>
      <c r="K2" s="9">
        <f>-60000+NPV(10%,F2:I2)</f>
        <v>38876.442865924429</v>
      </c>
    </row>
    <row r="3" spans="1:11" ht="17" thickBot="1" x14ac:dyDescent="0.25">
      <c r="A3" s="5" t="s">
        <v>1</v>
      </c>
      <c r="B3" s="35">
        <f>0.1/(1 + (0.1 * (33/12)))</f>
        <v>7.8431372549019621E-2</v>
      </c>
      <c r="D3" s="3" t="s">
        <v>6</v>
      </c>
      <c r="E3" s="7">
        <v>-100000</v>
      </c>
      <c r="F3" s="7">
        <v>-50000</v>
      </c>
      <c r="G3" s="10">
        <v>47007.44</v>
      </c>
      <c r="H3" s="7">
        <v>80000</v>
      </c>
      <c r="I3" s="7">
        <v>125000</v>
      </c>
      <c r="J3" s="11">
        <f>SUM(E6:I6)</f>
        <v>38876.444505156709</v>
      </c>
      <c r="K3" s="9">
        <f>E3+NPV(10%,F3:I4)</f>
        <v>38876.444505156716</v>
      </c>
    </row>
    <row r="4" spans="1:11" x14ac:dyDescent="0.2">
      <c r="D4" s="3"/>
      <c r="E4" s="7"/>
      <c r="F4" s="7"/>
      <c r="G4" s="7"/>
      <c r="H4" s="7"/>
      <c r="I4" s="7"/>
      <c r="J4" s="7"/>
      <c r="K4" s="4"/>
    </row>
    <row r="5" spans="1:11" x14ac:dyDescent="0.2">
      <c r="D5" s="3"/>
      <c r="E5" s="7">
        <f>E2/(1.1)^E1</f>
        <v>-60000</v>
      </c>
      <c r="F5" s="7">
        <f t="shared" ref="F5:I5" si="0">F2/(1.1)^F1</f>
        <v>13636.363636363636</v>
      </c>
      <c r="G5" s="7">
        <f t="shared" si="0"/>
        <v>24793.388429752064</v>
      </c>
      <c r="H5" s="7">
        <f t="shared" si="0"/>
        <v>26296.018031555213</v>
      </c>
      <c r="I5" s="7">
        <f t="shared" si="0"/>
        <v>34150.672768253527</v>
      </c>
      <c r="J5" s="7"/>
      <c r="K5" s="4"/>
    </row>
    <row r="6" spans="1:11" x14ac:dyDescent="0.2">
      <c r="D6" s="3"/>
      <c r="E6" s="7">
        <f>E3/(1.1)^E1</f>
        <v>-100000</v>
      </c>
      <c r="F6" s="7">
        <f t="shared" ref="F6:I6" si="1">F3/(1.1)^F1</f>
        <v>-45454.545454545449</v>
      </c>
      <c r="G6" s="7">
        <f t="shared" si="1"/>
        <v>38849.123966942141</v>
      </c>
      <c r="H6" s="7">
        <f>H3/(1.1)^H1</f>
        <v>60105.184072126205</v>
      </c>
      <c r="I6" s="7">
        <f t="shared" si="1"/>
        <v>85376.681920633811</v>
      </c>
      <c r="J6" s="11">
        <v>27.32</v>
      </c>
      <c r="K6" s="4"/>
    </row>
    <row r="7" spans="1:11" x14ac:dyDescent="0.2">
      <c r="D7" s="3"/>
      <c r="E7" s="7"/>
      <c r="F7" s="7"/>
      <c r="G7" s="7"/>
      <c r="H7" s="7"/>
      <c r="I7" s="7"/>
      <c r="J7" s="12">
        <v>38849.120000000003</v>
      </c>
      <c r="K7" s="4"/>
    </row>
    <row r="8" spans="1:11" ht="17" thickBot="1" x14ac:dyDescent="0.25">
      <c r="D8" s="5"/>
      <c r="E8" s="13"/>
      <c r="F8" s="13"/>
      <c r="G8" s="13"/>
      <c r="H8" s="13"/>
      <c r="I8" s="36" t="s">
        <v>34</v>
      </c>
      <c r="J8" s="14">
        <f>J7*(1.1)^2</f>
        <v>47007.435200000007</v>
      </c>
      <c r="K8" s="15"/>
    </row>
    <row r="10" spans="1:11" ht="17" thickBot="1" x14ac:dyDescent="0.25"/>
    <row r="11" spans="1:11" x14ac:dyDescent="0.2">
      <c r="A11" s="1" t="s">
        <v>7</v>
      </c>
      <c r="B11" s="6"/>
      <c r="C11" s="6"/>
      <c r="D11" s="2"/>
      <c r="G11" s="1" t="s">
        <v>9</v>
      </c>
      <c r="H11" s="2"/>
    </row>
    <row r="12" spans="1:11" x14ac:dyDescent="0.2">
      <c r="A12" s="3"/>
      <c r="B12" s="7"/>
      <c r="C12" s="7"/>
      <c r="D12" s="4"/>
      <c r="G12" s="3"/>
      <c r="H12" s="4"/>
    </row>
    <row r="13" spans="1:11" x14ac:dyDescent="0.2">
      <c r="A13" s="3" t="s">
        <v>8</v>
      </c>
      <c r="B13" s="7">
        <v>-4</v>
      </c>
      <c r="C13" s="7"/>
      <c r="D13" s="4"/>
      <c r="G13" s="3" t="s">
        <v>10</v>
      </c>
      <c r="H13" s="4">
        <f>12*3+2</f>
        <v>38</v>
      </c>
    </row>
    <row r="14" spans="1:11" x14ac:dyDescent="0.2">
      <c r="A14" s="3"/>
      <c r="B14" s="7"/>
      <c r="C14" s="7"/>
      <c r="D14" s="4"/>
      <c r="G14" s="3" t="s">
        <v>11</v>
      </c>
      <c r="H14" s="4">
        <f>0.12/12</f>
        <v>0.01</v>
      </c>
    </row>
    <row r="15" spans="1:11" x14ac:dyDescent="0.2">
      <c r="A15" s="3">
        <v>0</v>
      </c>
      <c r="B15" s="7">
        <v>1</v>
      </c>
      <c r="C15" s="7">
        <v>2</v>
      </c>
      <c r="D15" s="4">
        <v>3</v>
      </c>
      <c r="G15" s="3" t="s">
        <v>12</v>
      </c>
      <c r="H15" s="4">
        <f>1 - (1 / ((1.01)^38))</f>
        <v>0.31484663304846716</v>
      </c>
    </row>
    <row r="16" spans="1:11" x14ac:dyDescent="0.2">
      <c r="A16" s="3">
        <v>-35000</v>
      </c>
      <c r="B16" s="7">
        <v>25000</v>
      </c>
      <c r="C16" s="7">
        <v>30000</v>
      </c>
      <c r="D16" s="4">
        <v>40000</v>
      </c>
      <c r="G16" s="3" t="s">
        <v>13</v>
      </c>
      <c r="H16" s="4">
        <f>50000/0.31484663</f>
        <v>158807.48032780277</v>
      </c>
    </row>
    <row r="17" spans="1:12" ht="17" thickBot="1" x14ac:dyDescent="0.25">
      <c r="A17" s="3">
        <f>A16*(1.1)^($B$13-A15)</f>
        <v>-23905.470937777467</v>
      </c>
      <c r="B17" s="7">
        <f t="shared" ref="B17:D17" si="2">B16*(1.1)^($B$13-B15)</f>
        <v>15523.033076478872</v>
      </c>
      <c r="C17" s="7">
        <f t="shared" si="2"/>
        <v>16934.217901613316</v>
      </c>
      <c r="D17" s="4">
        <f t="shared" si="2"/>
        <v>20526.324729228258</v>
      </c>
      <c r="G17" s="5" t="s">
        <v>14</v>
      </c>
      <c r="H17" s="17">
        <f>0.01*H16</f>
        <v>1588.0748032780277</v>
      </c>
    </row>
    <row r="18" spans="1:12" x14ac:dyDescent="0.2">
      <c r="A18" s="3"/>
      <c r="B18" s="7"/>
      <c r="C18" s="7"/>
      <c r="D18" s="4"/>
    </row>
    <row r="19" spans="1:12" ht="17" thickBot="1" x14ac:dyDescent="0.25">
      <c r="A19" s="16">
        <f>SUM(A17:D17)</f>
        <v>29078.104769542981</v>
      </c>
      <c r="B19" s="13"/>
      <c r="C19" s="13"/>
      <c r="D19" s="15"/>
    </row>
    <row r="23" spans="1:12" ht="17" thickBot="1" x14ac:dyDescent="0.25"/>
    <row r="24" spans="1:12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2"/>
    </row>
    <row r="25" spans="1:12" ht="17" thickBot="1" x14ac:dyDescent="0.25">
      <c r="A25" s="3" t="s">
        <v>28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4"/>
    </row>
    <row r="26" spans="1:12" ht="17" thickBot="1" x14ac:dyDescent="0.25">
      <c r="A26" s="21" t="s">
        <v>16</v>
      </c>
      <c r="B26" s="22"/>
      <c r="C26" s="22"/>
      <c r="D26" s="22"/>
      <c r="E26" s="22"/>
      <c r="F26" s="23"/>
      <c r="G26" s="25"/>
      <c r="H26" s="25"/>
      <c r="I26" s="25"/>
      <c r="J26" s="7"/>
      <c r="K26" s="7"/>
      <c r="L26" s="4"/>
    </row>
    <row r="27" spans="1:12" x14ac:dyDescent="0.2">
      <c r="A27" s="26" t="s">
        <v>17</v>
      </c>
      <c r="B27" s="18" t="s">
        <v>18</v>
      </c>
      <c r="C27" s="18" t="s">
        <v>19</v>
      </c>
      <c r="D27" s="18" t="s">
        <v>20</v>
      </c>
      <c r="E27" s="18" t="s">
        <v>21</v>
      </c>
      <c r="F27" s="18" t="s">
        <v>22</v>
      </c>
      <c r="G27" s="25"/>
      <c r="H27" s="19" t="s">
        <v>23</v>
      </c>
      <c r="I27" s="25">
        <v>20</v>
      </c>
      <c r="J27" s="7"/>
      <c r="K27" s="7"/>
      <c r="L27" s="4"/>
    </row>
    <row r="28" spans="1:12" x14ac:dyDescent="0.2">
      <c r="A28" s="26">
        <v>1</v>
      </c>
      <c r="B28" s="20">
        <f>I28</f>
        <v>360000</v>
      </c>
      <c r="C28" s="20">
        <f>$I$30</f>
        <v>42285.46</v>
      </c>
      <c r="D28" s="20">
        <f>B28*0.1</f>
        <v>36000</v>
      </c>
      <c r="E28" s="20">
        <f>C28-D28</f>
        <v>6285.4599999999991</v>
      </c>
      <c r="F28" s="20">
        <f>B28-E28</f>
        <v>353714.54</v>
      </c>
      <c r="G28" s="25"/>
      <c r="H28" s="27" t="s">
        <v>24</v>
      </c>
      <c r="I28" s="25">
        <v>360000</v>
      </c>
      <c r="J28" s="7"/>
      <c r="K28" s="7"/>
      <c r="L28" s="4"/>
    </row>
    <row r="29" spans="1:12" x14ac:dyDescent="0.2">
      <c r="A29" s="26">
        <v>2</v>
      </c>
      <c r="B29" s="20">
        <f>F28</f>
        <v>353714.54</v>
      </c>
      <c r="C29" s="20">
        <f t="shared" ref="C29:C47" si="3">$I$30</f>
        <v>42285.46</v>
      </c>
      <c r="D29" s="20">
        <f t="shared" ref="D29:D52" si="4">B29*0.1</f>
        <v>35371.453999999998</v>
      </c>
      <c r="E29" s="20">
        <f t="shared" ref="E29:E52" si="5">C29-D29</f>
        <v>6914.0060000000012</v>
      </c>
      <c r="F29" s="20">
        <f t="shared" ref="F29:F52" si="6">B29-E29</f>
        <v>346800.53399999999</v>
      </c>
      <c r="G29" s="25"/>
      <c r="H29" s="27" t="s">
        <v>25</v>
      </c>
      <c r="I29" s="28">
        <v>0.1</v>
      </c>
      <c r="J29" s="7"/>
      <c r="K29" s="7"/>
      <c r="L29" s="4"/>
    </row>
    <row r="30" spans="1:12" x14ac:dyDescent="0.2">
      <c r="A30" s="26">
        <v>3</v>
      </c>
      <c r="B30" s="20">
        <f t="shared" ref="B30:B52" si="7">F29</f>
        <v>346800.53399999999</v>
      </c>
      <c r="C30" s="20">
        <f t="shared" si="3"/>
        <v>42285.46</v>
      </c>
      <c r="D30" s="20">
        <f t="shared" si="4"/>
        <v>34680.053399999997</v>
      </c>
      <c r="E30" s="20">
        <f t="shared" si="5"/>
        <v>7605.4066000000021</v>
      </c>
      <c r="F30" s="20">
        <f t="shared" si="6"/>
        <v>339195.1274</v>
      </c>
      <c r="G30" s="25"/>
      <c r="H30" s="27" t="s">
        <v>26</v>
      </c>
      <c r="I30" s="25">
        <v>42285.46</v>
      </c>
      <c r="J30" s="7"/>
      <c r="K30" s="7"/>
      <c r="L30" s="4"/>
    </row>
    <row r="31" spans="1:12" x14ac:dyDescent="0.2">
      <c r="A31" s="26">
        <v>4</v>
      </c>
      <c r="B31" s="20">
        <f t="shared" si="7"/>
        <v>339195.1274</v>
      </c>
      <c r="C31" s="20">
        <f t="shared" si="3"/>
        <v>42285.46</v>
      </c>
      <c r="D31" s="20">
        <f t="shared" si="4"/>
        <v>33919.512739999998</v>
      </c>
      <c r="E31" s="20">
        <f t="shared" si="5"/>
        <v>8365.9472600000008</v>
      </c>
      <c r="F31" s="20">
        <f t="shared" si="6"/>
        <v>330829.18014000001</v>
      </c>
      <c r="G31" s="25"/>
      <c r="H31" s="27" t="s">
        <v>27</v>
      </c>
      <c r="I31" s="29">
        <f>(I28*0.1)/(1 - (1/(1.1)^20))</f>
        <v>42285.464918116471</v>
      </c>
      <c r="J31" s="7"/>
      <c r="K31" s="7"/>
      <c r="L31" s="4"/>
    </row>
    <row r="32" spans="1:12" x14ac:dyDescent="0.2">
      <c r="A32" s="26">
        <v>5</v>
      </c>
      <c r="B32" s="20">
        <f t="shared" si="7"/>
        <v>330829.18014000001</v>
      </c>
      <c r="C32" s="20">
        <f t="shared" si="3"/>
        <v>42285.46</v>
      </c>
      <c r="D32" s="20">
        <f t="shared" si="4"/>
        <v>33082.918014000003</v>
      </c>
      <c r="E32" s="20">
        <f t="shared" si="5"/>
        <v>9202.5419859999965</v>
      </c>
      <c r="F32" s="20">
        <f t="shared" si="6"/>
        <v>321626.63815400004</v>
      </c>
      <c r="G32" s="25"/>
      <c r="H32" s="25"/>
      <c r="I32" s="25"/>
      <c r="J32" s="7"/>
      <c r="K32" s="7"/>
      <c r="L32" s="4"/>
    </row>
    <row r="33" spans="1:12" x14ac:dyDescent="0.2">
      <c r="A33" s="26">
        <v>6</v>
      </c>
      <c r="B33" s="20">
        <f t="shared" si="7"/>
        <v>321626.63815400004</v>
      </c>
      <c r="C33" s="20">
        <f t="shared" si="3"/>
        <v>42285.46</v>
      </c>
      <c r="D33" s="20">
        <f t="shared" si="4"/>
        <v>32162.663815400007</v>
      </c>
      <c r="E33" s="20">
        <f t="shared" si="5"/>
        <v>10122.796184599993</v>
      </c>
      <c r="F33" s="20">
        <f t="shared" si="6"/>
        <v>311503.84196940006</v>
      </c>
      <c r="G33" s="25"/>
      <c r="H33" s="25"/>
      <c r="I33" s="25"/>
      <c r="J33" s="7"/>
      <c r="K33" s="7"/>
      <c r="L33" s="4"/>
    </row>
    <row r="34" spans="1:12" x14ac:dyDescent="0.2">
      <c r="A34" s="26">
        <v>7</v>
      </c>
      <c r="B34" s="20">
        <f t="shared" si="7"/>
        <v>311503.84196940006</v>
      </c>
      <c r="C34" s="20">
        <f t="shared" si="3"/>
        <v>42285.46</v>
      </c>
      <c r="D34" s="20">
        <f t="shared" si="4"/>
        <v>31150.384196940009</v>
      </c>
      <c r="E34" s="20">
        <f t="shared" si="5"/>
        <v>11135.07580305999</v>
      </c>
      <c r="F34" s="20">
        <f t="shared" si="6"/>
        <v>300368.76616634009</v>
      </c>
      <c r="G34" s="25"/>
      <c r="H34" s="25"/>
      <c r="I34" s="25"/>
      <c r="J34" s="7"/>
      <c r="K34" s="7"/>
      <c r="L34" s="4"/>
    </row>
    <row r="35" spans="1:12" x14ac:dyDescent="0.2">
      <c r="A35" s="26">
        <v>8</v>
      </c>
      <c r="B35" s="20">
        <f t="shared" si="7"/>
        <v>300368.76616634009</v>
      </c>
      <c r="C35" s="20">
        <f t="shared" si="3"/>
        <v>42285.46</v>
      </c>
      <c r="D35" s="20">
        <f t="shared" si="4"/>
        <v>30036.87661663401</v>
      </c>
      <c r="E35" s="20">
        <f t="shared" si="5"/>
        <v>12248.583383365989</v>
      </c>
      <c r="F35" s="20">
        <f t="shared" si="6"/>
        <v>288120.18278297409</v>
      </c>
      <c r="G35" s="25"/>
      <c r="H35" s="25"/>
      <c r="I35" s="25"/>
      <c r="J35" s="7"/>
      <c r="K35" s="7"/>
      <c r="L35" s="4"/>
    </row>
    <row r="36" spans="1:12" x14ac:dyDescent="0.2">
      <c r="A36" s="26">
        <v>9</v>
      </c>
      <c r="B36" s="20">
        <f t="shared" si="7"/>
        <v>288120.18278297409</v>
      </c>
      <c r="C36" s="20">
        <f t="shared" si="3"/>
        <v>42285.46</v>
      </c>
      <c r="D36" s="20">
        <f t="shared" si="4"/>
        <v>28812.018278297412</v>
      </c>
      <c r="E36" s="20">
        <f t="shared" si="5"/>
        <v>13473.441721702588</v>
      </c>
      <c r="F36" s="20">
        <f t="shared" si="6"/>
        <v>274646.74106127152</v>
      </c>
      <c r="G36" s="25"/>
      <c r="H36" s="25"/>
      <c r="I36" s="25"/>
      <c r="J36" s="7"/>
      <c r="K36" s="7"/>
      <c r="L36" s="4"/>
    </row>
    <row r="37" spans="1:12" x14ac:dyDescent="0.2">
      <c r="A37" s="26">
        <v>10</v>
      </c>
      <c r="B37" s="20">
        <f t="shared" si="7"/>
        <v>274646.74106127152</v>
      </c>
      <c r="C37" s="20">
        <f t="shared" si="3"/>
        <v>42285.46</v>
      </c>
      <c r="D37" s="20">
        <f t="shared" si="4"/>
        <v>27464.674106127153</v>
      </c>
      <c r="E37" s="20">
        <f t="shared" si="5"/>
        <v>14820.785893872846</v>
      </c>
      <c r="F37" s="20">
        <f t="shared" si="6"/>
        <v>259825.95516739867</v>
      </c>
      <c r="G37" s="25"/>
      <c r="H37" s="7" t="s">
        <v>29</v>
      </c>
      <c r="I37" s="7"/>
      <c r="J37" s="7"/>
      <c r="K37" s="7"/>
      <c r="L37" s="4"/>
    </row>
    <row r="38" spans="1:12" x14ac:dyDescent="0.2">
      <c r="A38" s="26">
        <v>11</v>
      </c>
      <c r="B38" s="20">
        <f t="shared" si="7"/>
        <v>259825.95516739867</v>
      </c>
      <c r="C38" s="20">
        <f t="shared" si="3"/>
        <v>42285.46</v>
      </c>
      <c r="D38" s="20">
        <f t="shared" si="4"/>
        <v>25982.595516739868</v>
      </c>
      <c r="E38" s="20">
        <f t="shared" si="5"/>
        <v>16302.864483260131</v>
      </c>
      <c r="F38" s="20">
        <f t="shared" si="6"/>
        <v>243523.09068413853</v>
      </c>
      <c r="G38" s="27" t="s">
        <v>33</v>
      </c>
      <c r="H38" s="8">
        <v>160295.34</v>
      </c>
      <c r="I38" s="7"/>
      <c r="J38" s="7"/>
      <c r="K38" s="7"/>
      <c r="L38" s="4"/>
    </row>
    <row r="39" spans="1:12" x14ac:dyDescent="0.2">
      <c r="A39" s="26">
        <v>12</v>
      </c>
      <c r="B39" s="20">
        <f t="shared" si="7"/>
        <v>243523.09068413853</v>
      </c>
      <c r="C39" s="20">
        <f t="shared" si="3"/>
        <v>42285.46</v>
      </c>
      <c r="D39" s="20">
        <f t="shared" si="4"/>
        <v>24352.309068413855</v>
      </c>
      <c r="E39" s="20">
        <f t="shared" si="5"/>
        <v>17933.150931586144</v>
      </c>
      <c r="F39" s="20">
        <f t="shared" si="6"/>
        <v>225589.9397525524</v>
      </c>
      <c r="G39" s="27" t="s">
        <v>32</v>
      </c>
      <c r="H39" s="12">
        <f>FV(10%,15,42285.46,-360000)</f>
        <v>160295.33721064683</v>
      </c>
      <c r="I39" s="7"/>
      <c r="J39" s="7"/>
      <c r="K39" s="7"/>
      <c r="L39" s="4"/>
    </row>
    <row r="40" spans="1:12" x14ac:dyDescent="0.2">
      <c r="A40" s="26">
        <v>13</v>
      </c>
      <c r="B40" s="20">
        <f t="shared" si="7"/>
        <v>225589.9397525524</v>
      </c>
      <c r="C40" s="20">
        <f t="shared" si="3"/>
        <v>42285.46</v>
      </c>
      <c r="D40" s="20">
        <f t="shared" si="4"/>
        <v>22558.993975255242</v>
      </c>
      <c r="E40" s="20">
        <f t="shared" si="5"/>
        <v>19726.466024744757</v>
      </c>
      <c r="F40" s="20">
        <f t="shared" si="6"/>
        <v>205863.47372780764</v>
      </c>
      <c r="G40" s="25"/>
      <c r="H40" s="7">
        <v>16</v>
      </c>
      <c r="I40" s="7">
        <v>17</v>
      </c>
      <c r="J40" s="7">
        <v>18</v>
      </c>
      <c r="K40" s="7">
        <v>19</v>
      </c>
      <c r="L40" s="4">
        <v>20</v>
      </c>
    </row>
    <row r="41" spans="1:12" x14ac:dyDescent="0.2">
      <c r="A41" s="26">
        <v>14</v>
      </c>
      <c r="B41" s="20">
        <f t="shared" si="7"/>
        <v>205863.47372780764</v>
      </c>
      <c r="C41" s="20">
        <f t="shared" si="3"/>
        <v>42285.46</v>
      </c>
      <c r="D41" s="20">
        <f t="shared" si="4"/>
        <v>20586.347372780765</v>
      </c>
      <c r="E41" s="20">
        <f t="shared" si="5"/>
        <v>21699.112627219234</v>
      </c>
      <c r="F41" s="20">
        <f t="shared" si="6"/>
        <v>184164.3611005884</v>
      </c>
      <c r="G41" s="25"/>
      <c r="H41" s="30">
        <f>42285.46*(1.1)^(15-H40)</f>
        <v>38441.327272727271</v>
      </c>
      <c r="I41" s="30">
        <f t="shared" ref="I41:L41" si="8">42285.46*(1.1)^(15-I40)</f>
        <v>34946.661157024791</v>
      </c>
      <c r="J41" s="30">
        <f t="shared" si="8"/>
        <v>31769.691960931621</v>
      </c>
      <c r="K41" s="30">
        <f t="shared" si="8"/>
        <v>28881.538146301475</v>
      </c>
      <c r="L41" s="31">
        <f t="shared" si="8"/>
        <v>26255.943769364974</v>
      </c>
    </row>
    <row r="42" spans="1:12" x14ac:dyDescent="0.2">
      <c r="A42" s="26">
        <v>15</v>
      </c>
      <c r="B42" s="20">
        <f t="shared" si="7"/>
        <v>184164.3611005884</v>
      </c>
      <c r="C42" s="20">
        <f t="shared" si="3"/>
        <v>42285.46</v>
      </c>
      <c r="D42" s="20">
        <f t="shared" si="4"/>
        <v>18416.436110058839</v>
      </c>
      <c r="E42" s="20">
        <f t="shared" si="5"/>
        <v>23869.02388994116</v>
      </c>
      <c r="F42" s="24">
        <f t="shared" si="6"/>
        <v>160295.33721064724</v>
      </c>
      <c r="G42" s="27" t="s">
        <v>31</v>
      </c>
      <c r="H42" s="11">
        <f>SUM(H41:L41)</f>
        <v>160295.16230635013</v>
      </c>
      <c r="I42" s="7"/>
      <c r="J42" s="7"/>
      <c r="K42" s="7"/>
      <c r="L42" s="4"/>
    </row>
    <row r="43" spans="1:12" x14ac:dyDescent="0.2">
      <c r="A43" s="26">
        <v>16</v>
      </c>
      <c r="B43" s="20">
        <f t="shared" si="7"/>
        <v>160295.33721064724</v>
      </c>
      <c r="C43" s="20">
        <v>26087.33</v>
      </c>
      <c r="D43" s="20">
        <f t="shared" si="4"/>
        <v>16029.533721064725</v>
      </c>
      <c r="E43" s="20">
        <f t="shared" si="5"/>
        <v>10057.796278935277</v>
      </c>
      <c r="F43" s="20">
        <f t="shared" si="6"/>
        <v>150237.54093171196</v>
      </c>
      <c r="G43" s="25"/>
      <c r="H43" s="25"/>
      <c r="I43" s="25"/>
      <c r="J43" s="7"/>
      <c r="K43" s="7"/>
      <c r="L43" s="4"/>
    </row>
    <row r="44" spans="1:12" x14ac:dyDescent="0.2">
      <c r="A44" s="26">
        <v>17</v>
      </c>
      <c r="B44" s="20">
        <f t="shared" si="7"/>
        <v>150237.54093171196</v>
      </c>
      <c r="C44" s="20">
        <v>26087.33</v>
      </c>
      <c r="D44" s="20">
        <f t="shared" si="4"/>
        <v>15023.754093171197</v>
      </c>
      <c r="E44" s="20">
        <f t="shared" si="5"/>
        <v>11063.575906828804</v>
      </c>
      <c r="F44" s="20">
        <f t="shared" si="6"/>
        <v>139173.96502488316</v>
      </c>
      <c r="G44" s="25"/>
      <c r="H44" s="25"/>
      <c r="I44" s="25"/>
      <c r="J44" s="7"/>
      <c r="K44" s="7"/>
      <c r="L44" s="4"/>
    </row>
    <row r="45" spans="1:12" x14ac:dyDescent="0.2">
      <c r="A45" s="26">
        <v>18</v>
      </c>
      <c r="B45" s="20">
        <f t="shared" si="7"/>
        <v>139173.96502488316</v>
      </c>
      <c r="C45" s="20">
        <v>26087.33</v>
      </c>
      <c r="D45" s="20">
        <f t="shared" si="4"/>
        <v>13917.396502488316</v>
      </c>
      <c r="E45" s="20">
        <f t="shared" si="5"/>
        <v>12169.933497511685</v>
      </c>
      <c r="F45" s="20">
        <f t="shared" si="6"/>
        <v>127004.03152737148</v>
      </c>
      <c r="G45" s="25"/>
      <c r="H45" s="25" t="s">
        <v>30</v>
      </c>
      <c r="I45" s="29">
        <f>(160295.34*0.1)/(1 - (1/(1.1)^10))</f>
        <v>26087.328406126442</v>
      </c>
      <c r="J45" s="7"/>
      <c r="K45" s="7"/>
      <c r="L45" s="4"/>
    </row>
    <row r="46" spans="1:12" x14ac:dyDescent="0.2">
      <c r="A46" s="26">
        <v>19</v>
      </c>
      <c r="B46" s="20">
        <f t="shared" si="7"/>
        <v>127004.03152737148</v>
      </c>
      <c r="C46" s="20">
        <v>26087.33</v>
      </c>
      <c r="D46" s="20">
        <f t="shared" si="4"/>
        <v>12700.403152737148</v>
      </c>
      <c r="E46" s="20">
        <f t="shared" si="5"/>
        <v>13386.926847262854</v>
      </c>
      <c r="F46" s="20">
        <f t="shared" si="6"/>
        <v>113617.10468010863</v>
      </c>
      <c r="G46" s="25"/>
      <c r="H46" s="25"/>
      <c r="I46" s="25"/>
      <c r="J46" s="7"/>
      <c r="K46" s="7"/>
      <c r="L46" s="4"/>
    </row>
    <row r="47" spans="1:12" x14ac:dyDescent="0.2">
      <c r="A47" s="26">
        <v>20</v>
      </c>
      <c r="B47" s="20">
        <f t="shared" si="7"/>
        <v>113617.10468010863</v>
      </c>
      <c r="C47" s="20">
        <v>26087.33</v>
      </c>
      <c r="D47" s="20">
        <f t="shared" si="4"/>
        <v>11361.710468010864</v>
      </c>
      <c r="E47" s="20">
        <f t="shared" si="5"/>
        <v>14725.619531989138</v>
      </c>
      <c r="F47" s="20">
        <f t="shared" si="6"/>
        <v>98891.485148119493</v>
      </c>
      <c r="G47" s="25"/>
      <c r="H47" s="25"/>
      <c r="I47" s="25"/>
      <c r="J47" s="7"/>
      <c r="K47" s="7"/>
      <c r="L47" s="4"/>
    </row>
    <row r="48" spans="1:12" x14ac:dyDescent="0.2">
      <c r="A48" s="32">
        <v>21</v>
      </c>
      <c r="B48" s="33">
        <f t="shared" si="7"/>
        <v>98891.485148119493</v>
      </c>
      <c r="C48" s="33">
        <v>26087.33</v>
      </c>
      <c r="D48" s="33">
        <f t="shared" si="4"/>
        <v>9889.14851481195</v>
      </c>
      <c r="E48" s="33">
        <f t="shared" si="5"/>
        <v>16198.181485188052</v>
      </c>
      <c r="F48" s="33">
        <f t="shared" si="6"/>
        <v>82693.303662931445</v>
      </c>
      <c r="G48" s="25"/>
      <c r="H48" s="25"/>
      <c r="I48" s="25"/>
      <c r="J48" s="7"/>
      <c r="K48" s="7"/>
      <c r="L48" s="4"/>
    </row>
    <row r="49" spans="1:12" x14ac:dyDescent="0.2">
      <c r="A49" s="34">
        <v>22</v>
      </c>
      <c r="B49" s="33">
        <f t="shared" si="7"/>
        <v>82693.303662931445</v>
      </c>
      <c r="C49" s="33">
        <v>26087.33</v>
      </c>
      <c r="D49" s="33">
        <f t="shared" si="4"/>
        <v>8269.3303662931448</v>
      </c>
      <c r="E49" s="33">
        <f t="shared" si="5"/>
        <v>17817.999633706859</v>
      </c>
      <c r="F49" s="33">
        <f t="shared" si="6"/>
        <v>64875.304029224586</v>
      </c>
      <c r="G49" s="7"/>
      <c r="H49" s="7"/>
      <c r="I49" s="7"/>
      <c r="J49" s="7"/>
      <c r="K49" s="7"/>
      <c r="L49" s="4"/>
    </row>
    <row r="50" spans="1:12" x14ac:dyDescent="0.2">
      <c r="A50" s="34">
        <v>23</v>
      </c>
      <c r="B50" s="33">
        <f t="shared" si="7"/>
        <v>64875.304029224586</v>
      </c>
      <c r="C50" s="33">
        <v>26087.33</v>
      </c>
      <c r="D50" s="33">
        <f t="shared" si="4"/>
        <v>6487.530402922459</v>
      </c>
      <c r="E50" s="33">
        <f t="shared" si="5"/>
        <v>19599.799597077545</v>
      </c>
      <c r="F50" s="33">
        <f t="shared" si="6"/>
        <v>45275.504432147041</v>
      </c>
      <c r="G50" s="7"/>
      <c r="H50" s="7"/>
      <c r="I50" s="7"/>
      <c r="J50" s="7"/>
      <c r="K50" s="7"/>
      <c r="L50" s="4"/>
    </row>
    <row r="51" spans="1:12" x14ac:dyDescent="0.2">
      <c r="A51" s="34">
        <v>24</v>
      </c>
      <c r="B51" s="33">
        <f t="shared" si="7"/>
        <v>45275.504432147041</v>
      </c>
      <c r="C51" s="33">
        <v>26087.33</v>
      </c>
      <c r="D51" s="33">
        <f t="shared" si="4"/>
        <v>4527.5504432147045</v>
      </c>
      <c r="E51" s="33">
        <f t="shared" si="5"/>
        <v>21559.779556785295</v>
      </c>
      <c r="F51" s="33">
        <f t="shared" si="6"/>
        <v>23715.724875361746</v>
      </c>
      <c r="G51" s="7"/>
      <c r="H51" s="7"/>
      <c r="I51" s="7"/>
      <c r="J51" s="7"/>
      <c r="K51" s="7"/>
      <c r="L51" s="4"/>
    </row>
    <row r="52" spans="1:12" ht="17" thickBot="1" x14ac:dyDescent="0.25">
      <c r="A52" s="34">
        <v>25</v>
      </c>
      <c r="B52" s="33">
        <f t="shared" si="7"/>
        <v>23715.724875361746</v>
      </c>
      <c r="C52" s="33">
        <v>26087.33</v>
      </c>
      <c r="D52" s="33">
        <f t="shared" si="4"/>
        <v>2371.5724875361748</v>
      </c>
      <c r="E52" s="33">
        <f t="shared" si="5"/>
        <v>23715.757512463828</v>
      </c>
      <c r="F52" s="33">
        <f t="shared" si="6"/>
        <v>-3.2637102081935154E-2</v>
      </c>
      <c r="G52" s="13"/>
      <c r="H52" s="13"/>
      <c r="I52" s="13"/>
      <c r="J52" s="13"/>
      <c r="K52" s="13"/>
      <c r="L52" s="15"/>
    </row>
  </sheetData>
  <mergeCells count="1">
    <mergeCell ref="A26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Paśko</dc:creator>
  <cp:lastModifiedBy>Oskar Paśko</cp:lastModifiedBy>
  <dcterms:created xsi:type="dcterms:W3CDTF">2023-12-19T08:02:09Z</dcterms:created>
  <dcterms:modified xsi:type="dcterms:W3CDTF">2023-12-19T11:47:19Z</dcterms:modified>
</cp:coreProperties>
</file>