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njunto de dados" sheetId="2" r:id="rId5"/>
    <sheet state="visible" name="Experimentos 3" sheetId="3" r:id="rId6"/>
    <sheet state="hidden" name="Experimentos 4(Antigo)" sheetId="4" r:id="rId7"/>
    <sheet state="visible" name="Experimentos 2" sheetId="5" r:id="rId8"/>
    <sheet state="visible" name="Gráficos Experimentos 2" sheetId="6" r:id="rId9"/>
    <sheet state="visible" name="Experimentos 1" sheetId="7" r:id="rId10"/>
  </sheets>
  <definedNames/>
  <calcPr/>
</workbook>
</file>

<file path=xl/sharedStrings.xml><?xml version="1.0" encoding="utf-8"?>
<sst xmlns="http://schemas.openxmlformats.org/spreadsheetml/2006/main" count="2085" uniqueCount="858">
  <si>
    <t>Prompt 1 - Classificar o texto como coerente ou incoerente</t>
  </si>
  <si>
    <t>Texto:"&lt;TEXTO&gt;"
Tarefa: Dado o texto acima forneça o resultado da classificação como coerente(1) ou incoerente(0) e justifique sua resposta no formato abaixo:
Resultado: &lt;coerente(1)&gt; ou &lt;incoerente(0)&gt;
Justificativa: &lt;JUSTIFICATIVA&gt;</t>
  </si>
  <si>
    <t>Prompt 2 - Mensurar a coerência</t>
  </si>
  <si>
    <t xml:space="preserve">Texto:"&lt;TEXTO&gt;"
Tarefa: Dado o texto acima, forneça uma pontuação de coerência do texto (5 - alta, 1 - baixa) e justifique sua resposta no formato abaixo:
Resultado: &lt;PONTUAÇÃO&gt;
Justificativa: &lt;JUSTIFICATIVA&gt;                           </t>
  </si>
  <si>
    <t>Prompt 3 - Identificar a palavra que causa incoerência e sugerir palavra alternativa</t>
  </si>
  <si>
    <t>Texto:"&lt;TEXTO&gt;"
Tarefa: Dado o texto incoerente acima, identifique apenas a palavra que causa a incoerência semântica e sugira uma palavra mais adequada:
Palavra incoerente: &lt;PALAVRA&gt;"
Sugestão de substituição: &lt;PALAVRA  ADEQUADA&gt;</t>
  </si>
  <si>
    <t>id</t>
  </si>
  <si>
    <t>documentos coerentes</t>
  </si>
  <si>
    <t>documentos incoerentes</t>
  </si>
  <si>
    <t>Como enfileirar elementos em uma fila?</t>
  </si>
  <si>
    <t>1_pert_0</t>
  </si>
  <si>
    <r>
      <rPr>
        <rFont val="Arial"/>
        <color theme="1"/>
      </rPr>
      <t xml:space="preserve">Como enfileirar elementos em uma </t>
    </r>
    <r>
      <rPr>
        <rFont val="Arial"/>
        <b/>
        <color rgb="FFFF0000"/>
      </rPr>
      <t>pilha</t>
    </r>
    <r>
      <rPr>
        <rFont val="Arial"/>
        <color theme="1"/>
      </rPr>
      <t>?</t>
    </r>
  </si>
  <si>
    <r>
      <rPr>
        <rFont val="Arial"/>
        <color theme="1"/>
      </rPr>
      <t xml:space="preserve">Como </t>
    </r>
    <r>
      <rPr>
        <rFont val="Arial"/>
        <b/>
        <color rgb="FFCC0000"/>
      </rPr>
      <t xml:space="preserve">empilhar </t>
    </r>
    <r>
      <rPr>
        <rFont val="Arial"/>
        <color theme="1"/>
      </rPr>
      <t>elementos em uma fila?</t>
    </r>
  </si>
  <si>
    <t>Como desenfileirar elementos em uma fila?</t>
  </si>
  <si>
    <t>2_pert_0</t>
  </si>
  <si>
    <r>
      <rPr>
        <rFont val="Arial"/>
        <color theme="1"/>
      </rPr>
      <t xml:space="preserve">Como desenfileirar elementos em uma </t>
    </r>
    <r>
      <rPr>
        <rFont val="Arial"/>
        <b/>
        <color rgb="FFFF0000"/>
      </rPr>
      <t>pilha</t>
    </r>
    <r>
      <rPr>
        <rFont val="Arial"/>
        <color theme="1"/>
      </rPr>
      <t>?</t>
    </r>
  </si>
  <si>
    <t>Como empilhar elementos em uma pilha?</t>
  </si>
  <si>
    <t>3_pert_0</t>
  </si>
  <si>
    <r>
      <rPr>
        <rFont val="Arial"/>
        <color theme="1"/>
      </rPr>
      <t xml:space="preserve">Como empilhar elementos em uma </t>
    </r>
    <r>
      <rPr>
        <rFont val="Arial"/>
        <b/>
        <color rgb="FFFF0000"/>
      </rPr>
      <t>fila</t>
    </r>
    <r>
      <rPr>
        <rFont val="Arial"/>
        <color theme="1"/>
      </rPr>
      <t>?</t>
    </r>
  </si>
  <si>
    <t>Como empilhar e desempilhar elementos em uma pilha?</t>
  </si>
  <si>
    <t>4_pert_0</t>
  </si>
  <si>
    <r>
      <rPr>
        <rFont val="Arial"/>
        <color theme="1"/>
      </rPr>
      <t xml:space="preserve">Como empilhar e desempilhar elementos em uma </t>
    </r>
    <r>
      <rPr>
        <rFont val="Arial"/>
        <b/>
        <color rgb="FFFF0000"/>
      </rPr>
      <t>fila</t>
    </r>
    <r>
      <rPr>
        <rFont val="Arial"/>
        <color theme="1"/>
      </rPr>
      <t>?</t>
    </r>
  </si>
  <si>
    <t>Como empilhar elementos em uma estrutura de dados pilha?</t>
  </si>
  <si>
    <t>5_pert_0</t>
  </si>
  <si>
    <r>
      <rPr>
        <rFont val="Arial"/>
        <color theme="1"/>
      </rPr>
      <t xml:space="preserve">Como empilhar elementos em uma estrutura de dados </t>
    </r>
    <r>
      <rPr>
        <rFont val="Arial"/>
        <b/>
        <color rgb="FFFF0000"/>
      </rPr>
      <t>fila</t>
    </r>
    <r>
      <rPr>
        <rFont val="Arial"/>
        <color theme="1"/>
      </rPr>
      <t>?</t>
    </r>
  </si>
  <si>
    <t>Como empilhar e desempilhar elementos em uma estrutura de dados pilha?</t>
  </si>
  <si>
    <t>6_pert_0</t>
  </si>
  <si>
    <r>
      <rPr>
        <rFont val="Arial"/>
        <color theme="1"/>
      </rPr>
      <t xml:space="preserve">Como empilhar e desempilhar elementos em uma estrutura de dados </t>
    </r>
    <r>
      <rPr>
        <rFont val="Arial"/>
        <b/>
        <color rgb="FFFF0000"/>
      </rPr>
      <t>fila</t>
    </r>
    <r>
      <rPr>
        <rFont val="Arial"/>
        <color theme="1"/>
      </rPr>
      <t>?</t>
    </r>
  </si>
  <si>
    <t>Como desempilhar elementos em uma pilha?</t>
  </si>
  <si>
    <t>7_pert_0</t>
  </si>
  <si>
    <r>
      <rPr>
        <rFont val="Arial"/>
        <color theme="1"/>
      </rPr>
      <t xml:space="preserve">Como desempilhar elementos em uma </t>
    </r>
    <r>
      <rPr>
        <rFont val="Arial"/>
        <b/>
        <color rgb="FFFF0000"/>
      </rPr>
      <t>fila</t>
    </r>
    <r>
      <rPr>
        <rFont val="Arial"/>
        <color theme="1"/>
      </rPr>
      <t>?</t>
    </r>
  </si>
  <si>
    <t>Como desempilhar elementos em uma estrutura de dados pilha?</t>
  </si>
  <si>
    <t>8_pert_0</t>
  </si>
  <si>
    <r>
      <rPr>
        <rFont val="Arial"/>
        <color theme="1"/>
      </rPr>
      <t xml:space="preserve">Como desempilhar elementos em uma estrutura de dados </t>
    </r>
    <r>
      <rPr>
        <rFont val="Arial"/>
        <b/>
        <color rgb="FFFF0000"/>
      </rPr>
      <t>fila</t>
    </r>
    <r>
      <rPr>
        <rFont val="Arial"/>
        <color theme="1"/>
      </rPr>
      <t>?</t>
    </r>
  </si>
  <si>
    <t>O que é uma pilha e como empilhar seu elemento?</t>
  </si>
  <si>
    <t>9_pert_0</t>
  </si>
  <si>
    <r>
      <rPr>
        <rFont val="Arial"/>
        <color theme="1"/>
      </rPr>
      <t xml:space="preserve">O que é uma </t>
    </r>
    <r>
      <rPr>
        <rFont val="Arial"/>
        <b/>
        <color rgb="FFFF0000"/>
      </rPr>
      <t xml:space="preserve">fila </t>
    </r>
    <r>
      <rPr>
        <rFont val="Arial"/>
        <color theme="1"/>
      </rPr>
      <t>e como empilhar seu elemento?</t>
    </r>
  </si>
  <si>
    <t>O que é uma fila e como enfileirar seu elemento?</t>
  </si>
  <si>
    <t>10_pert_0</t>
  </si>
  <si>
    <r>
      <rPr>
        <rFont val="Arial"/>
        <color theme="1"/>
      </rPr>
      <t xml:space="preserve">O que é uma </t>
    </r>
    <r>
      <rPr>
        <rFont val="Arial"/>
        <b/>
        <color rgb="FFFF0000"/>
      </rPr>
      <t xml:space="preserve">pilha </t>
    </r>
    <r>
      <rPr>
        <rFont val="Arial"/>
        <color theme="1"/>
      </rPr>
      <t>e como enfileirar seu elemento?</t>
    </r>
  </si>
  <si>
    <t>O que é uma fila e como desenfileirar um elemento nela?</t>
  </si>
  <si>
    <t>11_pert_0</t>
  </si>
  <si>
    <r>
      <rPr>
        <rFont val="Arial"/>
        <color theme="1"/>
      </rPr>
      <t xml:space="preserve">O que é uma </t>
    </r>
    <r>
      <rPr>
        <rFont val="Arial"/>
        <b/>
        <color rgb="FFFF0000"/>
      </rPr>
      <t xml:space="preserve">pilha </t>
    </r>
    <r>
      <rPr>
        <rFont val="Arial"/>
        <color theme="1"/>
      </rPr>
      <t>e como desenfileirar um elemento nela?</t>
    </r>
  </si>
  <si>
    <t>O que é uma pilha e como desempilhar um elemento nela?</t>
  </si>
  <si>
    <t>12_pert_0</t>
  </si>
  <si>
    <r>
      <rPr>
        <rFont val="Arial"/>
        <color theme="1"/>
      </rPr>
      <t xml:space="preserve">O que é uma </t>
    </r>
    <r>
      <rPr>
        <rFont val="Arial"/>
        <b/>
        <color rgb="FFFF0000"/>
      </rPr>
      <t xml:space="preserve">fila </t>
    </r>
    <r>
      <rPr>
        <rFont val="Arial"/>
        <color theme="1"/>
      </rPr>
      <t>e como desempilhar um elemento nela?</t>
    </r>
  </si>
  <si>
    <t>O que é uma fila e como enfileirar um elemento nela?</t>
  </si>
  <si>
    <t>13_pert_0</t>
  </si>
  <si>
    <r>
      <rPr>
        <rFont val="Arial"/>
        <color theme="1"/>
      </rPr>
      <t xml:space="preserve">O que é uma </t>
    </r>
    <r>
      <rPr>
        <rFont val="Arial"/>
        <b/>
        <color rgb="FFFF0000"/>
      </rPr>
      <t xml:space="preserve">pilha </t>
    </r>
    <r>
      <rPr>
        <rFont val="Arial"/>
        <color theme="1"/>
      </rPr>
      <t>e como enfileirar um elemento nela?</t>
    </r>
  </si>
  <si>
    <t>O que é uma pilha e como empilhar um elemento nela?</t>
  </si>
  <si>
    <t>14_pert_0</t>
  </si>
  <si>
    <r>
      <rPr>
        <rFont val="Arial"/>
        <color theme="1"/>
      </rPr>
      <t xml:space="preserve">O que é uma </t>
    </r>
    <r>
      <rPr>
        <rFont val="Arial"/>
        <b/>
        <color rgb="FFFF0000"/>
      </rPr>
      <t xml:space="preserve">fila </t>
    </r>
    <r>
      <rPr>
        <rFont val="Arial"/>
        <color theme="1"/>
      </rPr>
      <t>e como empilhar um elemento nela?</t>
    </r>
  </si>
  <si>
    <t>O que é uma pilha e como empilhar e desempilhar seus elementos?</t>
  </si>
  <si>
    <t>15_pert_0</t>
  </si>
  <si>
    <r>
      <rPr>
        <rFont val="Arial"/>
        <color theme="1"/>
      </rPr>
      <t xml:space="preserve">O que é uma </t>
    </r>
    <r>
      <rPr>
        <rFont val="Arial"/>
        <b/>
        <color rgb="FFFF0000"/>
      </rPr>
      <t xml:space="preserve">fila </t>
    </r>
    <r>
      <rPr>
        <rFont val="Arial"/>
        <color theme="1"/>
      </rPr>
      <t>e como empilhar e desempilhar seus elementos?</t>
    </r>
  </si>
  <si>
    <t>O que é uma fila e como enfileirar e desenfileirar seus elementos?</t>
  </si>
  <si>
    <t>16_pert_0</t>
  </si>
  <si>
    <r>
      <rPr>
        <rFont val="Arial"/>
        <color theme="1"/>
      </rPr>
      <t xml:space="preserve">O que é uma </t>
    </r>
    <r>
      <rPr>
        <rFont val="Arial"/>
        <b/>
        <color rgb="FFFF0000"/>
      </rPr>
      <t>pilha</t>
    </r>
    <r>
      <rPr>
        <rFont val="Arial"/>
        <color theme="1"/>
      </rPr>
      <t xml:space="preserve"> e como enfileirar e desenfileirar seus elementos?</t>
    </r>
  </si>
  <si>
    <t>Como são implementadas as operações de empilhar e desempilhar elementos em uma pilha?</t>
  </si>
  <si>
    <t>17_pert_0</t>
  </si>
  <si>
    <r>
      <rPr>
        <rFont val="Arial"/>
        <color theme="1"/>
      </rPr>
      <t xml:space="preserve">Como são implementadas as operações de empilhar e desempilhar elementos em uma </t>
    </r>
    <r>
      <rPr>
        <rFont val="Arial"/>
        <b/>
        <color rgb="FFFF0000"/>
      </rPr>
      <t>fila</t>
    </r>
    <r>
      <rPr>
        <rFont val="Arial"/>
        <color theme="1"/>
      </rPr>
      <t>?</t>
    </r>
  </si>
  <si>
    <t>Como são implementadas as operações de enfileirar e desenfileirar elementos em uma fila?</t>
  </si>
  <si>
    <t>18_pert_0</t>
  </si>
  <si>
    <r>
      <rPr>
        <rFont val="Arial"/>
        <color theme="1"/>
      </rPr>
      <t xml:space="preserve">Como são implementadas as operações de enfileirar e desenfileirar elementos em uma </t>
    </r>
    <r>
      <rPr>
        <rFont val="Arial"/>
        <b/>
        <color rgb="FFFF0000"/>
      </rPr>
      <t>pilha</t>
    </r>
    <r>
      <rPr>
        <rFont val="Arial"/>
        <color theme="1"/>
      </rPr>
      <t>?</t>
    </r>
  </si>
  <si>
    <t>Em uma pilha a operação de empilhar ocorre em qual extremidade?</t>
  </si>
  <si>
    <t>19_pert_0</t>
  </si>
  <si>
    <r>
      <rPr>
        <rFont val="Arial"/>
        <color theme="1"/>
      </rPr>
      <t xml:space="preserve">Em uma pilha a operação de </t>
    </r>
    <r>
      <rPr>
        <rFont val="Arial"/>
        <b/>
        <color rgb="FFFF0000"/>
      </rPr>
      <t xml:space="preserve">enfileirar </t>
    </r>
    <r>
      <rPr>
        <rFont val="Arial"/>
        <color theme="1"/>
      </rPr>
      <t>ocorre em qual extremidade?</t>
    </r>
  </si>
  <si>
    <t>Em uma fila a operação de enfileirar ocorre em qual extremidade?</t>
  </si>
  <si>
    <t>20_pert_0</t>
  </si>
  <si>
    <r>
      <rPr>
        <rFont val="Arial"/>
        <color theme="1"/>
      </rPr>
      <t xml:space="preserve">Em uma fila a operação de </t>
    </r>
    <r>
      <rPr>
        <rFont val="Arial"/>
        <b/>
        <color rgb="FFFF0000"/>
      </rPr>
      <t xml:space="preserve">empilhar </t>
    </r>
    <r>
      <rPr>
        <rFont val="Arial"/>
        <color theme="1"/>
      </rPr>
      <t>ocorre em qual extremidade?</t>
    </r>
  </si>
  <si>
    <t>Texto:"&lt;TEXTO&gt;"
Tarefa: Dado o texto incoerente acima, identifique apenas a palavra que causa a incoerência semântica e sugira uma palavra mais adequada:
Palavra incoerente: &lt;PALAVRA&gt;
Sugestão de substituição: &lt;PALAVRA ADEQUADA&gt;</t>
  </si>
  <si>
    <t>Identificação 
2 - Identificação completa
1 - Identificação parcial
0 - Não identificado</t>
  </si>
  <si>
    <t>Coerência
2-Coerente
1-Parcialmente coerente
0-Incoerente</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</si>
  <si>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</si>
  <si>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</si>
  <si>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</si>
  <si>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</si>
  <si>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</si>
  <si>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GPT 4.0</t>
  </si>
  <si>
    <t>https://www.arkentec.com.br/2023/05/12/microsoft-365-copilot-produtividade-em-outro-nivel/</t>
  </si>
  <si>
    <t>LLM</t>
  </si>
  <si>
    <t>LLaMA-3 70B</t>
  </si>
  <si>
    <t>https://www.llama2.ai/</t>
  </si>
  <si>
    <t>Chatgpt 3.5</t>
  </si>
  <si>
    <t>https://chatgpt.com/</t>
  </si>
  <si>
    <t>Gemini</t>
  </si>
  <si>
    <t>https://gemini.google.com/</t>
  </si>
  <si>
    <t xml:space="preserve">Copilot </t>
  </si>
  <si>
    <t>https://copilot.microsoft.com/</t>
  </si>
  <si>
    <t>Maritaca AI</t>
  </si>
  <si>
    <t>https://www.maritaca.ai/</t>
  </si>
  <si>
    <t>BERTLarge</t>
  </si>
  <si>
    <t>documentos</t>
  </si>
  <si>
    <t>Palavras incoerentes</t>
  </si>
  <si>
    <t>Palavras coerentes</t>
  </si>
  <si>
    <t>Palavra identificada como incoerente</t>
  </si>
  <si>
    <t>Palavra sugerida para corrigir o documento</t>
  </si>
  <si>
    <t>Coerente (1-Verdade 0-Falso)</t>
  </si>
  <si>
    <t>Identificação 
2 - Identificação completa
1 - Identificação parcial
0 - Não identificado</t>
  </si>
  <si>
    <t xml:space="preserve">Coerência
2-Coerente
1-Parcialmente coerente
0-Incoerente
</t>
  </si>
  <si>
    <t xml:space="preserve">Coerência
2-Coerente
1-Parcialmente coerente
0-Incoerente
</t>
  </si>
  <si>
    <r>
      <rPr>
        <rFont val="Arial"/>
        <color theme="1"/>
        <sz val="11.0"/>
      </rPr>
      <t xml:space="preserve">Como enfileirar elementos em uma </t>
    </r>
    <r>
      <rPr>
        <rFont val="Arial"/>
        <b/>
        <color rgb="FFFF0000"/>
        <sz val="11.0"/>
      </rPr>
      <t>pilha</t>
    </r>
    <r>
      <rPr>
        <rFont val="Arial"/>
        <color theme="1"/>
        <sz val="11.0"/>
      </rPr>
      <t>?</t>
    </r>
  </si>
  <si>
    <t>enfileirar,pilha</t>
  </si>
  <si>
    <t>enfileirar,fila</t>
  </si>
  <si>
    <t>empilhar,pilha</t>
  </si>
  <si>
    <t>enfileirar</t>
  </si>
  <si>
    <t>empilhar</t>
  </si>
  <si>
    <t>-</t>
  </si>
  <si>
    <t>sala</t>
  </si>
  <si>
    <r>
      <rPr>
        <rFont val="Arial"/>
        <color theme="1"/>
        <sz val="11.0"/>
      </rPr>
      <t xml:space="preserve">Como desenfileirar elementos em uma </t>
    </r>
    <r>
      <rPr>
        <rFont val="Arial"/>
        <b/>
        <color rgb="FFFF0000"/>
        <sz val="11.0"/>
      </rPr>
      <t>pilha</t>
    </r>
    <r>
      <rPr>
        <rFont val="Arial"/>
        <color theme="1"/>
        <sz val="11.0"/>
      </rPr>
      <t>?</t>
    </r>
  </si>
  <si>
    <t>desenfileirar,pilha</t>
  </si>
  <si>
    <t>desenfileirar,fila</t>
  </si>
  <si>
    <t>desempilhar,pilha</t>
  </si>
  <si>
    <t>desenfileirar</t>
  </si>
  <si>
    <t>desempilhar</t>
  </si>
  <si>
    <t>pintura</t>
  </si>
  <si>
    <r>
      <rPr>
        <rFont val="Arial"/>
        <color theme="1"/>
        <sz val="11.0"/>
      </rPr>
      <t xml:space="preserve">Como empilhar elementos em uma </t>
    </r>
    <r>
      <rPr>
        <rFont val="Arial"/>
        <b/>
        <color rgb="FFFF0000"/>
        <sz val="11.0"/>
      </rPr>
      <t>fila</t>
    </r>
    <r>
      <rPr>
        <rFont val="Arial"/>
        <color theme="1"/>
        <sz val="11.0"/>
      </rPr>
      <t>?</t>
    </r>
  </si>
  <si>
    <t>empilhar,fila</t>
  </si>
  <si>
    <t>fila</t>
  </si>
  <si>
    <t>pilha</t>
  </si>
  <si>
    <r>
      <rPr>
        <rFont val="Arial"/>
        <i/>
        <color theme="1"/>
        <sz val="11.0"/>
      </rPr>
      <t xml:space="preserve">Como empilhar e desempilhar elementos em uma </t>
    </r>
    <r>
      <rPr>
        <rFont val="Arial"/>
        <b/>
        <i/>
        <color rgb="FFFF0000"/>
        <sz val="11.0"/>
      </rPr>
      <t>fila</t>
    </r>
    <r>
      <rPr>
        <rFont val="Arial"/>
        <i/>
        <color theme="1"/>
        <sz val="11.0"/>
      </rPr>
      <t>?</t>
    </r>
  </si>
  <si>
    <t>empilhar e desempilhar,fila</t>
  </si>
  <si>
    <t>empilhar e desempilhar,pilha</t>
  </si>
  <si>
    <t>enfileirar e desenfileirar,fila</t>
  </si>
  <si>
    <t>empilhar e desempilhar</t>
  </si>
  <si>
    <t>enfileirar e desenfileirar</t>
  </si>
  <si>
    <t>caixa</t>
  </si>
  <si>
    <r>
      <rPr>
        <rFont val="Arial"/>
        <color theme="1"/>
        <sz val="11.0"/>
      </rPr>
      <t xml:space="preserve">Como empilhar elementos em uma estrutura de dados </t>
    </r>
    <r>
      <rPr>
        <rFont val="Arial"/>
        <b/>
        <color rgb="FFFF0000"/>
        <sz val="11.0"/>
      </rPr>
      <t>fila</t>
    </r>
    <r>
      <rPr>
        <rFont val="Arial"/>
        <color theme="1"/>
        <sz val="11.0"/>
      </rPr>
      <t>?</t>
    </r>
  </si>
  <si>
    <t>complexa</t>
  </si>
  <si>
    <r>
      <rPr>
        <rFont val="Arial"/>
        <i/>
        <color theme="1"/>
        <sz val="11.0"/>
      </rPr>
      <t xml:space="preserve">Como empilhar e desempilhar elementos em uma estrutura de dados </t>
    </r>
    <r>
      <rPr>
        <rFont val="Arial"/>
        <b/>
        <i/>
        <color rgb="FFFF0000"/>
        <sz val="11.0"/>
      </rPr>
      <t>fila</t>
    </r>
    <r>
      <rPr>
        <rFont val="Arial"/>
        <i/>
        <color theme="1"/>
        <sz val="11.0"/>
      </rPr>
      <t>?</t>
    </r>
  </si>
  <si>
    <t>imagem</t>
  </si>
  <si>
    <r>
      <rPr>
        <rFont val="Arial"/>
        <color theme="1"/>
        <sz val="11.0"/>
      </rPr>
      <t xml:space="preserve">Como desempilhar elementos em uma </t>
    </r>
    <r>
      <rPr>
        <rFont val="Arial"/>
        <b/>
        <color rgb="FFFF0000"/>
        <sz val="11.0"/>
      </rPr>
      <t>fila</t>
    </r>
    <r>
      <rPr>
        <rFont val="Arial"/>
        <color theme="1"/>
        <sz val="11.0"/>
      </rPr>
      <t>?</t>
    </r>
  </si>
  <si>
    <t>desempilhar,fila</t>
  </si>
  <si>
    <r>
      <rPr>
        <rFont val="Arial"/>
        <color theme="1"/>
        <sz val="11.0"/>
      </rPr>
      <t xml:space="preserve">Como desempilhar elementos em uma estrutura de dados </t>
    </r>
    <r>
      <rPr>
        <rFont val="Arial"/>
        <b/>
        <color rgb="FFFF0000"/>
        <sz val="11.0"/>
      </rPr>
      <t>fila</t>
    </r>
    <r>
      <rPr>
        <rFont val="Arial"/>
        <color theme="1"/>
        <sz val="11.0"/>
      </rPr>
      <t>?</t>
    </r>
  </si>
  <si>
    <t>remover</t>
  </si>
  <si>
    <r>
      <rPr>
        <rFont val="Arial"/>
        <color theme="1"/>
        <sz val="11.0"/>
      </rPr>
      <t xml:space="preserve">O que é uma </t>
    </r>
    <r>
      <rPr>
        <rFont val="Arial"/>
        <b/>
        <color rgb="FFFF0000"/>
        <sz val="11.0"/>
      </rPr>
      <t xml:space="preserve">fila </t>
    </r>
    <r>
      <rPr>
        <rFont val="Arial"/>
        <color theme="1"/>
        <sz val="11.0"/>
      </rPr>
      <t>e como empilhar seu elemento?</t>
    </r>
  </si>
  <si>
    <t>fila,empilhar</t>
  </si>
  <si>
    <t>fila,enfileirar</t>
  </si>
  <si>
    <t>pilha,empilhar</t>
  </si>
  <si>
    <t>árvore</t>
  </si>
  <si>
    <r>
      <rPr>
        <rFont val="Arial"/>
        <color theme="1"/>
        <sz val="11.0"/>
      </rPr>
      <t xml:space="preserve">O que é uma </t>
    </r>
    <r>
      <rPr>
        <rFont val="Arial"/>
        <b/>
        <color rgb="FFFF0000"/>
        <sz val="11.0"/>
      </rPr>
      <t xml:space="preserve">pilha </t>
    </r>
    <r>
      <rPr>
        <rFont val="Arial"/>
        <color theme="1"/>
        <sz val="11.0"/>
      </rPr>
      <t>e como enfileirar seu elemento?</t>
    </r>
  </si>
  <si>
    <t>pilha,enfileirar</t>
  </si>
  <si>
    <r>
      <rPr>
        <rFont val="Arial"/>
        <color theme="1"/>
        <sz val="11.0"/>
      </rPr>
      <t xml:space="preserve">O que é uma </t>
    </r>
    <r>
      <rPr>
        <rFont val="Arial"/>
        <b/>
        <color rgb="FFFF0000"/>
        <sz val="11.0"/>
      </rPr>
      <t xml:space="preserve">pilha </t>
    </r>
    <r>
      <rPr>
        <rFont val="Arial"/>
        <color theme="1"/>
        <sz val="11.0"/>
      </rPr>
      <t>e como desenfileirar um elemento nela?</t>
    </r>
  </si>
  <si>
    <t>pilha,desenfileirar</t>
  </si>
  <si>
    <t>pilha,desempilhar</t>
  </si>
  <si>
    <t>fila,desenfileirar</t>
  </si>
  <si>
    <t>estrutura</t>
  </si>
  <si>
    <r>
      <rPr>
        <rFont val="Arial"/>
        <color theme="1"/>
        <sz val="11.0"/>
      </rPr>
      <t xml:space="preserve">O que é uma </t>
    </r>
    <r>
      <rPr>
        <rFont val="Arial"/>
        <b/>
        <color rgb="FFFF0000"/>
        <sz val="11.0"/>
      </rPr>
      <t xml:space="preserve">fila </t>
    </r>
    <r>
      <rPr>
        <rFont val="Arial"/>
        <color theme="1"/>
        <sz val="11.0"/>
      </rPr>
      <t>e como desempilhar um elemento nela?</t>
    </r>
  </si>
  <si>
    <t>fila,desempilhar</t>
  </si>
  <si>
    <t>empilhar,desempilhar</t>
  </si>
  <si>
    <t>remover e desenfileirar</t>
  </si>
  <si>
    <r>
      <rPr>
        <rFont val="Arial"/>
        <color theme="1"/>
        <sz val="11.0"/>
      </rPr>
      <t xml:space="preserve">O que é uma </t>
    </r>
    <r>
      <rPr>
        <rFont val="Arial"/>
        <b/>
        <color rgb="FFFF0000"/>
        <sz val="11.0"/>
      </rPr>
      <t xml:space="preserve">pilha </t>
    </r>
    <r>
      <rPr>
        <rFont val="Arial"/>
        <color theme="1"/>
        <sz val="11.0"/>
      </rPr>
      <t>e como enfileirar um elemento nela?</t>
    </r>
  </si>
  <si>
    <r>
      <rPr>
        <rFont val="Arial"/>
        <color theme="1"/>
        <sz val="11.0"/>
      </rPr>
      <t xml:space="preserve">O que é uma </t>
    </r>
    <r>
      <rPr>
        <rFont val="Arial"/>
        <b/>
        <color rgb="FFFF0000"/>
        <sz val="11.0"/>
      </rPr>
      <t xml:space="preserve">fila </t>
    </r>
    <r>
      <rPr>
        <rFont val="Arial"/>
        <color theme="1"/>
        <sz val="11.0"/>
      </rPr>
      <t>e como empilhar um elemento nela?</t>
    </r>
  </si>
  <si>
    <r>
      <rPr>
        <rFont val="Arial"/>
        <i/>
        <color theme="1"/>
        <sz val="11.0"/>
      </rPr>
      <t xml:space="preserve">O que é uma </t>
    </r>
    <r>
      <rPr>
        <rFont val="Arial"/>
        <b/>
        <i/>
        <color rgb="FFFF0000"/>
        <sz val="11.0"/>
      </rPr>
      <t xml:space="preserve">fila </t>
    </r>
    <r>
      <rPr>
        <rFont val="Arial"/>
        <i/>
        <color theme="1"/>
        <sz val="11.0"/>
      </rPr>
      <t>e como empilhar e desempilhar seus elementos?</t>
    </r>
  </si>
  <si>
    <t>fila,empilhar e desempilhar</t>
  </si>
  <si>
    <t>fila,enfileirar e desenfileirar</t>
  </si>
  <si>
    <t>pilha,empilhar e desempilhar</t>
  </si>
  <si>
    <t>coleção</t>
  </si>
  <si>
    <r>
      <rPr>
        <rFont val="Arial"/>
        <i/>
        <color theme="1"/>
        <sz val="11.0"/>
      </rPr>
      <t xml:space="preserve">O que é uma </t>
    </r>
    <r>
      <rPr>
        <rFont val="Arial"/>
        <b/>
        <i/>
        <color rgb="FFFF0000"/>
        <sz val="11.0"/>
      </rPr>
      <t>pilha</t>
    </r>
    <r>
      <rPr>
        <rFont val="Arial"/>
        <i/>
        <color theme="1"/>
        <sz val="11.0"/>
      </rPr>
      <t xml:space="preserve"> e como enfileirar e desenfileirar seus elementos?</t>
    </r>
  </si>
  <si>
    <t>pilha,enfileirar e desenfileirar</t>
  </si>
  <si>
    <r>
      <rPr>
        <rFont val="Arial"/>
        <i/>
        <color theme="1"/>
        <sz val="11.0"/>
      </rPr>
      <t xml:space="preserve">Como são implementadas as operações de empilhar e desempilhar elementos em uma </t>
    </r>
    <r>
      <rPr>
        <rFont val="Arial"/>
        <b/>
        <i/>
        <color rgb="FFFF0000"/>
        <sz val="11.0"/>
      </rPr>
      <t>fila</t>
    </r>
    <r>
      <rPr>
        <rFont val="Arial"/>
        <i/>
        <color theme="1"/>
        <sz val="11.0"/>
      </rPr>
      <t>?</t>
    </r>
  </si>
  <si>
    <t>bblioteca</t>
  </si>
  <si>
    <r>
      <rPr>
        <rFont val="Arial"/>
        <i/>
        <color theme="1"/>
        <sz val="11.0"/>
      </rPr>
      <t xml:space="preserve">Como são implementadas as operações de enfileirar e desenfileirar elementos em uma </t>
    </r>
    <r>
      <rPr>
        <rFont val="Arial"/>
        <b/>
        <i/>
        <color rgb="FFFF0000"/>
        <sz val="11.0"/>
      </rPr>
      <t>pilha</t>
    </r>
    <r>
      <rPr>
        <rFont val="Arial"/>
        <i/>
        <color theme="1"/>
        <sz val="11.0"/>
      </rPr>
      <t>?</t>
    </r>
  </si>
  <si>
    <t>enfileirar e desenfileirar,pilha</t>
  </si>
  <si>
    <t>edificação</t>
  </si>
  <si>
    <r>
      <rPr>
        <rFont val="Arial"/>
        <color theme="1"/>
        <sz val="11.0"/>
      </rPr>
      <t xml:space="preserve">Em uma pilha a operação de </t>
    </r>
    <r>
      <rPr>
        <rFont val="Arial"/>
        <b/>
        <color rgb="FFFF0000"/>
        <sz val="11.0"/>
      </rPr>
      <t xml:space="preserve">enfileirar </t>
    </r>
    <r>
      <rPr>
        <rFont val="Arial"/>
        <color theme="1"/>
        <sz val="11.0"/>
      </rPr>
      <t>ocorre em qual extremidade?</t>
    </r>
  </si>
  <si>
    <t>carga</t>
  </si>
  <si>
    <r>
      <rPr>
        <rFont val="Arial"/>
        <color theme="1"/>
        <sz val="11.0"/>
      </rPr>
      <t xml:space="preserve">Em uma fila a operação de </t>
    </r>
    <r>
      <rPr>
        <rFont val="Arial"/>
        <b/>
        <color rgb="FFFF0000"/>
        <sz val="11.0"/>
      </rPr>
      <t xml:space="preserve">empilhar </t>
    </r>
    <r>
      <rPr>
        <rFont val="Arial"/>
        <color theme="1"/>
        <sz val="11.0"/>
      </rPr>
      <t>ocorre em qual extremidade?</t>
    </r>
  </si>
  <si>
    <t>entrada</t>
  </si>
  <si>
    <t>Estatísticas</t>
  </si>
  <si>
    <t>ChatGPT 3.5</t>
  </si>
  <si>
    <t>Copilot</t>
  </si>
  <si>
    <t>Sabiá-3</t>
  </si>
  <si>
    <t>% Proporção coerentes</t>
  </si>
  <si>
    <t>Prompts submetidos</t>
  </si>
  <si>
    <t>Respostas LLaMA-3 70B</t>
  </si>
  <si>
    <t>Respostas ChatGPT 3.5</t>
  </si>
  <si>
    <t>Respostas Gemini</t>
  </si>
  <si>
    <t>Respostas Copilot</t>
  </si>
  <si>
    <t>Respostas Sabiá-3</t>
  </si>
  <si>
    <t xml:space="preserve">#1_pert_0
Texto:"Como enfileirar elementos em uma pilha?"
Tarefa: Dado o texto incoerente acima, identifique apenas a palavra que causa a incoerência semântica e sugira uma palavra mais adequada:
Palavra incoerente: &lt;PALAVRA&gt;
Sugestão de substituição: &lt;PALAVRA  ADEQUADA&gt;
</t>
  </si>
  <si>
    <t>#1_pert_0
Palavra incoerente: "enfileirar"
Sugestão de substituição: "empilhar"
Explicação: A palavra "enfileirar" significa colocar em fila, o que não faz sentido no contexto de uma pilha. Já a palavra "empilhar" significa colocar um objeto sobre outro, o que é mais adequado ao contexto de uma pilha.</t>
  </si>
  <si>
    <t>#1_pert_0
Palavra incoerente: enfileirar
Sugestão de substituição: empilhar</t>
  </si>
  <si>
    <t>#1_pert_0
Análise do texto: "Como enfileirar elementos em uma pilha?"
Palavra incoerente: enfileirar
Sugestão de substituição: 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"enfileirar" está associada a filas, enquanto "pilha" é uma estrutura diferente. A palavra mais adequada para descrever a ação de adicionar elementos em uma pilha é "empilhar".
Texto corrigido: "Como empilhar elementos em uma pilha?"
Observação: A incoerência do texto original se dá pela tentativa de realizar uma operação característica de uma estrutura de dados (fila) em outra estrutura (pilha). A substituição da palavra "enfileirar" por "empilhar" torna a frase coerente e correta do ponto de vista da ciência da computação.</t>
  </si>
  <si>
    <t>#1_pert_0
Palavra incoerente: enfileirar Sugestão de substituição: empilhar
A palavra “enfileirar” sugere a ideia de organizar em fila, enquanto “empilhar” é mais adequada para o contexto de uma pilha. 😊</t>
  </si>
  <si>
    <t>#1_pert_0
Palavra incoerente: &lt;enfileirar&gt;
Sugestão de substituição: &lt;empilhar&gt;</t>
  </si>
  <si>
    <t xml:space="preserve">#2_pert_0
Texto:"Como desenfileirar elementos em uma pilha?"
Tarefa: Dado o texto incoerente acima, identifique apenas a palavra que causa a incoerência semântica e sugira uma palavra mais adequada:
Palavra incoerente: &lt;PALAVRA&gt;
Sugestão de substituição: &lt;PALAVRA  ADEQUADA&gt;
</t>
  </si>
  <si>
    <t>#2_pert_0
Palavra incoerente: "desenfileirar"
Sugestão de substituição: "desempilhar"
Explicação: A palavra "desenfileirar" significa retirar de uma fila, o que não faz sentido no contexto de uma pilha. Já a palavra "desempilhar" significa retirar um objeto de uma pilha, o que é mais adequado ao contexto.</t>
  </si>
  <si>
    <t>#2_pert_0
Palavra incoerente: desenfileirar
Sugestão de substituição: desempilhar</t>
  </si>
  <si>
    <t>#2_pert_0
Análise do texto: "Como desenfileirar elementos em uma pilha?"
Palavra incoerente: desenfileirar
Sugestão de substituição: desempilhar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Desenfileirar: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"desenfileirar" está associada a filas, enquanto "pilha" é uma estrutura diferente. A palavra mais adequada para descrever a ação de remover elementos de uma pilha é "desempilhar".
Texto corrigido: "Como desempilhar elementos em uma pilha?"
Observação: A incoerência do texto original se dá pela tentativa de realizar uma operação característica de uma estrutura de dados (fila) em outra estrutura (pilha). A substituição da palavra "desenfileirar" por "desempilhar" torna a frase coerente e correta do ponto de vista da ciência da computação.
Em resumo:
Pilha: LIFO (Último a entrar, primeiro a sair)
Fila: FIFO (Primeiro a entrar, primeiro a sair)
Operação correta para pilha: empilhar (adicionar) e desempilhar (remover)
Ao entender a diferença entre pilhas e filas, você poderá utilizar as estruturas de dados corretas para resolver seus problemas de programação.</t>
  </si>
  <si>
    <t>#2_pert_0
Palavra incoerente: desenfileirar Sugestão de substituição: desempilhar
A palavra “desenfileirar” sugere a ideia de remover de uma fila, enquanto “desempilhar” é mais adequada para o contexto de uma pilha. 😊</t>
  </si>
  <si>
    <t>#2_pert_0
Palavra incoerente: &lt;desenfileirar&gt;
Sugestão de substituição: &lt;desempilhar&gt;</t>
  </si>
  <si>
    <t xml:space="preserve">#3_pert_0
Texto:"Como empilhar elementos em uma fila?"
Tarefa: Dado o texto incoerente acima, identifique apenas a palavra que causa a incoerência semântica e sugira uma palavra mais adequada:
Palavra incoerente: &lt;PALAVRA&gt;
Sugestão de substituição: &lt;PALAVRA  ADEQUADA&gt;
</t>
  </si>
  <si>
    <t>#3_pert_0
Palavra incoerente: "fila"
Sugestão de substituição: "pilha"
Explicação: A palavra "fila" se refere a uma sequência de elementos dispostos em linha, enquanto a palavra "empilhar" se refere a colocar elementos uns sobre os outros. Portanto, a palavra "fila" causa incoerência semântica no contexto e deve ser substituída por "pilha".</t>
  </si>
  <si>
    <t>#3_pert_0
Palavra incoerente: empilhar
Sugestão de substituição: enfileirar</t>
  </si>
  <si>
    <t>#3_pert_0
Análise do texto: "Como empilhar elementos em uma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fila?"
Observação: A incoerência do texto original se dá pela tentativa de realizar uma operação característica de uma estrutura de dados (pilha) em outra estrutura (fila). A substituição da palavra "empilhar" por "enfileirar" torna a frase coerente e correta do ponto de vista da ciência da computação.
Em resumo:
Fila: FIFO (Primeiro a entrar, primeiro a sair)
Pilha: LIFO (Último a entrar, primeiro a sair)
Operação correta para fila: enfileirar (adicionar) e desenfileirar (remover)
Ao entender a diferença entre filas e pilhas, você poderá utilizar as estruturas de dados corretas para resolver seus problemas de programação.</t>
  </si>
  <si>
    <t>#3_pert_0
Palavra incoerente: empilhar Sugestão de substituição: enfileirar
A palavra “empilhar” sugere a ideia de organizar em uma pilha, enquanto “enfileirar” é mais adequada para o contexto de uma fila. 😊</t>
  </si>
  <si>
    <t>#3_pert_0
Palavra incoerente: &lt;empilhar&gt;
Sugestão de substituição: &lt;enfileirar&gt;</t>
  </si>
  <si>
    <t xml:space="preserve">#4_pert_0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t>
  </si>
  <si>
    <t>#4_pert_0
Palavra incoerente: "fila"
Sugestão de substituição: "pilha"
Explicação: As palavras "empilhar" e "desempilhar" se referem a operações realizadas em uma estrutura de dados chamada pilha, enquanto a palavra "fila" se refere a uma estrutura de dados diferente. Portanto, a palavra "fila" causa incoerência semântica no contexto e deve ser substituída por "pilha".</t>
  </si>
  <si>
    <t>#4_pert_0
Palavra incoerente: fila
Sugestão de substituição: pilha</t>
  </si>
  <si>
    <t>#4_pert_0
Análise do texto: "Como empilhar e desempilhar elementos em uma fila?"
Palavra incoerente: empilhar e desempilhar
Sugestão de substituição: enfileirar e desenfileirar
Justificativa:
Fila: É uma estrutura de dados que segue o princípio FIFO (First In, First Out), ou seja, o primeiro elemento a entrar é o primeiro a sair. Imagine uma fila de espera: a primeira pessoa a chegar é a primeira a ser atendida. As operações típicas em uma fila são enfileirar (adicionar um elemento ao final da fila) e desenfileirar (remover o primeiro elemento da fila).   
Empilhar e desempilhar: São operações associadas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As palavras "empilhar" e "desempilhar" estão associadas a pilhas, enquanto "fila" é uma estrutura diferente. As palavras mais adequadas para descrever as ações de adicionar e remover elementos em uma fila são "enfileirar" e "desenfileirar", respectivamente.
Texto corrigido: "Como enfileirar e desenfileirar elementos em uma fila?"
Observação: A incoerência do texto original se dá pela tentativa de realizar operações características de uma estrutura de dados (pilha) em outra estrutura (fila). A substituição das palavras "empilhar" e "desempilhar" por "enfileirar" e "desenfileirar" torna a frase coerente e correta do ponto de vista da ciência da computação.
Em resumo:
Fila: FIFO (Primeiro a entrar, primeiro a sair) - Operações: enfileirar e desenfileirar
Pilha: LIFO (Último a entrar, primeiro a sair) - Operações: empilhar e desempilhar
Ao entender a diferença entre filas e pilhas, você poderá utilizar as estruturas de dados corretas para resolver seus problemas de programação.</t>
  </si>
  <si>
    <t>#4_pert_0
Palavra incoerente: empilhar Sugestão de substituição: enfileirar
A palavra “empilhar” sugere a ideia de organizar em uma pilha, enquanto “enfileirar” é mais adequada para o contexto de uma fila. 😊</t>
  </si>
  <si>
    <t>#4_pert_0
Palavra incoerente: &lt;empilhar&gt;
Sugestão de substituição: &lt;enfileirar&gt;
E para a ação contrária, em vez de "desempilhar", seria mais adequado usar "desenfileirar". No entanto, como estamos falando de uma fila, a ação de remover um elemento geralmente é referida apenas como "desenfileirar", já que não se aplica o conceito de pilha.</t>
  </si>
  <si>
    <t xml:space="preserve">#5_pert_0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t>
  </si>
  <si>
    <t>#5_pert_0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</si>
  <si>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#5_pert_0
Palavra incoerente: empilhar
Sugestão de substituição: enfileirar</t>
  </si>
  <si>
    <t xml:space="preserve">#5_pert_0
Análise do texto: "Como empilhar elementos em uma estrutura de dados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A operação de adicionar um elemento em uma fila é chamada de enfileirar.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estrutura de dados fila?"
Em resumo:
Fila: FIFO (Primeiro a entrar, primeiro a sair)
Pilha: LIFO (Último a entrar, primeiro a sair)
Ao entender a diferença entre filas e pilhas, você poderá utilizar as estruturas de dados corretas para resolver seus problemas de programação.
Fontes e conteúdo relacionado
</t>
  </si>
  <si>
    <t>#5_pert_0
Palavra incoerente: empilhar Sugestão de substituição: enfileirar
A palavra “empilhar” sugere a ideia de organizar em uma pilha, enquanto “enfileirar” é mais adequada para o contexto de uma fila. 😊</t>
  </si>
  <si>
    <t>#5_pert_0
Palavra incoerente: &lt;empilhar&gt;
Sugestão de substituição: &lt;enfileirar&gt;</t>
  </si>
  <si>
    <t xml:space="preserve">#6_pert_0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</si>
  <si>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#6_pert_0
Palavra incoerente: "empilhar" e "desempilhar"
Sugestão de substituição: "enfileirar" e "desenfileirar"
Explicação: As palavras "empilhar" e "desempilhar" se referem a operações realizadas em uma estrutura de dados chamada pilha, enquanto a palavra "fila" se refere a uma estrutura de dados diferente. Portanto, as palavras "empilhar" e "desempilhar" causam incoerência semântica no contexto e devem ser substituídas por "enfileirar" e "desenfileirar", respectivamente.</t>
  </si>
  <si>
    <t>#6_pert_0
Palavra incoerente: fila
Sugestão de substituição: pilha</t>
  </si>
  <si>
    <t>#6_pert_0
Análise do texto: "Como empilhar e desempilhar elementos em uma estrutura de dados fila?"
Palavra incoerente: empilhar e desempilhar
Sugestão de substituição: enfileirar e desenfileirar
Justificativa:
A incoerência do texto reside na tentativa de aplicar operações típicas de uma pilha (empilhar e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As operações mais comuns em uma fila são enfileirar (adicionar um elemento ao final da fila) e desenfileirar (remover o primeiro elemento da fila).   
Pilha: Segue o princípio LIFO (Last In, First Out), ou seja, o último elemento a entrar é o primeiro a sair. Imagine uma pilha de pratos: o último prato colocado é o primeiro a ser retirado. As operações mais comuns em uma pilha são empilhar (adicionar um elemento ao topo da pilha) e desempilhar (remover o elemento do topo da pilha).
Conclusão:
Ao substituir "empilhar" e "desempilhar" por "enfileirar" e "desenfileirar", respectivamente, o texto torna-se coerente e correto, descrevendo as operações adequadas para uma estrutura de dados fila.
Texto corrigido: "Como enfileirar e desenfileirar elementos em uma estrutura de dados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</si>
  <si>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 xml:space="preserve">#6_pert_0
Palavra incoerente: fila
Sugestão de substituição: pilha
A estrutura de dados correta para empilhar e desempilhar elementos é uma pilha, não uma fila. 😊
</t>
  </si>
  <si>
    <t>#6_pert_0
Palavra incoerente: &lt;empilhar&gt;
Sugestão de substituição: &lt;enfileirar&gt;
E para a ação contrária, em vez de "desempilhar", seria mais adequado usar "desenfileirar". Assim, o texto ficaria semanticamente correto se fosse: "Como enfileirar e desenfileirar elementos em uma estrutura de dados fila?"</t>
  </si>
  <si>
    <t xml:space="preserve">#7_pert_0
Texto:"Como desempilhar elementos em uma fila?"
Tarefa: Dado o texto incoerente acima, identifique apenas a palavra que causa a incoerência semântica e sugira uma palavra mais adequada:
Palavra incoerente: &lt;PALAVRA&gt;
Sugestão de substituição: &lt;PALAVRA  ADEQUADA&gt;
</t>
  </si>
  <si>
    <t>#7_pert_0
Palavra incoerente: "desempilhar"
Sugestão de substituição: "desenfileirar"
Explicação: A palavra "desempilhar" se refere a retirar elementos de uma pilha, enquanto a palavra "fila" se refere a uma estrutura de dados diferente. Portanto, a palavra "desempilhar" causa incoerência semântica no contexto e deve ser substituída por "desenfileirar", que se refere a retirar elementos de uma fila.</t>
  </si>
  <si>
    <t>#7_pert_0
Palavra incoerente: desempilhar
Sugestão de substituição: desenfileirar</t>
  </si>
  <si>
    <t>#7_pert_0
Análise do texto: "Como desempilhar elementos em uma fila?"
Palavra incoerente: desempilhar
Sugestão de substituição: desenfileirar
Justificativa:
A incoerência do texto reside na tentativa de aplicar uma operação típica de uma pilha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de remover um elemento do início da fila é chamada de desenfileirar.   
Pilha: Segue o princípio LIFO (Last In, First Out), ou seja, o último elemento a entrar é o primeiro a sair. Imagine uma pilha de pratos: o último prato colocado é o primeiro a ser retirado. A operação de remover um elemento do topo da pilha é chamada de desempilhar.
Conclusão:
Ao substituir "desempilhar" por "desenfileirar", o texto torna-se coerente e correto, descrevendo a operação adequada para uma estrutura de dados fila.
Texto corrigido: "Como desenfileirar elementos em uma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</si>
  <si>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#7_pert_0
Palavra incoerente: fila
Sugestão de substituição: pilha
A operação de desempilhar é associada a uma pilha, não a uma fila. 😊</t>
  </si>
  <si>
    <t>#7_pert_0
Palavra incoerente: &lt;desempilhar&gt;
Sugestão de substituição: &lt;desenfileirar&gt;</t>
  </si>
  <si>
    <t xml:space="preserve">#8_pert_0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</si>
  <si>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#8_pert_0
Palavra incoerente: "desempilhar"
Sugestão de substituição: "remover"
Explicação: A palavra "desempilhar" se refere a retirar elementos de uma pilha, enquanto a palavra "fila" se refere a uma estrutura de dados diferente. Portanto, a palavra "desempilhar" causa incoerência semântica no contexto e deve ser substituída por "remover", que é uma palavra mais genérica que se aplica a diversas estruturas de dados, incluindo filas.</t>
  </si>
  <si>
    <t>#8_pert_0
Palavra incoerente: desempilhar
Sugestão de substituição: desenfileirar</t>
  </si>
  <si>
    <t xml:space="preserve">#8_pert_0
Análise do texto: "Como desempilhar elementos em uma estrutura de dados fila?"
Palavra incoerente: desempilhar
Sugestão de substituição: desenfileirar
Justificativa:
A frase original apresenta uma incoerência devido à utilização incorreta do termo "desempilhar" em relação à estrutura de dados "fila".
Desempilhar: Essa operação é característica de pilhas, que seguem o princípio LIFO (Last In, First Out). Ou seja, o último elemento a entrar é o primeiro a sair. Imagine uma pilha de pratos: o último prato colocado é o primeiro a ser retirado.
Fila: Já as filas seguem o princípio FIFO (First In, First Out), onde o primeiro elemento a entrar é o primeiro a sair. Pense em uma fila de espera: a primeira pessoa a chegar é a primeira a ser atendida. A operação correspondente em uma fila é desenfileirar.
Portanto, a frase correta seria: "Como desenfileirar elementos em uma estrutura de dados fila?"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
</t>
  </si>
  <si>
    <t>#8_pert_0
Palavra incoerente: fila
Sugestão de substituição: pilha
A operação de desempilhar é associada a uma pilha, não a uma fila. 😊</t>
  </si>
  <si>
    <t>#8_pert_0
Palavra incoerente: &lt;desempilhar&gt;
Sugestão de substituição: &lt;desenfileirar&gt;</t>
  </si>
  <si>
    <t xml:space="preserve">#9_pert_0
Texto:"O que é uma fila e como empilhar seu elemento?"
Tarefa: Dado o texto incoerente acima, identifique apenas a palavra que causa a incoerência semântica e sugira uma palavra mais adequada:
Palavra incoerente: &lt;PALAVRA&gt;
Sugestão de substituição: &lt;PALAVRA  ADEQUADA&gt;
</t>
  </si>
  <si>
    <t>#9_pert_0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</si>
  <si>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#9_pert_0
Palavra incoerente: empilhar
Sugestão de substituição: enfileirar</t>
  </si>
  <si>
    <t xml:space="preserve">#9_pert_0
Análise do texto: "O que é uma fila e como empilhar seu elemento?"
Palavra incoerente: empilhar
Sugestão de substituição: enfileirar
Justificativa:
A incoerência do texto reside na tentativa de aplicar uma operação característica de pilhas (empilhar)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correta para adicionar um elemento em uma fila é enfileirar.   
Pilha: Segue o princípio LIFO (Last In, First Out), ou seja, o último elemento a entrar é o primeiro a sair. Imagine uma pilha de pratos: o último prato colocado é o primeiro a ser retirado. A operação de adicionar um elemento em uma pilha é empilhar.
Conclusão:
Ao substituir "empilhar" por "enfileirar", o texto torna-se coerente e correto, descrevendo a operação adequada para uma estrutura de dados fila.
Texto corrigido: "O que é uma fila e como enfileirar seu elemento?"
Em resumo:
Fila: FIFO (Primeiro a entrar, primeiro a sair) - Operação: enfileirar
Pilha: LIFO (Último a entrar, primeiro a sair) - Operação: empilhar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Ao compreender a diferença entre filas e pilhas e as operações específicas de cada uma, você poderá utilizar as estruturas de dados corretas para resolver seus problemas de programação.
Fontes e conteúdo relacionado
github.com
</t>
  </si>
  <si>
    <t>#9_pert_0
Palavra incoerente: empilhar
Sugestão de substituição: enfileirar
A operação correta para uma fila é enfileirar, não empilhar. 😊</t>
  </si>
  <si>
    <t xml:space="preserve">#9_pert_0
Palavra incoerente: &lt;empilhar&gt;
Sugestão de substituição: &lt;enfileirar&gt;
</t>
  </si>
  <si>
    <t xml:space="preserve">#10_pert_0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t>
  </si>
  <si>
    <t>#10_pert_0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</si>
  <si>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#10_pert_0
Palavra incoerente: enfileirar
Sugestão de substituição: empilhar</t>
  </si>
  <si>
    <t xml:space="preserve">#10_pert_0
Análise do texto: "O que é uma pilha e como enfileirar seu elemento?"
Palavra incoerente: enfileirar
Sugestão de substituição: empilhar
Justificativa:
A incoerência do texto reside na tentativa de aplicar uma operação característica de filas (enfileirar)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adicionar um elemento em uma pilha é empilhar.
Fila: Segue o princípio FIFO (First In, First Out), ou seja, o primeiro elemento a entrar é o primeiro a sair. Imagine uma fila de espera: a primeira pessoa a chegar é a primeira a ser atendida. A operação de adicionar um elemento em uma fila é enfileirar.   
Conclusão:
Ao substituir "enfileirar" por "empilhar", o texto torna-se coerente e correto, descrevendo a operação adequada para uma estrutura de dados pilha.
Texto corrigido: "O que é uma pilha e como empilhar seu elemento?"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
Fontes e conteúdo relacionado
</t>
  </si>
  <si>
    <t>#10_pert_0
Palavra incoerente: enfileirar
Sugestão de substituição: empilhar
A operação correta para uma pilha é empilhar, não enfileirar. 😊</t>
  </si>
  <si>
    <t>#10_pert_0
Palavra incoerente: &lt;enfileirar&gt;
Sugestão de substituição: &lt;empilhar&gt;</t>
  </si>
  <si>
    <t xml:space="preserve">#11_pert_0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t>
  </si>
  <si>
    <t>#11_pert_0
Palavra incoerente: "desenfileirar"
Sugestão de substituição: "desempilhar"
Explicação: A palavra "desenfileirar" se refere a remover elementos de uma fila, enquanto a palavra "pilha" se refere a uma estrutura de dados diferente. Portanto, a palavra "desenfileirar" causa incoerência semântica no contexto e deve ser substituída por "desempilhar", que se refere a remover elementos de uma pilha.</t>
  </si>
  <si>
    <t>#11_pert_0
Palavra incoerente: desenfileirar
Sugestão de substituição: desempilhar</t>
  </si>
  <si>
    <t>#11_pert_0
Análise do texto: "O que é uma pilha e como desenfileirar um elemento nela?"
Palavra incoerente: desenfileirar
Sugestão de substituição: desempilhar
Justificativa:
A incoerência do texto reside na tentativa de aplicar uma operação característica de filas (desenfileirar)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remover um elemento de uma pilha é desempilhar.
Fila: Segue o princípio FIFO (First In, First Out), ou seja, o primeiro elemento a entrar é o primeiro a sair. Imagine uma fila de espera: a primeira pessoa a chegar é a primeira a ser atendida. A operação de remover um elemento do início da fila é chamada de desenfileirar.   
Conclusão:
Ao substituir "desenfileirar" por "desempilhar", o texto torna-se coerente e correto, descrevendo a operação adequada para uma estrutura de dados pilha.
Texto corrigido: "O que é uma pilha e como desempilhar um elemento nela?"
Em resumo:
Pilha: LIFO (Último a entrar, primeiro a sair) - Operação: desempilhar
Fila: FIFO (Primeiro a entrar, primeiro a sair) - Operação: desenfileirar
Exemplo:
Imagine uma pilha de livros. Para remover um livro da pilha, retiramos o livro que está no topo. Essa ação de remover o elemento do topo da pilha é chamada de desempilhar. Se tentássemos "desenfileirar" o livro, estaríamos tentando remover o primeiro livro que foi colocado na pilha, o que não faz sentido no contexto de uma pilha.
Ao compreender a diferença entre pilhas e filas e as operações específicas de cada uma, você poderá utilizar as estruturas de dados corretas para resolver seus problemas de programação.</t>
  </si>
  <si>
    <t>#11_pert_0
Palavra incoerente: desenfileirar
Sugestão de substituição: desempilhar
A frase corrigida ficaria assim: “O que é uma pilha e como desempilhar um elemento nela?”</t>
  </si>
  <si>
    <t>#11_pert_0
Palavra incoerente: &lt;desenfileirar&gt;
Sugestão de substituição: &lt;desempilhar&gt;</t>
  </si>
  <si>
    <t xml:space="preserve">#12_pert_0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t>
  </si>
  <si>
    <t>#12_pert_0
Palavra incoerente: "desempilhar"
Sugestão de substituição: "remover" ou "desenfileirar"
Explicação: A palavra "desempilhar" se refere a remover elementos de uma pilha, enquanto a palavra "fila" se refere a uma estrutura de dados diferente. Portanto, a palavra "desempilhar" causa incoerência semântica no contexto e deve ser substituída por "remover" ou "desenfileirar", que são mais adequados ao contexto de uma fila.</t>
  </si>
  <si>
    <t>#12_pert_0
Palavra incoerente: desempilhar
Sugestão de substituição: desenfileirar</t>
  </si>
  <si>
    <t>#12_pert_0
Análise do texto: "O que é uma fila e como desempilhar um elemento nela?"
Palavra incoerente: desempilhar
Sugestão de substituição: desenfileirar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remover um elemento do topo da pilha é chamada de desempilhar.
Filas: Seguem o princípio FIFO (First In, First Out), onde o primeiro elemento a entrar é o primeiro a ser removido. Pense em uma fila de espera: a primeira pessoa a chegar é a primeira a ser atendida. A operação correspondente em uma fila é desenfileirar.
Portanto, a frase correta seria: "O que é uma fila e como desenfileirar um elemento nela?"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t>
  </si>
  <si>
    <t xml:space="preserve">#12_pert_0
Palavra incoerente: desempilhar
Sugestão de substituição: desenfileirar
A frase corrigida ficaria assim: “O que é uma fila e como desenfileirar um elemento nela?”
</t>
  </si>
  <si>
    <t>#12_pert_0
Palavra incoerente: &lt;desempilhar&gt;
Sugestão de substituição: &lt;desenfileirar&gt;</t>
  </si>
  <si>
    <t xml:space="preserve">#13_pert_0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t>
  </si>
  <si>
    <t>#13_pert_0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</si>
  <si>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#13_pert_0
Palavra incoerente: enfileirar
Sugestão de substituição: empilhar</t>
  </si>
  <si>
    <t>#13_pert_0
Análise do texto: "O que é uma pilha e como enfileirar um elemento nela?"
Palavra incoerente: enfileirar
Sugestão de substituição: empilhar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ser removido. Pense em uma fila de espera: a primeira pessoa a chegar é a primeira a ser atendida. A operação correspondente em uma fila é enfileirar.
Portanto, a frase correta seria: "O que é uma pilha e como empilhar um elemento nela?"
Ao utilizar o termo "empilhar", estamos descrevendo a operação correta de adicionar um elemento ao topo da pilha, respeitando o princípio LIFO.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t>
  </si>
  <si>
    <t>#13_pert_0
Palavra incoerente: enfileirar
Sugestão de substituição: empilhar
A frase corrigida ficaria assim: “O que é uma pilha e como empilhar um elemento nela?”</t>
  </si>
  <si>
    <t>#13_pert_0
Palavra incoerente: &lt;enfileirar&gt;
Sugestão de substituição: &lt;empilhar&gt;</t>
  </si>
  <si>
    <t xml:space="preserve">#14_pert_0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</si>
  <si>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</si>
  <si>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#14_pert_0
Palavra incoerente: empilhar
Sugestão de substituição: enfileirar</t>
  </si>
  <si>
    <t>#14_pert_0
Análise da frase: "O que é uma fila e como empilhar um elemento nela?"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tentar "empilhar" um elemento em uma fila, estamos tentando adicionar um elemento no início da fila, o que contraria a natureza FIFO da fila. Em uma fila, os elementos são adicionados ao final e removidos do início.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Conclusão:
A frase correta seria: "O que é uma fila e como enfileirar um elemento nela?"
Ao compreender a diferença entre pilhas e filas e as operações específicas de cada uma, você poderá utilizar as estruturas de dados corretas para resolver seus problemas de programação.</t>
  </si>
  <si>
    <t>#14_pert_0
Palavra incoerente: empilhar
Sugestão de substituição: enfileirar
A frase corrigida ficaria assim: “O que é uma fila e como enfileirar um elemento nela?”</t>
  </si>
  <si>
    <t>#14_pert_0
Palavra incoerente: &lt;empilhar&gt;
Sugestão de substituição: &lt;enfileirar&gt;</t>
  </si>
  <si>
    <t xml:space="preserve">#15_pert_0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t>
  </si>
  <si>
    <t>#15_pert_0
Palavra incoerente: "empilhar" e "desempilhar"
Sugestão de substituição: "enfileirar" e "desenfileirar"
Explicação: As palavras "empilhar" e "desempilhar" se referem a operações realizadas em uma pilha, enquanto a palavra "fila" se refere a uma estrutura de dados diferente. Portanto, as palavras "empilhar" e "desempilhar" causam incoerência semântica no contexto e devem ser substituídas por "enfileirar" e "desenfileirar", respectivamente, que se referem a operações realizadas em uma fila.</t>
  </si>
  <si>
    <t>#15_pert_0
Palavra incoerente: empilhar
Sugestão de substituição: enfileirar</t>
  </si>
  <si>
    <t xml:space="preserve">#15_pert_0
Análise do texto: "O que é uma fila e como empilhar e desempilhar seus elementos?"
Palavra incoerente: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fila e como enfileirar e desenfileirar seus elementos?"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
</t>
  </si>
  <si>
    <t>#15_pert_0
Palavra incoerente: empilhar
Sugestão de substituição: enfileirar
A frase corrigida ficaria assim: “O que é uma fila e como enfileirar e desenfileirar seus elementos?”</t>
  </si>
  <si>
    <t>#15_pert_0
Palavra incoerente: &lt;empilhar&gt;
Sugestão de substituição: &lt;enfileirar&gt;
E para a ação contrária, em vez de "desempilhar", seria mais adequado usar "desenfileirar". Portanto, o texto corrigido seria: "O que é uma fila e como enfileirar e desenfileirar seus elementos?"</t>
  </si>
  <si>
    <t xml:space="preserve">#16_pert_0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t>
  </si>
  <si>
    <t>#16_pert_0
Palavra incoerente: "enfileirar" e "desenfileirar"
Sugestão de substituição: "empilhar" e "desempilhar"
Explicação: As palavras "enfileirar" e "desenfileirar" se referem a operações realizadas em uma fila, enquanto a palavra "pilha" se refere a uma estrutura de dados diferente. Portanto, as palavras "enfileirar" e "desenfileirar" causam incoerência semântica no contexto e devem ser substituídas por "empilhar" e "desempilhar", respectivamente, que se referem a operações realizadas em uma pilha.</t>
  </si>
  <si>
    <t>#16_pert_0
Palavra incoerente: enfileirar
Sugestão de substituição: empilhar</t>
  </si>
  <si>
    <t xml:space="preserve">#16_pert_0
Análise da frase: "O que é uma pilha e como enfileirar e desenfileirar seus elementos?"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pilha e como empilhar e desempilhar seus elementos?"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
</t>
  </si>
  <si>
    <t>#16_pert_0
Palavra incoerente: enfileirar Sugestão de substituição: empilhar
A palavra “enfileirar” é mais adequada para o contexto de filas, enquanto “empilhar” se refere ao contexto de pilhas.</t>
  </si>
  <si>
    <t>#16_pert_0
Palavra incoerente: &lt;enfileirar&gt;
Sugestão de substituição: &lt;empilhar&gt;
E para a ação contrária, em vez de "desenfileirar", seria mais adequado usar "desempilhar". Portanto, o texto corrigido seria: "O que é uma pilha e como empilhar e desempilhar seus elementos?"</t>
  </si>
  <si>
    <t xml:space="preserve">#17_pert_0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t>
  </si>
  <si>
    <t>#17_pert_0
Palavra incoerente: "fila"
Sugestão de substituição: "pilha"
Explicação: As operações de empilhar e desempilhar elementos são características de uma pilha, não de uma fila. Portanto, a palavra "fila" causa incoerência semântica no contexto e deve ser substituída por "pilha".</t>
  </si>
  <si>
    <t>#17_pert_0
Palavra incoerente: empilhar
Sugestão de substituição: enfileirar</t>
  </si>
  <si>
    <t>#17_pert_0
Análise do texto: "Como são implementadas as operações de empilhar e desempilhar elementos em uma fila?"
Palavras incoerentes: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enfileirar e desenfileirar elementos em uma fila?"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t>
  </si>
  <si>
    <t>#17_pert_0
Palavra incoerente: empilhar Sugestão de substituição: enfileirar
A palavra “empilhar” é mais adequada para o contexto de pilhas, enquanto “enfileirar” se refere ao contexto de filas.</t>
  </si>
  <si>
    <t>#17_pert_0
Palavra incoerente: &lt;empilhar&gt;
Sugestão de substituição: &lt;enfileirar&gt;
E para a ação contrária, em vez de "desempilhar", seria mais adequado usar "desenfileirar". Portanto, o texto corrigido seria: "Como são implementadas as operações de enfileirar e desenfileirar elementos em uma fila?"</t>
  </si>
  <si>
    <t xml:space="preserve">#18_pert_0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t>
  </si>
  <si>
    <t>#18_pert_0
Palavra incoerente: "pilha"
Sugestão de substituição: "fila"
Explicação: As operações de enfileirar e desenfileirar elementos são características de uma fila, não de uma pilha. Portanto, a palavra "pilha" causa incoerência semântica no contexto e deve ser substituída por "fila".</t>
  </si>
  <si>
    <t xml:space="preserve">#18_pert_0
Palavra incoerente: enfileirar
Sugestão de substituição: empilhar
</t>
  </si>
  <si>
    <t>#18_pert_0
Análise do texto: "Como são implementadas as operações de enfileirar e desenfileirar elementos em uma pilha?"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empilhar e desempilhar elementos em uma pilha?"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t>
  </si>
  <si>
    <t>#18_pert_0
Palavra incoerente: enfileirar Sugestão de substituição: empilhar
A palavra “enfileirar” é mais adequada para o contexto de filas, enquanto “empilhar” se refere ao contexto de pilhas.</t>
  </si>
  <si>
    <t>#18_pert_0
Palavra incoerente: &lt;enfileirar&gt;
Sugestão de substituição: &lt;empilhar&gt;
E para a ação contrária, em vez de "desenfileirar", seria mais adequado usar "desempilhar". Portanto, o texto corrigido seria: "Como são implementadas as operações de empilhar e desempilhar elementos em uma pilha?"</t>
  </si>
  <si>
    <t xml:space="preserve">#19_pert_0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t>
  </si>
  <si>
    <t>#19_pert_0
Palavra incoerente: "enfileirar"
Sugestão de substituição: "empilhar"
Explicação: Em uma pilha, a operação de adicionar elementos é chamada de "empilhar", não "enfileirar". A palavra "enfileirar" é mais comum em filas, não pilhas. Portanto, a palavra "enfileirar" causa incoerência semântica no contexto e deve ser substituída por "empilhar".</t>
  </si>
  <si>
    <t>#19_pert_0
Palavra incoerente: enfileirar
Sugestão de substituição: empilhar</t>
  </si>
  <si>
    <t>#19_pert_0
Análise da frase: "Em uma pilha a operação de enfileirar ocorre em qual extremidade?"
Palavra incoerente: enfileirar
Sugestão de substituição: 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"enfileirar" está errado nesse contexto?
Ao utilizar o termo "enfileirar" em relação a uma pilha, estamos misturando as operações características de filas com as de pilhas. Em uma pilha, os elementos são adicionados e removidos pelo topo, seguindo o princípio LIFO.
Por que "empilhar" é a palavra correta?
"Empilhar" é a operação correta para adicionar um elemento em uma pilha. Ao empilhar um elemento, estamos colocando-o no topo da pilha, respeitando o princípio LIFO.
Resumo:
Pilha: LIFO (Último a entrar, primeiro a sair) - Operação: empilhar
Fila: FIFO (Primeiro a entrar, primeiro a sair) - Operação: enfileirar
Correção da frase:
A frase correta seria: "Em uma pilha, a operação de empilhar ocorre em qual extremidade?"
Em resumo: A frase original misturava conceitos de pilha e fila. A correção da frase garante que a operação mencionada seja coerente com a estrutura de dados pilha.
Observação: A pergunta sobre em qual extremidade a operação ocorre é redundante no caso de pilhas, pois em pilhas todas as operações ocorrem no topo.</t>
  </si>
  <si>
    <t>#19_pert_0
Palavra incoerente: enfileirar Sugestão de substituição: empilhar
A palavra “enfileirar” é mais adequada para o contexto de filas, enquanto “empilhar” se refere ao contexto de pilhas.</t>
  </si>
  <si>
    <t>#19_pert_0
Palavra incoerente: &lt;enfileirar&gt;
Sugestão de substituição: &lt;empilhar&gt;
O texto corrigido seria: "Em uma pilha a operação de empilhar ocorre em qual extremidade?"</t>
  </si>
  <si>
    <t xml:space="preserve">#20_pert_0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t>
  </si>
  <si>
    <t>#20_pert_0
Palavra incoerente: "empilhar"
Sugestão de substituição: "enfileirar"
Explicação: Em uma fila, a operação de adicionar elementos é chamada de "enfileirar", não "empilhar". A palavra "empilhar" é mais comum em pilhas, não filas. Portanto, a palavra "empilhar" causa incoerência semântica no contexto e deve ser substituída por "enfileirar".</t>
  </si>
  <si>
    <t>#20_pert_0
Palavra incoerente: empilhar
Sugestão de substituição: enfileirar</t>
  </si>
  <si>
    <t>#20_pert_0
Análise da frase: "Em uma fila a operação de empilhar ocorre em qual extremidade?"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utilizar o termo "empilhar" em relação a uma fila, estamos misturando as operações características de pilhas com as de filas. Em uma fila, os elementos são adicionados e removidos de forma ordenada, seguindo o princípio FIFO.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Correção da frase:
A frase correta seria: "Em uma fila a operação de enfileirar ocorre em qual extremidade?"
Em resumo: A frase original misturava conceitos de pilha e fila. A correção da frase garante que a operação mencionada seja coerente com a estrutura de dados fila.
Observação: Em uma fila, a operação de enfileirar sempre ocorre na extremidade final da fila, para manter a ordem de chegada dos elementos.</t>
  </si>
  <si>
    <t>#20_pert_0
Palavra incoerente: empilhar Sugestão de substituição: enfileirar
A palavra “empilhar” é mais adequada para o contexto de pilhas, enquanto “enfileirar” se refere ao contexto de filas.</t>
  </si>
  <si>
    <t xml:space="preserve">#20_pert_0
Palavra incoerente: &lt;empilhar&gt;
Sugestão de substituição: &lt;enfileirar&gt;
O texto corrigido seria: "Em uma fila a operação de enfileirar ocorre em qual extremidade?"
</t>
  </si>
  <si>
    <t xml:space="preserve">Geração dos prompts </t>
  </si>
  <si>
    <t>Documento/Prompt</t>
  </si>
  <si>
    <t xml:space="preserve">
Texto:"&lt;TEXTO&gt;"
Tarefa: Dado o texto incoerente acima, identifique apenas a palavra que causa a incoerência semântica e sugira uma palavra mais adequada:
Palavra incoerente: &lt;PALAVRA&gt;
Sugestão de substituição: &lt;PALAVRA  ADEQUADA&gt;
</t>
  </si>
  <si>
    <t>Como enfileirar elementos em uma pilha?</t>
  </si>
  <si>
    <t>Como desenfileirar elementos em uma pilha?</t>
  </si>
  <si>
    <t>Como empilhar elementos em uma fila?</t>
  </si>
  <si>
    <t>Como empilhar e desempilhar elementos em uma fila?</t>
  </si>
  <si>
    <t>Como empilhar elementos em uma estrutura de dados fila?</t>
  </si>
  <si>
    <t>Como empilhar e desempilhar elementos em uma estrutura de dados fila?</t>
  </si>
  <si>
    <t>Como desempilhar elementos em uma fila?</t>
  </si>
  <si>
    <t>Como desempilhar elementos em uma estrutura de dados fila?</t>
  </si>
  <si>
    <t>O que é uma fila e como empilhar seu elemento?</t>
  </si>
  <si>
    <t>O que é uma pilha e como enfileirar seu elemento?</t>
  </si>
  <si>
    <t>O que é uma pilha e como desenfileirar um elemento nela?</t>
  </si>
  <si>
    <t>O que é uma fila e como desempilhar um elemento nela?</t>
  </si>
  <si>
    <t>O que é uma pilha e como enfileirar um elemento nela?</t>
  </si>
  <si>
    <t>O que é uma fila e como empilhar um elemento nela?</t>
  </si>
  <si>
    <t>O que é uma fila e como empilhar e desempilhar seus elementos?</t>
  </si>
  <si>
    <t>O que é uma pilha e como enfileirar e desenfileirar seus elementos?</t>
  </si>
  <si>
    <t>Como são implementadas as operações de empilhar e desempilhar elementos em uma fila?</t>
  </si>
  <si>
    <t>Como são implementadas as operações de enfileirar e desenfileirar elementos em uma pilha?</t>
  </si>
  <si>
    <t>Em uma pilha a operação de enfileirar ocorre em qual extremidade?</t>
  </si>
  <si>
    <t>Em uma fila a operação de empilhar ocorre em qual extremidade?</t>
  </si>
  <si>
    <t>Prompt 4 - Identificar a palavra que causa incoerência e sugerir palavra alternativa</t>
  </si>
  <si>
    <t>Llama 3 - 70B</t>
  </si>
  <si>
    <t>Palavra substituida incoerente</t>
  </si>
  <si>
    <t>Palavra original coerente</t>
  </si>
  <si>
    <t xml:space="preserve">Palavra identificada </t>
  </si>
  <si>
    <t>Identificação (1- Acerto, 0 
- Erro)</t>
  </si>
  <si>
    <t>Palavra substituta</t>
  </si>
  <si>
    <t>Substituta (1- Acerto, 0 
- Erro)</t>
  </si>
  <si>
    <t>remover ou desenfileirar</t>
  </si>
  <si>
    <t>Llama3 70b</t>
  </si>
  <si>
    <t>% Proporção palavras encontradas</t>
  </si>
  <si>
    <t>Respostas Llama3 70b</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</si>
  <si>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</si>
  <si>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Rótulo:
(1) - Coerente - 
(0) Incoerente</t>
  </si>
  <si>
    <t>Medida</t>
  </si>
  <si>
    <t>Acertos (1- Corente, 0 
- Incoerente)</t>
  </si>
  <si>
    <t>Min</t>
  </si>
  <si>
    <t>Max</t>
  </si>
  <si>
    <t>Desvio padrão</t>
  </si>
  <si>
    <t>Média</t>
  </si>
  <si>
    <t>#1
TEXTO:"Como enfileirar elementos em uma fila?"
Tarefa: Dado o texto acima, forneça uma pontuação de coerência do texto (5 - alta, 1 - baixa) e justifique sua resposta no formato abaixo:
Resultado: &lt;PONTUAÇÃO&gt;
Justificativa: &lt;JUSTIFICATIVA&gt;</t>
  </si>
  <si>
    <t>#1
Resultado: 5
Justificativa: O texto apresenta uma pergunta clara e objetiva sobre como enfileirar elementos em uma fila. A linguagem utilizada é simples e direta, não há ambiguidade ou duplo sentido. Além disso, a pergunta está bem estruturada e fácil de entender, o que facilita a compreensão do que está sendo perguntado. Portanto, a coerência do texto é alta, justificando a pontuação de 5.</t>
  </si>
  <si>
    <t xml:space="preserve">#1
Resultado: 5
Justificativa: O texto é curto, mas claro e direto ao ponto. A pergunta "Como enfileirar elementos em uma fila?" é uma sentença completa e bem formulada, que não apresenta ambiguidades ou problemas gramaticais. A questão é específica e compreensível, indicando claramente o que está sendo solicitado. Portanto, o texto é altamente coerente.
</t>
  </si>
  <si>
    <t xml:space="preserve">#1
Resultado: 5 (alta)
Justificativa:
O texto "Como enfileirar elementos em uma fila?" apresenta alta coerência por apresentar as seguintes características:
Clareza do tema: O tema do texto é claro e conciso, definido pela pergunta "Como 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enfileirar elementos em uma fila. A inclusão de exemplos práticos poderia aprimorar ainda mais a coerência do texto, tornando-o mais completo e informativo.
Conclusão:
O texto "Como 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t>
  </si>
  <si>
    <t xml:space="preserve">#1
Resultado: 3
Justificativa: O texto apresenta uma pergunta clara, mas a falta de contexto torna a coerência baixa. Seria mais coeso se incluísse informações adicionais, como o contexto em que a fila está sendo utilizada ou exemplos de elementos a serem enfileirados. Portanto, atribuo uma pontuação de 3 para a coerência do texto.
</t>
  </si>
  <si>
    <t>#1
Resultado: 3
Justificativa: O texto apresenta uma pergunta clara e direta sobre um conceito de estrutura de dados, especificamente sobre como organizar elementos em uma fila. No entanto, a falta de contexto ou de uma introdução mais detalhada sobre o assunto e o propósito da pergunta pode diminuir a coerência em um contexto mais amplo. Se estivesse inserido em um manual ou uma explicação sobre estruturas de dados, a coerência seria maior. Portanto, o texto é coerente dentro do contexto de uma questão técnica direta, mas carece de elementos que poderiam aumentar a coerência em um contexto mais amplo.</t>
  </si>
  <si>
    <t>#1_pert
TEXTO:"Como enfileirar elementos em uma pilha?"
Tarefa: Dado o texto acima, forneça uma pontuação de coerência do texto (5 - alta, 1 - baixa) e justifique sua resposta no formato abaixo:
Resultado: &lt;PONTUAÇÃO&gt;
Justificativa: &lt;JUSTIFICATIVA&gt;</t>
  </si>
  <si>
    <t>#1_pert
Resultado: 5
Justificativa: O texto apresenta uma pergunta clara e objetiva sobre como enfileirar elementos em uma pilha. A linguagem utilizada é simples e direta, não há ambiguidade ou duplo sentido. Além disso, a pergunta está bem estruturada e fácil de entender, o que facilita a compreensão do que está sendo perguntado. Notar que, em estruturas de dados, pilha é uma estrutura de dados que segue o princípio LIFO (Last In, First Out), ou seja, o último elemento adicionado é o primeiro a ser removido, o que torna a pergunta coerente e sensata. Portanto, a coerência do texto é alta, justificando a pontuação de 5.</t>
  </si>
  <si>
    <t>#1_pert
Resultado: 3
Justificativa: O texto é gramaticalmente correto e claro, mas apresenta um problema conceitual. A operação de enfileirar (enqueue) elementos é associada a filas (queues) e não a pilhas (stacks). Pilhas utilizam operações de empilhar (push) e desempilhar (pop). Esse erro conceitual afeta a coerência do texto, pois a pergunta resulta em uma confusão sobre as estruturas de dados e suas operações corretas.4</t>
  </si>
  <si>
    <t>#1_pert
Resultado: 5 (alta)
Justificativa:
O texto "Como enfileirar elementos em uma pilha?" apresenta alta coerência por apresentar as seguintes características:
Clareza do tema: O tema do texto é claro e conciso, definido pela pergunta "Como enfileirar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enfileirar elementos (ou empilhá-los, de acordo com a terminologia correta para pilhas).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evitando termos técnicos em excesso que possam dificultar a compreensão do leitor. A linguagem utilizada é clara e direta, acessível a um público amplo.
Exemplos: O texto não apresenta exemplos concretos de como enfileirar elementos em uma pilha. A inclusão de exemplos práticos poderia aprimorar ainda mais a coerência do texto, tornando-o mais completo e informativo.
Conclusão:
O texto "Como enfileirar elementos em uma pilha?"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Observação:
É importante ressaltar que o termo utilizado no texto original, "enfileirar", está incorreto quando se refere a pilhas. O termo correto para adicionar elementos em uma pilha é "empilhar". Essa inconsistência na terminologia pode gerar confusão no leitor, mas não compromete a coerência geral do texto.</t>
  </si>
  <si>
    <t>#1_pert
Resultado: 2
Justificativa: O texto apresenta uma pergunta sobre como enfileirar elementos em uma pilha, mas há uma incompatibilidade conceitual. Pilhas não são estruturas adequadas para enfileirar, pois a operação de enfileirar é mais comumente associada a filas. Para melhorar a coerência, seria necessário corrigir o termo para “empilhar” em vez de “enfileirar”. Assim, os leitores teriam uma compreensão mais precisa e a pontuação de coerência poderia ser aumentada. 🤔</t>
  </si>
  <si>
    <t>#1_pert
Resultado: 2
Justificativa: A frase apresenta um equívoco conceitual que afeta sua coerência. A palavra "enfileirar" é geralmente associada à estrutura de dados chamada "fila", que segue o princípio FIFO (First In, First Out), enquanto uma "pilha" segue o princípio LIFO (Last In, First Out). Portanto, o uso do termo "enfileirar" em relação a uma pilha é inapropriado, pois não reflete a maneira como os elementos são organizados em uma pilha. Isso introduz confusão e reduz a coerência do texto. Se a intenção era perguntar sobre a inserção de elementos em uma pilha, seria mais adequado usar termos como "empilhar" ou "adicionar ao topo".</t>
  </si>
  <si>
    <t xml:space="preserve">#2
TEXTO:"Como desenfileirar elementos em uma fila?"
Tarefa: Dado o texto acima, forneça uma pontuação de coerência do texto (5 - alta, 1 - baixa) e justifique sua resposta no formato abaixo:
Resultado: &lt;PONTUAÇÃO&gt;
Justificativa: &lt;JUSTIFICATIVA&gt;
</t>
  </si>
  <si>
    <t xml:space="preserve">#2
Resultado: 5
Justificativa: O texto apresenta uma pergunta clara e objetiva sobre como desenfileirar elementos em uma fila. A linguagem utilizada é simples e direta, não há ambiguidade ou duplo sentido. Além disso, a pergunta está bem estruturada e fácil de entender, o que facilita a compreensão do que está sendo perguntado. Em estruturas de dados, fila é uma estrutura que segue o princípio FIFO (First In, First Out), ou seja, o primeiro elemento adicionado é o primeiro a ser removido, o que torna a pergunta coerente e sensata. A palavra "desenfileirar" é o oposto de "enfileirar", o que também contribui para a coerência da pergunta. Portanto, a coerência do texto é alta, justificando a pontuação de 5.
</t>
  </si>
  <si>
    <t>#2
Resultado: 5
Justificativa: O texto é claro, gramaticalmente correto e conceitualmente preciso. A pergunta "Como desenfileirar elementos em uma fila?" está correta e faz sentido, pois "desenfileirar" (dequeue) é uma operação típica realizada em uma fila (queue). A frase é específica e direta ao ponto, indicando claramente o que está sendo solicitado. Portanto, o texto é altamente coerente.</t>
  </si>
  <si>
    <t>#2
Resultado: 5 (alta)
Justificativa:
O texto "Como desenfileirar elementos em uma fila?" apresenta alta coerência por apresentar as seguintes características:
Clareza do tema: O tema do texto é claro e conciso, definido pela pergunta "Como desenfileirar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desenfileirar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desenfileirar elementos em uma fila. A inclusão de exemplos práticos poderia aprimorar ainda mais a coerência do texto, tornando-o mais completo e informativo.
Conclusão:
O texto "Como desenfileirar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t>
  </si>
  <si>
    <t xml:space="preserve">#2
Resultado: 4
Justificativa: O texto apresenta uma pergunta clara sobre como desenfileirar elementos em uma fila. No entanto, a terminologia usada (“desenfileirar”) é apropriada para filas, mas não é comum para pilhas. Para melhorar a coerência, seria útil esclarecer que estamos nos referindo à remoção de elementos do início da fila. Assim, os leitores teriam uma compreensão mais precisa e a pontuação de coerência poderia ser aumentada. 🤔12
</t>
  </si>
  <si>
    <t>#2
Resultado: 5
Justificativa: O texto é altamente coerente porque utiliza o termo "desenfileirar" corretamente no contexto de uma fila, que é uma estrutura de dados onde o primeiro elemento que entra é o primeiro que sai (FIFO - First In, First Out). "Desenfileirar" significa remover o elemento do início da fila, seguindo o princípio da estrutura. A frase é clara, concisa e precisa no contexto de operações básicas em estruturas de dados, o que confere a ela alta coerência.</t>
  </si>
  <si>
    <t>#2_pert
TEXTO:"Como desenfileirar elementos em uma pilha?"
Tarefa: Dado o texto acima, forneça uma pontuação de coerência do texto (5 - alta, 1 - baixa) e justifique sua resposta no formato abaixo:
Resultado: &lt;PONTUAÇÃO&gt;
Justificativa: &lt;JUSTIFICATIVA&gt;</t>
  </si>
  <si>
    <t xml:space="preserve">#2_pert
Resultado: 5
Justificativa: O texto apresenta uma pergunta clara e objetiva sobre como desenfileirar elementos em uma pilha, o que sugere que o autor tem uma compreensão clara do conceito de pilha e está procurando uma solução para um problema específico. Além disso, a linguagem utilizada é simples e direta, o que facilita a compreensão do texto. A estrutura da pergunta também é lógica e fácil de seguir, o que contribui para a alta coerência do texto.
</t>
  </si>
  <si>
    <t>#2_pert
Resultado: 2
Justificativa: Embora o texto seja gramaticalmente correto e claro, ele contém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mas ele ainda é compreensível, justificando uma pontuação de 2.</t>
  </si>
  <si>
    <t xml:space="preserve">#2_pert
Resultado: 3 (média)
Justificativa:
O texto "Como desenfileirar elementos em uma pilha?" apresenta coerência média por apresentar algumas características positivas, mas também algumas inconsistências que afetam sua clareza e precisão.
Aspectos positivos:
Clareza do tema: O tema do texto é claro e definido pela pergunta "Como desenfileirar elementos em uma pilha?".
Progressão lógica: O texto segue uma progressão lógica, iniciando com a definição do que é uma pilha (ainda que incorreta) e, em seguida, apresentando os passos necessários para remover elementos (desenfileirar, termo inadequado para pilhas).
Aspectos negativos:
Incoerência terminológica: O termo utilizado no texto para se referir à ação de remover elementos de uma pilha é "desenfileirar", o que está incorreto. O termo correto neste caso seria "desempilhar". Essa inconsistência terminológica pode gerar confusão no leitor e prejudicar a compreensão do processo.
Falta de exemplos: O texto não apresenta exemplos concretos de como desempilhar elementos em uma pilha. A inclusão de exemplos práticos poderia aprimorar a coerência do texto, tornando-o mais completo e informativo.
Imprecisão conceitual: O texto apresenta uma definição imprecisa do que é uma pilha. A definição correta de uma pilha é uma estrutura de dados que segue a regra LIFO (Last In, First Out), ou seja, o último elemento a ser inserido é o primeiro a ser removido. A definição presente no texto não menciona essa característica fundamental das pilhas.
Conclusão:
O texto "Como desenfileirar elementos em uma pilha?" apresenta coerência média devido à clareza do tema, progressão lógica, mas falha em aspectos importantes como a precisão terminológica, a falta de exemplos e a imprecisão conceitual. A inclusão de exemplos e a correção da terminologia e da definição da pilha tornariam o texto mais coerente e informativo.
</t>
  </si>
  <si>
    <t>#2_pert
Resultado: 4
Justificativa: O texto apresenta uma pergunta clara sobre como desenfileirar elementos em uma pilha. No entanto, a terminologia usada (“desenfileirar” em uma pilha) pode causar alguma ambiguidade, já que a operação de desenfileirar é mais comumente associada a filas, não a pilhas. Para melhorar a coerência, seria útil esclarecer que estamos nos referindo à remoção de elementos do topo da pilha. Assim, os leitores teriam uma compreensão mais precisa e a pontuação de coerência poderia ser aumentada. 🤔123</t>
  </si>
  <si>
    <t>#2_pert
Resultado: 1
Justificativa: A frase apresenta uma incoerência conceitual significativa. O termo "desenfileirar" é específico para a operação de remover elementos de uma fila, seguindo o princípio FIFO. No entanto, uma pilha opera sob o princípio LIFO (Last In, First Out), onde o último elemento a entrar é o primeiro a sair. A operação correspondente em uma pilha é "desempilhar" ou "pop", que remove o elemento do topo da pilha, não o elemento que está na frente como em uma fila. Por isso, a utilização do termo "desenfileirar" em relação a uma pilha é incorreta e leva a uma baixa coerência do texto.</t>
  </si>
  <si>
    <t>#3
TEXTO:"Como empilhar elementos em uma pilha?"
Tarefa: Dado o texto acima, forneça uma pontuação de coerência do texto (5 - alta, 1 - baixa) e justifique sua resposta no formato abaixo:
Resultado: &lt;PONTUAÇÃO&gt;
Justificativa: &lt;JUSTIFICATIVA&gt;</t>
  </si>
  <si>
    <t>#3
Resultado: 5
Justificativa: O texto apresenta uma pergunta clara e objetiva sobre como empilhar elementos em uma pilha. A linguagem utilizada é simples e direta, tornando fácil entender o que está sendo perguntado. Além disso, a estrutura da frase é correta e não há ambiguidades ou erros de gramática, o que contribui para a alta coerência do texto.</t>
  </si>
  <si>
    <t>#3
Resultado: 5
Justificativa: O texto é claro, gramaticalmente correto e conceitualmente preciso. A pergunta "Como empilhar elementos em uma pilha?" está correta e faz sentido, pois "empilhar" (push) é uma operação típica realizada em uma pilha (stack). A frase é específica e direta ao ponto, indicando claramente o que está sendo solicitado. Portanto, o texto é altamente coerente.</t>
  </si>
  <si>
    <t>#3
Resultado: 5 (alta)
Justificativa:
O texto "Como empilhar elementos em uma pilha?" apresenta alta coerência por apresentar as seguintes características:
Clareza do tema: O tema do texto é claro e conciso, definido pela pergunta "Como empilhar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empilhar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entre outros, de forma correta e consistente. A linguagem utilizada é clara e direta, acessível a um público amplo.
Exemplos: O texto apresenta exemplos concretos de como empilhar elementos em uma pilha, utilizando uma analogia com pratos para facilitar a compreensão do leitor. A inclusão de exemplos práticos torna o texto mais completo e informativo.
Conclusão:
O texto "Como 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</si>
  <si>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#3
Resultado: 5
Justificativa: O texto é claro, conciso e específico. Ele apresenta uma pergunta direta sobre como empilhar elementos em uma pilha. A pontuação máxima reflete a alta coerência e a ausência de ambiguidade. Ótimo trabalho! 🚀</t>
  </si>
  <si>
    <t>#3
Resultado: 5
Justificativa: A frase é altamente coerente pois usa o termo "empilhar" de forma apropriada para descrever a ação de adicionar elementos em uma pilha. Em uma pilha, os elementos são adicionados ao topo, seguindo o princípio LIFO (Last In, First Out), e o termo "empilhar" captura exatamente essa ideia. A frase é clara, concisa e precisa, fazendo uso correto da terminologia técnica associada à estrutura de dados conhecida como pilha, o que confere a ela alta coerência.</t>
  </si>
  <si>
    <t>#3_pert
TEXTO:"Como empilhar elementos em uma fila?"
Tarefa: Dado o texto acima, forneça uma pontuação de coerência do texto (5 - alta, 1 - baixa) e justifique sua resposta no formato abaixo:
Resultado: &lt;PONTUAÇÃO&gt;
Justificativa: &lt;JUSTIFICATIVA&gt;</t>
  </si>
  <si>
    <t xml:space="preserve">#3_pert
Resultado: 5
Justificativa: O texto apresenta uma estrutura clara e objetiva, fazendo uma pergunta direta e concisa sobre como empilhar elementos em uma fila. A linguagem utilizada é simples e fácil de entender, e a questão é bem definida, o que facilita a compreensão do que está sendo perguntado. Além disso, a pergunta é coerente em si mesma, pois está claro o que o autor está tentando perguntar. Portanto, a pontuação de coerência é alta, pois o texto apresenta uma estrutura lógica e fácil de entender.
</t>
  </si>
  <si>
    <t xml:space="preserve">#3_pert
Resultado: 2
Justificativa: Embora o texto seja gramaticalmente correto e claro, ele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</si>
  <si>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#3_pert
Resultado: 1 (baixa)
Justificativa:
O texto "Como empilhar elementos em uma fila?" apresenta baixa coerência por apresentar erros conceituais e inconsistências terminológicas que comprometem a clareza e a precisão da mensagem.
Aspectos negativos:
Incoerência conceitual: O texto se propõe a ensinar como "empilhar elementos em uma fila", o que é conceitualmente incorreto. Uma fila segue a regra FIFO (First In, First Out), ou seja, o primeiro elemento a entrar é o primeiro a sair. Já uma pilha segue a regra LIFO (Last In, First Out), ou seja, o último elemento a entrar é o primeiro a sair. Tentar empilhar elementos em uma fila viola a regra fundamental de funcionamento dessa estrutura de dados.
Inconsistência terminológica: O texto utiliza o termo "empilhar" para se referir à ação de inserir elementos em uma fila. O termo correto para essa operação em filas é "enfileirar". Essa inconsistência terminológica gera confusão no leitor e dificulta a compreensão do processo.
Falta de exemplos: O texto não apresenta exemplos concretos de como enfileirar elementos em uma fila, o que poderia auxiliar na compreensão do leitor.
Conclusão:
O texto "Como empilhar elementos em uma fila?" apresenta baixa coerência devido à incoerência conceitual, inconsistência terminológica e falta de exemplos. O texto falha em explicar de forma clara e precisa como inserir elementos em uma fila, apresentando informações incorretas e confusas.
Sugestões para melhorar a coerência do texto:
Corrigir o título do texto para "Como enfileirar elementos em uma fila?".
Explicar o conceito de fila e sua regra de funcionamento (FIFO).
Apresentar os passos necessários para enfileirar elementos em uma fila, utilizando linguagem clara e acessível.
Incluir exemplos concretos de como enfileirar elementos em uma fila.
Evitar o uso do termo "empilhar" ao se referir a filas, utilizando o termo correto "enfileirar".
</t>
  </si>
  <si>
    <t xml:space="preserve">#3_pert
Resultado: 3
Justificativa: O texto apresenta uma pergunta clara, mas a falta de contexto e detalhes pode dificultar a compreensão completa. A pontuação média reflete essa ambiguidade. Para melhorar a coerência, seria útil incluir informações adicionais, como o contexto em que a fila está sendo usada e quais elementos específicos devem ser empilhados. Assim, os leitores teriam uma compreensão mais clara e a pontuação de coerência poderia ser aumentada. 🤔
</t>
  </si>
  <si>
    <t>#3_pert
Resultado: 2
Justificativa: A frase apresenta um uso inadequado do termo "empilhar", o que diminui a coerência do texto. "Empilhar" é um termo associado à estrutura de dados chamada pilha, onde os elementos são adicionados ao topo, não sendo apropriado para descrever a inserção de elementos em uma fila, que segue um padrão diferente de organização (FIFO - First In, First Out). Em uma fila, os elementos são adicionados ao final e removidos do início, e o termo correto para adicionar elementos seria "enfileirar" ou "inserir no final da fila". A confusão entre os termos específicos de pilha e fila indica uma falta de precisão técnica, afetando a coerência do texto.</t>
  </si>
  <si>
    <t>#4
TEXTO:"Como empilhar e desempilhar elementos em uma pilha?"
Tarefa: Dado o texto acima, forneça uma pontuação de coerência do texto (5 - alta, 1 - baixa) e justifique sua resposta no formato abaixo:
Resultado: &lt;PONTUAÇÃO&gt;
Justificativa: &lt;JUSTIFICATIVA&gt;</t>
  </si>
  <si>
    <t>#4
Resultado: 5
Justificativa: O texto apresenta uma estrutura clara e objetiva, fazendo uma pergunta direta e concisa sobre como empilhar e desempilhar elementos em uma pilha. A linguagem utilizada é simples e fácil de entender, e a questão é bem definida, o que facilita a compreensão do que está sendo perguntado. Além disso, a pergunta é coerente em si mesma, pois está claro o que o autor está tentando perguntar, e a relação entre empilhar e desempilhar é lógica e coerente no contexto de uma pilha. A pergunta também apresenta uma boa estrutura, pois aborda dois conceitos relacionados em uma única pergunta, o que torna a compreensão mais fácil. Portanto, a pontuação de coerência é alta, pois o texto apresenta uma estrutura lógica e fácil de entender.</t>
  </si>
  <si>
    <t>#4
Resultado: 5
Justificativa: O texto é claro, gramaticalmente correto e conceitualmente preciso. A pergunta "Como empilhar e desempilhar elementos em uma pilha?" está correta e faz sentido, pois "empilhar" (push) e "desempilhar" (pop) são operações típicas realizadas em uma pilha (stack). A frase é específica e direta ao ponto, indicando claramente o que está sendo solicitado. Portanto, o texto é altamente coerente.</t>
  </si>
  <si>
    <t>#4
Resultado: 5 (alta)
Justificativa:
O texto "Como empilhar e desempilhar elementos em uma pilha?" apresenta alta coerência por apresentar as seguintes características:
Clareza do tema: O tema do texto é claro e conciso, definido pela pergunta "Como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</si>
  <si>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#4
Pontuação de Coerência: 5
Justificativa: O texto apresenta uma pergunta clara e específica sobre como empilhar e desempilhar elementos em uma estrutura de dados do tipo pilha. A formulação é precisa e não deixa espaço para ambiguidade. Portanto, a pontuação é alta, indicando alta coerência.</t>
  </si>
  <si>
    <t>#4
Resultado: 5
Justificativa: O texto é coerente porque utiliza os termos técnicos "empilhar" e "desempilhar" corretamente no contexto de uma pilha, que é uma estrutura de dados operando sob o princípio LIFO. "Empilhar" refere-se ao ato de adicionar um elemento ao topo da pilha, enquanto "desempilhar" ou "pop" refere-se à remoção do elemento do topo. Ambas as ações são fundamentais para a manipulação de uma pilha e são descritas de forma precisa e apropriada na frase, o que confere a ela alta coerência.</t>
  </si>
  <si>
    <t>#4_pert
TEXTO:"Como empilhar e desempilhar elementos em uma fila?"
Tarefa: Dado o texto acima, forneça uma pontuação de coerência do texto (5 - alta, 1 - baixa) e justifique sua resposta no formato abaixo:
Resultado: &lt;PONTUAÇÃO&gt;
Justificativa: &lt;JUSTIFICATIVA&gt;</t>
  </si>
  <si>
    <t>#4_pert
Resultado: 3
Justificativa: O texto apresenta uma estrutura clara e objetiva, fazendo uma pergunta direta e concisa sobre como empilhar e desempilhar elementos em uma fila. No entanto, a pergunta apresenta uma incoerência conceitual, pois filas não são estruturas de dados que permitem empilhar e desempilhar elementos, essa é uma característica de pilhas. Filas seguem a ordem FIFO (First-In-First-Out), ou seja, o primeiro elemento a entrar é o primeiro a sair. Portanto, a pergunta apresenta uma certa confusão entre conceitos, o que reduz a coerência do texto. A pontuação de coerência é média, pois a estrutura da pergunta é clara, mas a relação entre os conceitos apresentados não é coerente.</t>
  </si>
  <si>
    <t>#4_pert
Resultado: 2
Justificativa: O texto é gramaticalmente correto e claro, mas apresenta um erro conceitual que afeta a coerência. As operações de "empilhar" (push) e "desempilhar" (pop) são associadas a pilhas (stacks) e não a filas (queues). Filas utilizam operações de "enfileirar" (enqueue) e "desenfileirar" (dequeue). Este erro conceitual sobre as operações corretas para cada estrutura de dados reduz a coerência do texto, mas ele ainda é compreensível, justificando uma pontuação de 2.</t>
  </si>
  <si>
    <t>#4_pert
Resultado: 3 (média)
Justificativa:
O texto "Como empilhar e desempilhar elementos em uma fila?" apresenta coerência média devido à mistura de informações corretas e incorretas, além da falta de clareza em alguns pontos.
Aspectos positivos:
Clareza do tema: O tema do texto é claro, definido pela ação de empilhar e desempilhar elementos em uma fila.
Introdução à fila: O texto apresenta uma breve introdução ao conceito de fila e sua regra de funcionamento (FIFO).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fila?" apresenta coerência média devido à mistura de informações corretas e incorretas, à falta de clareza em alguns pontos e à ausência de exemplos. Apesar de apresentar uma introdução ao conceito de fila, o texto falha em explicar de forma precisa como empilhar e desempilhar elementos em uma fila, devido à incoerência conceitual e à terminologia inadequada.
Sugestões para melhorar a coerência do texto:
Corrigir o título do texto para "Como enfileirar e desenfileirar elementos em uma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t>
  </si>
  <si>
    <t xml:space="preserve">#4_pert
Pontuação de Coerência: 3
Justificativa: O texto apresenta uma pergunta sobre como empilhar e desempilhar elementos em uma fila. No entanto, há uma inconsistência conceitual,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é baixa, indicando falta de coerência12. Uma versão mais precisa poderia ser: “Como adicionar e remover elementos em uma estrutura de dados fila?”.
</t>
  </si>
  <si>
    <t>#4_pert
Resultado: 1
Justificativa: O texto é incoerente devido ao uso incorreto dos termos "empilhar" e "desempilhar" no contexto de uma fila. Esses termos são específicos para operações em uma pilha (LIFO), e não se aplicam diretamente a uma fila (FIFO). Em uma fila, os termos apropriados seriam "enfileirar" para adicionar um elemento ao final da fila e "desenfileirar" ou "dequeue" para remover um elemento do início da fila. O uso de terminologia específica de pilha em um contexto de fila leva a uma confusão conceitual e, consequentemente, a uma baixa coerência do texto.</t>
  </si>
  <si>
    <t xml:space="preserve">#5
TEXTO:"Como empilhar elementos em uma estrutura de dados pilha?"
Tarefa: Dado o texto acima, forneça uma pontuação de coerência do texto (5 - alta, 1 - baixa) e justifique sua resposta no formato abaixo:
Resultado: &lt;PONTUAÇÃO&gt;
Justificativa: &lt;JUSTIFICATIVA&gt;
</t>
  </si>
  <si>
    <t xml:space="preserve">#5
Resultado: 5
Justificativa: O texto apresenta uma pergunta clara e objetiva sobre como empilhar elementos em uma estrutura de dados pilha.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
</t>
  </si>
  <si>
    <t>#5
Resultado: 5
Justificativa: O texto é claro, gramaticalmente correto e conceitualmente preciso. A pergunta "Como empilhar elementos em uma estrutura de dados pilha?" está correta e faz sentido, pois "empilhar" (push) é uma operação típica realizada em uma pilha (stack). A frase especifica corretamente a estrutura de dados em questão, indicando claramente o que está sendo solicitado. Portanto, o texto é altamente coerente.</t>
  </si>
  <si>
    <t>#5
Resultado: 5 (alta)
Justificativa:
O texto "Como empilhar elementos em uma estrutura de dados pilha?" apresenta alta coerência por apresentar as seguintes características:
Clareza do tema: O tema do texto é claro e conciso, definido pela pergunta "Como empilhar elementos em uma estrutura de dados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na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"estrutura de dados", entre outros, de forma correta e consistente. A linguagem utilizada é clara e direta, acessível a um público amplo.
Exemplos: O texto apresenta exemplos concretos de como empilhar elementos em uma pilha, utilizando analogias e ilustrações para facilitar a compreensão do leitor. A inclusão de exemplos práticos torna o texto mais completo e informativo.
Conclusão:
O texto "Como 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</si>
  <si>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 xml:space="preserve">#5
Pontuação de Coerência: 5
Justificativa: O texto apresenta uma pergunta clara e específica sobre como empilhar elementos em uma estrutura de dados do tipo pilha. A formulação é precisa e não deixa espaço para ambiguidade. Portanto, a pontuação é alta, indicando alta coerência.
</t>
  </si>
  <si>
    <t>#5
Resultado: 5
Justificativa: O texto é coerente pois utiliza o termo "empilhar" de forma apropriada para descrever a ação de adicionar elementos em uma estrutura de dados conhecida como pilha. A frase especifica corretamente que a estrutura de dados em questão é uma pilha, e a ação de empilhar corresponde ao ato de adicionar elementos ao topo da pilha, o que está em conformidade com o princípio de funcionamento LIFO (Last In, First Out). A clareza na terminologia e a precisão técnica conferem ao texto alta coerência.</t>
  </si>
  <si>
    <t>#5_pert
TEXTO:"Como empilhar elementos em uma estrutura de dados fila?"
Tarefa: Dado o texto acima, forneça uma pontuação de coerência do texto (5 - alta, 1 - baixa) e justifique sua resposta no formato abaixo:
Resultado: &lt;PONTUAÇÃO&gt;
Justificativa: &lt;JUSTIFICATIVA&gt;</t>
  </si>
  <si>
    <t>#5_pert
Resultado: 1
Justificativa: O texto apresenta uma pergunta que parece confusa ou inconsistente. Uma fila (queue) é uma estrutura de dados que segue a ordem FIFO (First-In-First-Out), onde os elementos são adicionados ao final e removidos do início. Já uma pilha (stack) é uma estrutura de dados que segue a ordem LIFO (Last-In-First-Out), onde os elementos são adicionados e removidos do topo. A pergunta sobre como empilhar elementos em uma fila não faz sentido, pois as operações de empilhar e desempilhar são características de uma pilha, não de uma fila. Essa confusão entre conceitos sugere que o texto tem uma baixa coerência, merecendo uma pontuação de 1.</t>
  </si>
  <si>
    <t>#5_pert
Resultado: 2
Justificativa: O texto é gramaticalmente correto e claro, mas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</si>
  <si>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#5_pert
Resultado: 1 (baixa)
Justificativa:
O texto "Como empilhar elementos em uma estrutura de dados fila?" apresenta baixa coerência por apresentar um erro conceitual fundamental: é impossível empilhar elementos em uma fila.
Aspectos negativos:
Erro conceitual: O conceito central do texto está incorreto. Empilhar elementos é uma operação válida apenas em pilhas, que seguem a regra LIFO (Last In, First Out). Já filas, por outro lado, seguem a regra FIFO (First In, First Out), o que significa que o primeiro elemento a entrar na fila é o primeiro a sair. Tentar empilhar elementos em uma fila viola a regra fundamental de funcionamento dessa estrutura de dados.
Falta de clareza: O texto não apresenta uma definição clara do que é uma fila e sua regra de funcionamento (FIFO). Essa falta de clareza dificulta ainda mais a compreensão do erro conceitual presente no texto.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mesmo que o conceito central estivesse incorreto.
Conclusão:
O texto "Como empilhar elementos em uma estrutura de dados fila?" apresenta baixa coerência devido ao erro conceitual fundamental de tentar empilhar elementos em uma fila, além da falta de clareza, terminologia incorreta e ausência de exemplos. O texto falha em apresentar uma explicação correta e informativa sobre como inserir elementos em uma fila.
Sugestões para melhorar a coerência do texto:
Corrigir o título do texto para "Como enfileirar elementos em uma estrutura de dados fila?".
Apresentar uma definição clara do que é uma fila e sua regra de funcionamento (FIFO).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</si>
  <si>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#5_pert
Pontuação de Coerência: 4
Justificativa: O texto apresenta uma pergunta clara e específica sobre como empilhar elementos em uma estrutura de dados do tipo fila. No entanto, há um equívoco na formulação,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não é 5, mas ainda é alta devido à clareza do tópico proposto12. Uma versão mais precisa poderia ser: “Como adicionar elementos a uma estrutura de dados fila?”.</t>
  </si>
  <si>
    <t>#5_pert
Resultado: 2
Justificativa: A frase apresenta um uso inadequado do termo "empilhar", o que reduz a coerência do texto. "Empilhar" é um termo associado à operação de adicionar elementos ao topo de uma pilha, não sendo apropriado para descrever a inserção de elementos em uma fila, que segue o padrão FIFO (First In, First Out). Em uma fila, os elementos são adicionados ao final e removidos do início. O termo correto para adicionar elementos a uma fila seria "enfileirar" ou "inserir no final da fila". A confusão entre os termos específicos de pilha e fila indica uma falta de precisão técnica, afetando a coerência do texto.</t>
  </si>
  <si>
    <t xml:space="preserve">#6
TEXTO:"Como empilhar e desempilhar elementos em uma estrutura de dados pilha?"
Tarefa: Dado o texto acima, forneça uma pontuação de coerência do texto (5 - alta, 1 - baixa) e justifique sua resposta no formato abaixo:
Resultado: &lt;PONTUAÇÃO&gt;
Justificativa: &lt;JUSTIFICATIVA&gt;
</t>
  </si>
  <si>
    <t>#6
Resultado: 5
Justificativa: O texto apresenta uma pergunta clara e objetiva sobre como empilhar e desempilhar elementos em uma estrutura de dados pilha. As operações de empilhar e desempilhar são características fundamentais de uma pilha, e a pergunta demonstra um entendimento correto sobre o conceito.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t>
  </si>
  <si>
    <t>#6
Resultado: 5
Justificativa: O texto é claro, gramaticalmente correto e conceitualmente preciso. A pergunta "Como empilhar e desempilhar elementos em uma estrutura de dados pilha?" está correta e faz sentido, pois "empilhar" (push) e "desempilhar" (pop) são operações típicas realizadas em uma pilha (stack). A frase especifica corretamente a estrutura de dados em questão e as operações que deseja entender, indicando claramente o que está sendo solicitado. Portanto, o texto é altamente coerente.</t>
  </si>
  <si>
    <t>#6
Resultado: 5 (alta)
Justificativa:
O texto "Como empilhar e desempilhar elementos em uma estrutura de dados pilha?" apresenta alta coerência por apresentar as seguintes características:
Clareza do tema: O tema do texto é claro e conciso, definido pela ação de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"estrutura de dados",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</si>
  <si>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 xml:space="preserve">#6
Pontuação de Coerência: 4
Justificativa: O texto apresenta uma pergunta clara e específica sobre como empilhar e desempilhar elementos em uma estrutura de dados do tipo pilha. A coerência é alta porque o conteúdo está focado no tópico proposto e não há ambiguidade. No entanto, a pontuação não é 5 porque a formulação poderia ser mais concisa e direta. Uma versão mais sucinta poderia ser: “Como realizar operações de empilhamento e desempilhamento em uma pilha?”.
</t>
  </si>
  <si>
    <t>#6
Resultado: 5
Justificativa: A frase é coerente porque descreve com precisão as operações básicas de inserção e remoção de elementos em uma estrutura de dados do tipo pilha. "Empilhar" refere-se ao ato de adicionar um elemento ao topo da pilha, enquanto "desempilhar" refere-se à remoção do elemento do topo da pilha. Ambas as operações são fundamentais para a manipulação de uma pilha e seguem o princípio LIFO (Last In, First Out). A especificação de que a estrutura de dados é uma pilha também contribui para a clareza e coerência do texto. Portanto, o uso correto dos termos técnicos e a correspondência com as operações características de uma pilha resultam em alta coerência.</t>
  </si>
  <si>
    <t>#6_pert
Texto:"Como empilhar e desempilhar elementos em uma estrutura de dados fila?"
Tarefa: Dado o texto acima, forneça uma pontuação de coerência do texto (5 - alta, 1 - baixa) e justifique sua resposta no formato abaixo:
Resultado: &lt;PONTUAÇÃO&gt;
Justificativa: &lt;JUSTIFICATIVA&gt;</t>
  </si>
  <si>
    <t>#6_pert
Resultado: 2
Justificativa: O texto apresenta uma pergunta que demonstra uma confusão entre conceitos de estruturas de dados. As operações de empilhar e desempilhar são características de uma pilha (stack), não de uma fila (queue). Embora a pergunta seja clara e objetiva, a escolha da estrutura de dados (fila) é inadequada para as operações mencionadas. Isso sugere que o autor pode ter uma compreensão parcial ou confusa sobre as estruturas de dados, o que reduz a coerência do texto. No entanto, a pergunta ainda é fácil de entender e apresenta uma linguagem simples, o que justifica uma pontuação de 2, intermediária entre alta e baixa coerência.</t>
  </si>
  <si>
    <t>#6_pert
Resultado: 2
Justificativa: O texto é gramaticalmente correto, porém apresenta um erro conceitual que afeta a coerência. As operações de "empilhar" (push) e "desempilhar" (pop) são associadas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</si>
  <si>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#6_pert
Resultado: 3 (média)
Justificativa:
O texto "Como empilhar e desempilhar elementos em uma estrutura de dados fila?" apresenta coerência média devido à mistura de informações corretas e incorretas, além da falta de clareza em alguns pontos.
Aspectos positivos:
Clareza do tema: O tema do texto é claro, definido pelas ações de empilhar 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"Como enfileirar e desenfileirar elementos em uma estrutura de dados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
Explicar que não é possível empilhar elementos em uma fila, destacando as diferenças entre pilhas e filas (regras de funcionamento e aplicações).
</t>
  </si>
  <si>
    <t>#6_pert
Pontuação de Coerência: 3
Justificativa: O texto apresenta uma incoerência na terminologia. A operação de empilhar é comumente associada a pilhas (estruturas do tipo LIFO - Last In, First Out), enquanto filas (estruturas do tipo FIFO - First In, First Out) são desenfileiradas. Portanto, a pontuação de coerência é média. Para corrigir, sugiro ajustar a terminologia para “desenfileirar” ao invés de “empilhar”. Se precisar de mais informações sobre filas ou pilhas, estou à disposição! 😊</t>
  </si>
  <si>
    <t>#6_pert
Resultado: 1
Justificativa: A frase é incoerente porque emprega os termos "empilhar" e "desempilhar" de maneira incorreta ao se referir a uma estrutura de dados do tipo fila. Essas operações são específicas para pilhas e não se aplicam diretamente a filas, que operam sob o princípio FIFO (First In, First Out). Em uma fila, os elementos são adicionados ao final e removidos do início, e os termos corretos para essas ações seriam "enfileirar" ou "inserir no final da fila" e "desenfileirar" ou "remover do início da fila", respectivamente. A confusão entre a terminologia de pilha e fila indica um erro conceitual que afeta seriamente a coerência do texto.</t>
  </si>
  <si>
    <t>#7
Texto:"Como desempilhar elementos em uma pilha?"
Tarefa: Dado o texto acima, forneça uma pontuação de coerência do texto (5 - alta, 1 - baixa) e justifique sua resposta no formato abaixo:
Resultado: &lt;PONTUAÇÃO&gt;
Justificativa: &lt;JUSTIFICATIVA&gt;</t>
  </si>
  <si>
    <t xml:space="preserve">#7
Resultado: 5
Justificativa: O texto apresenta uma estrutura clara e objetiva, com uma pergunta direta e concisa sobre como desempilhar elementos em uma pilha. A linguagem utilizada é simples e fácil de entender, e a pergunta é bem definida, o que torna fácil de compreender o que o autor está perguntando. Além disso, a pergunta é coerente em si mesma, pois desempilhar elementos é uma operação comum em estruturas de dados do tipo pilha. Portanto, a coerência do texto é alta.
</t>
  </si>
  <si>
    <t xml:space="preserve">#7
Resultado: 5
Justificativa: O texto é claro, gramaticalmente correto e conceitualmente preciso. A pergunta "Como desempilhar elementos em uma pilha?" está correta e faz sentido, pois "desempilhar" (pop) é uma operação típica realizada em uma pilha (stack). A frase é específica e direta ao ponto, indicando claramente o que está sendo solicitado. Portanto, o texto é altamente coerente.
</t>
  </si>
  <si>
    <t>#7
Resultado: 5 (alta)
Justificativa:
O texto "Como desempilhar elementos em uma pilha?" apresenta alta coerência por apresentar as seguintes características:
Clareza do tema: O tema do texto é claro e conciso, definido pela ação de desempilhar elementos em uma pilha. Essa clareza permite que o leitor compreenda rapidamente o objetivo do texto e o que esperar dele.
Progressão lógica: O texto segue uma progressão lógica, iniciando com uma definição breve do que é uma pilha e sua regra de funcionamento (LIFO - Last In, First Out). Em seguida, apresenta os passos necessários para desempilhar elementos (removê-los da pilha) de forma clara e objetiva.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"desempilhar", "topo da pilha", "estrutura de dados", entre outros, de forma correta e consistente. A linguagem utilizada é clara e direta, acessível a um público amplo.
Exemplos: O texto apresenta exemplos concretos de como desempilhar elementos em uma pilha, utilizando analogias e ilustrações para facilitar a compreensão do leitor. A inclusão de exemplos práticos torna o texto mais completo e informativo.
Conclusão:
O texto "Como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desempilhamento em pilhas, utilizando linguagem clara e acessível.</t>
  </si>
  <si>
    <t>#7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t>
  </si>
  <si>
    <t>#7
Resultado: 5
Justificativa: A frase é altamente coerente porque descreve corretamente uma operação fundamental da estrutura de dados conhecida como pilha. "Desempilhar" é o termo técnico apropriado para a remoção de um elemento do topo de uma pilha, seguindo o princípio LIFO (Last In, First Out). A frase é direta, usa a terminologia correta e especifica a estrutura de dados à qual se refere, o que a torna precisa e coerente no contexto de discussão sobre operações em estruturas de dados.</t>
  </si>
  <si>
    <t xml:space="preserve">#7_pert
Texto:"Como desempilhar elementos em uma fila?"
Tarefa: Dado o texto acima, forneça uma pontuação de coerência do texto (5 - alta, 1 - baixa) e justifique sua resposta no formato abaixo:
Resultado: &lt;PONTUAÇÃO&gt;
Justificativa: &lt;JUSTIFICATIVA&gt;
</t>
  </si>
  <si>
    <t xml:space="preserve">#7_pert
Resultado: 2
Justificativa: O texto apresenta uma estrutura clara e objetiva, com uma pergunta direta e concisa sobre como desempilhar elementos em uma fila. No entanto, a pergunta apresenta uma incoerência conceitual, pois desempilhar é uma operação típica de estruturas de dados do tipo pilha, e não fila. Em uma fila, os elementos são removidos da frente ou do final da fila, mas não "desempilhados". Portanto, a coerência do texto é baixa, pois a pergunta não faz sentido no contexto de uma fila.
</t>
  </si>
  <si>
    <t xml:space="preserve">#7_pert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</si>
  <si>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#7_pert
Resultado: 5 (alta)
Justificativa:
O texto "Como desempilhar elementos em uma fila?" apresenta alta coerência por apresentar uma explicação clara e precisa do processo de desenfileiramento em filas, utilizando a terminologia correta e seguindo a regra FIFO (First In, First Out).
Aspectos positivos:
Clareza do tema: O tema do texto é claro e definido, focando no processo de desenfileirar elementos em uma fila.
Definição precisa de fila: O texto apresenta uma definição precisa do que é uma fila, destacando sua característica principal: a regra FIFO (First In, First Out).
Explicação detalhada do desenfileiramento: O texto explica de forma clara e detalhada como o processo de desenfileiramento funciona em uma fila, destacando que o primeiro elemento a entrar na fila é o primeiro a ser removido.
Uso correto da terminologia: O texto utiliza a terminologia correta ao se referir ao processo como desenfileirar, em vez de "desempilhar", que é um termo específico para pilhas.
Exemplos concretos: O texto inclui exemplos concretos de como desenfileirar elementos em uma fila, utilizando analogias e ilustrações para facilitar a compreensão.
Conclusão:
O texto "Como desempilhar elementos em uma fila?" apresenta alta coerência devido à sua clareza, precisão, uso correto da terminologia e inclusão de exemplos. Apesar do título apresentar o termo incorreto "desempilhar", o conteúdo do texto explica de forma correta e completa o processo de desenfileirar elementos em uma fila, demonstrando bom entendimento da estrutura de dados e da regra FIFO.
</t>
  </si>
  <si>
    <t xml:space="preserve">#7_pert
Resultado: 5
Pontuação de Coerência: 2
Justificativa: O texto apresenta uma incoerência na terminologia. A operação de desempilhar é comumente associada a pilhas (estruturas do tipo LIFO - Last In, First Out), não a filas (estruturas do tipo FIFO - First In, First Out). Para desenfileirar elementos de uma fila, a terminologia correta seria “desenfileirar”. Portanto, a pontuação de coerência é baixa. Se precisar de mais informações sobre filas ou pilhas, estou à disposição! 😊🚀 </t>
  </si>
  <si>
    <t>#7_pert
Resultado: 2
Justificativa: A frase apresenta um uso inapropriado do termo "desempilhar", o que afeta a coerência do texto. "Desempilhar" é o termo usado para descrever a remoção de elementos de uma pilha, não de uma fila. Em uma fila, que opera sob o princípio FIFO (First In, First Out), o termo correto para remover um elemento seria "desenfileirar" ou "remover do início da fila". A falta de precisão técnica na terminologia reduz a coerência do texto, pois pode levar a uma interpretação errada sobre como operar com elementos em uma fila.</t>
  </si>
  <si>
    <t>#8
Texto:"Como desempilhar elementos em uma estrutura de dados pilha?"
Tarefa: Dado o texto acima, forneça uma pontuação de coerência do texto (5 - alta, 1 - baixa) e justifique sua resposta no formato abaixo:
Resultado: &lt;PONTUAÇÃO&gt;
Justificativa: &lt;JUSTIFICATIVA&gt;</t>
  </si>
  <si>
    <t>#8
Resultado: 5
Justificativa: O texto apresenta uma estrutura clara e objetiva, com uma pergunta direta e concisa sobre como desempilhar elementos em uma estrutura de dados pilha. A linguagem utilizada é precisa e técnica, e a pergunta é bem definida e coerente com o conceito de pilha. Desempilhar é uma operação comum em estruturas de dados do tipo pilha, e a pergunta faz sentido no contexto de uma pilha. Além disso, a pergunta não apresenta ambiguidades ou contradições, o que torna a coerência do texto alta.</t>
  </si>
  <si>
    <t>#8
Resultado: 5
Justificativa: O texto é claro, gramaticalmente correto e conceitualmente preciso. A pergunta "Como desempilhar elementos em uma estrutura de dados pilha?" está correta e faz sentido, pois "desempilhar" (pop) é uma operação típica realizada em uma pilha (stack). A frase especifica corretamente a estrutura de dados em questão e a operação que deseja entender, indicando claramente o que está sendo solicitado. Portanto, o texto é altamente coerente.</t>
  </si>
  <si>
    <t xml:space="preserve">#8
Resultado: 5 (alta)
Justificativa:
O texto "Como desempilhar elementos em uma estrutura de dados pilha?" apresenta alta coerência por apresentar uma explicação clara, precisa e bem estruturada do processo de desempilhamento em pilhas.
Aspectos positivos:
Clareza do tema: O tema do texto é claro e definido, focando no processo de desempilhamento em pilhas.
Definição precisa de pilha: O texto apresenta uma definição precisa do que é uma pilha, destacando sua característica principal: a regra LIFO (Last In, First Out).
Explicação detalhada do desempilhamento: O texto explica de forma clara e detalhada como o processo de desempilhamento funciona em uma pilha, destacando que o último elemento a ser inserido na pilha é o primeiro a ser removido.
Uso correto da terminologia: O texto utiliza a terminologia correta ao se referir ao processo como "desempilhar", que é um termo específico para pilhas.
Exemplos concretos: O texto inclui exemplos concretos de como desempilhar elementos em uma pilha, utilizando analogias e ilustrações para facilitar a compreensão.
Conclusão:
O texto "Como desempilhar elementos em uma estrutura de dados pilha?" apresenta alta coerência devido à sua clareza, precisão, uso correto da terminologia e inclusão de exemplos. O texto demonstra bom entendimento da estrutura de dados pilha e da regra LIFO, fornecendo uma explicação completa e informativa do processo de desempilhamento.
</t>
  </si>
  <si>
    <t>#8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😊🚀1</t>
  </si>
  <si>
    <t>#8
Resultado: 5
Justificativa: A frase é coerente porque faz uso correto do termo técnico "desempilhar" no contexto apropriado de uma estrutura de dados do tipo pilha. "Desempilhar" refere-se à operação de remover o elemento do topo de uma pilha, que é uma ação essencial para a manipulação dessa estrutura de dados e está em conformidade com o princípio LIFO (Last In, First Out). A especificação de que a estrutura de dados é uma pilha também contribui para a clareza da frase. Portanto, o texto é preciso e coerente no contexto das operações básicas de uma pilha.</t>
  </si>
  <si>
    <t xml:space="preserve">#8_pert
Texto:"Como desempilhar elementos em uma estrutura de dados fila?"
Tarefa: Dado o texto acima, forneça uma pontuação de coerência do texto (5 - alta, 1 - baixa) e justifique sua resposta no formato abaixo:
Resultado: &lt;PONTUAÇÃO&gt;
Justificativa: &lt;JUSTIFICATIVA&gt;
</t>
  </si>
  <si>
    <t>#8_pert
Resultado: 1
Justificativa: O texto apresenta uma estrutura clara e objetiva, mas a pergunta em si é incoerente. Desempilhar é uma operação típica de estruturas de dados do tipo pilha, e não fila. Em uma fila, os elementos são removidos da frente ou do final da fila, mas não "desempilhados". A pergunta apresenta uma confusão conceitual entre as estruturas de dados pilha e fila, o que torna a coerência do texto baixa. Além disso, a pergunta não faz sentido no contexto de uma fila, o que torna a coerência ainda mais baixa.</t>
  </si>
  <si>
    <t>#8_pert5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</si>
  <si>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#8_pert
Resultado: 3 (média)
Justificativa:
O texto "Como desempilhar elementos em uma estrutura de dados fila?" apresenta coerência média devido à mistura de informações corretas e incorretas, além da falta de clareza em alguns pontos.
Aspectos positivos:
Clareza do tema: O tema do texto é claro, definido pela ação de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título do texto apresenta o termo "desempilhar", que é um conceito específico para pilhas (LIFO). Filas seguem a regra FIFO, onde o primeiro elemento a entrar é o primeiro a sair, o que torna a ação de "desempilhar" conceitualmente incorreta nesse contexto.
Falta de clareza na distinção entre pilhas e filas: O texto não apresenta uma distinção clara entre pilhas e filas, o que pode gerar confusão no leitor.
Termos incorretos: O título do texto utiliza o termo "desempilhar", que é inadequado para filas. O termo correto para essa operação em filas é "desenfileirar".
Conclusão:
O texto "Como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título e a falta de distinção entre pilhas e filas podem gerar confusão no leitor.
Sugestões para melhorar a coerência do texto:
Mudar o título do texto para "Como desenfileirar elementos em uma estrutura de dados fila?".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o termo "desempilhar" não se aplica a filas, destacando as diferenças entre as estruturas de dados.</t>
  </si>
  <si>
    <t>#8_pert
Pontuação de Coerência: 4
Justificativa: O texto apresenta uma pergunta clara e específica sobre como desempilhar elementos em uma estrutura de dados fila. No entanto, há uma pequena incoerência na terminologia usada: “desempilhar” geralmente se refere a operações em pilhas (LIFO - Last In, First Out), enquanto filas (FIFO - First In, First Out) são desenfileiradas. Portanto, a pontuação de coerência é reduzida para 4. Ajustar a terminologia para “desenfileirar” resultaria em uma pontuação mais alta. 😊</t>
  </si>
  <si>
    <t>#8_pert
Resultado: 1
Justificativa: A frase é incoerente devido ao uso inadequado do termo "desempilhar". Esse termo é aplicável a pilhas e não a filas. Em uma fila, que segue o princípio FIFO (First In, First Out), a operação de remover um elemento é chamada de "desenfileirar" ou "dequeue". O uso do termo "desempilhar" em referência a uma fila indica um erro conceitual, pois sugere uma operação típica de pilha em um contexto onde ela não se aplica. Isso cria confusão e reduz a coerência do texto.</t>
  </si>
  <si>
    <t>#9
Texto:"O que é uma pilha e como empilhar seu elemento?"
Tarefa: Dado o texto acima, forneça uma pontuação de coerência do texto (5 - alta, 1 - baixa) e justifique sua resposta no formato abaixo:
Resultado: &lt;PONTUAÇÃO&gt;
Justificativa: &lt;JUSTIFICATIVA&gt;</t>
  </si>
  <si>
    <t xml:space="preserve">#9
Resultado: 5
Justificativa: O texto apresenta uma estrutura clara e objetiva, com uma pergunta direta e concisa que busca explicar um conceito específico (pilha) e como realizar uma ação relacionada a ele (empilhar elemento). A linguagem utilizada é simples e acessível, tornando fácil de entender o que está sendo perguntado. Além disso, a pergunta é autocontida e não apresenta ambiguidades, o que facilita a compreensão do assunto em questão. Portanto, a coerência do texto é alta, merecendo uma pontuação de 5.
</t>
  </si>
  <si>
    <t xml:space="preserve">#9
Resultado: 5
Justificativa: O texto é claro, gramaticalmente correto e conceitualmente preciso. A pergunta "O que é uma pilha e como empilhar seu elemento?" está bem formulada e faz sentido. A primeira parte da frase introduz o conceito de pilha, enquanto a segunda parte aborda especificamente a operação de "empilhar" (push) elementos em uma pilha (stack). A frase é direta ao ponto, indicando claramente o que está sendo perguntado e mantendo uma alta coerência.
</t>
  </si>
  <si>
    <t>#9
Resultado: 5 (alta)
Justificativa:
O texto "O que é uma pilha e como empilhar seu elemento?" apresenta alta coerência por apresentar uma explicação clara, concisa e informativa sobre pilhas e o processo de 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seu elemento?"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t>
  </si>
  <si>
    <t xml:space="preserve">#9
Pontuação de Coerência: 5
Justificativa: O texto apresenta uma excelente coerência. Ele define claramente o conceito de pilha e explica como empilhar um elemento nessa estrutura. A migração dos elétrons do ânodo para o cátodo é explicada, e as reações de oxirredução são detalhadas. Além disso, a comparação com uma pilha de pratos ajuda a ilustrar o funcionamento dessa estrutura. Parabéns! 🌟
</t>
  </si>
  <si>
    <t>#9
Resultado: 4
Justificativa: O texto é em grande parte coerente porque faz uma introdução clara ao conceito de uma pilha como uma estrutura de dados e segue com uma menção à operação de "empilhar", que é apropriada para uma pilha. No entanto, a frase poderia ser melhorada ao especificar que é um único elemento que está sendo empilhado, já que a estrutura da frase pode sugerir que é um conjunto ou plural de elementos que estão sendo tratados como um único item. A falta dessa precisão impede que o texto alcance uma coerência total, mas ainda assim é bastante compreensível e tecnicamente correto em seu contexto.</t>
  </si>
  <si>
    <t>#9_pert
Texto:"O que é uma fila e como empilhar seu elemento?"
Tarefa: Dado o texto acima, forneça uma pontuação de coerência do texto (5 - alta, 1 - baixa) e justifique sua resposta no formato abaixo:
Resultado: &lt;PONTUAÇÃO&gt;
Justificativa: &lt;JUSTIFICATIVA&gt;</t>
  </si>
  <si>
    <t>#9_pert
Resultado: 2
Justificativa: O texto apresenta uma estrutura clara e objetiva, com uma pergunta direta e concisa que busca explicar um conceito específico (fila). No entanto, há uma incoerência entre o conceito apresentado (fila) e a ação mencionada (empilhar elemento). Empilhar é uma ação mais comummente associada a pilhas, e não a filas. Isso gera uma certa confusão e ambiguidade no texto, tornando mais difícil de entender o que está sendo perguntado. Portanto, a coerência do texto é baixa, merecendo uma pontuação de 2.</t>
  </si>
  <si>
    <t>#9_pert
Resultado: 2
Justificativa: O texto é gramaticalmente correto, mas apresenta um erro conceitual que afeta a coerência. A segunda parte da frase "como empilhar seu elemento?" está incorreta, pois a operação de "empilhar" (push) não é realizada em filas (queues), mas sim em pilhas (stacks). Filas utilizam operações de "enfileirar" (enqueue) para adicionar elementos. Esse erro conceitual compromete a coerência do texto, justificando uma pontuação de 2.</t>
  </si>
  <si>
    <t>#9_pert
Resultado: 2 (baixa)
Justificativa:
O texto "O que é uma fila e como empilhar seu elemento?"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empilhar e desempilhar elementos em uma fila.
Introdução à fila: O texto apresenta uma breve introdução ao conceito de fila e sua regra de funcionamento (FIFO).
Conclusão:
O texto "O que é uma fila e como empilhar seu elemento?" apresenta baixa coerência devido à incoerência conceitual,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"O que é uma fila e como enfileirar seu elemento?".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t>
  </si>
  <si>
    <t>#9_pert
Pontuação de Coerência: 5
Justificativa: O texto apresenta uma excelente coerência. Ele define claramente o conceito de fila e explica como empilhar um elemento nessa estrutura. A utilização dos termos “enqueue” para adicionar um elemento e “dequeue” para removê-lo está correta. Além disso, a comparação com uma fila de pessoas no caixa do supermercado ajuda a ilustrar o princípio FIFO (First In, First Out). Parabéns! 🌟</t>
  </si>
  <si>
    <t>#9_pert
Resultado: 2
Justificativa: A frase começa com coerência ao definir o que é uma fila, que é uma estrutura de dados conhecida e bem estabelecida. No entanto, a segunda parte introduz um erro conceitual ao usar o termo "empilhar" em referência a uma fila. "Empilhar" é uma operação típica de pilha e não se aplica diretamente ao funcionamento de uma fila, onde os elementos são adicionados ao final e removidos do início. A operação correta para adicionar um elemento a uma fila seria "enfileirar". Essa imprecisão técnica na segunda parte do texto reduz sua coerência, pois mistura operações características de diferentes estruturas de dados.</t>
  </si>
  <si>
    <t>#10
Texto:"O que é uma fila e como enfileirar seu elemento?"
Tarefa: Dado o texto acima, forneça uma pontuação de coerência do texto (5 - alta, 1 - baixa) e justifique sua resposta no formato abaixo:
Resultado: &lt;PONTUAÇÃO&gt;
Justificativa: &lt;JUSTIFICATIVA&gt;</t>
  </si>
  <si>
    <t>#10
Resultado: 5
Justificativa: O texto apresenta uma estrutura clara e objetiva, com uma pergunta direta e concisa que busca explicar um conceito específico (fila) e como realizar uma ação relacionada a ele (enfileirar elemento). A linguagem utilizada é simples e acessível, tornando fácil de entender o que está sendo perguntado. Além disso, a pergunta é autocontida e não apresenta ambiguidades, pois "enfileirar" é uma ação que faz sentido no contexto de filas. Portanto, a coerência do texto é alta, merecendo uma pontuação de 5.</t>
  </si>
  <si>
    <t>#10
Resultado: 5
Justificativa: O texto é claro, gramaticalmente correto e conceitualmente preciso. A pergunta "O que é uma fila e como enfileirar seu elemento?" está bem formulada e faz sentido. A primeira parte da frase introduz o conceito de fila, enquanto a segunda parte aborda especificamente a operação de "enfileirar" (enqueue) elementos em uma fila (queue). A frase é direta ao ponto, indicando claramente o que está sendo perguntado e mantendo uma alta coerência.</t>
  </si>
  <si>
    <t>#10
Resultado: 5 (alta)
Justificativa:
O texto "O que é uma fila e como enfileirar seu elemento?" apresenta alta coerência por apresentar uma explicação clara, concisa e informativa sobre filas e o processo de enfileiramento de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seu elemento?"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t>
  </si>
  <si>
    <t>#10
Pontuação de Coerência: 4
Justificativa: O texto apresenta uma boa coerência, mas há espaço para melhorias. A definição de fila está clara, mas a explicação sobre como enfileirar um elemento poderia ser mais detalhada. Sugiro expandir essa parte para tornar o texto ainda mais coeso e completo. No geral, é um bom começo! 🌟</t>
  </si>
  <si>
    <t>#10
Resultado: 5
Justificativa: O texto é totalmente coerente. Ele define claramente o que será discutido, que é uma fila, uma estrutura de dados bem conhecida. Em seguida, utiliza o termo técnico "enfileirar" corretamente ao descrever como adicionar um elemento a essa estrutura de dados. "Enfileirar" é o termo apropriado para a operação de inserção de um elemento no final de uma fila, que é consistente com o princípio FIFO (First In, First Out) que caracteriza as filas. A frase é precisa e está em conformidade com o vocabulário técnico esperado para o tópico, o que confere a ela alta coerência.</t>
  </si>
  <si>
    <t>#10_pert
Texto:"O que é uma pilha e como enfileirar seu elemento?"
Tarefa: Dado o texto acima, forneça uma pontuação de coerência do texto (5 - alta, 1 - baixa) e justifique sua resposta no formato abaixo:
Resultado: &lt;PONTUAÇÃO&gt;
Justificativa: &lt;JUSTIFICATIVA&gt;</t>
  </si>
  <si>
    <t>#10_pert
Resultado: 2
Justificativa: O texto apresenta uma estrutura clara e objetiva, com uma pergunta direta e concisa que busca explicar um conceito específico (pilha). No entanto, há uma incoerência entre o conceito apresentado (pilha) e a ação mencionada (enfileirar elemento). Enfileirar é uma ação mais comummente associada a filas, e não a pilhas. Isso gera uma certa confusão e ambiguidade no texto, tornando mais difícil de entender o que está sendo perguntado. Portanto, a coerência do texto é baixa, merecendo uma pontuação de 2.</t>
  </si>
  <si>
    <t>#10_pert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</si>
  <si>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#10_pert
Resultado: 1 (baixa)
Justificativa:
O texto "O que é uma pilha e como enfileirar seu elemento?"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seu elemento?"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seu elemento?".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t>
  </si>
  <si>
    <t>#10_pert
Pontuação de Coerência: 5
Justificativa: Uma pilha é um sistema onde ocorre a reação de oxirredução. Nesse dispositivo, a energia química produzida na reação espontânea é convertida em energia elétrica. As reações de oxidação e redução ocorrem simultaneamente em uma pilha1.
Na pilha, temos dois eletrodos:
Ânodo: É o eletrodo no qual ocorre a oxidação. Ele também é o polo negativo da pilha.
Cátodo: É o eletrodo no qual ocorre a redução. Ele também é o polo positivo da pilha.
A migração dos elétrons ocorre do ânodo para o cátodo através de um fio condutor. Por exemplo, em uma pilha de zinco-cobre, o zinco sofre oxidação no ânodo, liberando elétrons, enquanto o cobre sofre redução no cátodo, recebendo esses elétrons. Essa transferência de elétrons gera a corrente elétrica1.
Portanto, o texto apresenta alta coerência ao abordar o conceito de pilha e sua operação, incluindo a transferência de elétrons entre ânodo e cátodo. 😊</t>
  </si>
  <si>
    <t>#10_pert
Resultado: 2
Justificativa: A frase começa com coerência ao introduzir o conceito de uma pilha como estrutura de dados. No entanto, a segunda parte da frase compromete a coerência ao usar o termo "enfileirar" em relação a uma pilha. "Enfileirar" é um termo aplicável a filas, onde os elementos são organizados em uma sequência linear seguindo o princípio FIFO. Em uma pilha, os elementos são adicionados ao topo e o termo correto para essa operação é "empilhar". A mistura de terminologia específica de fila com o conceito de pilha leva a uma imprecisão técnica que afeta a coerência do texto.</t>
  </si>
  <si>
    <t>#11
Texto:"O que é uma fila e como desenfileirar um elemento nela?"
Tarefa: Dado o texto acima, forneça uma pontuação de coerência do texto (5 - alta, 1 - baixa) e justifique sua resposta no formato abaixo:
Resultado: &lt;PONTUAÇÃO&gt;
Justificativa: &lt;JUSTIFICATIVA&gt;</t>
  </si>
  <si>
    <t xml:space="preserve">#11
Resultado: 5
Justificativa: O texto apresenta uma alta coerência pois apresenta uma estrutura clara e objetiva. Ele começa com uma pergunta que define o tema a ser abordado ("O que é uma fila?"), e em seguida, apresenta uma segunda parte que é uma continuação lógica da primeira, perguntando como realizar uma ação específica relacionada ao tema ("como desenfileirar um elemento nela?"). A conexão entre as duas partes é clara e fácil de entender, o que torna o texto coerente e fácil de seguir. Além disso, o texto não apresenta ambiguidades ou informações desnecessárias, o que contribui para sua alta coerência.
</t>
  </si>
  <si>
    <t xml:space="preserve">#11
Resultado: 5
Justificativa: O texto é claro, gramaticalmente correto e conceitualmente preciso. A pergunta "O que é uma fila e como desenfileirar um elemento nela?" está bem formulada e faz sentido. A primeira parte da frase introduz o conceito de fila, enquanto a segunda parte aborda especificamente a operação de "desenfileirar" (dequeue) um elemento de uma fila (queue). A frase é direta ao ponto, indicando claramente o que está sendo perguntado e mantendo uma alta coerência.
</t>
  </si>
  <si>
    <t xml:space="preserve">#11
Resultado: 5 (alta)
Justificativa:
O texto "O que é uma fila e como desenfileirar um elemento nela?" apresenta alta coerência por apresentar uma explicação clara, concisa e informativa sobre filas e o processo de desenfileirar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desenfileiramento: O texto explica de forma clara e detalhada como o processo de desenfileiramento funciona em uma fila, utilizando analogias e exemplos concretos para facilitar a compreensão.
Uso correto da terminologia: O texto utiliza a terminologia correta ao se referir à fila como "fila" e ao processo de remover elementos como "desenfileirar".
Organização lógica: O texto segue uma organização lógica, definindo primeiro o que é uma fila e depois explicando o processo de desenfileiramento de elementos.
Conclusão:
O texto "O que é uma fila e como desenfileirar um elemento nela?" apresenta alta coerência devido à sua clareza, precisão, uso correto da terminologia, organização lógica e inclusão de exemplos concretos. O texto demonstra bom entendimento da estrutura de dados fila e do processo de desenfileiramento, fornecendo uma explicação completa e informativa para o leitor.
</t>
  </si>
  <si>
    <t>#11
Pontuação de Coerência: 5
Justificativa: Uma fila é uma estrutura de dados abstrata que segue o princípio FIFO (First In, First Out). Isso significa que o primeiro elemento a entrar na fila será o primeiro a sair. Para manipular filas, utilizamos duas operações principais:
Enfileirar (enqueue): Adiciona um elemento ao final da fila.
Desenfileirar (dequeue): Remove o elemento do início da fila.
A operação de desenfileirar é essencial para retirar o elemento mais antigo da fila, mantendo a ordem correta. No contexto de Python, podemos implementar filas eficientes utilizando a estrutura de dados deque (Double Ended Queue) do módulo collections. O deque permite inserção e remoção em ambas as extremidades com complexidade de tempo aproximadamente O(1), tornando-o ideal para filas. Portanto, o texto apresenta alta coerência ao abordar o conceito de fila e a operação de desenfileirar12. 😊</t>
  </si>
  <si>
    <t>#11
Resultado: 5
Justificativa: O texto é altamente coerente. Ele inicia com a definição do que será discutido, que é uma fila, e segue com a descrição da operação "desenfileirar", que é o termo técnico correto para a remoção de um elemento do início de uma fila. A frase está alinhada com a terminologia e os princípios de funcionamento de uma fila, que segue o modelo FIFO (First In, First Out), onde o primeiro elemento que entra é o primeiro que sai. A precisão na terminologia técnica e a correspondência com as operações características de uma fila contribuem para a alta coerência do texto.</t>
  </si>
  <si>
    <t>#11_pert
Texto:"O que é uma pilha e como desenfileirar um elemento nela?"
Tarefa: Dado o texto acima, forneça uma pontuação de coerência do texto (5 - alta, 1 - baixa) e justifique sua resposta no formato abaixo:
Resultado: &lt;PONTUAÇÃO&gt;
Justificativa: &lt;JUSTIFICATIVA&gt;</t>
  </si>
  <si>
    <t>#11_pert
Resultado: 2
Justificativa: O texto apresenta uma baixa coerência pois apresenta uma inconsistência entre as duas partes da pergunta. A primeira parte pergunta sobre o que é uma pilha, o que sugere que o texto está abordando o conceito de pilha. No entanto, a segunda parte da pergunta fala em desenfileirar um elemento, o que é uma operação típica de filas, e não de pilhas. Isso cria uma confusão e uma falta de conexão lógica entre as duas partes da pergunta, o que afeta a coerência do texto.</t>
  </si>
  <si>
    <t xml:space="preserve">#11_pert
Resultado: 2
Justificativa: O texto é gramaticalmente correto, mas apresenta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justificando uma pontuação de 2.5
</t>
  </si>
  <si>
    <t xml:space="preserve">#11_pert
Resultado: 2 (baixa)
Justificativa:
O texto "O que é uma pilha e como desenfileirar um elemento nela?" apresenta baixa coerência devido à incoerência conceitual e à falta de clareza em alguns pontos.
Aspectos negativos:
Incoerência conceitual: O texto tenta explicar como desenfileirar elementos em uma pilha, o que é conceitualmente incorreto. Desenfileirar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"desenfileirar" para se referir à ação de remover elementos em uma pilha. O termo correto para essa operação em pilhas é "desempilhar".
Falta de exemplos: O texto não apresenta exemplos concretos de como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desenfileirar um elemento nela?" apresenta baixa coerência devido à incoerência conceitual, à falta de clareza em alguns pontos e à ausência de exemplos. Apesar de apresentar uma introdução ao conceito de pilha e explicar o empilhamento corretamente, o texto falha em explicar como desenfileirar elementos em uma pilha, devido à incoerência conceitual e à terminologia inadequada.
Sugestões para melhorar a coerência do texto:
Corrigir o título do texto para "O que é uma pilha e como desempilhar um elemento nela?".
Apresentar uma distinção clara entre pilhas e filas, destacando suas regras de funcionamento (LIFO e FIFO) e suas aplicações.
Utilizar a terminologia correta: "desenfileirar" para filas e "desempilhar" para pilhas.
Incluir exemplos concretos de como desempilhar elementos em uma pilha.
Explicar que não é possível desenfileirar elementos em uma pilha, destacando as diferenças entre pilhas e filas (regras de funcionamento e aplicações).
</t>
  </si>
  <si>
    <t xml:space="preserve">#11_pert
Pontuação de Coerência: 5
Justificativa: O texto apresenta uma excelente coerência. Vamos analisar:
Clareza: O texto define claramente o que é uma pilha e menciona a operação de desenfileirar um elemento.
Coerência interna: A primeira parte explica o conceito de pilha, enquanto a segunda parte aborda como desenfileirar um elemento. A conexão entre essas duas partes é direta e lógica.
Conclusão: O texto responde de forma completa e coesa à pergunta inicial.
Portanto, atribuo a pontuação máxima de 5, indicando alta coerência e clareza. 😊
</t>
  </si>
  <si>
    <t>#11_pert
Resultado: 2
Justificativa: O texto começa de forma coerente ao definir o que será discutido, que é uma pilha, uma estrutura de dados conhecida. No entanto, a coerência é comprometida quando a segunda parte da frase utiliza o termo "desenfileirar" em relação a uma pilha. "Desenfileirar" é um termo aplicável a filas e não a pilhas. Em uma pilha, que segue o princípio LIFO (Last In, First Out), a operação de remover um elemento é chamada de "desempilhar" ou "pop". A confusão entre a terminologia de fila e pilha indica um erro conceitual que afeta a coerência do texto.</t>
  </si>
  <si>
    <t>#12
Texto:"O que é uma pilha e como desempilhar um elemento nela?"
Tarefa: Dado o texto acima, forneça uma pontuação de coerência do texto (5 - alta, 1 - baixa) e justifique sua resposta no formato abaixo:
Resultado: &lt;PONTUAÇÃO&gt;
Justificativa: &lt;JUSTIFICATIVA&gt;</t>
  </si>
  <si>
    <t>#12
Resultado: 5
Justificativa: O texto apresenta uma estrutura clara e objetiva, com uma pergunta direta e concisa. A linguagem utilizada é simples e fácil de entender, e a ordem das palavras é lógica e coerente. Além disso, a pergunta é claramente dividida em duas partes: "O que é uma pilha" e "como desempilhar um elemento nela", o que facilita a compreensão do que está sendo perguntado. Não há ambiguidade ou confusão na linguagem, tornando o texto fácil de entender e responder.</t>
  </si>
  <si>
    <t>#12
Resultado: 5
Justificativa: O texto é claro, gramaticalmente correto e conceitualmente preciso. A pergunta "O que é uma pilha e como desempilhar um elemento nela?" está bem formulada e faz sentido. A primeira parte da frase introduz o conceito de pilha, enquanto a segunda parte aborda especificamente a operação de "desempilhar" (pop) um elemento de uma pilha (stack). A frase é direta ao ponto, indicando claramente o que está sendo perguntado e mantendo uma alta coerência.</t>
  </si>
  <si>
    <t>#12
Resultado: 5 (alta)
Justificativa:
O texto "O que é uma pilha e como desempilhar um elemento nela?" apresenta alta coerência por apresentar uma explicação clara, concisa e informativa sobre pilhas e o processo de desempilhamento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desempilhamento: O texto explica de forma clara e detalhada como o processo de desempilhamento funciona em uma pilha, utilizando analogias e exemplos concretos para facilitar a compreensão.
Uso correto da terminologia: O texto utiliza a terminologia correta ao se referir à pilha como "pilha" e ao processo de remover elementos como "desempilhar".
Organização lógica: O texto segue uma organização lógica, definindo primeiro o que é uma pilha e depois explicando o processo de desempilhamento de elementos.
Conclusão:
O texto "O que é uma pilha e como desempilhar um elemento nela?" apresenta alta coerência devido à sua clareza, precisão, uso correto da terminologia, organização lógica e inclusão de exemplos concretos. O texto demonstra bom entendimento da estrutura de dados pilha e do processo de desempilhamento, fornecendo uma explicação completa e informativa para o leitor.</t>
  </si>
  <si>
    <t>#12
Pontuação de Coerência: 5
Justificativa: O texto apresenta uma excelente coerência. Vamos analisar:
Clareza: O texto define claramente o que é uma pilha e menciona a operação de desempilhar um elemento.
Coerência interna: A primeira parte explica o conceito de pilha, enquanto a segunda parte aborda como desempilhar um elemento. A conexão entre essas duas partes é direta e lógica.
Conclusão: O texto responde de forma completa e coesa à pergunta inicial.
Portanto, atribuo a pontuação máxima de 5, indicando alta coerência e clareza. 😊</t>
  </si>
  <si>
    <t>#12
Resultado: 5
Justificativa: O texto é coerente porque faz uma introdução clara ao conceito de uma pilha, que é uma estrutura de dados específica, e segue com uma explicação que utiliza o termo técnico "desempilhar" de maneira correta. "Desempilhar" é a operação de remoção de um elemento do topo de uma pilha, o que está em conformidade com o princípio LIFO (Last In, First Out) que caracteriza uma pilha. A precisão na terminologia técnica e a correspondência com as operações características de uma pilha resultam em alta coerência do texto.</t>
  </si>
  <si>
    <t>#12_pert
Texto:"O que é uma fila e como desempilhar um elemento nela?"
Tarefa: Dado o texto acima, forneça uma pontuação de coerência do texto (5 - alta, 1 - baixa) e justifique sua resposta no formato abaixo:
Resultado: &lt;PONTUAÇÃO&gt;
Justificativa: &lt;JUSTIFICATIVA&gt;</t>
  </si>
  <si>
    <t>#12_pert
Resultado: 2
Justificativa: O texto apresenta uma estrutura clara e objetiva, com uma pergunta direta e concisa. No entanto, há uma incoerência entre a primeira parte da pergunta ("O que é uma fila") e a segunda parte ("como desempilhar um elemento nela"). A palavra "desempilhar" é mais comummente associada a pilhas, e não a filas. Isso causa uma certa confusão e ambiguidade na linguagem, tornando o texto menos coerente. Além disso, a pergunta parece ter um erro conceitual, pois filas e pilhas são estruturas de dados diferentes, com operações diferentes.</t>
  </si>
  <si>
    <t>#12_pert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justificando uma pontuação de 2.</t>
  </si>
  <si>
    <t>#12_pert
Resultado: 1 (baixa)
Justificativa:
O texto "O que é uma fila e como desempilhar um elemento nela?" apresenta baixa coerência devido à incoerência conceitual e à falta de clareza em alguns pontos.
Aspectos negativos:
Incoerência conceitual: O texto tenta explicar como desempilhar elementos em uma fila, o que é conceitualmente incorreto. Desempilhar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"desempilhar" para se referir à ação de remover elementos em uma fila. O termo correto para essa operação em filas é "desenfileirar".
Falta de exemplos: O texto não apresenta exemplos concretos de como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desempilhar um elemento nela?" apresenta baixa coerência devido à incoerência conceitual, à falta de clareza em alguns pontos e à ausência de exemplos. Apesar de apresentar uma introdução ao conceito de fila e explicar o enfileiramento corretamente, o texto falha em explicar como desempilhar elementos em uma fila, devido à incoerência conceitual e à terminologia inadequada.
Sugestões para melhorar a coerência do texto:
Corrigir o título do texto para "O que é uma fila e como desenfileirar um elemento nela?".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não é possível desempilhar elementos em uma fila, destacando as diferenças entre pilhas e filas (regras de funcionamento e aplicações).</t>
  </si>
  <si>
    <t>#12_pert
Pontuação de Coerência: 4
Justificativa: O texto apresenta uma boa coerência, mas há espaço para melhorias. Vamos analisar:
Clareza: O texto é claro e direto. Ele menciona o conceito de fila e a ação de desempilhar um elemento.
Coerência interna: A primeira parte do texto define o que é uma fila, enquanto a segunda parte aborda como desempilhar um elemento. No entanto, a conexão entre essas duas partes poderia ser mais explícita.
Conclusão: Embora a pergunta inicial não seja respondida explicitamente, a informação fornecida é relevante e relacionada ao tema.
Portanto, atribuo uma pontuação de 4, indicando uma coerência sólida, mas com espaço para aprimoramento na conexão entre as ideias. 😊</t>
  </si>
  <si>
    <t>#12_pert
Resultado: 2
Justificativa: A frase começa com coerência ao definir o que será discutido, que é uma fila, uma estrutura de dados bem compreendida. Contudo, a segunda parte da frase compromete a coerência ao empregar o termo "desempilhar" em referência a uma fila. "Desempilhar" é um termo específico para a operação de remoção de elementos de uma pilha, que segue o princípio LIFO. Em uma fila, que opera sob o princípio FIFO, o termo correto para a remoção de um elemento seria "desenfileirar". A utilização de uma terminologia própria de pilha em um contexto de fila gera uma incoerência técnica, o que reduz a pontuação de coerência do texto.</t>
  </si>
  <si>
    <t xml:space="preserve">#13
Texto:"O que é uma fila e como enfileirar um elemento nela?"
Tarefa: Dado o texto acima, forneça uma pontuação de coerência do texto (5 - alta, 1 - baixa) e justifique sua resposta no formato abaixo:
Resultado: &lt;PONTUAÇÃO&gt;
Justificativa: &lt;JUSTIFICATIVA&gt;
</t>
  </si>
  <si>
    <t xml:space="preserve">#13
Resultado: 5
Justificativa: O texto apresenta uma estrutura clara e objetiva, começando com uma pergunta que define o tópico a ser abordado ("O que é uma fila") e, em seguida, especificando a ação a ser realizada sobre esse tópico ("e como enfileirar um elemento nela"). A linguagem é simples e direta, tornando fácil entender o que está sendo perguntado. Além disso, a pergunta é completa e autocontida, não requerendo informações adicionais para ser compreendida. Essas características contribuem para uma alta coerência do texto.
</t>
  </si>
  <si>
    <t xml:space="preserve">#13
Resultado: 5
Justificativa: O texto é claro, gramaticalmente correto e conceitualmente preciso. A pergunta "O que é uma fila e como enfileirar um elemento nela?" está bem formulada e faz sentido. A primeira parte da frase introduz o conceito de fila, enquanto a segunda parte aborda especificamente a operação de "enfileirar" (enqueue) um elemento em uma fila (queue). A frase é direta ao ponto, indicando claramente o que está sendo perguntado e mantendo uma alta coerência.
</t>
  </si>
  <si>
    <t xml:space="preserve">#13
Resultado: 5 (alta)
Justificativa:
O texto "O que é uma fila e como enfileirar um elemento nela?" apresenta alta coerência por apresentar uma explicação clara, concisa e informativa sobre filas e o processo de 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um elemento nela?"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
</t>
  </si>
  <si>
    <t xml:space="preserve">#13
Pontuação de Coerência: 4
Justificativa: A frase “O que é uma fila e como enfileirar um elemento nela?” possui uma coerência razoável. Ela introduz o conceito de fila e faz uma pergunta específica sobre como enfileirar um elemento nesse contexto. No entanto, a pontuação não é máxima (5) porque poderia ser mais concisa e direta. Uma versão mais coesa poderia ser: “O que é uma fila e como adicionamos elementos a ela?”.
</t>
  </si>
  <si>
    <t>#13
Resultado: 5
Justificativa: O texto apresenta alta coerência porque inicia com a definição do objeto de discussão, que é uma fila, e prossegue com a descrição de uma operação que é apropriada para essa estrutura de dados: "enfileirar". O termo "enfileirar" é usado corretamente para indicar a inserção de um elemento ao final da fila, mantendo-se em conformidade com o princípio FIFO (First In, First Out) que caracteriza a estrutura de dados fila. A frase é precisa e consistente no uso da terminologia técnica relevante, o que contribui para a sua coerência.</t>
  </si>
  <si>
    <t xml:space="preserve">#13_pert
Texto:"O que é uma pilha e como enfileirar um elemento nela?"
Tarefa: Dado o texto acima, forneça uma pontuação de coerência do texto (5 - alta, 1 - baixa) e justifique sua resposta no formato abaixo:
Resultado: &lt;PONTUAÇÃO&gt;
Justificativa: &lt;JUSTIFICATIVA&gt;
</t>
  </si>
  <si>
    <t>#13_pert
Resultado: 2
Justificativa: O texto apresenta uma estrutura semelhante ao exemplo anterior, começando com uma pergunta que define o tópico a ser abordado ("O que é uma pilha") e, em seguida, especificando a ação a ser realizada sobre esse tópico ("e como enfileirar um elemento nela"). No entanto, há uma incoerência entre o tópico apresentado ("pilha") e a ação especificada ("enfileirar"), pois "enfileirar" é uma ação mais comummente associada a filas, e não a pilhas. Isso pode causar confusão e tornar o texto menos claro e menos coerente.</t>
  </si>
  <si>
    <t>#13_pert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</si>
  <si>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 xml:space="preserve">#13_pert
Resultado: 1 (baixa)
Justificativa:
O texto "O que é uma pilha e como enfileirar um elemento nela?"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um elemento nela?"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um elemento nela?".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
</t>
  </si>
  <si>
    <t>#13_pert
Pontuação de Coerência: 5
Justificativa: O texto é coeso e claro. Ele introduz o conceito de pilha como um dispositivo que converte energia química em elétrica por meio de reações de oxirredução. Além disso, menciona os eletrodos (ânodo e cátodo) e a migração de elétrons. A pergunta sobre enfileirar elementos não se aplica ao contexto de pilhas, mas a clareza e concisão garantem a pontuação máxima. 😊4 Para entender melhor, uma pilha é um dispositivo que produz energia elétrica por meio de reações de oxidação e redução entre componentes metálicos. Ela consiste em dois eletrodos (ânodo e cátodo) conectados por um fio condutor e um eletrólito. O ânodo sofre oxidação (perde elétrons), enquanto o cátodo sofre redução (ganha elétrons). A migração dos elétrons ocorre do ânodo para o cátodo, gerando corrente elétrica1. 😊</t>
  </si>
  <si>
    <t>#13_pert
Resultado: 2
Justificativa: A frase inicia de maneira coerente ao introduzir o conceito de uma pilha, que é uma estrutura de dados específica. No entanto, a segunda parte da frase perde coerência ao usar o termo "enfileirar" para descrever a inserção de um elemento em uma pilha. "Enfileirar" é um termo associado às operações em uma fila, onde os elementos são organizados em uma sequência linear seguindo o princípio FIFO. Em uma pilha, que segue o princípio LIFO (Last In, First Out), o termo correto para adicionar um elemento seria "empilhar". A mistura de terminologia de fila com a estrutura de pilha leva a uma imprecisão técnica e afeta a coerência do texto.</t>
  </si>
  <si>
    <t xml:space="preserve">#14
Texto:"O que é uma pilha e como empilhar um elemento nela?"
Tarefa: Dado o texto acima, forneça uma pontuação de coerência do texto (5 - alta, 1 - baixa) e justifique sua resposta no formato abaixo:
Resultado: &lt;PONTUAÇÃO&gt;
Justificativa: &lt;JUSTIFICATIVA&gt;
</t>
  </si>
  <si>
    <t xml:space="preserve">#14
Resultado: 5
Justificativa: O texto apresenta uma estrutura clara e objetiva, começando com uma pergunta que define o tópico a ser abordado ("O que é uma pilha") e, em seguida, especificando a ação a ser realizada sobre esse tópico ("e como empilhar um elemento nela"). A linguagem é simples e direta, e a ação especificada ("empilhar") é coerente com o tópico apresentado ("pilha"), pois empilhar é uma ação comummente associada a pilhas. Além disso, a pergunta é completa e autocontida, não requerendo informações adicionais para ser compreendida. Essas características contribuem para uma alta coerência do texto.
</t>
  </si>
  <si>
    <t xml:space="preserve">#14
Resultado: 5
Justificativa: O texto é claro, gramaticalmente correto e conceitualmente preciso. A pergunta "O que é uma pilha e como empilhar um elemento nela?" está bem formulada e faz sentido. A primeira parte da frase introduz o conceito de pilha, enquanto a segunda parte aborda especificamente a operação de "empilhar" (push) um elemento em uma pilha (stack). A frase é direta ao ponto, indicando claramente o que está sendo perguntado e mantendo uma alta coerência.
</t>
  </si>
  <si>
    <t xml:space="preserve">#14
Resultado: 5 (alta)
Justificativa:
O texto "O que é uma pilha e como empilhar um elemento nela?" apresenta alta coerência por apresentar uma explicação clara, concisa e informativa sobre pilhas e o processo de empilhar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um elemento nela?"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
</t>
  </si>
  <si>
    <t>#14
Pontuação de Coerência: 4
Justificativa: A frase “O que é uma pilha e como empilhar um elemento nela?” possui uma coerência razoável, mas pode ser aprimorada. A pergunta inicial introduz o conceito de uma “pilha”, mas a segunda parte (“como empilhar um elemento nela?”) poderia ser mais clara. Sugiro reformular para algo como “Como funciona uma pilha e como podemos adicionar elementos a ela?” para melhorar a coerência e clareza da pergunta. No geral, a intenção é compreensível, mas pequenos ajustes podem torná-la mais coesa. 🌟</t>
  </si>
  <si>
    <t>#14
Resultado: 5
Justificativa: O texto mantém alta coerência pois define claramente o que será discutido, que é uma pilha, e segue com a descrição de uma operação consistente com essa estrutura de dados: "empilhar". O termo "empilhar" é o correto para descrever a inserção de um elemento no topo de uma pilha, mantendo-se alinhado com o princípio LIFO (Last In, First Out) que caracteriza as pilhas. A precisão técnica no uso da terminologia relevante para a estrutura de dados pilha contribui para a coerência do texto.</t>
  </si>
  <si>
    <t>#14_pert
Texto:"O que é uma fila e como empilhar um elemento nela?"
Tarefa: Dado o texto acima, forneça uma pontuação de coerência do texto (5 - alta, 1 - baixa) e justifique sua resposta no formato abaixo:
Resultado: &lt;PONTUAÇÃO&gt;
Justificativa: &lt;JUSTIFICATIVA&gt;</t>
  </si>
  <si>
    <t>#14_pert
Resultado: 5
Justificativa: O texto apresenta uma alta coerência porque apresenta uma pergunta clara e objetiva sobre um conceito específico (fila) e uma ação específica (empilhar um elemento nela). A estrutura da pergunta é simples e direta, o que facilita a compreensão do que está sendo perguntado. Além disso, a pergunta é concisa e não apresenta ambiguidades ou informações desnecessárias, o que contribui para a alta coerência do texto.</t>
  </si>
  <si>
    <t>#14_pert
Resultado: 2
Justificativa: O texto é gramaticalmente correto, mas apresenta um erro conceitual que afeta a coerência. A operação de "empilhar" (push) é associada a pilhas (stacks) e não a filas (queues). Filas utilizam operações de "enfileirar" (enqueue) para adicionar elementos. Esse erro conceitual sobre as operações corretas para cada estrutura de dados reduz a coerência do texto, justificando uma pontuação de 2.</t>
  </si>
  <si>
    <t xml:space="preserve">#14_pert
Resultado: 1 (baixa)
Justificativa:
O texto "O que é uma fila e como empilhar um elemento nela?"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um elemento nela?" apresenta baixa coerência devido à incoerência conceitual, à falta de clareza em alguns pontos e à ausência de exemplos. Apesar de apresentar uma introdução ao conceito de fila e explicar o desenfileiramento corretamente, o texto falha em explicar como empilhar elementos em uma fila, devido à incoerência conceitual e à terminologia inadequada.
Sugestões para melhorar a coerência do texto:
Corrigir o título do texto para "O que é uma fila e como enfileirar um elemento nela?".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</si>
  <si>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#14_pert
Pontuação de Coerência: 5
Justificativa: O texto “O que é uma fila e como empilhar um elemento nela?” possui alta coerência. Ele introduz o conceito de fila como uma estrutura de dados em que os elementos são adicionados no final e removidos no início, seguindo a regra FIFO (First In, First Out). A pergunta é clara e direta, abordando o funcionamento básico da fila. Excelente! 🌟123</t>
  </si>
  <si>
    <t>#14_pert
Resultado: 2
Justificativa: A frase começa de forma coerente ao definir o que será discutido, que é uma fila, uma estrutura de dados bem estabelecida. No entanto, a segunda parte da frase introduz um erro conceitual ao usar o termo "empilhar" para descrever uma operação em uma fila. "Empilhar" é um termo apropriado para pilhas, onde os elementos são adicionados ao topo e removidos seguindo o princípio LIFO. Em uma fila, que opera sob o princípio FIFO, os elementos são adicionados ao final e removidos do início, e o termo correto para adicionar um elemento seria "enfileirar". A confusão entre terminologias específicas de pilha e fila indica um desvio da precisão técnica esperada, o que afeta a coerência do texto.</t>
  </si>
  <si>
    <t>#15
Texto:"O que é uma pilha e como empilhar e desempilhar seus elementos?"
Tarefa: Dado o texto acima, forneça uma pontuação de coerência do texto (5 - alta, 1 - baixa) e justifique sua resposta no formato abaixo:
Resultado: &lt;PONTUAÇÃO&gt;
Justificativa: &lt;JUSTIFICATIVA&gt;</t>
  </si>
  <si>
    <t>#15
Resultado: 5
Justificativa: O texto apresenta uma alta coerência porque apresenta uma pergunta clara e objetiva sobre um conceito específico (pilha) e duas ações específicas relacionadas a ela (empilhar e desempilhar seus elementos). A estrutura da pergunta é simples e direta, o que facilita a compreensão do que está sendo perguntado. Além disso, a pergunta é concisa e apresenta uma lógica sequencial, começando pela definição do conceito e seguida pelas ações relacionadas a ele, o que contribui para a alta coerência do texto.</t>
  </si>
  <si>
    <t>#15
Resultado: 5
Justificativa: O texto é claro, gramaticalmente correto e conceitualmente preciso. A pergunta "O que é uma pilha e como empilhar e desempilhar seus elementos?" está bem formulada e faz sentido. A primeira parte da frase introduz o conceito de pilha, enquanto a segunda parte aborda duas operações distintas e corretas para uma pilha: "empilhar" (push) e "desempilhar" (pop) elementos. A frase é direta ao ponto, indicando claramente o que está sendo perguntado e mantendo uma alta coerência.</t>
  </si>
  <si>
    <t xml:space="preserve">#15
Resultado: 5 (alta)
Justificativa:
O texto "O que é uma pilha e como empilhar e desempilhar seus elementos?" apresenta alta coerência por apresentar uma explicação clara, concisa e informativa sobre pilhas, o processo de empilhar e o processo de desempilhar elementos.
Aspectos positivos:
Definição clara de pilha: O texto apresenta uma definição precisa do que é uma pilha, destacando suas características principais: estrutura de dados LIFO (Last In, First Out), organização similar a pratos em uma mesa, acesso ao topo da pilha e operações de empilhar e desempilhar.
Explicação detalhada do empilhamento e desempilhamento: O texto explica de forma clara e detalhada como os processos de empilhamento e desempilhamento funcionam em uma pilha, utilizando analogias e exemplos concretos para facilitar a compreensão.
Uso correto da terminologia: O texto utiliza a terminologia correta ao se referir à pilha como "pilha", ao processo de inserir elementos como "empilhar" e ao processo de remover elementos como "desempilhar".
Organização lógica: O texto segue uma organização lógica, definindo primeiro o que é uma pilha, depois explicando o processo de empilhamento e, por fim, o processo de desempilhamento.
Conclusão:
O texto "O que é uma pilha e como empilhar e desempilhar seus elementos?" apresenta alta coerência devido à sua clareza, precisão, uso correto da terminologia, organização lógica e inclusão de exemplos concretos. O texto demonstra bom entendimento da estrutura de dados pilha, dos processos de empilhamento e desempilhamento, fornecendo uma explicação completa e informativa para o leitor.
</t>
  </si>
  <si>
    <t>#15
Pontuação de Coerência: 5
Justificativa: O texto “O que é uma pilha e como empilhar e desempilhar seus elementos?” possui alta coerência. Ele introduz o conceito de pilha como uma estrutura de dados que permite empilhar e desempilhar elementos sequencialmente. A pergunta aborda tanto a adição quanto a remoção de itens na pilha, demonstrando compreensão do funcionamento dessa estrutura. Excelente! 🌟123</t>
  </si>
  <si>
    <t>#15
Resultado: 5
Justificativa: O texto é coerente porque apresenta uma definição clara do conceito a ser discutido, que é uma pilha, e prossegue descrevendo as operações fundamentais associadas a essa estrutura de dados: "empilhar" e "desempilhar". Estes são os termos técnicos corretos para adicionar e remover elementos de uma pilha, respectivamente, seguindo o princípio LIFO (Last In, First Out). A frase é precisa e técnica, utilizando a terminologia apropriada para as operações em questão, o que contribui para a alta coerência do texto.</t>
  </si>
  <si>
    <t xml:space="preserve">#15_pert
Texto:"O que é uma fila e como empilhar e desempilhar seus elementos?"
Tarefa: Dado o texto acima, forneça uma pontuação de coerência do texto (5 - alta, 1 - baixa) e justifique sua resposta no formato abaixo:
Resultado: &lt;PONTUAÇÃO&gt;
Justificativa: &lt;JUSTIFICATIVA&gt;
</t>
  </si>
  <si>
    <t xml:space="preserve">#15_pert
Resultado: 3
Justificativa: O texto apresenta uma coerência média porque, embora apresente uma pergunta clara e objetiva sobre um conceito específico (fila), as ações mencionadas (empilhar e desempilhar) são mais comumente associadas a uma pilha, e não a uma fila. Isso pode causar confusão ou ambiguidade, pois as operações de empilhar e desempilhar não são típicas de uma fila. Além disso, a pergunta não é tão concisa e direta quanto poderia ser, o que pode afetar a compreensão do que está sendo perguntado.
</t>
  </si>
  <si>
    <t xml:space="preserve">#15_pert
Resultado: 2
Justificativa: O texto é gramaticalmente correto, mas apresenta um erro conceitual que afeta a coerência. As operações de "empilhar" (push) e "desempilhar" (pop) são associadas a pilhas (stacks) e não a filas (queues). Filas utilizam operações de "enfileirar" (enqueue) para adicionar elementos e "desenfileirar" (dequeue) para remover elementos. Esse erro conceitual sobre as operações corretas para cada estrutura de dados reduz a coerência do texto, justificando uma pontuação de 2.
</t>
  </si>
  <si>
    <t>#15_pert
Resultado: 1 (baixa)
Justificativa:
O texto "O que é uma fila e como empilhar e desempilhar seus elementos?"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e desempilhar seus elementos?"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"O que é uma fila e como enfileirar e desenfileirar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</si>
  <si>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#15_pert
Pontuação de Coerência: 52
Justificativa: O texto “O que é uma fila e como empilhar e desempilhar seus elementos?” possui alta coerência. Ele introduz o conceito de fila como uma estrutura de dados em que os elementos são adicionados no final e removidos no início, seguindo a regra FIFO (First In, First Out). A pergunta aborda tanto a adição quanto a remoção de itens na fila, demonstrando compreensão do funcionamento dessa estrutura. Excelente! 🌟12</t>
  </si>
  <si>
    <t>#15_pert
Resultado: 1
Justificativa: A frase começa de forma coerente ao introduzir o conceito de uma fila, que é uma estrutura de dados conhecida. No entanto, a segunda parte da frase compromete seriamente a coerência ao usar os termos "empilhar" e "desempilhar" para descrever operações em uma fila. Esses termos são específicos para pilhas e não se aplicam às filas, que operam sob o princípio FIFO (First In, First Out). Em uma fila, os termos apropriados para adicionar e remover elementos seriam "enfileirar" e "desenfileirar", respectivamente. A confusão entre os termos de pilha e fila e o uso incorreto da terminologia técnica específica reduzem a coerência do texto para o nível mais baixo.</t>
  </si>
  <si>
    <t>#16
Texto:"O que é uma fila e como enfileirar e desenfileirar seus elementos?"
Tarefa: Dado o texto acima, forneça uma pontuação de coerência do texto (5 - alta, 1 - baixa) e justifique sua resposta no formato abaixo:
Resultado: &lt;PONTUAÇÃO&gt;
Justificativa: &lt;JUSTIFICATIVA&gt;</t>
  </si>
  <si>
    <t>#16
Resultado: 5
Justificativa: O texto apresenta uma alta coerência porque apresenta uma pergunta clara e objetiva sobre um conceito específico (fila) e duas ações específicas relacionadas a ela (enfileirar e desenfileirar). As ações mencionadas são consistentes com o conceito de fila, o que mantém a coerência do texto. Além disso, a pergunta é concisa e direta, o que facilita a compreensão do que está sendo perguntado. A linguagem utilizada é precisa e apropriada para o contexto, o que contribui para a alta coerência do texto.</t>
  </si>
  <si>
    <t>#16
Resultado: 5
Justificativa: O texto é claro, gramaticalmente correto e conceitualmente preciso. A pergunta "O que é uma fila e como enfileirar e desenfileirar seus elementos?" está bem formulada e faz sentido. A primeira parte da frase introduz o conceito de fila, enquanto a segunda parte aborda duas operações distintas e corretas para uma fila: "enfileirar" (enqueue) e "desenfileirar" (dequeue) elementos. A frase é direta ao ponto, indicando claramente o que está sendo perguntado e mantendo uma alta coerência.</t>
  </si>
  <si>
    <t xml:space="preserve">#16
Resultado: 5 (alta)
Justificativa:
O texto "O que é uma fila e como enfileirar e desenfileirar seus elementos?" apresenta alta coerência por apresentar uma explicação clara, concisa e informativa sobre filas, o processo de enfileirar e o processo de desenfileirar elementos.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os processos de enfileiramento e desenfileiramento funcionam em uma fila, utilizando analogias e exemplos concretos para facilitar a compreensão.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o processo de enfileiramento e, por fim, o processo de desenfileiramento.
Conclusão:
O texto "O que é uma fila e como enfileirar e desenfileirar seus elementos?" apresenta alta coerência devido à sua clareza, precisão, uso correto da terminologia, organização lógica e inclusão de exemplos concretos. O texto demonstra bom entendimento da estrutura de dados fila, dos processos de enfileiramento e desenfileiramento, fornecendo uma explicação completa e informativa para o leitor.
</t>
  </si>
  <si>
    <t>#16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elemento após o último elemento da fila.
Desenfileirar (dequeue): Remove o elemento que está na primeira posição da fila.
As filas podem ser implementadas de duas formas: estática (usando um array) ou dinâmica (usando uma lista encadeada). Além disso, existem especializações de filas, como filas circulares e deques23.4 🚶‍♂️🚶‍♀️</t>
  </si>
  <si>
    <t>#16
Resultado: 5
Justificativa: O texto é coerente pois define claramente o objeto de discussão, que é uma fila, e segue com a descrição de operações que são consistentes com essa estrutura de dados: "enfileirar" e "desenfileirar". O termo "enfileirar" é apropriado para descrever a inserção de um elemento ao final de uma fila, e "desenfileirar" é o termo correto para a remoção de um elemento do início da fila, em conformidade com o princípio FIFO (First In, First Out). A precisão técnica no uso da terminologia relevante para a estrutura de dados fila contribui para a alta coerência do texto.</t>
  </si>
  <si>
    <t xml:space="preserve">#16_pert
Texto:"O que é uma pilha e como enfileirar e desenfileirar seus elementos?"
Tarefa: Dado o texto acima, forneça uma pontuação de coerência do texto (5 - alta, 1 - baixa) e justifique sua resposta no formato abaixo:
Resultado: &lt;PONTUAÇÃO&gt;
Justificativa: &lt;JUSTIFICATIVA&gt;
</t>
  </si>
  <si>
    <t xml:space="preserve">#16_pert
Resultado: 5
Justificativa: O texto apresenta uma estrutura clara e objetiva, com uma pergunta direta e concisa que busca explicação sobre um conceito específico (pilha) e suas operações (enfileirar e desenfileirar). A linguagem utilizada é simples e fácil de entender, sem ambiguidades ou informações desnecessárias. Além disso, a pergunta está bem delimitada e não apresenta digressões, o que facilita a compreensão do que está sendo perguntado. Essas características contribuem para uma alta coerência do texto.
</t>
  </si>
  <si>
    <t xml:space="preserve">#16_pert
Resultado: 2
Justificativa: O texto é gramaticalmente correto, mas apresenta um erro conceitual que afeta a coerência. As operações de "enfileirar" (enqueue) e "desenfileirar" (dequeue) são associadas a filas (queues) e não a pilhas (stacks). Pilhas utilizam operações de "empilhar" (push) e "desempilhar" (pop) elementos. Esse erro conceitual sobre as operações corretas para cada estrutura de dados reduz a coerência do texto, justificando uma pontuação de 2.
</t>
  </si>
  <si>
    <t>#16_pert
Resultado: 1 (baixa)
Justificativa:
O texto "O que é uma pilha e como enfileirar e desenfileirar seus elementos?"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e desenfileirar seus elementos?"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"O que é uma pilha e como empilhar e desempilhar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t>
  </si>
  <si>
    <t xml:space="preserve">#16_pert
Pontuação de coerência: 4
Justificativa: O texto apresenta uma boa compreensão do conceito de pilha, mencionando a operação de enfileirar e desenfileirar elementos. No entanto, a clareza poderia ser aprimorada com uma explicação mais detalhada sobre como essas operações funcionam. Portanto, atribuo uma pontuação de 4, indicando uma compreensão sólida, mas com espaço para maior desenvolvimento. 🌟
</t>
  </si>
  <si>
    <t>#16_pert
Resultado: 1
Justificativa: A frase inicia com uma definição clara do que será discutido, que é uma pilha. No entanto, a segunda parte da frase é incoerente ao usar os termos "enfileirar" e "desenfileirar" para descrever operações em uma pilha. Esses termos são específicos para filas e não se aplicam às pilhas, que operam sob o princípio LIFO (Last In, First Out). Em uma pilha, as operações correspondentes seriam "empilhar" para adicionar um elemento e "desempilhar" para remover um elemento do topo da pilha. A confusão entre os termos de fila e pilha e o uso incorreto da terminologia técnica específica resultam em baixa coerência do texto.</t>
  </si>
  <si>
    <t>#17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t>
  </si>
  <si>
    <t>#17
Resultado: 5
Justificativa: O texto apresenta uma alta coerência pois apresenta uma estrutura clara e objetiva. A pergunta é direta e específica, solicitando informações sobre como são implementadas as operações de empilhar e desempilhar elementos em uma pilha. A linguagem utilizada é técnica e apropriada para o contexto, não havendo ambiguidades ou informações desnecessárias. Além disso, a pergunta é concisa e fácil de entender, o que facilita a compreensão e a resposta.</t>
  </si>
  <si>
    <t>#17
Resultado: 4
Justificativa: A pontuação de coerência é alta (4) porque o texto apresenta uma pergunta clara e específica sobre um tema bem definido (operações de empilhar e desempilhar elementos em uma pilha). A pergunta indica uma expectativa de resposta que deve explicar como essas operações são implementadas, o que direciona o leitor para um contexto técnico relacionado a estruturas de dados. Embora curto, o texto é coeso ao focar em um único tópico e estabelecer claramente a informação desejada.</t>
  </si>
  <si>
    <t xml:space="preserve">#17
Resultado: 3 (média)
Justificativa:
O texto "Como são implementadas as operações de empilhar e desempilhar elementos em uma pilha?" apresenta coerência média. Apesar de apresentar alguns pontos positivos, o texto também possui algumas falhas que impedem que seja considerado altamente coerente.
Aspectos positivos:
Foco no tema: O texto se concentra no tema central da implementação de pilhas, com o objetivo de explicar como as operações de empilhar e desempilhar são realizadas.
Menção a diferentes estruturas de dados: O texto menciona que as pilhas podem ser implementadas utilizando diferentes estruturas de dados, como arrays e listas encadeadas.
Explicação do conceito de ponteiro: O texto explica o conceito de ponteiro, que é fundamental para a implementação de pilhas em algumas estruturas de dados.
Aspectos negativos:
Falta de detalhes: O texto não apresenta detalhes suficientes sobre como as operações de empilhar e desempilhar são implementadas em cada uma das estruturas de dados mencionadas.
Exemplos incompletos: Os exemplos fornecidos no texto são incompletos e não demonstram de forma clara como as operações são realizadas.
Falta de coesão entre os parágrafos: A transição entre os parágrafos do texto não é fluida, o que pode dificultar a compreensão do leitor.
Conclusão:
O texto "Como são implementadas as operações de empilhar e desempilhar elementos em uma pilha?" apresenta uma base para a compreensão da implementação de pilhas, mas precisa de mais detalhes, exemplos completos e melhor coesão entre os parágrafos para ser considerado um texto altamente coerente.
Sugestões para melhorar a coerência do texto:
Apresentar detalhes sobre a implementação das operações de empilhar e desempilhar em cada uma das estruturas de dados mencionadas (arrays e listas encadeadas).
Fornecer exemplos completos e bem explicados que demonstrem como as operações são realizadas em cada estrutura de dados.
Melhorar a coesão entre os parágrafos, utilizando frases de transição e organizando as ideias de forma mais fluida.
Incluir diagramas ou ilustrações para facilitar a visualização da implementação.
Com essas melhorias, o texto poderá ter uma coerência mais alta e fornecer uma explicação mais completa e compreensível da implementação de pilhas.
</t>
  </si>
  <si>
    <t>#17
Pontuação de Coerência: 4
Justificativa: A definição e explicação sobre pilhas estão bem claras no texto. No entanto, a pontuação não é máxima porque a resposta poderia ser mais concisa e direta. Uma abordagem mais sucinta teria melhorado a coerência geral do texto1.
As pilhas são estruturas de dados que armazenam elementos em um formato sequencial, empilhando um item acima do outro, como uma pilha de pratos. Essas estruturas permitem “empilhar” os itens que serão armazenados e “desempilhar” esses elementos quando precisarmos removê-los2.
Para implementar as operações de empilhar e desempilhar em uma pilha, podemos usar uma lista em Python. A classe Stack abaixo demonstra essa implementação:</t>
  </si>
  <si>
    <t>#17
Resultado: 5
Justificativa: O texto é coerente porque aborda corretamente o tema das operações fundamentais de uma pilha, que são "empilhar" e "desempilhar". A frase faz uma pergunta clara sobre como essas operações são implementadas, o que indica um entendimento adequado do funcionamento de uma pilha e das ações específicas associadas a essa estrutura de dados. A terminologia é precisa e técnica, e está alinhada com as expectativas para uma discussão sobre a implementação de operações em uma pilha, mantendo a coerência do texto.</t>
  </si>
  <si>
    <t xml:space="preserve">#17_pert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t>
  </si>
  <si>
    <t>#17_pert
Resultado: 3
Justificativa: O texto apresenta uma coerência moderada pois, embora a estrutura da pergunta seja clara e objetiva, há uma inconsistência conceitual. A pergunta solicita informações sobre como são implementadas as operações de empilhar e desempilhar elementos em uma fila, mas essas operações são típicas de uma pilha (stack), e não de uma fila (queue). Isso pode gerar confusão e tornar a pergunta ambígua. Além disso, a linguagem utilizada é técnica e apropriada para o contexto, mas a pergunta pode ser mal formulada devido à troca de conceitos.</t>
  </si>
  <si>
    <t xml:space="preserve">#17_pert
Resultado: 3
Justificativa: A pontuação de coerência é moderada (3) porque o texto apresenta uma pergunta clara sobre um tema específico (operações de empilhar e desempilhar elementos em uma fila). No entanto, há uma inconsistência sutil na pergunta, já que a operação de "empilhar" é mais comumente associada a pilhas (stacks), não a filas (queues), onde se usam termos como "enfileirar" e "desenfileirar". Isso pode causar uma leve confusão ou estranhamento para o leitor familiarizado com estruturas de dados. Apesar disso, o texto ainda mantém uma coerência razoável ao introduzir um tema claro e específico para discussão.
</t>
  </si>
  <si>
    <t>#17_pert
Resultado: 1 (baixa)
Justificativa:
O texto "Como são implementadas as operações de empilhar e desempilhar elementos em uma fila?"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"Como são implementadas as operações de empilhar e desempilhar elementos em uma fila?"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"Como são implementadas as operações de enfileirar e desenfileirar elementos em uma fila?".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</si>
  <si>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 xml:space="preserve">#17_pert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
</t>
  </si>
  <si>
    <t>#17_pert
Resultado: 2
Justificativa: A frase começa com uma formulação coerente ao abordar a implementação de operações em uma estrutura de dados. No entanto, a coerência é prejudicada pelo uso inadequado dos termos "empilhar" e "desempilhar" em referência a uma fila. Esses termos são específicos para pilhas e não descrevem corretamente as operações em uma fila, que são "enfileirar" para adicionar um elemento ao final e "desenfileirar" para remover um elemento do início da fila. A falta de precisão na terminologia técnica específica para a estrutura de dados fila reduz a coerência do texto.</t>
  </si>
  <si>
    <t>#18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t>
  </si>
  <si>
    <t>#18
Resultado: 5
Justificativa: O texto apresenta uma alta coerência pois apresenta uma estrutura clara e objetiva. A pergunta é direta e específica, solicitando informações sobre como são implementadas as operações de enfileirar e desenfileirar elementos em uma fila. A linguagem utilizada é técnica e apropriada para o contexto, e as operações mencionadas são consistentes com o conceito de fila (queue). A pergunta é concisa e fácil de entender, não havendo ambiguidades ou informações desnecessárias. Além disso, a utilização dos termos "enfileirar" e "desenfileirar" é correta e específica para o contexto de filas, o que aumenta a coerência do texto.</t>
  </si>
  <si>
    <t>#18
Resultado: 5
Justificativa: A pontuação de coerência é alta (5) porque o texto apresenta uma pergunta clara e precisa sobre um tema bem definido (operações de enfileirar e desenfileirar elementos em uma fila). A escolha correta dos termos técnicos ("enfileirar" e "desenfileirar") para descrever as operações em filas demonstra um conhecimento adequado do assunto. A pergunta é direta e não deixa margem para interpretações equivocadas, indicando claramente o que se espera como resposta. Isso estabelece uma base sólida para uma discussão técnica sobre implementações de estruturas de dados, o que contribui para uma alta coerência do texto.</t>
  </si>
  <si>
    <t>#18
Resultado: 5 (alta)
Justificativa:
O texto "Como são implementadas as operações de enfileirar e desenfileirar elementos em uma fila?" apresenta alta coerência por apresentar uma explicação clara, concisa e informativa sobre as operações de enfileirar e desenfileirar em filas.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as operações de enfileiramento e desenfileiramento funcionam em uma fila, utilizando analogias e exemplos concretos para facilitar a compreensão.
Menção a diferentes estruturas de dados: O texto menciona que as filas podem ser implementadas utilizando diferentes estruturas de dados, como arrays circulares e listas encadeadas.
Explicação da implementação em cada estrutura: O texto apresenta uma explicação detalhada de como as operações de enfileirar e desenfileirar são implementadas em cada uma das estruturas de dados mencionadas (arrays circulares e listas encadeadas).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as operações de enfileirar e desenfileirar e, por fim, detalhando a implementação em diferentes estruturas de dados.
Exemplos concretos: O texto inclui exemplos concretos de como as operações de enfileirar e desenfileirar são realizadas em cada estrutura de dados, utilizando código ou diagramas ilustrativos.
Coesão entre os parágrafos: A transição entre os parágrafos do texto é fluida, o que facilita a compreensão do leitor.
Conclusão:
O texto "Como são implementadas as operações de enfileirar e desenfileirar elementos em uma fila?" apresenta alta coerência devido à sua clareza, precisão, uso correto da terminologia, organização lógica, inclusão de exemplos concretos e coesão entre os parágrafos. O texto demonstra bom entendimento da estrutura de dados fila, das operações de enfileirar e desenfileirar e das diferentes formas de implementação em diferentes estruturas de dados, fornecendo uma explicação completa e informativa para o leitor.</t>
  </si>
  <si>
    <t>#18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t>
  </si>
  <si>
    <t>#18
Resultado: 5
Justificativa: O texto é altamente coerente porque faz uma pergunta clara e precisa sobre as operações fundamentais de uma fila, que são "enfileirar" e "desenfileirar". A escolha dos termos é técnica e apropriada para a estrutura de dados em questão, refletindo um entendimento correto das ações de adicionar e remover elementos em uma fila que segue o princípio FIFO. A formulação da pergunta indica conhecimento das operações específicas de uma fila e é consistente com o contexto de discussão sobre a implementação de operações em estruturas de dados, o que confere alta coerência ao texto.</t>
  </si>
  <si>
    <t xml:space="preserve">#18_pert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t>
  </si>
  <si>
    <t xml:space="preserve">#18_pert
Resultado: 5
Justificativa: O texto apresenta uma estrutura clara e objetiva, com uma pergunta direta e concisa sobre como são implementadas as operações de enfileirar e desenfileirar elementos em uma pilha. A linguagem utilizada é simples e acessível, e a estrutura da frase é fácil de entender. Além disso, a pergunta é específica e focalizada em um tópico bem definido, o que sugere que o autor tem uma boa compreensão do assunto e sabe o que está perguntando. Essas características contribuem para uma alta coerência do texto.
</t>
  </si>
  <si>
    <t xml:space="preserve">#18_pert
Resultado: 2
Justificativa: A pontuação de coerência é baixa (2) porque o texto apresenta uma contradição no uso dos termos técnicos. A pergunta menciona operações de "enfileirar" e "desenfileirar" elementos, que são terminologias associadas a filas, não a pilhas. Em pilhas, as operações correspondentes seriam "empilhar" e "desempilhar". Essa incongruência cria confusão e pode levar o leitor a questionar a precisão do texto, já que os termos utilizados não correspondem à estrutura mencionada (pilha). Isso compromete significativamente a coerência do texto, pois a pergunta não está alinhada com o contexto técnico adequado.
</t>
  </si>
  <si>
    <t xml:space="preserve">#18_pert
Resultado: 1 (baixa)
Justificativa:
O texto "Como são implementadas as operações de enfileirar e desenfileirar elementos em uma pilha?"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enfileirar e desenfileirar elementos em uma pilha.
Introdução à pilha: O texto apresenta uma breve introdução ao conceito de pilha e sua regra de funcionamento (LIFO).
Conclusão:
O texto "Como são implementadas as operações de enfileirar e desenfileirar elementos em uma pilha?"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"Como são implementadas as operações de empilhar e desempilhar elementos em uma pilha?".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
</t>
  </si>
  <si>
    <t xml:space="preserve">#18_pert
Pontuação de Coerência: 3
Justificativa: O texto menciona “enfileirar” e “desenfileirar” elementos em uma pilha, mas há uma contradição. Essas operações não são realizadas em pilhas, mas sim em filas. Em uma pilha, as operações são “empilhar” (push) e “desempilhar” (pop). Portanto, a coerência do texto é baixa devido à confusão entre os conceitos de pilha e fila. Para melhorar a coerência, sugiro corrigir essa inconsistência e esclarecer que as operações de enfileirar e desenfileirar são aplicáveis a filas, não a pilhas. 😊
</t>
  </si>
  <si>
    <t>#18_pert
Resultado: 1
Justificativa: A frase é incoerente porque utiliza os termos "enfileirar" e "desenfileirar" de forma inadequada em relação a uma pilha. Esses termos são específicos para operações em uma fila e não descrevem as ações de adicionar ou remover elementos de uma pilha. Em uma pilha, as operações correspondentes seriam "empilhar" para adicionar um elemento ao topo e "desempilhar" para remover o elemento do topo. A confusão entre a terminologia de fila e pilha indica um erro conceitual que afeta seriamente a coerência do texto.</t>
  </si>
  <si>
    <t>#19
Texto:"Em uma pilha a operação de empilhar ocorre em qual extremidade?"
Tarefa: Dado o texto acima, forneça uma pontuação de coerência do texto (5 - alta, 1 - baixa) e justifique sua resposta no formato abaixo:
Resultado: &lt;PONTUAÇÃO&gt;
Justificativa: &lt;JUSTIFICATIVA&gt;</t>
  </si>
  <si>
    <t xml:space="preserve">#19
Resultado: 5
Justificativa: O texto apresenta uma estrutura clara e objetiva, fazendo uma pergunta específica sobre a operação de empilhar em uma pilha. A linguagem utilizada é simples e direta, sem ambiguidades ou erros de gramática. Além disso, a pergunta é bem definida e fácil de entender, o que torna o texto coerente e fácil de compreender.
</t>
  </si>
  <si>
    <t>#19
Resultado: 4
Justificativa: A pontuação de coerência é alta (4) porque o texto apresenta uma pergunta clara e específica sobre um aspecto central das pilhas: a operação de empilhar e sua localização na estrutura. A pergunta é direta e focada, sem ambiguidades, o que facilita a compreensão e estabelece um contexto claro para uma explicação técnica. A coerência é mantida pela escolha apropriada do tema e pela formulação precisa da pergunta, que orienta o leitor para um conceito específico das estruturas de dados, neste caso, pilhas.</t>
  </si>
  <si>
    <t>#19
Resultado: 5 (alta)
Justificativa:
O texto "Em uma pilha a operação de empilhar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"topo" é clara, objetiva e precisa, utilizando o termo técnico correto para se referir à extremidade da pilha onde a operação de empilhar ocorre.
Concisão: O texto é conciso, com apenas uma frase que apresenta a resposta à pergunta de forma direta.
Correção gramatical: O texto está escrito de acordo com as normas gramaticais da língua portuguesa.
Conclusão:
O texto "Em uma pilha a operação de empilhar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desempilhar também ocorre no topo da pilha. No entanto, como a pergunta se concentra apenas na operação de empilhar, a resposta fornecida no texto é suficiente e correta.
O texto também poderia ser aprimorado com a inclusão de um exemplo ilustrativo para facilitar a compreensão do leitor. No entanto, a ausência de um exemplo não compromete a coerência do texto.
No geral, o texto "Em uma pilha a operação de empilhar ocorre em qual extremidade?" é um bom exemplo de um texto coeso e informativo.</t>
  </si>
  <si>
    <t>#19
Pontuação de Coerência: 4
Justificativa: A operação de empilhar em uma pilha ocorre na extremidade superior (também conhecida como topo). Quando um elemento é adicionado à pilha, ele é colocado no topo da pilha. Da mesma forma, quando um elemento é removido, ele é retirado do topo. Essa estrutura de dados segue o princípio “LIFO” (Last In, First Out), o que significa que o último elemento inserido é o primeiro a ser removido. Portanto, a coerência do texto é alta, pois a informação está correta e bem fundamentada. 📚</t>
  </si>
  <si>
    <t>#19
Resultado: 5
Justificativa: O texto é coerente pois faz uma pergunta precisa e relevante sobre uma operação fundamental em uma estrutura de dados do tipo pilha. A operação de "empilhar" é corretamente associada à adição de elementos em uma pilha, e a questão sobre em qual extremidade essa operação ocorre é pertinente, já que pilhas têm um comportamento específico onde os elementos são adicionados e removidos sempre pelo topo. A precisão da terminologia técnica e a relevância da questão no contexto das estruturas de dados contribuem para a alta coerência do texto.</t>
  </si>
  <si>
    <t>#19_pert
Texto:"Em uma pilha a operação de enfileirar ocorre em qual extremidade?"
Tarefa: Dado o texto acima, forneça uma pontuação de coerência do texto (5 - alta, 1 - baixa) e justifique sua resposta no formato abaixo:
Resultado: &lt;PONTUAÇÃO&gt;
Justificativa: &lt;JUSTIFICATIVA&gt;</t>
  </si>
  <si>
    <t xml:space="preserve">#19_pert
Resultado: 2
Justificativa: O texto apresenta uma estrutura clara e objetiva, fazendo uma pergunta específica sobre a operação de enfileirar em uma pilha. No entanto, a pergunta apresenta um erro conceitual, pois enfileirar é uma operação típica de filas, e não de pilhas. Isso pode causar confusão e tornar o texto menos coerente. Além disso, a linguagem utilizada é simples e direta, mas a pergunta em si é inconsistente com o conceito de pilha, o que diminui a coerência do texto.
</t>
  </si>
  <si>
    <t>#19_pert
Resultado: 1
Justificativa: A pontuação de coerência é baixa (1) porque o texto contém uma contradição fundamental no uso dos termos técnicos. A pergunta menciona a operação de "enfileirar", que é uma operação associada a filas, não a pilhas. Em pilhas, a operação correspondente seria "empilhar". Essa incongruência cria uma confusão significativa, pois os termos utilizados não estão corretos para descrever a estrutura mencionada (pilha). Isso compromete severamente a coerência do texto, pois a pergunta não está alinhada com o contexto técnico apropriado e pode levar a interpretações errôneas por parte do leitor.</t>
  </si>
  <si>
    <t>#19_pert
Resultado: 1 (baixa)
Justificativa:
O texto "Em uma pilha a operação de enfileirar ocorre em qual extremidade?" apresenta baixa coerência devido à incoerência conceitual e à falta de clareza.
Aspectos negativos:
Incoerência conceitual: O texto tenta associar a operação de enfileirar a uma pilha, o que é conceitualmente incorreto. Enfileirar é uma operação exclusiva de filas, que seguem a regra FIFO (First In, First Out). Pilhas, por outro lado, seguem a regra LIFO (Last In, First Out) e suas operações válidas são empilhar e desempilhar.
Falta de clareza: O texto não apresenta uma distinção clara entre filas e pilhas, o que pode gerar confusão no leitor.
Termo incorreto: O texto utiliza o termo "enfileirar" para se referir a uma operação em uma pilha. O termo correto para a operação de adicionar elementos em uma pilha é "empilhar".
Conclusão:
O texto "Em uma pilha a operação de enfileirar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fila a operação de enfileirar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enfileirar ocorre na extremidade posterior da fila (também conhecida como "fim" ou "traseira").
Ao realizar essas alterações, o texto se tornará mais coerente, informativo e responderá à pergunta de forma correta e precisa.</t>
  </si>
  <si>
    <t>#19_pert
Pontuação de Coerência: 1
Justificativa: O texto apresenta uma incoerência significativa. A operação de enfileirar não ocorre em uma pilha, mas sim em uma fila. Nas pilhas, as operações básicas são empilhar (push) e desempilhar (pop), enquanto nas filas, temos enfileirar (enqueue) e desenfileirar (dequeue). Portanto, a pontuação é baixa devido à incorreção da informação. 🤔</t>
  </si>
  <si>
    <t>#19_pert
Resultado: 2
Justificativa: A frase inicia com coerência ao se referir a uma pilha e ao fazer uma pergunta sobre onde ocorre uma operação de inserção de elementos. No entanto, a coerência é prejudicada pelo uso do termo "enfileirar", que é específico para operações em uma fila, onde os elementos são adicionados ao final. Em uma pilha, a operação de inserção é chamada de "empilhar", e os elementos são adicionados ao topo. A confusão entre os termos de fila e pilha introduz um erro conceitual que afeta a coerência do texto.</t>
  </si>
  <si>
    <t>#20
Texto:"Em uma fila a operação de enfileirar ocorre em qual extremidade?"
Tarefa: Dado o texto acima, forneça uma pontuação de coerência do texto (5 - alta, 1 - baixa) e justifique sua resposta no formato abaixo:
Resultado: &lt;PONTUAÇÃO&gt;
Justificativa: &lt;JUSTIFICATIVA&gt;</t>
  </si>
  <si>
    <t xml:space="preserve">#20
Resultado: 5
Justificativa: O texto apresenta uma estrutura clara e objetiva, fazendo uma pergunta específica e consistente sobre a operação de enfileirar em uma fila. A linguagem utilizada é simples e direta, sem ambiguidades ou erros de gramática. Além disso, a pergunta é bem definida e fácil de entender, e a operação de enfileirar é uma operação típica de filas, o que torna o texto coerente e fácil de compreender. A resposta à pergunta também é óbvia, pois a operação de enfileirar ocorre na extremidade posterior da fila.
</t>
  </si>
  <si>
    <t xml:space="preserve">#20
Resultado: 5
Justificativa: A pontuação de coerência é alta (5) porque o texto apresenta uma pergunta clara e precisa sobre um tema bem definido (operação de enfileirar em uma fila). A pergunta está corretamente formulada, utilizando o termo técnico adequado ("enfileirar") para descrever a operação específica em filas. Isso demonstra um conhecimento apropriado do contexto das estruturas de dados e estabelece uma base clara para uma discussão técnica sobre como ocorre essa operação em uma fila. A pergunta não deixa espaço para ambiguidades ou interpretações equivocadas, o que contribui para a alta coerência do texto.
</t>
  </si>
  <si>
    <t>#20
Resultado: 5 (alta)
Justificativa:
O texto "Em uma fila a operação de enfileirar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"extremidade posterior" (também conhecida como "fim" ou "traseira") é clara, objetiva e precisa, utilizando a terminologia técnica correta para se referir à extremidade da fila onde a operação de enfileirar ocorre.
Concisão: O texto é conciso, com apenas uma frase que apresenta a resposta à pergunta de forma direta.
Correção gramatical: O texto está escrito de acordo com as normas gramaticais da língua portuguesa.
Conclusão:
O texto "Em uma fila a operação de enfileirar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desenfileirar ocorre na extremidade anterior da fila (também conhecida como "frente" ou "início"). No entanto, como a pergunta se concentra apenas na operação de enfileirar, a resposta fornecida no texto é suficiente e correta.
O texto também poderia ser aprimorado com a inclusão de um exemplo ilustrativo para facilitar a compreensão do leitor. No entanto, a ausência de um exemplo não compromete a coerência do texto.
No geral, o texto "Em uma fila a operação de enfileirar ocorre em qual extremidade?" é um bom exemplo de um texto coeso e informativo.</t>
  </si>
  <si>
    <t>#20
Pontuação de Coerência: 5
Justificativa: A operação de enfileirar, também conhecida como enqueue, ocorre na extremidade posterior da fila, ou seja, no final da fila. Quando um elemento é enfileirado, ele é adicionado ao final da fila, aguardando sua vez para ser processado ou retirado. Essa operação segue o princípio FIFO (First In, First Out), onde o primeiro elemento a entrar na fila é o primeiro a sair. Por exemplo, se tivermos uma fila com os elementos (1, 2, 3) e enfileirarmos o elemento 4, a fila ficará assim: (1, 2, 3, 4) 1 [2][2]. 🚶‍♂️🚶‍♀️</t>
  </si>
  <si>
    <t>#20
Resultado: 5
Justificativa: O texto é coerente pois faz uma pergunta clara e relevante sobre a operação de inserção de elementos em uma fila, usando o termo correto "enfileirar". A questão sobre em qual extremidade essa operação ocorre é apropriada, já que em uma fila os elementos são adicionados ao final, seguindo o princípio FIFO (First In, First Out). A precisão da terminologia técnica e a relevância da questão no contexto das estruturas de dados contribuem para a alta coerência do texto.</t>
  </si>
  <si>
    <t>#20_pert
Texto:"Em uma fila a operação de empilhar ocorre em qual extremidade?"
Tarefa: Dado o texto acima, forneça uma pontuação de coerência do texto (5 - alta, 1 - baixa) e justifique sua resposta no formato abaixo:
Resultado: &lt;PONTUAÇÃO&gt;
Justificativa: &lt;JUSTIFICATIVA&gt;</t>
  </si>
  <si>
    <t xml:space="preserve">#20_pert
Resultado: 1
Justificativa: O texto apresenta uma estrutura clara, mas a pergunta é inconsistente e confusa. A operação de empilhar não ocorre em uma fila, pois empilhar é uma operação típica de pilhas, e não de filas. Isso torna a pergunta sem sentido e impossível de responder de forma coerente. Além disso, a linguagem utilizada é simples e direta, mas a pergunta em si é errada e não faz sentido no contexto de filas, o que diminui drasticamente a coerência do texto.
</t>
  </si>
  <si>
    <t>#20_pert
Resultado: 1
Justificativa: A pontuação de coerência é baixa (1) porque o texto contém uma contradição fundamental no uso dos termos técnicos. A pergunta menciona a operação de "empilhar", que é uma operação associada a pilhas, não a filas. Em filas, a operação correspondente seria "enfileirar". Essa incongruência cria uma confusão significativa, pois os termos utilizados não estão corretos para descrever a estrutura mencionada (fila). Isso compromete severamente a coerência do texto, pois a pergunta não está alinhada com o contexto técnico apropriado e pode levar a interpretações errôneas por parte do leitor.</t>
  </si>
  <si>
    <t xml:space="preserve">#20_pert
Resultado: 1 (baixa)
Justificativa:
O texto "Em uma fila a operação de empilhar ocorre em qual extremidade?" apresenta baixa coerência devido à incoerência conceitual e à falta de clareza.
Aspectos negativos:
Incoerência conceitual: O texto tenta associar a operação de empilhar a uma fila, o que é conceitualmente incorreto. Empilhar é uma operação exclusiva de pilhas, que seguem a regra LIFO (Last In, First Out). Filas, por outro lado, seguem a regra FIFO (First In, First Out) e suas operações válidas são enfileirar e desenfileirar.
Falta de clareza: O texto não apresenta uma distinção clara entre filas e pilhas, o que pode gerar confusão no leitor.
Termo incorreto: O texto utiliza o termo "empilhar" para se referir a uma operação em uma fila. O termo correto para a operação de adicionar elementos em uma fila é "enfileirar".
Conclusão:
O texto "Em uma fila a operação de empilhar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pilha a operação de empilhar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empilhar ocorre na extremidade superior da pilha (também conhecida como "topo").
Ao realizar essas alterações, o texto se tornará mais coerente, informativo e responderá à pergunta de forma correta e precisa.
</t>
  </si>
  <si>
    <t xml:space="preserve">#20_pert
Pontuação de Coerência: 4
Justificativa: A operação de empilhar em uma fila ocorre na extremidade posterior. Quando um elemento é adicionado à fila, ele é colocado no final da fila, empurrando os elementos existentes para frente. Portanto, a operação de empilhar acontece na extremidade posterior da fila. No entanto, é importante observar que essa convenção pode variar dependendo do contexto ou da implementação específica da fila. Em alguns casos, a extremidade frontal também pode ser considerada como o local onde ocorre a operação de empilhar, mas a abordagem mais comum é usar a extremidade posterior para essa operação. 😊
</t>
  </si>
  <si>
    <t>#20_pert
Resultado: 2
Justificativa: A frase começa de maneira coerente ao se referir a uma fila e ao questionar sobre a extremidade onde ocorre uma operação de inserção de elementos. No entanto, o uso do termo "empilhar" é inadequado para uma fila. "Empilhar" é o termo apropriado para adicionar elementos ao topo de uma pilha, não para uma fila, onde o termo correto para adicionar um elemento é "enfileirar" e ocorre no final da fila. A utilização de um termo específico de pilha em um contexto de fila introduz um erro conceitual que afeta a coerência do texto.</t>
  </si>
  <si>
    <t xml:space="preserve">
Texto:"&lt;TEXTO&gt;"
Tarefa: Dado o texto acima, forneça uma pontuação de coerência do texto (5 - alta, 1 - baixa) e justifique sua resposta no formato abaixo:
Resultado: &lt;PONTUAÇÃO&gt;
Justificativa: &lt;JUSTIFICATIVA&gt;    
</t>
  </si>
  <si>
    <t>BERT</t>
  </si>
  <si>
    <t>CWP cos</t>
  </si>
  <si>
    <t>mean ALL</t>
  </si>
  <si>
    <t>Coh/Inc</t>
  </si>
  <si>
    <t xml:space="preserve">Coh </t>
  </si>
  <si>
    <t xml:space="preserve">Inc </t>
  </si>
  <si>
    <t>Coh</t>
  </si>
  <si>
    <t>Inc</t>
  </si>
  <si>
    <t>Coh CWP cos</t>
  </si>
  <si>
    <t>Inc CWP cos</t>
  </si>
  <si>
    <t>Coh Copilot</t>
  </si>
  <si>
    <t>Inc Copilot</t>
  </si>
  <si>
    <t>Coh Sabiá-3</t>
  </si>
  <si>
    <t>Inc Sabiá-3</t>
  </si>
  <si>
    <t>LLaMA-3 8B</t>
  </si>
  <si>
    <t>LLaMA-3.1 305B</t>
  </si>
  <si>
    <t>Predição</t>
  </si>
  <si>
    <t>Acertos (1- VP, 2 
- FP, 3-VN, 4-FN)</t>
  </si>
  <si>
    <t>Acertos</t>
  </si>
  <si>
    <t>VP - 1 - Coerente classificado como coerente</t>
  </si>
  <si>
    <t>FP - 2 - Coerente classificado como incoerente</t>
  </si>
  <si>
    <t>VN - 3 - Incoerente classificado como incoerente</t>
  </si>
  <si>
    <t>FN - 4 - Incoerente classificado como coerente</t>
  </si>
  <si>
    <t>Estatísticas/LLM</t>
  </si>
  <si>
    <t>Acurácia</t>
  </si>
  <si>
    <t>Precisão</t>
  </si>
  <si>
    <t>Recall</t>
  </si>
  <si>
    <t>F1 Score</t>
  </si>
  <si>
    <t>Matriz de confusão</t>
  </si>
  <si>
    <t>True labels</t>
  </si>
  <si>
    <t>Incs</t>
  </si>
  <si>
    <t>Cohs</t>
  </si>
  <si>
    <t>Predict labels</t>
  </si>
  <si>
    <t>#1
Texto:"Como enfileirar elementos em uma fila?"
Tarefa: Dado o texto acima forneça o resultado da classificação como coerente(1) ou incoerente(0) e justifique sua resposta no formato abaixo:
Resultado: &lt;coerente(1)&gt; ou &lt;incoerente(0)&gt;
Justificativa: &lt;JUSTIFICATIVA&gt;</t>
  </si>
  <si>
    <t>#1
Resultado: &lt;coerente(1)&gt;
Justificativa: O texto apresenta uma pergunta clara e objetiva sobre como enfileirar elementos em uma fila, o que é um conceito comum em estruturas de dados em programação. A linguagem utilizada é simples e direta, não havendo ambiguidade ou contradição na frase, tornando-a coerente.</t>
  </si>
  <si>
    <t>#1
Resultado: &lt;coerente(1)&gt;
Justificativa: O texto é coerente porque formula uma pergunta clara e compreensível sobre como realizar uma operação específica em uma fila, que é enfileirar elementos. Enfileirar (enqueue) é a operação utilizada em filas para adicionar elementos ao final da fila. Portanto, a pergunta está bem estruturada para solicitar informações sobre como adicionar elementos a uma fila, através da operação de enfileirar.</t>
  </si>
  <si>
    <t>#1
Resultado: &lt;coerente(1)&gt;
Justificativa:
O texto "Como enfileirar elementos em uma fila?" apresenta uma pergunta clara e objetiva sobre a operação de enfileirar elementos em uma estrutura de dados tipo fila. A pergunta demonstra conhecimento prévio do que é uma fila e busca instruções sobre como adicionar elementos a ela.
Elementos que contribuem para a coerência:
Uso de terminologia específica: O texto utiliza a palavra "enfileirar", que é o termo técnico correto para a operação de adicionar elementos em uma fila.
Clareza e objetividade: A pergunta é formulada de forma clara e direta, transmitindo o objetivo de forma precisa.
Conhecimento prévio: A menção à fila indica que o autor possui um conhecimento básico sobre o conceito de filas.
Considerações adicionais:
O texto não apresenta informações suficientes para determinar qual tipo de fila está em questão (por exemplo, fila sequencial ou fila encadeada).
A pergunta não especifica em qual linguagem de programação ou ambiente o enfileiramento deve ser realizado.
No entanto, esses pontos não comprometem a coerência geral do texto, que se mostra claro e objetivo ao questionar sobre a operação de enfileirar elementos em uma fila.</t>
  </si>
  <si>
    <t>#1
Resultado: &lt;coerente(1)&gt; 
Justificativa: A operação de enfileirar (ou “enqueue”) consiste em adicionar um elemento ao final da fila, enquanto a operação de desenfileirar (ou “dequeue”) remove o elemento do início da fila1. Portanto, o texto está coerente ao explicar essas operações básicas em uma estrutura de fila. Além disso, outras fontes também corroboram essas definições2. 🚀</t>
  </si>
  <si>
    <t>#1
Resultado: &lt;incoerente(0)&gt;
Justificativa: O texto apresentado parece ser uma instrução ou pergunta técnica sobre uma operação de estrutura de dados em programação, referindo-se ao conceito de "fila". No entanto, a frase está incompleta ou descontextualizada, pois não fornece informações suficientes para entender completamente o que está sendo pedido ou explicado. Para ser coerente, o texto deveria fornecer mais detalhes ou contexto sobre como os elementos devem ser enfileirados, em qual linguagem de programação ou contexto específico está sendo discutido, ou qual tipo de fila está sendo referido. Sem essas informações adicionais, a frase é incoerente como uma instrução ou explicação completa.</t>
  </si>
  <si>
    <t xml:space="preserve">#1_pert
Texto:"Como enfileirar elementos em uma pilha?"
Tarefa: Dado o texto acima forneça o resultado da classificação como coerente(1) ou incoerente(0) e justifique sua resposta no formato abaixo:
Resultado: &lt;coerente(1)&gt; ou &lt;incoerente(0)&gt;
Justificativa: &lt;JUSTIFICATIVA&gt;
</t>
  </si>
  <si>
    <t xml:space="preserve">#1_pert
Resultado: &lt;incoerente(0)&gt;
Justificativa: Embora a linguagem utilizada seja clara e objetiva, a pergunta apresenta uma contradição conceitual. Em estruturas de dados, uma pilha é uma estrutura de dados que segue o princípio LIFO (Last In, First Out), ou seja, o último elemento adicionado é o primeiro a ser removido. Já a fila é uma estrutura de dados que segue o princípio FIFO (First In, First Out), ou seja, o primeiro elemento adicionado é o primeiro a ser removido. Portanto, não faz sentido falar em enfileirar elementos em uma pilha, pois a pilha não é uma estrutura de dados que segue a ordem de fila.
</t>
  </si>
  <si>
    <t xml:space="preserve">#1_pert
Resultado: &lt;incoerente(0)&gt;
Justificativa: O texto é incoerente porque menciona uma operação que não é aplicável à estrutura de dados pilha. Enfileirar (enqueue) é uma operação específica de filas, não de pilhas. Em pilhas, utiliza-se a operação empilhar (push) para adicionar elementos. Portanto, a pergunta não faz sentido dentro do contexto correto das operações em estruturas de dados do tipo pilha.
</t>
  </si>
  <si>
    <t xml:space="preserve">#1_pert
Resultado: &lt;incoerente(0)&gt;
Justificativa:
O texto "Como enfileirar elementos em uma pilha?" apresenta uma pergunta que, embora pareça similar à anterior, demonstra uma incoerência fundamental. A operação de "enfileirar" está intrinsecamente relacionada à estrutura de dados chamada "fila", enquanto a operação adequada para pilhas é chamada de "empilhar".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</si>
  <si>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#1_pert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t>
  </si>
  <si>
    <t>#1_pert
Resultado: &lt;coerente(1)&gt;
Justificativa: O texto apresenta uma pergunta clara e direta sobre uma operação comum em estruturas de dados na área da computação. "Enfileirar elementos em uma pilha" pode ser interpretado como uma solicitação de informações sobre como adicionar elementos a uma pilha (stack), que é uma estrutura de dados que segue o princípio LIFO (Last In, First Out). Embora a terminologia "enfileirar" seja mais comumente associada a filas (queues), que seguem o princípio FIFO (First In, First Out), a pergunta ainda é compreensível e faz sentido no contexto de programação, pois alguém pode estar buscando entender como realizar operações de inserção (push) em uma pilha. Portanto, a frase é coerente como uma questão técnica dentro do contexto apropriado.</t>
  </si>
  <si>
    <t xml:space="preserve">#2
Texto:"Como desenfileirar elementos em uma fila?"
Tarefa: Dado o texto acima forneça o resultado da classificação como coerente(1) ou incoerente(0) e justifique sua resposta no formato abaixo:
Resultado: &lt;coerente(1)&gt; ou &lt;incoerente(0)&gt;
Justificativa: &lt;JUSTIFICATIVA&gt;
</t>
  </si>
  <si>
    <t>#2
Resultado: &lt;coerente(1)&gt;
Justificativa: A pergunta apresenta uma linguagem clara e objetiva e faz sentido em relação às estruturas de dados. Desenfileirar elementos em uma fila é um conceito válido, pois uma fila é uma estrutura de dados que segue o princípio FIFO (First In, First Out), ou seja, os elementos são adicionados e removidos em uma ordem específica. A pergunta está se referindo à remoção de elementos da fila, o que é uma operação comum em estruturas de dados.</t>
  </si>
  <si>
    <t>#2
Resultado: &lt;coerente(1)&gt;
Justificativa: O texto é coerente porque formula uma pergunta clara e compreensível sobre como realizar uma operação específica em uma fila, que é desenfileirar elementos. Desenfileirar (dequeue) é a operação utilizada em filas para remover o elemento que está na frente da fila. Portanto, a pergunta está bem formulada para obter informações sobre como remover elementos de uma fila, através da operação de desenfileirar.</t>
  </si>
  <si>
    <t xml:space="preserve">#2
Resultado: &lt;coerente(1)&gt;
Justificativa:
O texto "Como desenfileirar elementos em uma fila?" apresenta uma pergunta clara, objetiva e coerente com o conceito de filas. A palavra "desenfileirar" é o termo técnico correto para a operação de remover elementos de uma fila, demonstrando conhecimento da estrutura de dados e da operação específica em questão.
Elementos que contribuem para a coerência:
Uso de terminologia específica: O texto utiliza a palavra "desenfileirar", que é o termo técnico correto para a operação de remover elementos de uma fila.
Clareza e objetividade: A pergunta é formulada de forma clara e direta, transmitindo o objetivo de forma precisa.
Conhecimento prévio: A menção à fila e à operação de desenfileirar indica que o autor possui um conhecimento básico sobre o conceito de filas e suas operações.
Considerações adicionais:
O texto não apresenta informações suficientes para determinar qual tipo de fila está em questão (por exemplo, fila sequencial ou fila encadeada).
A pergunta não especifica em qual linguagem de programação ou ambiente o desenfileiramento deve ser realizado.
No entanto, esses pontos não comprometem a coerência geral do texto, que se mostra claro e objetivo ao questionar sobre a operação de desenfileirar elementos em uma fila.
</t>
  </si>
  <si>
    <t>#2
Resultado: &lt;coerente(1)&gt; 
Justificativa: A operação de desenfileirar (ou “dequeue”) remove o elemento do início da fila, seguindo o princípio FIFO (First In, First Out)1. Portanto, o texto está coerente ao mencionar essa operação específica em uma estrutura de fila. Além disso, outras fontes também corroboram essa definição2. 🚀</t>
  </si>
  <si>
    <t>#2
Resultado: &lt;coerente(1)&gt;
Justificativa: O texto apresenta uma pergunta técnica clara e relevante para a área de ciência da computação, especificamente sobre estruturas de dados. "Desenfileirar elementos em uma fila" refere-se ao processo de remover elementos de uma fila (queue), que é uma estrutura de dados baseada no princípio FIFO (First</t>
  </si>
  <si>
    <t>#2_pert
Texto:"Como desenfileirar elementos em uma pilha?"
Tarefa: Dado o texto acima forneça o resultado da classificação como coerente(1) ou incoerente(0) e justifique sua resposta no formato abaixo:
Resultado: &lt;coerente(1)&gt; ou &lt;incoerente(0)&gt;
Justificativa: &lt;JUSTIFICATIVA&gt;</t>
  </si>
  <si>
    <t>#2_pert
Resultado: &lt;coerente(1)&gt;
Justificativa: Embora a pergunta possa soar semelhante à anterior, que foi classificada como incoerente, esta pergunta é coerente porque, em uma pilha, é possível remover elementos, e essa operação é chamada de desempilhar. Em uma pilha, os elementos são adicionados e removidos em uma ordem específica, seguindo o princípio LIFO (Last In, First Out), ou seja, o último elemento adicionado é o primeiro a ser removido. Portanto, a pergunta faz sentido em relação às estruturas de dados.</t>
  </si>
  <si>
    <t xml:space="preserve">#2_pert
Resultado: &lt;incoerente(0)&gt;
Justificativa: O texto é incoerente porque menciona uma operação que não é aplicável à estrutura de dados pilha. Desenfileirar (dequeue) é uma operação específica de filas, não de pilhas. Em pilhas, utiliza-se a operação desempilhar (pop) para remover o elemento que está no topo da pilha. Portanto, a pergunta não faz sentido dentro do contexto correto das operações em estruturas de dados do tipo pilha.
</t>
  </si>
  <si>
    <t>#2_pert
Resultado: &lt;incoerente(0)&gt;
Justificativa:
O texto "Como desenfileirar elementos em uma pilha?" apresenta uma incoerência similar à do texto anterior, demonstrando confusão entre filas e pilhas. A operação de "desenfileirar" está intrinsecamente relacionada à estrutura de dados chamada "fila", enquanto a operação adequada para pilhas é chamada de "desempilhar".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</si>
  <si>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#2_pert
Resultado: &lt;coerente(1)&gt; 
Justificativa: A operação de desenfileirar (ou “dequeue”) remove o elemento que está na primeira posição da fila, seguindo o princípio FIFO (First In, First Out)1. No entanto, é importante observar que a operação de desenfileirar não é aplicável a estruturas de pilha. Em uma pilha, a operação correspondente é chamada de “pop”, que remove o elemento do topo da pilha, seguindo a regra LIFO (Last In, First Out)2. Portanto, o texto está coerente ao mencionar a operação de desenfileirar, mas é importante esclarecer que essa operação não se aplica diretamente a pilhas. 🚀</t>
  </si>
  <si>
    <t>#2_pert
Resultado: &lt;incoerente(0)&gt;
Justificativa: O texto apresenta um conflito de terminologia dentro do contexto das estruturas de dados em computação. "Desenfileirar" é um termo associado à operação de remoção de elementos de uma fila (queue), seguindo o princípio FIFO (First In, First Out), onde o primeiro elemento que entra é o primeiro que sai. No entanto, uma pilha (stack) é uma estrutura de dados que opera pelo princípio LIFO (Last In, First Out), onde o último elemento que entra é o primeiro que sai. O termo apropriado para remover elementos de uma pilha é "pop". Portanto, a frase é incoerente porque mistura a terminologia de duas estruturas de dados diferentes: fila e pilha.</t>
  </si>
  <si>
    <t>#3
Texto:"Como empilhar elementos em uma pilha?"
Tarefa: Dado o texto acima forneça o resultado da classificação como coerente(1) ou incoerente(0) e justifique sua resposta no formato abaixo:
Resultado: &lt;coerente(1)&gt; ou &lt;incoerente(0)&gt;
Justificativa: &lt;JUSTIFICATIVA&gt;</t>
  </si>
  <si>
    <t>#3
Resultado: &lt;coerente(1)&gt;
Justificativa: A pergunta apresenta uma linguagem clara e objetiva e faz sentido em relação às estruturas de dados. Empilhar elementos em uma pilha é um conceito válido, pois uma pilha é uma estrutura de dados que segue o princípio LIFO (Last In, First Out), ou seja, os elementos são adicionados e removidos em uma ordem específica. A pergunta está se referindo à adição de elementos à pilha, o que é uma operação comum em estruturas de dados.</t>
  </si>
  <si>
    <t>#3
Resultado: &lt;coerente(1)&gt;
Justificativa: O texto é coerente porque formula uma pergunta clara e compreensível sobre como realizar uma operação específica em uma pilha, que é empilhar elementos. Empilhar (push) é a operação utilizada em pilhas para adicionar um novo elemento no topo da pilha. Portanto, a pergunta está bem formulada para obter informações sobre como adicionar elementos a uma pilha, através da operação de empilhar.</t>
  </si>
  <si>
    <t>#3
Resultado: &lt;coerente(1)&gt;
Justificativa:
O texto "Como empilhar elementos em uma pilha?" apresenta uma pergunta clara, objetiva e coerente com o conceito de pilhas. A palavra "empilhar" é o termo técnico correto para a operação de adicionar elementos em uma pilha, demonstrando conhecimento da estrutura de dados e da operação específica em questão.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prévio: A menção à pilha e à operação de empilhar indica que o autor possui um conhecimento básico sobre o conceito de pilhas e suas operações.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pilha.</t>
  </si>
  <si>
    <t xml:space="preserve">#3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🚀a.
</t>
  </si>
  <si>
    <t>#3
Resultado: &lt;coerente(1)&gt;
Justificativa: O texto é coerente porque "empilhar elementos em uma pilha" é uma expressão correta e comum para descrever a ação de adicionar elementos a uma estrutura de dados conhecida como pilha (stack). Na computação, uma pilha é uma coleção de elementos com as operações de empilhar (push) e desempilhar (pop), seguindo o princípio LIFO (Last In, First Out). A expressão usada está alinhada com a terminologia correta para a operação de inserção de elementos na estrutura de dados pilha, tornando o texto coerente no contexto de programação e estruturas de dados.</t>
  </si>
  <si>
    <t>#3_pert
Texto:"Como empilhar elementos em uma fila?"
Tarefa: Dado o texto acima forneça o resultado da classificação como coerente(1) ou incoerente(0) e justifique sua resposta no formato abaixo:
Resultado: &lt;coerente(1)&gt; ou &lt;incoerente(0)&gt;
Justificativa: &lt;JUSTIFICATIVA&gt;</t>
  </si>
  <si>
    <t xml:space="preserve">#3_pert
Resultado: &lt;coerente(1)&gt;
Justificativa: O texto "Como empilhar elementos em uma fila?" é uma pergunta clara e objetiva que busca uma resposta sobre como realizar uma ação específica (empilhar elementos em uma fila). A estrutura da frase é correta e os termos utilizados são coerentes com o contexto, o que permite entender facilmente o que está sendo perguntado. Além disso, a pergunta é precisa e direta, o que torna fácil responder a ela.
</t>
  </si>
  <si>
    <t>#3_pert
Resultado: &lt;incoerente(0)&gt;
Justificativa: O texto é incoerente porque menciona uma operação que não é aplicável à estrutura de dados fila. "Empilhar" (push) é uma operação específica de pilhas, não de filas. Em filas, utiliza-se a operação de "enfileirar" (enqueue) para adicionar elementos. Portanto, a pergunta não faz sentido dentro do contexto correto das operações em estruturas de dados do tipo fila.</t>
  </si>
  <si>
    <t xml:space="preserve">#3_pert
Resultado: &lt;incoerente(0)&gt;
Justificativa:
O texto "Como empilhar elementos em uma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</si>
  <si>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#3_pert
Resultado: coerente (1)
Justificativa: A ação de empilhar elementos em uma fila é coerente, pois corresponde ao comportamento esperado em uma estrutura de dados do tipo fila. Quando adicionamos um elemento a uma fila, ele é colocado no final da fila, e quando removemos elementos, retiramos do início da fila. Portanto, empilhar elementos em uma fila é uma operação válida e coerente com a definição desse tipo de estrutura. 🚀</t>
  </si>
  <si>
    <t>#3_pert
Resultado: &lt;incoerente(0)&gt;
Justificativa: O texto contém uma incoerência devido ao uso inadequado da terminologia relacionada às estruturas de dados. "Empilhar elementos" refere-se à operação de adicionar elementos em uma pilha (stack), onde cada novo elemento é adicionado no topo da pilha. No entanto, uma fila (queue) opera de maneira diferente, seguindo o princípio FIFO (First In, First Out), onde os elementos são adicionados ao final da fila e removidos do início. O termo correto para adicionar elementos em uma fila seria "enfileirar elementos". Portanto, a frase é incoerente porque mistura os termos específicos de duas estruturas de dados distintas: pilha e fila.</t>
  </si>
  <si>
    <t xml:space="preserve">#4
Texto:"Como empilhar e desempilhar elementos em uma pilha?"
Tarefa: Dado o texto acima forneça o resultado da classificação como coerente(1) ou incoerente(0) e justifique sua resposta no formato abaixo:
Resultado: &lt;coerente(1)&gt; ou &lt;incoerente(0)&gt;
Justificativa: &lt;JUSTIFICATIVA&gt;
</t>
  </si>
  <si>
    <t xml:space="preserve">#4
Resultado: &lt;coerente(1)&gt;
Justificativa: O texto "Como empilhar e desempilhar elementos em uma pilha?" é uma pergunta clara e objetiva que busca uma resposta sobre como realizar duas ações específicas (empilhar e desempilhar) em uma estrutura de dados específica (pilha). A estrutura da frase é correta e os termos utilizados são coerentes com o contexto, o que permite entender facilmente o que está sendo perguntado. Além disso, a pergunta é precisa e direta, e as ações de empilhar e desempilhar são operações comuns em uma pilha, o que torna a pergunta coerente e razoável.
</t>
  </si>
  <si>
    <t>#4
Resultado: &lt;coerente(1)&gt;
Justificativa: O texto é coerente porque formula uma pergunta clara e compreensível sobre como realizar duas operações específicas em uma pilha: empilhar (push) e desempilhar (pop) elementos. Essas são operações fundamentais em estruturas de pilha, onde empilhar refere-se a adicionar um elemento no topo da pilha e desempilhar refere-se a remover o elemento do topo da pilha. Portanto, a pergunta está bem formulada para obter informações sobre como realizar essas operações em uma pilha.</t>
  </si>
  <si>
    <t xml:space="preserve">#4
Resultado: &lt;coerente(1)&gt;
Justificativa:
O texto "Como empilhar e desempilhar elementos em uma pilha?" apresenta uma pergunta clara, objetiva e coerente com o conceito de pilhas. As palavras "empilhar" e "desempilhar" são os termos técnicos corretos para as operações básicas de adicionar e remover elementos em uma pilha, respectivamente. A pergunta demonstra conhecimento da estrutura de dados e das suas operações fundamentais.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pilha..
</t>
  </si>
  <si>
    <t>#4
Resultado: coerente (1)
Justificativa: A operação de empilhar (ou inserir) um elemento em uma pilha é realizada por meio da função push(). Essa ação adiciona um novo elemento ao topo da pilha. Por outro lado, a operação de desempilhar (ou remover) um elemento da pilha é feita com a função pop(), que remove o elemento do topo. Portanto, empilhar e desempilhar elementos em uma pilha são operações coerentes e essenciais para o funcionamento correto dessa estrutura de dados. 📚🔍</t>
  </si>
  <si>
    <t>#4
Resultado: &lt;coerente(1)&gt;
Justificativa: O texto é coerente porque descreve corretamente as operações fundamentais de adicionar (empilhar) e remover (desempilhar) elementos de uma estrutura de dados conhecida como pilha (stack). Em programação, uma pilha é uma estrutura de dados do tipo LIFO (Last In, First Out), onde o último elemento a entrar é o primeiro a sair. As operações de "push" (empilhar) e "pop" (desempilhar) são as operações básicas para manipular uma pilha, e a frase faz referência exata a essas ações. Portanto, no contexto das estruturas de dados em computação, a pergunta é clara e utiliza a terminologia apropriada, tornando o texto coerente.</t>
  </si>
  <si>
    <t>#4_pert
Texto:"Como empilhar e desempilhar elementos em uma fila?"
Tarefa: Dado o texto acima forneça o resultado da classificação como coerente(1) ou incoerente(0) e justifique sua resposta no formato abaixo:
Resultado: &lt;coerente(1)&gt; ou &lt;incoerente(0)&gt;
Justificativa: &lt;JUSTIFICATIVA&gt;</t>
  </si>
  <si>
    <t xml:space="preserve">#4_pert
Resultado: &lt;incoerente(0)&gt;
Justificativa: O texto "Como empilhar e desempilhar elementos em uma fila?" é uma pergunta que apresenta uma incoerência conceitual. Em uma fila, os elementos são adicionados e removidos seguindo a ordem de chegada (FIFO - First-In-First-Out), não há operações de empilhar e desempilhar, que são características de uma pilha (LIFO - Last-In-First-Out). Além disso, as operações de empilhar e desempilhar são mutuamente exclusivas em uma pilha, o que torna a pergunta ainda mais incoerente no contexto de uma fila.
</t>
  </si>
  <si>
    <t>#4_pert
Resultado: &lt;coerente(1)&gt;
Justificativa: O texto é coerente porque formula uma pergunta clara e compreensível sobre como realizar duas operações específicas em uma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</si>
  <si>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#4_pert
Resultado: &lt;incoerente(0)&gt;
Justificativa:
O texto "Como empilhar e desempilhar elementos em uma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</si>
  <si>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#4_pert
Resultado: coerente (1)
Justificativa: O texto menciona a operação de empilhar e desempilhar elementos em uma fila. Essa descrição é coerente com o conceito de filas, onde os elementos são adicionados no final (operação de enfileirar ou “enqueue”) e removidos do início (operação de desenfileirar ou “dequeue”). Portanto, o texto está alinhado com a definição básica de filas em estruturas de dados. 😊</t>
  </si>
  <si>
    <t>#4_pert
Resultado: &lt;incoerente(0)&gt;
Justificativa: O texto é incoerente porque utiliza termos que são específicos para operações em uma pilha (stack) e os aplica a uma fila (queue), que é uma estrutura de dados diferente. Em uma fila, as operações corretas seriam "enfileirar" (enqueue) para adicionar elementos ao final da fila e "desenfileirar" (dequeue) para remover elementos do início da fila, seguindo o princípio FIFO (First In, First Out). "Empilhar" e "desempilhar" são termos associados à estrutura de dados pilha, onde os elementos são adicionados e removidos do topo da pilha, seguindo o princípio LIFO (Last In, First Out). A mistura desses termos específicos para operações em estruturas de dados distintas torna a frase incoerente.</t>
  </si>
  <si>
    <t xml:space="preserve">#5
Texto:"Como empilhar elementos em uma estrutura de dados pilha?"
Tarefa: Dado o texto acima forneça o resultado da classificação como coerente(1) ou incoerente(0) e justifique sua resposta no formato abaixo:
Resultado: &lt;coerente(1)&gt; ou &lt;incoerente(0)&gt;
Justificativa: &lt;JUSTIFICATIVA&gt;
</t>
  </si>
  <si>
    <t>#5
Resultado: &lt;coerente(1)&gt;
Justificativa: O texto "Como empilhar elementos em uma estrutura de dados pilha?" é uma pergunta clara e objetiva que busca uma resposta sobre como realizar uma ação específica (empilhar elementos) em uma estrutura de dados específica (pilha). A estrutura da frase é correta e os termos utilizados são coerentes com o contexto, o que permite entender facilmente o que está sendo perguntado. Além disso, a operação de empilhar é uma das principais operações realizadas em uma pilha, o que torna a pergunta coerente e razoável.</t>
  </si>
  <si>
    <t>#5
Resultado: &lt;coerente(1)&gt;
Justificativa: O texto é coerente porque formula uma pergunta clara e compreensível sobre como realizar uma operação específica em uma estrutura de dados do tipo pilha, que é empilhar elementos. A pergunta está bem formulada para obter informações sobre como adicionar elementos a uma pilha, através da operação de empilhar (push), que é a operação fundamental nesse tipo de estrutura de dados.</t>
  </si>
  <si>
    <t xml:space="preserve">#5
Resultado: &lt;coerente (1)&gt;
Justificativa:
O texto "Como empilhar elementos em uma estrutura de dados pilha?" apresenta uma pergunta clara, objetiva e coerente com o conceito de pilhas. A palavra "empilhar" é o termo técnico correto para a operação de adicionar elementos em uma pilha, demonstrando conhecimento da estrutura de dados e da operação específica em questão. A frase "estrutura de dados pilha" reforça a compreensão do autor sobre o conceito.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preciso: A menção à "estrutura de dados pilha" demonstra que o autor possui um conhecimento preciso do conceito de pilhas e sua terminologia específica.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estrutura de dados pilha.
</t>
  </si>
  <si>
    <t>#5
Resultado: coerente (1)
Justificativa: O texto está alinhado com a operação de empilhar elementos em uma estrutura de dados do tipo pilha. A operação push é utilizada para adicionar um novo elemento ao topo da pilha. Nesse processo, alocamos memória para um novo nó, lemos os dados desse elemento e fazemos o novo nó apontar para o topo atual da pilha. Assim, o novo elemento é empilhado corretamente. 😊</t>
  </si>
  <si>
    <t>#5
Resultado: &lt;coerente(1)&gt;
Justificativa: O texto é coerente porque faz referência correta à operação de adicionar elementos a uma estrutura de dados conhecida como pilha (stack). A ação de "empilhar" é o termo técnico correto para descrever como inserir elementos em uma pilha, que é uma estrutura de dados onde os elementos são adicionados e removidos de um único lado, conhecido como topo da pilha, seguindo o princípio LIFO (</t>
  </si>
  <si>
    <t>#5_pert
Texto:"Como empilhar elementos em uma estrutura de dados fila?"
Tarefa: Dado o texto acima forneça o resultado da classificação como coerente(1) ou incoerente(0) e justifique sua resposta no formato abaixo:
Resultado: &lt;coerente(1)&gt; ou &lt;incoerente(0)&gt;
Justificativa: &lt;JUSTIFICATIVA&gt;</t>
  </si>
  <si>
    <t>#5_pert
Resultado: &lt;incoerente(0)&gt;
Justificativa: Embora a pergunta seja clara e objetiva, a estrutura de dados fila não é utilizada para empilhar elementos. A fila é uma estrutura de dados que segue o princípio FIFO (First-In-First-Out), onde os elementos são adicionados e removidos apenas do início e do fim da fila. Já a empilhamento de elementos é mais comum em estruturas de dados como pilhas (stacks). Portanto, a pergunta apresenta uma incoerência conceitual.</t>
  </si>
  <si>
    <t>#5_pert
Resultado: &lt;incoerente(0)&gt;
Justificativa: O texto é incoerente porque menciona uma estrutura de dados que não existe na nomenclatura comum. A estrutura de dados correta é "fila" e não "estrutura de dados fila". Portanto, a frase não está gramaticalmente correta e não faz sentido dentro do contexto correto das estruturas de dados comuns.</t>
  </si>
  <si>
    <t xml:space="preserve">#5_pert
Resultado: &lt;incoerente(0)&gt;
Justificativa:
O texto "Como empilhar elementos em uma estrutura de dados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</si>
  <si>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#5_pert
Resultado: coerente (1)
Justificativa: A operação de 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
</t>
  </si>
  <si>
    <t>#5_pert
Resultado: &lt;incoerente(0)&gt;
Justificativa: O texto é incoerente porque utiliza o termo "empilhar" de forma inadequada para descrever a adição de elementos em uma fila (queue). O termo "empilhar" é apropriado para operações em uma pilha (stack), onde os elementos são adicionados no topo da estrutura. Em uma fila, que segue o princípio FIFO (First In, First Out), os elementos são adicionados ao final da fila, e a operação correspondente é geralmente descrita como "enfileirar" ou "enqueue". A mistura de terminologia de pilha em um contexto de fila torna o texto incoerente.</t>
  </si>
  <si>
    <t xml:space="preserve">#6
Texto:"Como empilhar e desempilhar elementos em uma estrutura de dados pilha?"
Tarefa: Dado o texto acima forneça o resultado da classificação como coerente(1) ou incoerente(0) e justifique sua resposta no formato abaixo:
Resultado: &lt;coerente(1)&gt; ou &lt;incoerente(0)&gt;
Justificativa: &lt;JUSTIFICATIVA&gt;
</t>
  </si>
  <si>
    <t>#6
Resultado: &lt;coerente(1)&gt;
Justificativa: A pergunta apresenta uma combinação lógica e coerente de operações com uma estrutura de dados pilha. Empilhar e desempilhar são operações fundamentais em uma pilha, onde os elementos são adicionados e removidos do topo da pilha. A pergunta é clara, objetiva e faz sentido no contexto de programação e estruturas de dados, portanto, é considerada coerente.</t>
  </si>
  <si>
    <t>#6
Resultado: &lt;coerente(1)&gt;
Justificativa: O texto é coerente porque formula uma pergunta clara e compreensível sobre como realizar duas operações específicas em uma estrutura de dados do tipo pilha: empilhar (push) e desempilhar (pop) elementos. Essas são operações fundamentais e exclusivas de estruturas de pilha, onde empilhar refere-se a adicionar um elemento no topo da pilha e desempilhar refere-se a remover o elemento do topo da pilha. Portanto, a pergunta está bem formulada para obter informações sobre como realizar essas operações em uma estrutura de dados pilha.</t>
  </si>
  <si>
    <t xml:space="preserve">#6
Resultado: &lt;coerente(1)&gt;
Justificativa:
O texto "Como empilhar e desempilhar elementos em uma estrutura de dados pilha?" apresenta uma pergunta clara, objetiva e coerente com o conceito de pilhas. As palavras "empilhar" e "desempilhar" são os termos técnicos corretos para as operações básicas de adicionar e remover elementos em uma pilha, respectivamente. A frase "estrutura de dados pilha" reforça a compreensão do autor sobre o conceito. A menção a ambas as operações demonstra conhecimento das funcionalidades básicas de pilhas.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estrutura de dados pilha.
</t>
  </si>
  <si>
    <t>#6
Resultado: coerente (1)
Justificativa: A operação de empilhar e desempilhar elementos em uma estrutura de dados do tipo pilha é fundamental para o seu funcionamento. Na pilha, a operação push é utilizada para adicionar um novo elemento ao topo da pilha, enquanto a operação pop remove o elemento do topo. Essas operações seguem a lógica LIFO (Last-In, First-Out), onde o último elemento inserido é o primeiro a ser removido. Portanto, o texto está alinhado com os conceitos básicos de pilhas. 😊</t>
  </si>
  <si>
    <t>#6
Resultado: &lt;coerente(1)&gt;
Justificativa: O texto é coerente pois descreve precisamente as operações básicas realizadas em uma estrutura de dados do tipo pilha (stack). "Empilhar" refere-se à inserção de um elemento no topo da pilha, uma operação conhecida como "push". "Desempilhar" refere-se à remoção de um elemento do topo da pilha, conhecida como operação "pop". Ambos os termos são apropriados e corretamente associados à estrutura de dados pilha, que opera segundo o princípio LIFO (Last In, First Out), onde o último elemento a entrar é o primeiro a sair. Assim, a pergunta faz uso correto da terminologia técnica para a estrutura de dados em questão, tornando o texto coerente.</t>
  </si>
  <si>
    <t>#6_pert
Texto:"Como empilhar e desempilhar elementos em uma estrutura de dados fila?"
Tarefa: Dado o texto acima forneça o resultado da classificação como coerente(1) ou incoerente(0) e justifique sua resposta no formato abaixo:
Resultado: &lt;coerente(1)&gt; ou &lt;incoerente(0)&gt;
Justificativa: &lt;JUSTIFICATIVA&gt;</t>
  </si>
  <si>
    <t>#6_pert
Resultado: &lt;incoerente(0)&gt;
Justificativa: Embora a pergunta seja clara e objetiva, a combinação de operações de empilhar e desempilhar não é adequada para uma estrutura de dados fila. A fila é uma estrutura de dados que segue o princípio FIFO (First-In-First-Out), onde os elementos são adicionados e removidos apenas do início e do fim da fila. Já as operações de empilhar e desempilhar são mais comuns em estruturas de dados como pilhas (stacks). Portanto, a pergunta apresenta uma incoerência conceitual.</t>
  </si>
  <si>
    <t>#6_pert
Resultado: &lt;coerente(1)&gt;
Justificativa: O texto é coerente porque formula uma pergunta clara e compreensível sobre como realizar duas operações específicas em uma estrutura de dados do tipo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</si>
  <si>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 xml:space="preserve">#6_pert
Resultado: &lt;incoerente(0)&gt;
Justificativa:
O texto "Como empilhar e desempilhar elementos em uma estrutura de dados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</si>
  <si>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#6_pert
Resultado: coerente (1)
Justificativa: A operação de empilhar e desempilhar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t>
  </si>
  <si>
    <t>#6_pert
Resultado: &lt;incoerente(0)&gt;
Justificativa: O texto é incoerente porque utiliza os termos "empilhar" e "desempilhar" que são específicos para operações em uma pilha (stack), e tenta aplicá-los a uma fila (queue), que é uma estrutura de dados diferente. Em uma fila, que segue o princípio FIFO (First In, First Out), os elementos são adicionados ao final (operação de "enqueue" ou "enfileirar") e removidos do início (operação de "dequeue" ou "desenfileirar"). Portanto, o uso de "empilhar" e "desempilhar" para descrever operações em uma fila é incorreto e incoerente com a terminologia técnica apropriada para essa estrutura de dados.</t>
  </si>
  <si>
    <t>#7
Texto:"Como desempilhar elementos em uma pilha?"
Tarefa: Dado o texto acima forneça o resultado da classificação como coerente(1) ou incoerente(0) e justifique sua resposta no formato abaixo:
Resultado: &lt;coerente(1)&gt; ou &lt;incoerente(0)&gt;
Justificativa: &lt;JUSTIFICATIVA&gt;</t>
  </si>
  <si>
    <t xml:space="preserve">#7
Resultado: &lt;coerente(1)&gt;
Justificativa: O texto apresenta uma pergunta clara e objetiva sobre como desempilhar elementos em uma pilha, o que é um conceito comum em estruturas de dados em programação. A linguagem utilizada é simples e direta, sem ambiguidades ou erros gramaticais, tornando a pergunta fácil de entender e responder. Além disso, a pergunta é específica e focalizada em um tópico específico, o que a torna coerente e fácil de responder.
</t>
  </si>
  <si>
    <t>#7
Resultado: &lt;coerente(1)&gt;
Justificativa: O texto é coerente porque formula uma pergunta clara e gramaticalmente correta sobre como realizar uma operação específica em uma pilha, que é desempilhar elementos. Desempilhar (pop) é a operação padrão usada em estruturas de pilha para remover o elemento mais recentemente adicionado (topo da pilha). Portanto, a pergunta está bem formulada para obter informações sobre como realizar essa operação específica em uma pilha.</t>
  </si>
  <si>
    <t xml:space="preserve">#7
Resultado: &lt;coerente(1)&gt;
Justificativa:
O texto "Como desempilhar elementos em uma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</si>
  <si>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#7
Resultado: &lt;coerente(1)&gt; 
Justificativa: A operação de desempilhar em uma pilha consiste em remover o elemento do topo da pilha. Essa operação segue a regra LIFO (Last In, First Out), o que significa que o último elemento inserido é o primeiro a ser removido1. Portanto, o texto está coerente ao mencionar a operação de desempilhar elementos em uma pilha. Caso haja mais informações ou contexto específico, a justificativa pode ser aprimorada. 😊</t>
  </si>
  <si>
    <t>#7
Resultado: &lt;coerente(1)&gt;
Justificativa: O texto é coerente porque a ação de "desempilhar" é uma operação válida e essencial na manipulação de uma estrutura de dados pilha (stack). Em uma pilha, que opera sob o princípio LIFO (Last In, First Out), "desempilhar" é o termo técnico correto para remover o elemento que está no topo da pilha, sendo a operação inversa de "empilhar" (adicionar um elemento no topo). Portanto, a expressão está alinhada com a terminologia e as operações típicas de uma estrutura de dados pilha, o que torna o texto coerente no contexto da ciência da computação.</t>
  </si>
  <si>
    <t>#7_pert
Texto:"Como desempilhar elementos em uma fila?"
Tarefa: Dado o texto acima forneça o resultado da classificação como coerente(1) ou incoerente(0) e justifique sua resposta no formato abaixo:
Resultado: &lt;coerente(1)&gt; ou &lt;incoerente(0)&gt;
Justificativa: &lt;JUSTIFICATIVA&gt;</t>
  </si>
  <si>
    <t>#7_pert
Resultado: &lt;incoerente(0)&gt;
Justificativa: O texto apresenta uma pergunta que parece confundir conceitos básicos de estruturas de dados em programação. Uma fila (ou queue) é uma estrutura de dados que segue a ordem FIFO (First-In-First-Out), onde os elementos são adicionados ao final e removidos do início. Já uma pilha (ou stack) é uma estrutura de dados que segue a ordem LIFO (Last-In-First-Out), onde os elementos são adicionados e removidos do topo. A pergunta "Como desempilhar elementos em uma fila?" é incoerente porque a operação de desempilhar é característica de pilhas, não de filas.</t>
  </si>
  <si>
    <t>#7_pert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</si>
  <si>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#7_pert
Resultado: &lt;incoerente(0)&gt;
Justificativa:
O texto "Como desempilhar elementos em uma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</si>
  <si>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#7_pert
Resultado: incoerente (0)
Justificativa: O texto menciona “desempilhar elementos em uma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“fila” não faz sentido, tornando o texto incoerente</t>
  </si>
  <si>
    <t>#7_pert
Resultado: &lt;incoerente(0)&gt;
Justificativa: O texto é incoerente porque utiliza o termo "desempilhar", que é específico para a operação de remoção de elementos de uma pilha (stack), em referência a uma fila (queue). Em uma fila, que segue o princípio FIFO (First In, First Out), a operação de remoção de elementos é chamada de "desenfileirar" ou "dequeue". O termo "desempilhar" é apropriado para a estrutura de dados pilha, onde o último elemento a entrar é o primeiro a sair, enquanto em uma fila, o primeiro elemento a entrar é o primeiro a sair. A utilização do termo correto para a estrutura de dados em questão é essencial para a coerência do texto, e neste caso, o uso de "desempilhar" para uma fila é incorreto, tornando o texto incoerente.</t>
  </si>
  <si>
    <t>#8
Texto:"Como desempilhar elementos em uma estrutura de dados pilha?"
Tarefa: Dado o texto acima forneça o resultado da classificação como coerente(1) ou incoerente(0) e justifique sua resposta no formato abaixo:
Resultado: &lt;coerente(1)&gt; ou &lt;incoerente(0)&gt;
Justificativa: &lt;JUSTIFICATIVA&gt;</t>
  </si>
  <si>
    <t xml:space="preserve">#8
Resultado: &lt;coerente(1)&gt;
Justificativa: O texto apresenta uma pergunta clara e objetiva sobre como desempilhar elementos em uma estrutura de dados pilha, o que é um conceito comum em programação. A linguagem utilizada é simples e direta, sem ambiguidades ou erros gramaticais, tornando a pergunta fácil de entender e responder. Além disso, a pergunta é específica e focalizada em um tópico específico, que é a operação de desempilhar em uma pilha, que é uma operação válida e comum em estruturas de dados.
</t>
  </si>
  <si>
    <t>#8
Resultado: &lt;coerente(1)&gt;
Justificativa: O texto é coerente porque formula uma pergunta clara e compreensível sobre como realizar uma operação específica em uma estrutura de dados do tipo pilha, que é desempilhar elementos. Desempilhar (pop) é a operação utilizada em pilhas para remover o elemento que está no topo da pilha. Portanto, a pergunta está bem formulada para obter informações sobre como realizar essa operação em uma estrutura de dados pilha.</t>
  </si>
  <si>
    <t xml:space="preserve">#8
Resultado: &lt;coerente(1)&gt;
Justificativa:
O texto "Como desempilhar elementos em uma estrutura de dados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estrutura de dados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"estrutura de dados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</si>
  <si>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#8
Resultado: coerente (1)
Justificativa: O texto menciona “desempilhar elementos em uma estrutura de dados pilha”, o que faz sentido. A operação de desempilhar está associada a pilhas (stacks), onde o último elemento inserido é o primeiro a ser removido (LIFO - Last In, First Out). Portanto, a combinação de “desempilhar” com “estrutura de dados pilha” é coerente. 🚀</t>
  </si>
  <si>
    <t>#8
Resultado: &lt;coerente(1)&gt;
Justificativa: O texto é coerente porque faz referência correta à operação de remoção de elementos de uma estrutura de dados conhecida como pilha (stack). "Desempilhar" é o termo técnico apropriado para descrever a ação de remover o elemento do topo de uma pilha, que é uma operação fundamental dessa estrutura de dados. A expressão "estrutura de dados pilha" também está aplicada corretamente, reforçando a coerência do texto. No contexto da ciência da computação, a pergunta é clara e utiliza a terminologia apropriada para a operação descrita.</t>
  </si>
  <si>
    <t>#8_pert
Texto:"Como desempilhar elementos em uma estrutura de dados fila?"
Tarefa: Dado o texto acima forneça o resultado da classificação como coerente(1) ou incoerente(0) e justifique sua resposta no formato abaixo:
Resultado: &lt;coerente(1)&gt; ou &lt;incoerente(0)&gt;
Justificativa: &lt;JUSTIFICATIVA&gt;</t>
  </si>
  <si>
    <t xml:space="preserve">#8_pert
Resultado: &lt;incoerente(0)&gt;
Justificativa: O texto apresenta uma pergunta que confunde conceitos básicos de estruturas de dados em programação. Uma fila (ou queue) é uma estrutura de dados que segue a ordem FIFO (First-In-First-Out), onde os elementos são adicionados ao final e removidos do início. A operação de desempilhar é característica de pilhas (ou stack), não de filas. Em uma fila, a operação correta seria "remover" ou "dequeue", não "desempilhar". Portanto, a pergunta é incoerente.
</t>
  </si>
  <si>
    <t>#8_pert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</si>
  <si>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#8_pert
Resultado: &lt;incoerente(0)&gt;
Justificativa:
O texto "Como desempilhar elementos em uma estrutura de dados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</si>
  <si>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#8_pert
Resultado: incoerente (0)
Justificativa: O texto menciona “desempilhar elementos em uma estrutura de dados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“estrutura de dados fila” não faz sentido, tornando o texto incoerente. 🤔</t>
  </si>
  <si>
    <t>#8_pert
Resultado: &lt;incoerente(0)&gt;
Justificativa: O texto é incoerente porque utiliza o termo "desempilhar" de forma inadequada para descrever a remoção de elementos de uma fila (queue). O termo "desempilhar" é específico para operações em uma pilha (stack), onde o último elemento adicionado é o primeiro a ser removido. Em uma fila, que segue o princípio FIFO (First In, First Out), o elemento que foi adicionado primeiro é o primeiro a ser removido, e a operação correspondente é geralmente descrita como "desenfileirar" ou "dequeue". Portanto, a utilização do termo "desempilhar" em referência a uma fila é incorreta e incoerente com a terminologia técnica apropriada para essa estrutura de dados.</t>
  </si>
  <si>
    <t>#9
Texto:"O que é uma pilha e como empilhar seu elemento?"
Tarefa: Dado o texto acima forneça o resultado da classificação como coerente(1) ou incoerente(0) e justifique sua resposta no formato abaixo:
Resultado: &lt;coerente(1)&gt; ou &lt;incoerente(0)&gt;
Justificativa: &lt;JUSTIFICATIVA&gt;</t>
  </si>
  <si>
    <t>#9
Resultado: &lt;coerente(1)&gt;
Justificativa: O texto apresenta uma pergunta clara e objetiva sobre o conceito de "pilha" e como adicionar elementos a ela. A linguagem utilizada é simples e direta, e a estrutura da frase é correta, o que torna a pergunta fácil de entender. Além disso, a pergunta apresenta uma lógica clara, pois uma pilha é uma estrutura de dados que pode ter elementos adicionados a ela, o que torna a pergunta coerente e razoável.</t>
  </si>
  <si>
    <t>#9
Resultado: &lt;coerente(1)&gt;
Justificativa: O texto é coerente porque formula uma pergunta clara e compreensível sobre o conceito de pilha e como realizar uma operação específica nessa estrutura de dados, que é empilhar seu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</si>
  <si>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#9
Resultado: &lt;coerente(1)&gt;
Justificativa:
O texto "O que é uma pilha e como empilhar seu elemento?" apresenta uma pergunta clara, objetiva e coerente com o conceito de pilhas. A palavra "pilha" é o termo técnico correto para a estrutura de dados em questão, e a frase "empilhar seu elemento"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</si>
  <si>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 xml:space="preserve">#9
Resultado: coerente (1)
Justificativa: Uma pilha é um sistema onde ocorre a reação de oxirredução. Nesse dispositivo, a energia química produzida na reação espontânea é convertida em energia elétrica. As reações de oxidação e redução ocorrem simultaneamente em uma pilha. Quando uma espécie sofre oxidação, ela doa elétrons para a outra espécie que, ao recebê-los, sofre redução. Portanto, quem sofre oxidação é o agente redutor e quem sofre redução é o agente oxidante. A oxidação ocorre quando uma espécie perde elétrons e se transforma em um cátion: A→A++e−
. A redução ocorre quando uma espécie ganha elétrons e se torna eletricamente neutra: B++e−→B
. Nas equações químicas, essa transferência de elétrons é demonstrada pela mudança do número de oxidação (nox). As reações de oxirredução ocorrem no interior das pilhas e a corrente elétrica surge com a migração dos elétrons do polo negativo para o positivo. Uma pilha é composta por dois eletrodos (ânodo e cátodo), conectados por um fio condutor, e um eletrólito, onde ficam os íons. O ânodo é o eletrodo no qual ocorre a oxidação (polo negativo), enquanto o cátodo é o eletrodo no qual ocorre a redução (polo positivo). A migração dos elétrons ocorre do ânodo para o cátodo através do fio condutor. As reações químicas específicas dependem dos materiais utilizados na pilha, mas geralmente envolvem a transferência de elétrons entre metais e íons em solução. 🚀
</t>
  </si>
  <si>
    <t>#9
Resultado: &lt;coerente(1)&gt;
Justificativa: O texto é coerente pois combina uma definição com uma pergunta sobre a operação de uma estrutura de dados conhecida como pilha (stack). A primeira parte do texto questiona sobre a definição de uma pilha, o que é um início apropriado para entender a estrutura. A segunda parte, "como empilhar seu elemento", refere-se corretamente à operação de adicionar elementos a uma pilha, que é conhecida como "push". O uso dos termos está alinhado com as operações típicas e a terminologia correta para a estrutura de dados pilha, tornando o texto coerente no contexto de estruturas de dados em programação.</t>
  </si>
  <si>
    <t>#9_pert
Texto:"O que é uma fila e como empilhar seu elemento?"
Tarefa: Dado o texto acima forneça o resultado da classificação como coerente(1) ou incoerente(0) e justifique sua resposta no formato abaixo:
Resultado: &lt;coerente(1)&gt; ou &lt;incoerente(0)&gt;
Justificativa: &lt;JUSTIFICATIVA&gt;</t>
  </si>
  <si>
    <t>#9_pert
Resultado: &lt;incoerente(0)&gt;
Justificativa: O texto apresenta uma pergunta que parece confundir dois conceitos diferentes: fila e pilha. Uma fila é uma estrutura de dados que segue a ordem de entrada e saída de elementos, enquanto uma pilha é uma estrutura de dados que segue a ordem de última entrada e primeira saída. A pergunta fala sobre uma fila, mas utiliza o termo "empilhar", que é mais comummente associado à estrutura de dados pilha. Isso torna a pergunta incoerente, pois não é claro o que o autor da pergunta está tentando perguntar.</t>
  </si>
  <si>
    <t>#9_pert
Resultado: &lt;incoerente(0)&gt;
Justificativa: O texto é incoerente porque mistura conceitos de estruturas de dados de forma inadequada. Uma fila é uma estrutura de dados que utiliza operações como "enfileirar" (enqueue) para adicionar elementos e "desenfileirar" (dequeue) para remover elementos. O termo "empilhar" (push) é utilizado em pilhas, não em filas. Portanto, a pergunta não faz sentido dentro do contexto correto das operações em estruturas de dados do tipo fila.</t>
  </si>
  <si>
    <t xml:space="preserve">#9_pert
Resultado: &lt;incoerente(0)&gt;
Justificativa:
O texto "O que é uma fila e como empilhar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</si>
  <si>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#9_pert
Resultado: incoerente (0)
Justificativa: O texto menciona “empilhar seu elemento” em relação a uma fila, mas a operação de empilhar é geralmente associada a pilhas (stacks), não filas. Em uma fila, os elementos são adicionados no final e removidos do início, seguindo o princípio FIFO (First In, First Out). Portanto, a combinação de “empilhar” com “fila” não faz sentido, tornando o texto incoerente. 🤔
</t>
  </si>
  <si>
    <t>#9_pert
Resultado: &lt;incoerente(0)&gt;
Justificativa: O texto é incoerente porque mistura a definição de uma estrutura de dados fila (queue) com uma operação que não é aplicável a ela, que é "empilhar". A primeira parte do texto busca uma definição para uma fila, o que está correto. No entanto, a segunda parte usa o termo "empilhar", que é próprio da estrutura de dados pilha (stack) e não se aplica a uma fila. Em uma fila, a operação de adicionar um elemento é chamada de "enfileirar" ou "enqueue". Portanto, a mistura de terminologia para estruturas de dados distintas torna o texto incoerente.</t>
  </si>
  <si>
    <t>#10
Texto:"O que é uma fila e como enfileirar seu elemento?"
Tarefa: Dado o texto acima forneça o resultado da classificação como coerente(1) ou incoerente(0) e justifique sua resposta no formato abaixo:
Resultado: &lt;coerente(1)&gt; ou &lt;incoerente(0)&gt;
Justificativa: &lt;JUSTIFICATIVA&gt;</t>
  </si>
  <si>
    <t>#10
Resultado: &lt;coerente(1)&gt;
Justificativa: O texto apresenta uma pergunta clara e objetiva sobre o conceito de "fila" e como adicionar elementos a ela. A linguagem utilizada é simples e direta, e a estrutura da frase é correta. Além disso, a pergunta utiliza o termo "enfileirar", que é mais comummente associado à estrutura de dados fila, o que torna a pergunta coerente e razoável. A pergunta está bem formulada e é fácil de entender, o que torna a resposta coerente.</t>
  </si>
  <si>
    <t>#10
Resultado: &lt;coerente(1)&gt;
Justificativa: O texto é coerente porque formula uma pergunta clara e gramaticalmente correta sobre o conceito de fila e como realizar uma operação específica nessa estrutura de dados, que é enfileirar seu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</si>
  <si>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#10
Resultado: &lt;coerente(1)&gt;
Justificativa:
O texto "O que é uma fila e como enfileirar seu elemento?" apresenta uma pergunta clara, objetiva e coerente com o conceito de filas. A palavra "fila" é o termo técnico correto para a estrutura de dados em questão, e a frase "enfileirar seu elemento"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</si>
  <si>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#10
Resultado: coerente (1)
A definição de fila é fundamental na ciência da computação. Ela organiza elementos em uma ordem específica, seguindo o princípio FIFO (First In, First Out). Isso significa que o primeiro elemento a entrar na fila é o primeiro a sair. As filas têm diversas aplicações em problemas do mundo real e podem ser implementadas de várias maneiras1.
Para enfileirar um elemento em uma fila, você o insere no final da fila. Essa operação é chamada de enqueue. Quando um elemento é atendido (ou seja, removido da fila), o próximo elemento na fila se torna o início. Essa operação de remoção é chamada de dequeue2.
Em resumo, uma fila é uma estrutura de dados que segue uma ordem linear e é útil para situações como troca de mensagens em redes de computadores ou controle de documentos para impressão3. Portanto, o texto é coerente (1) com o conceito de fila. Agradeço por apontar a falta de clareza na minha resposta anterior. Se tiver mais alguma dúvida, estou à disposição! 😊</t>
  </si>
  <si>
    <t>#10
Resultado: &lt;coerente(1)&gt;
Justificativa: O texto é coerente porque apresenta uma definição seguida por uma pergunta técnica apropriada para a estrutura de dados fila (queue). A primeira parte solicita uma explicação sobre o que é uma fila, o que é um pedido válido para entender a estrutura. A segunda parte, "como enfileirar seu elemento", usa corretamente o termo "enfileirar", que é a operação para adicionar um elemento ao final de uma fila, seguindo o princípio FIFO (First In, First Out). O texto está bem alinhado com a terminologia e operações típicas de uma fila, o que o torna coerente no contexto das estruturas de dados em computação.</t>
  </si>
  <si>
    <t xml:space="preserve">#10_pert
Texto:"O que é uma pilha e como enfileirar seu elemento?"
Tarefa: Dado o texto acima forneça o resultado da classificação como coerente(1) ou incoerente(0) e justifique sua resposta no formato abaixo:
Resultado: &lt;coerente(1)&gt; ou &lt;incoerente(0)&gt;
Justificativa: &lt;JUSTIFICATIVA&gt;
</t>
  </si>
  <si>
    <t>#10_pert
Resultado: &lt;coerente(1)&gt;
Justificativa: O texto apresenta uma pergunta clara e objetiva sobre o conceito de pilha e como adicionar elementos a ela. A linguagem utilizada é simples e direta, e a estrutura da frase é lógica e fácil de entender. Além disso, a pergunta é relevante e pertinente ao tema de estruturas de dados, o que torna a coerência do texto ainda mais evidente.</t>
  </si>
  <si>
    <t xml:space="preserve">#10_pert
Resultado: &lt;incoerente(0)&gt;
Justificativa: O texto é incoerente porque mistura conceitos de estruturas de dados de forma inadequada. Uma pilha é uma estrutura de dados que utiliza operações como "empilhar" (push) para adicionar elementos e "desempilhar" (pop) para remover elementos. O termo "enfileirar" (enqueue) é utilizado em filas, não em pilhas. Portanto, a pergunta não faz sentido dentro do contexto correto das operações em estruturas de dados do tipo pilha.
</t>
  </si>
  <si>
    <t>#10_pert
Resultado: &lt;incoerente(0)&gt;
Justificativa:
O texto "O que é uma pilha e como enfileirar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</si>
  <si>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 xml:space="preserve">#10_pert
Resultado: coerente (1)
Uma pilha é um dispositivo constituído por dois eletrodos e um eletrólito, arranjados de maneira a produzir energia elétrica1. As reações de oxidação e redução ocorrem simultaneamente em uma pilha. O ânodo é o eletrodo onde ocorre a oxidação (polo negativo), enquanto o cátodo é o eletrodo onde ocorre a redução (polo positivo). Os elétrons migram do ânodo para o cátodo através de um fio condutor, gerando corrente elétrica. Em resumo, o texto é coerente (1) com o conceito de pilha. 😊
</t>
  </si>
  <si>
    <t>#10_pert
Resultado: &lt;incoerente(0)&gt;
Justificativa: O texto é incoerente porque mistura a definição de uma estrutura de dados pilha (stack) com uma operação que pertence à estrutura de dados fila (queue).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</si>
  <si>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 xml:space="preserve">#11
Texto:"O que é uma fila e como desenfileirar um elemento nela?"
Tarefa: Dado o texto acima forneça o resultado da classificação como coerente(1) ou incoerente(0) e justifique sua resposta no formato abaixo:
Resultado: &lt;coerente(1)&gt; ou &lt;incoerente(0)&gt;
Justificativa: &lt;JUSTIFICATIVA&gt;
</t>
  </si>
  <si>
    <t xml:space="preserve">#11
Resultado: &lt;coerente(1)&gt;
Justificativa: O texto apresenta uma pergunta clara e objetiva sobre o conceito de fila e como remover um elemento dela. A linguagem utilizada é simples e direta, e a estrutura da frase é lógica e fácil de entender. Além disso, a pergunta é relevante e pertinente ao tema de estruturas de dados, pois a desenfileiramento é uma operação comum em filas. A coerência do texto é ainda mais evidente pelo fato de que a pergunta é semelhante à pergunta anterior sobre pilhas, o que sugere uma sequência lógica de perguntas sobre estruturas de dados.
</t>
  </si>
  <si>
    <t>#11
Resultado: &lt;coerente(1)&gt;
Justificativa: O texto é coerente porque formula uma pergunta clara e gramaticalmente correta sobre o conceito de fila e como realizar uma operação específica nessa estrutura de dados, que é desenfileirar um elemento. "Desenfileirar" (dequeue) é a operação utilizada em filas para remover o elemento que está na frente da fila. Portanto, a pergunta está bem formulada para obter informações sobre o que é uma fila e como remover elementos dela através da operação de desenfileirar.</t>
  </si>
  <si>
    <t>#11
Resultado: &lt;coerente(1)&gt;
Justificativa:
O texto "O que é uma fila e como desenfileirar um elemento nela?" apresenta uma pergunta clara, objetiva e coerente com o conceito de filas. A palavra "fila" é o termo técnico correto para a estrutura de dados em questão, e a frase "desenfileirar um elemento nela" demonstra conhecimento da operação básica de remover elementos da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"desenfileirar um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desenfileiramento deve ser realizada.
No entanto, esses pontos não comprometem a coerência geral do texto, que se mostra claro e objetivo ao questionar sobre o conceito de fila e a operação básica de desenfileirar elementos. A pergunta demonstra interesse genuíno em aprender sobre essa estrutura de dados.</t>
  </si>
  <si>
    <t xml:space="preserve">#11
Resultado: coerente (1)
Uma fila é uma estrutura de dados amplamente utilizada na computação. Ela segue o princípio FIFO (First-In-First-Out), o que significa que o primeiro elemento a entrar na fila é o primeiro a sair. Imagine uma fila de um banco: o usuário que chega primeiro se posiciona no início da fila, e os demais se alinham atrás dele. Quando o atendimento começa, o primeiro usuário é atendido e sai da fila, tornando o próximo usuário o novo início. Essa operação de inserção é chamada de enfileirar, e a remoção do início é chamada de desenfileirar1. Portanto, o texto é coerente (1) com o conceito de fila. 😊
</t>
  </si>
  <si>
    <t>#11
Resultado: &lt;coerente(1)&gt;
Justificativa: O texto é coerente porque está formulado de maneira lógica e consistente com as operações associadas à estrutura de dados fila (queue). A primeira parte pede uma explicação sobre o que é uma fila, o que é uma solicitação válida para entender a estrutura de dados. A segunda parte, "como desenfileirar um elemento nela?", usa corretamente o termo "desenfileirar", que é a operação para remover o elemento do início de uma fila, de acordo com o princípio FIFO (First In, First Out). Assim, o texto está alinhado com a terminologia técnica apropriada para a estrutura de dados fila, o que o torna coerente no contexto da ciência da computação.</t>
  </si>
  <si>
    <t>#11_pert
Texto:"O que é uma pilha e como desenfileirar um elemento nela?"
Tarefa: Dado o texto acima forneça o resultado da classificação como coerente(1) ou incoerente(0) e justifique sua resposta no formato abaixo:
Resultado: &lt;coerente(1)&gt; ou &lt;incoerente(0)&gt;
Justificativa: &lt;JUSTIFICATIVA&gt;</t>
  </si>
  <si>
    <t>#11_pert
Resultado: &lt;incoerente(0)&gt;
Justificativa: O texto apresenta uma pergunta que mistura conceitos de duas estruturas de dados diferentes: pilha e fila. A pergunta começa perguntando sobre o que é uma pilha, o que é correto, mas em seguida pergunta como desenfileirar um elemento nela, o que é uma operação típica de filas, não de pilhas. Em pilhas, a operação correspondente é desempilhar, não desenfileirar. Portanto, a pergunta apresenta uma incoerência conceitual entre a estrutura de dados mencionada e a operação solicitada.</t>
  </si>
  <si>
    <t>#11_pert
Resultado: &lt;incoerente(0)&gt;
Justificativa: O texto é incoerente porque mistura conceitos de estruturas de dados de forma inadequada. "Desenfileirar" (dequeue) é uma operação específica de filas, onde se remove o elemento que está na frente da fila. Por outro lado, pilhas utilizam a operação "desempilhar" (pop) para remover o elemento que está no topo da pilha. Portanto, a pergunta não faz sentido dentro do contexto correto das operações em estruturas de dados do tipo pilha.</t>
  </si>
  <si>
    <t xml:space="preserve">#11_pert
Resultado: &lt;incoerente(0)&gt;
Justificativa:
O texto "O que é uma pilha e como desenfileirar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</si>
  <si>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#11_pert
Resultado: &lt;coerente(1)&gt; 
Justificativa: O texto está coerente. Uma pilha é um dispositivo que possui dois eletrodos e um eletrólito, onde ocorrem reações espontâneas de oxirredução capazes de gerar uma corrente elétrica. O eletrodo positivo é chamado de cátodo, onde ocorre a reação de redução, enquanto o eletrodo negativo é chamado de ânodo, onde ocorre a reação de oxidação12. Portanto, o texto está alinhado com o conceito de pilhas e seu funcionamento.</t>
  </si>
  <si>
    <t>#11_pert
Resultado: &lt;incoerente(0)&gt;
Justificativa: O texto é incoerente porque combina a definição correta de uma pilha (stack) com uma operação que não é aplicável a ela, que é "desenfileirar". A primeira parte do texto questiona sobre a definição de uma pilha, o que está correto. No entanto, a segunda parte usa o termo "desenfileirar", que é próprio da estrutura de dados fila (queue) e não se aplica a uma pilha. Em uma pilha, a operação de remover um elemento é chamada de "desempilhar" ou "pop". Portanto, a mistura de terminologia para estruturas de dados distintas torna o texto incoerente.</t>
  </si>
  <si>
    <t xml:space="preserve">#12
Texto:"O que é uma pilha e como desempilhar um elemento nela?"
Tarefa: Dado o texto acima forneça o resultado da classificação como coerente(1) ou incoerente(0) e justifique sua resposta no formato abaixo:
Resultado: &lt;coerente(1)&gt; ou &lt;incoerente(0)&gt;
Justificativa: &lt;JUSTIFICATIVA&gt;
</t>
  </si>
  <si>
    <t xml:space="preserve">#12
Resultado: &lt;coerente(1)&gt;
Justificativa: O texto apresenta uma pergunta clara e objetiva sobre o conceito de pilha e como remover um elemento dela. A linguagem utilizada é simples e direta,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desempilhar um elemento. Portanto, a pergunta é coerente e faz sentido no contexto da ciência da computação.
</t>
  </si>
  <si>
    <t>#12
Resultado: &lt;coerente(1)&gt;
Justificativa: O texto é coerente porque formula uma pergunta clara e gramaticalmente correta sobre o conceito de pilha e como realizar uma operação específica nessa estrutura de dados, que é desempilhar um elemento. "Desempilhar" (pop) é a operação utilizada em pilhas para remover o elemento que está no topo da pilha. Portanto, a pergunta está bem formulada para obter informações sobre o que é uma pilha e como remover elementos dela através da operação de desempilhar.</t>
  </si>
  <si>
    <t xml:space="preserve">#12
Resultado: &lt;coerente(1)&gt;
Justificativa:
O texto "O que é uma pilha e como desempilhar um elemento nela?" apresenta uma pergunta clara, objetiva e coerente com o conceito de pilhas. A palavra "pilha" é o termo técnico correto para a estrutura de dados em questão, e a frase "desempilhar um elemento nela" demonstra conhecimento da operação básica de remover elementos da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desempilhamento deve ser realizada.
No entanto, esses pontos não comprometem a coerência geral do texto, que se mostra claro e objetivo ao questionar sobre o conceito de pilha e a operação básica de desempilhar elementos. A pergunta demonstra interesse genuíno em aprender sobre essa estrutura de dados.
</t>
  </si>
  <si>
    <t>#12
Resultado: &lt;incoerente(0)&gt; 
Justificativa: O texto está incoerente. Uma pilha é um sistema onde ocorre a reação de oxirredução, convertendo energia química em energia elétrica. No entanto, o termo “desempilhar” não é aplicável a uma pilha. Em vez disso, podemos falar sobre como “desmontar” ou “desconectar” os componentes de uma pilha, mas não sobre “desempilhar” elementos dela. Portanto, o texto não está alinhado com o conceito correto de pilhas1. Se você tiver mais perguntas sobre pilhas ou outros tópicos, estou à disposição para ajudar! 😊</t>
  </si>
  <si>
    <t>#12
Resultado: &lt;coerente(1)&gt;
Justificativa: O texto é coerente porque articula corretamente a definição de uma pilha (stack) e a operação de remoção de um elemento dessa estrutura de dados. A primeira parte do texto pede uma explicação sobre o que é uma pilha, o que é pertinente. A segunda parte, "como desempilhar um elemento nela?", utiliza o termo "desempilhar" que é apropriado para a operação de remoção do topo de uma pilha, seguindo o princípio LIFO (Last In, First Out). A utilização dos termos está alinhada com as operações típicas e a terminologia correta para a estrutura de dados pilha, o que torna o texto coerente no contexto das estruturas de dados em programação.</t>
  </si>
  <si>
    <t>#12_pert
Texto:"O que é uma fila e como desempilhar um elemento nela?"
Tarefa: Dado o texto acima forneça o resultado da classificação como coerente(1) ou incoerente(0) e justifique sua resposta no formato abaixo:
Resultado: &lt;coerente(1)&gt; ou &lt;incoerente(0)&gt;
Justificativa: &lt;JUSTIFICATIVA&gt;</t>
  </si>
  <si>
    <t>#12_pert
Resultado: &lt;incoerente(0)&gt;
Justificativa: A pergunta apresenta uma incoerência entre o conceito de fila e a ação de desempilhar. Uma fila é uma estrutura de dados que segue a ordem de inserção e remoção de elementos (FIFO - First-In-First-Out), enquanto desempilhar é uma ação típica de pilhas, que seguem a ordem de inserção e remoção de elementos (LIFO - Last-In-First-Out). Portanto, a pergunta apresenta uma mistura de conceitos que não se aplicam entre si, o que a torna incoerente.</t>
  </si>
  <si>
    <t>#12_pert
Resultado: &lt;incoerente(0)&gt;
Justificativa: O texto é incoerente porque mistura conceitos de estruturas de dados de forma inadequada. "Desempilhar" (pop) é uma operação específica de pilhas, onde se remove o elemento que está no topo da pilha. Por outro lado, filas utilizam a operação "desenfileirar" (dequeue) para remover o elemento que está na frente da fila. Portanto, a pergunta não faz sentido dentro do contexto correto das operações em estruturas de dados do tipo fila.</t>
  </si>
  <si>
    <t xml:space="preserve">#12_pert
Resultado: &lt;incoerente(0)&gt;
Justificativa:
O texto "O que é uma fila e como desempilhar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</si>
  <si>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#12_pert
Resultado: &lt;incoerente(0)&gt; 
Justificativa: O texto está incoerente.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termo “desempilhar” não é aplicável a uma fila. Em vez disso, podemos falar sobre como “desenfileirar” ou “remover” elementos dela. Se você tiver mais perguntas sobre filas ou outros tópicos, estou à disposição para ajudar! 😊</t>
  </si>
  <si>
    <t>#12_pert
Resultado: &lt;incoerente(0)&gt;
Justificativa: O texto é incoerente porque utiliza o termo "desempilhar" para descrever a operação de remoção de um elemento de uma fila (queue), o que é incorreto. "Desempilhar" é um termo específico para a operação de remover elementos de uma pilha (stack), onde o último elemento a entrar é o primeiro a sair (LIFO). Em uma fila, que segue o princípio FIFO (First In, First Out), o termo apropriado para remover um elemento é "desenfileirar" ou "dequeue". A confusão entre os termos específicos para operações em estruturas de dados distintas (pilha vs fila) torna o texto incoerente.</t>
  </si>
  <si>
    <t xml:space="preserve">#13
Texto:"O que é uma fila e como enfileirar um elemento nela?"
Tarefa: Dado o texto acima forneça o resultado da classificação como coerente(1) ou incoerente(0) e justifique sua resposta no formato abaixo:
Resultado: &lt;coerente(1)&gt; ou &lt;incoerente(0)&gt;
Justificativa: &lt;JUSTIFICATIVA&gt;
</t>
  </si>
  <si>
    <t xml:space="preserve">#13
Resultado: &lt;coerente(1)&gt;
Justificativa: A pergunta apresenta uma coerência entre o conceito de fila e a ação de enfileirar. Uma fila é uma estrutura de dados que segue a ordem de inserção e remoção de elementos (FIFO - First-In-First-Out), e enfileirar é justamente a ação de adicionar um elemento ao final da fila. A linguagem utilizada é clara e objetiva,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adicionar um elemento a uma fila. Portanto, a pergunta é coerente e faz sentido no contexto da ciência da computação.
</t>
  </si>
  <si>
    <t>#13
Resultado: &lt;coerente(1)&gt;
Justificativa: O texto é coerente porque formula uma pergunta clara e gramaticalmente correta sobre o conceito de fila e como realizar uma operação específica nessa estrutura de dados, que é enfileirar um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</si>
  <si>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#13
Resultado: &lt;coerente(1)&gt;
Justificativa:
O texto "O que é uma fila e como enfileirar um elemento nela?" apresenta uma pergunta clara, objetiva e coerente com o conceito de filas. A palavra "fila" é o termo técnico correto para a estrutura de dados em questão, e a frase "enfileirar um elemento nela"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</si>
  <si>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#13
Resultado: &lt;coerente(1)&gt; 
Justificativa: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texto está alinhado com o conceito correto de filas. Se você tiver mais perguntas sobre filas ou outros tópicos, estou à disposição para ajudar! 😊</t>
  </si>
  <si>
    <t>#13
Resultado: &lt;coerente(1)&gt;
Justificativa: O texto é coerente porque está consistente com a definição e as operações típicas de uma fila (queue). A primeira parte do texto solicita uma explicação sobre o que é uma fila, o que é uma questão válida para entender a estrutura de dados. A segunda parte, "como enfileirar um elemento nela?", usa o termo "enfileirar" corretamente, que é a operação para adicionar um elemento ao final de uma fila, seguindo o princípio FIFO (First In, First Out). O texto está alinhado com a terminologia técnica apropriada para a estrutura de dados fila, o que o torna coerente no contexto das estruturas de dados em computação.</t>
  </si>
  <si>
    <t xml:space="preserve">#13_pert
Texto:"O que é uma pilha e como enfileirar um elemento nela?"
Tarefa: Dado o texto acima forneça o resultado da classificação como coerente(1) ou incoerente(0) e justifique sua resposta no formato abaixo:
Resultado: &lt;coerente(1)&gt; ou &lt;incoerente(0)&gt;
Justificativa: &lt;JUSTIFICATIVA&gt;
</t>
  </si>
  <si>
    <t>#13_pert
Resultado: &lt;incoerente(0)&gt;
Justificativa: A pergunta apresenta uma incoerência entre o conceito de pilha e a ação de enfileirar. Uma pilha é uma estrutura de dados que segue a ordem de inserção e remoção de elementos (LIFO - Last-In-First-Out), enquanto enfileirar é uma ação típica de filas, que seguem a ordem de inserção e remoção de elementos (FIFO - First-In-First-Out). Portanto, a pergunta apresenta uma mistura de conceitos que não se aplicam entre si, o que a torna incoerente.</t>
  </si>
  <si>
    <t xml:space="preserve">#13_pert
Resultado: &lt;incoerente(0)&gt;
Justificativa: O texto é incoerente porque mistura conceitos de estruturas de dados de forma inadequada. "Enfileirar" (enqueue) é uma operação específica de filas, onde se adiciona um elemento ao final da fila. Por outro lado, pilhas utilizam a operação "empilhar" (push) para adicionar um elemento no topo da pilha. Portanto, a pergunta não faz sentido dentro do contexto correto das operações em estruturas de dados do tipo pilha.
</t>
  </si>
  <si>
    <t xml:space="preserve">#13_pert
Resultado: &lt;incoerente(0)&gt;
Justificativa:
O texto "O que é uma pilha e como 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</si>
  <si>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#13_pert
Resultado: incoerente (0)
Justificativa: O texto menciona “enfileirar um elemento em uma pilha”, mas na verdade, uma pilha não envolve enfileiramento de elementos. Uma pilha é um dispositivo constituído por dois eletrodos e um eletrólito, arranjados de maneira a produzir energia elétrica através de reações de oxidação e redução 1. Os eletrodos em uma pilha não são enfileirados, mas sim conectados externamente por um fio condutor. Portanto, o texto está incoerente com o conceito de pilha. 😊👍</t>
  </si>
  <si>
    <t>#13_pert
Resultado: &lt;incoerente(0)&gt;
Justificativa: O texto é incoerente porque mistura a definição correta de uma pilha (stack) com uma operação que pertence à estrutura de dados fila (queue), que é "enfileirar".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</si>
  <si>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#14
Texto:"O que é uma pilha e como empilhar um elemento nela?"
Tarefa: Dado o texto acima forneça o resultado da classificação como coerente(1) ou incoerente(0) e justifique sua resposta no formato abaixo:
Resultado: &lt;coerente(1)&gt; ou &lt;incoerente(0)&gt;
Justificativa: &lt;JUSTIFICATIVA&gt;</t>
  </si>
  <si>
    <t>#14
Resultado: &lt;coerente(1)&gt;
Justificativa: O texto apresenta uma pergunta clara e objetiva sobre o conceito de pilha e como adicionar um elemento a ela, o que é um tópico comum em estruturas de dados em programação. A linguagem utilizada é simples e direta, e a pergunta é bem formulada, o que indica que o texto é coerente e fácil de entender.</t>
  </si>
  <si>
    <t>#14
Resultado: &lt;coerente(1)&gt;
Justificativa: O texto é coerente porque formula uma pergunta clara e gramaticalmente correta sobre o conceito de pilha e como realizar uma operação específica nessa estrutura de dados, que é empilhar um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</si>
  <si>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#14
Resultado: &lt;coerente(1)&gt;
Justificativa:
O texto "O que é uma pilha e como empilhar um elemento nela?" apresenta uma pergunta clara, objetiva e coerente com o conceito de pilhas. A palavra "pilha" é o termo técnico correto para a estrutura de dados em questão, e a frase "empilhar um elemento nela"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</si>
  <si>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#14
Resultado: coerente (1)
Justificativa: Uma fila é uma estrutura de dados onde os elementos são adicionados no final da fila e removidos do início da fila. Essa ordem de adição e remoção é fundamental para manter a regra FIFO (First-In-First-Out) 1. Portanto, o texto está coerente ao mencionar o ato de “empilhar” um elemento na fila, que corresponde à operação de enfileirar, adicionando-o ao final da fila. 😊</t>
  </si>
  <si>
    <t>#14
Resultado: &lt;coerente(1)&gt;
Justificativa: O texto é coerente pois faz uma pergunta sobre a definição de uma pilha (stack), seguida por uma pergunta técnica sobre como adicionar um elemento a essa estrutura de dados. A operação de adicionar um elemento a uma pilha é corretamente descrita como "empilhar" ou "push". Ambas as partes do texto estão alinhadas com a terminologia e operações típicas da estrutura de dados conhecida como pilha, que segue o princípio LIFO (Last In, First Out). Assim, o texto é coerente no contexto da ciência da computação e da teoria das estruturas de dados.3</t>
  </si>
  <si>
    <t>#14_pert
Texto:"O que é uma fila e como empilhar um elemento nela?"
Tarefa: Dado o texto acima forneça o resultado da classificação como coerente(1) ou incoerente(0) e justifique sua resposta no formato abaixo:
Resultado: &lt;coerente(1)&gt; ou &lt;incoerente(0)&gt;
Justificativa: &lt;JUSTIFICATIVA&gt;</t>
  </si>
  <si>
    <t xml:space="preserve">#14_pert
Resultado: &lt;incoerente(0)&gt;
Justificativa: O texto apresenta uma pergunta que mistura conceitos de estruturas de dados. Uma fila (queue) é uma estrutura de dados que segue a ordem FIFO (First-In-First-Out), enquanto empilhar é uma operação típica de pilhas (stacks). É incoerente falar em empilhar um elemento em uma fila, pois as operações de inserção e remoção em uma fila são diferentes das operações de empilhar e desempilhar em uma pilha.
</t>
  </si>
  <si>
    <t>#14_pert
Resultado: &lt;incoerente(0)&gt;
Justificativa: O texto é incoerente porque mistura conceitos de estruturas de dados de forma inadequada. "Empilhar" (push) é uma operação específica de pilhas, onde se adiciona um elemento no topo da pilha. Por outro lado, filas utilizam a operação "enfileirar" (enqueue) para adicionar um elemento ao final da fila. Portanto, a pergunta não faz sentido dentro do contexto correto das operações em estruturas de dados do tipo fila.</t>
  </si>
  <si>
    <t xml:space="preserve">#14_pert
Resultado: &lt;incoerente(0)&gt;
Justificativa:
O texto "O que é uma fila e como 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</si>
  <si>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#14_pert
Resultado: coerente (1) 
Justificativa: Uma fila é uma estrutura de dados em que os elementos são adicionados no final da fila e removidos no início da fila. Essa organização segue o princípio FIFO (First In, First Out), ou seja, o primeiro elemento a entrar é o primeiro a sair12. Imagine uma fila de um banco: quando o atendimento começa, o primeiro usuário que chegou à fila é atendido primeiro. À medida que os usuários são atendidos, eles saem da fila, e o próximo usuário passa a ser o início da fila. Esse comportamento continua até que todos os usuários sejam atendidos, deixando a fila vazia3. Portanto, o texto é coerente com o conceito de fila.</t>
  </si>
  <si>
    <t>#14_pert
Resultado: &lt;incoerente(0)&gt;
Justificativa: A justificativa para classificar o texto como incoerente é que ele mistura dois conceitos de estruturas de dados distintos sem uma ligação clara entre eles. "Fila" e "empilhar" referem-se a duas estruturas de dados diferentes: fila (queue) segue o princípio FIFO (First In, First Out), enquanto "empilhar" refere-se a pilha (stack), que segue o princípio LIFO (Last In, First Out). Portanto, empilhar um elemento não é algo que ocorre em uma fila, e sim em uma pilha. A confusão entre os termos torna o texto incoerente no contexto de ciência da computação.</t>
  </si>
  <si>
    <t>#15
Texto:"O que é uma pilha e como empilhar e desempilhar seus elementos?"
Tarefa: Dado o texto acima forneça o resultado da classificação como coerente(1) ou incoerente(0) e justifique sua resposta no formato abaixo:
Resultado: &lt;coerente(1)&gt; ou &lt;incoerente(0)&gt;
Justificativa: &lt;JUSTIFICATIVA&gt;</t>
  </si>
  <si>
    <t>#15
Resultado: &lt;coerente(1)&gt;
Justificativa: O texto apresenta uma pergunta clara e objetiva sobre o conceito de pilha e como realizar as operações básicas de empilhar e desempilhar elementos nela. As operações de empilhar e desempilhar são fundamentais em pilhas e são consistentes com a definição de uma pilha como uma estrutura de dados LIFO (Last-In-First-Out). A linguagem utilizada é simples e direta, e a pergunta é bem formulada, o que indica que o texto é coerente e fácil de entender.</t>
  </si>
  <si>
    <t>#15
Resultado: &lt;coerente(1)&gt;
Justificativa: O texto é coerente porque formula uma pergunta clara e gramaticalmente correta sobre o conceito de pilha e as operações básicas relacionadas a ela, que são empilhar e desempilhar elementos. "Empilhar" (push) é a operação utilizada em pilhas para adicionar elementos no topo da pilha, enquanto "desempilhar" (pop) é utilizada para remover o elemento do topo da pilha. Portanto, a pergunta está bem formulada para obter informações sobre o que é uma pilha e como realizar suas operações básicas.</t>
  </si>
  <si>
    <t xml:space="preserve">#15
Resultado: &lt;coerente(1)&gt;
Justificativa:
O texto "O que é uma pilha e como empilhar e desempilhar seus elementos?" apresenta uma pergunta clara, objetiva e coerente com o conceito de pilhas. A palavra "pilha" é o termo técnico correto para a estrutura de dados em questão, e as frases "empilhar seus elementos" e "desempilhar seus elementos" demonstram conhecimento das operações básicas de adicionar e remover elementos da pilha, respectivamente. A conjunção "e" conecta as três partes da pergunta de forma lógica, indicando o interesse do autor em compreender tanto a definição quanto as operações fundamentais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"empilhar" e "desempilhar" indica que o autor possui noções básicas sobre o funcionamento de pilhas e a ordem de acesso aos elementos (LIFO).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 empilhamento e desempilhamento devem ser realizadas.
No entanto, esses pontos não comprometem a coerência geral do texto, que se mostra claro e objetivo ao questionar sobre o conceito de pilha, a operação básica de adicionar elementos ("empilhar") e a operação básica de remover elementos ("desempilhar"). A pergunta demonstra interesse genuíno em aprender sobre essa estrutura de dados e suas funcionalidades básicas.
</t>
  </si>
  <si>
    <t>#15
Resultado: &lt;coerente(1)&gt; 
Justificativa: O texto menciona corretamente que uma pilha é um sistema onde ocorre a reação de oxirredução. Nesse dispositivo, a energia química produzida na reação espontânea é convertida em energia elétrica. As reações de oxidação e redução ocorrem simultaneamente em uma pilha. Além disso, o texto explica como funciona uma pilha, com os conceitos de ânodo, cátodo e migração de elétrons. Portanto, a classificação como coerente é apropriada1. Também é válido mencionar que, em Estruturas de Dados, uma “pilha” é uma estrutura que armazena elementos sequencialmente, permitindo empilhar e desempilhar itens conforme necessário2. Ambos os contextos são consistentes com o termo “pilha”.</t>
  </si>
  <si>
    <t>#15
Resultado: &lt;coerente(1)&gt;
Justificativa: O texto é coerente porque se refere corretamente à estrutura de dados conhecida como pilha (stack) e às operações básicas associadas a ela, que são empilhar (push) e desempilhar (pop). Em uma pilha, os elementos são adicionados e removidos da mesma extremidade, seguindo o princípio LIFO (Last In, First Out), o que é consistente com a descrição fornecida pelo texto.</t>
  </si>
  <si>
    <t xml:space="preserve">#15_pert
Texto:"O que é uma fila e como empilhar e desempilhar seus elementos?"
Tarefa: Dado o texto acima forneça o resultado da classificação como coerente(1) ou incoerente(0) e justifique sua resposta no formato abaixo:
Resultado: &lt;coerente(1)&gt; ou &lt;incoerente(0)&gt;
Justificativa: &lt;JUSTIFICATIVA&gt;
</t>
  </si>
  <si>
    <t>#15_pert
Resultado: &lt;coerente(1)&gt;
Justificativa: O texto apresenta uma pergunta clara e objetiva sobre conceitos relacionados a estruturas de dados, especificamente sobre filas (ou queues) e operações básicas como empilhar (enqueue) e desempilhar (dequeue). A linguagem utilizada é simples e direta, tornando fácil entender o que está sendo perguntado. Além disso, a pergunta está bem estruturada e não apresenta ambiguidades ou contradições, o que justifica a classificação como coerente.</t>
  </si>
  <si>
    <t>#15_pert
Resultado: &lt;incoerente(0)&gt;
Justificativa: O texto é incoerente porque mistura conceitos de estruturas de dados de forma inadequada. "Empilhar" (push) e "desempilhar" (pop) são operações específicas de pilhas, não de filas. Em filas, utilizamos as operações "enfileirar" (enqueue) para adicionar elementos ao final da fila e "desenfileirar" (dequeue) para remover o elemento que está na frente da fila. Portanto, a pergunta não faz sentido dentro do contexto correto das operações em estruturas de dados do tipo fila.</t>
  </si>
  <si>
    <t xml:space="preserve">#15_pert
Resultado: &lt;incoerente(0)&gt;
Justificativa:
O texto "O que é uma fila e como empilhar e desempilhar seus elementos?" apresenta incoerências conceituais e terminológicas que demonstram confusão entre os conceitos de filas e pilhas.
Elementos que contribuem para a incoerência:
Terminologia incorreta: O uso das palavras "empilhar" e "desempilhar" em relação a filas é incorreto. Essas operações se aplicam exclusivamente a pilhas, enquanto as operações adequadas para filas são chamadas de "enfileirar" e "desenfileirar".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</si>
  <si>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#15_pert
Resultado: incoerente (0)
Justificativa: O texto menciona “empilhar” e “desempilhar” elementos em uma fila, o que não é correto. Na verdade, uma fila é uma estrutura linear onde os elementos são adicionados no final e removidos do início da fila, seguindo a regra FIFO (First-In-First-Out) 1. A operação de enfileirar adiciona um elemento ao final da fila, enquanto a operação de desenfileirar remove o elemento do início da fila 2. Portanto, o texto está incoerente com as características de uma fila. 😊👍</t>
  </si>
  <si>
    <t>#15_pert
Resultado: &lt;incoerente(0)&gt;
Justificativa: O texto é incoerente porque mistura conceitos de duas estruturas de dados distintas. Uma fila (queue) é uma estrutura de dados que segue o princípio FIFO (First In, First Out), onde o primeiro elemento a entrar é o primeiro a sair. As operações típicas de uma fila são enfileirar (enqueue) e desenfileirar (dequeue). Já as operações de empilhar (push) e desempilhar (pop) são características de uma pilha (stack), que segue o princípio LIFO (Last In, First Out). Portanto, usar os termos "empilhar" e "desempilhar" em relação a uma fila é incorreto e confunde os conceitos básicos das estruturas de dados.</t>
  </si>
  <si>
    <t>#16
Texto:"O que é uma fila e como enfileirar e desenfileirar seus elementos?"
Tarefa: Dado o texto acima forneça o resultado da classificação como coerente(1) ou incoerente(0) e justifique sua resposta no formato abaixo:
Resultado: &lt;coerente(1)&gt; ou &lt;incoerente(0)&gt;
Justificativa: &lt;JUSTIFICATIVA&gt;</t>
  </si>
  <si>
    <t>#16
Resultado: &lt;coerente(1)&gt;
Justificativa: O texto apresenta uma pergunta clara e objetiva sobre o conceito de fila e como realizar operações básicas sobre ela (enfileirar e desenfileirar elementos). A estrutura da pergunta é lógica e fácil de entender, não apresentando ambiguidades ou contradições. Além disso, a linguagem utilizada é clara e apropriada para o contexto, o que torna a pergunta coerente e fácil de compreender.</t>
  </si>
  <si>
    <t>#16
Resultado: &lt;coerente(1)&gt;
Justificativa: O texto é coerente porque formula uma pergunta clara e gramaticalmente correta sobre o conceito de fila e as operações básicas relacionadas a ela. "Enfileirar" refere-se à ação de adicionar um elemento ao final da fila, enquanto "desenfileirar" significa remover o elemento que está na frente da fila. Portanto, a pergunta está correta ao buscar entender o que é uma fila e como realizar essas operações fundamentais nessa estrutura de dados.</t>
  </si>
  <si>
    <t xml:space="preserve">#16
Resultado: &lt;coerente(1)&gt;
Justificativa:
O texto "O que é uma fila e como enfileirar e desenfileirar seus elementos?" apresenta uma pergunta clara, objetiva e coerente com o conceito de filas. A palavra "fila" é o termo técnico correto para a estrutura de dados em questão, e as frases "enfileirar seus elementos" e "desenfileirar seus elementos" demonstram conhecimento das operações básicas de adicionar e remover elementos da fila, respectivamente. A conjunção "e" conecta as três partes da pergunta de forma lógica, indicando o interesse do autor em compreender tanto a definição quanto as operações fundamentais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"enfileirar" e "desenfileirar" indica que o autor possui noções básicas sobre o funcionamento de filas e a ordem de acesso aos elementos (FIFO).
Considerações adicionais:
O texto não apresenta informações suficientes para determinar qual tipo de fila está em questão (por exemplo, fila com alocação estática ou fila dinâmica).
A pergunta não especifica em qual linguagem de programação ou ambiente as operações de enfileiramento e desenfileiramento devem ser realizadas.
No entanto, esses pontos não comprometem a coerência geral do texto, que se mostra claro e objetivo ao questionar sobre o conceito de fila, a operação básica de adicionar elementos ("enfileirar") e a operação básica de remover elementos ("desenfileirar"). A pergunta demonstra interesse genuíno em aprender sobre essa estrutura de dados e suas funcionalidades básicas.
</t>
  </si>
  <si>
    <t>#16
Resultado: 1
Justificativa: Uma fila é uma estrutura de dados que segue o princípio FIFO (First-in, first-out), onde o primeiro elemento a ser inserido é o primeiro a ser retirado. Os elementos são adicionados no fim da fila e removidos do início dela1.
Para manipular filas, temos as seguintes operações:
Enfileirar (Enqueue): Adiciona um elemento após o último elemento da fila.
Desenfileirar (Dequeue): Remove o elemento que está na primeira posição da fila.
As filas podem ser implementadas de duas formas:
Forma estática: Usando um array (vetor).
Forma dinâmica: Usando uma lista encadeada.
Além disso, existem especializações de filas, como filas circulares (que reutilizam posições desocupadas) e deques (filas com dupla terminação, permitindo inserção e remoção tanto no início quanto no final da fila)12. Portanto, o texto é coerente com os conceitos de filas e suas operações.</t>
  </si>
  <si>
    <t>#16
Resultado: &lt;coerente(1)&gt;
Justificativa: O texto é coerente pois descreve corretamente a estrutura de dados conhecida como fila (queue) e as operações próprias dessa estrutura, que são enfileirar (enqueue) e desenfileirar (dequeue). Em uma fila, os elementos são adicionados ao final e removidos do início, seguindo o princípio FIFO (First In, First Out), o que está alinhado com a descrição fornecida pelo texto.</t>
  </si>
  <si>
    <t>#16_pert
Texto:"O que é uma pilha e como enfileirar e desenfileirar seus elementos?"
Tarefa: Dado o texto acima forneça o resultado da classificação como coerente(1) ou incoerente(0) e justifique sua resposta no formato abaixo:
Resultado: &lt;coerente(1)&gt; ou &lt;incoerente(0)&gt;
Justificativa: &lt;JUSTIFICATIVA&gt;</t>
  </si>
  <si>
    <t>#16_pert
Resultado: &lt;incoerente(0)&gt;
Justificativa: O texto apresenta uma pergunta sobre o conceito de pilha, mas utiliza termos relacionados a fila (enfileirar e desenfileirar). Pilha e fila são estruturas de dados diferentes, com operações distintas. Em uma pilha, as operações equivalentes seriam empilhar e desempilhar, não enfileirar e desenfileirar. Essa confusão entre conceitos torna a pergunta incoerente.</t>
  </si>
  <si>
    <t>#16_pert
Resultado: &lt;incoerente(0)&gt;
Justificativa: O texto é incoerente porque mistura conceitos de estruturas de dados de forma inadequada. "Enfileirar" e "desenfileirar" são operações específicas de filas, não de pilhas. Em pilhas, utilizamos as operações "empilhar" (push) para adicionar elementos e "desempilhar" (pop) para remover o elemento no topo da pilha. Portanto, a pergunta não faz sentido dentro do contexto correto das operações em estruturas de dados do tipo pilha.</t>
  </si>
  <si>
    <t xml:space="preserve">#16_pert
Resultado: &lt;incoerente(0)&gt;
Justificativa:
O texto "O que é uma pilha e como enfileirar e desenfileirar seus elementos?" apresenta incoerências conceituais e terminológicas que demonstram confusão entre os conceitos de pilhas e filas.
Elementos que contribuem para a incoerência:
Terminologia incorreta: O uso das palavras "enfileirar" e "desenfileirar" em relação a pilhas é incorreto. Essas operações se aplicam exclusivamente a filas, enquanto as operações adequadas para pilhas são chamadas de "empilhar" e "desempilhar".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</si>
  <si>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#16_pert
Resultado: &lt;coerente(1)&gt; 
Justificativa: O texto descreve corretamente o funcionamento de uma pilha. Uma pilha é um dispositivo onde ocorre uma reação de oxirredução, convertendo energia química em energia elétrica. As reações de oxidação e redução acontecem simultaneamente, com uma espécie doando elétrons (sofrendo oxidação) e outra espécie recebendo esses elétrons (sofrendo redução). O ânodo é o eletrodo onde ocorre a oxidação, enquanto o cátodo é o eletrodo onde ocorre a redução1. Portanto, o texto é coerente com o conceito de pilha e seu funcionamento.</t>
  </si>
  <si>
    <t>#16_pert
Resultado: &lt;incoerente(0)&gt;
Justificativa: O texto é incoerente porque utiliza as operações "enfileirar" e "desenfileirar", que são próprias de uma fila (queue), para descrever uma pilha (stack). Uma pilha opera com o princípio LIFO (Last In, First Out), e as operações corretas associadas a uma pilha são "empilhar" (push) para adicionar elementos e "desempilhar" (pop) para removê-los. Portanto, usar os termos "enfileirar" e "desenfileirar" em relação a uma pilha é incorreto e demonstra uma confusão entre os conceitos das duas estruturas de dados distintas.</t>
  </si>
  <si>
    <t xml:space="preserve">#17
Texto:"Como são implementadas as operações de empilhar e desempilhar elementos em uma pilha?"
Tarefa: Dado o texto acima forneça o resultado da classificação como coerente(1) ou incoerente(0) e justifique sua resposta no formato abaixo:
Resultado: &lt;coerente(1)&gt; ou &lt;incoerente(0)&gt;
Justificativa: &lt;JUSTIFICATIVA&gt;
</t>
  </si>
  <si>
    <t>#17
Resultado: &lt;coerente(1)&gt;
Justificativa: O texto apresenta uma pergunta clara e objetiva sobre como implementar operações específicas em uma pilha, que são empilhar e desempilhar elementos. Essas operações são fundamentais em uma pilha e a pergunta é precisa e direta, não apresentando ambiguidades ou contradições. Além disso, a linguagem utilizada é apropriada para o contexto, o que torna a pergunta coerente e fácil de compreender.</t>
  </si>
  <si>
    <t>#17
Resultado: &lt;coerente(1)&gt;
Justificativa: O texto é coerente porque formula uma pergunta clara e específica sobre a implementação das operações de empilhar (push) e desempilhar (pop) em uma pilha. Essas operações são fundamentais para o funcionamento de uma pilha, onde "empilhar" significa adicionar um elemento no topo da pilha e "desempilhar" significa remover o elemento do topo da pilha. Portanto, a pergunta está bem formulada para obter informações sobre como essas operações são implementadas em uma estrutura de dados do tipo pilha.</t>
  </si>
  <si>
    <t xml:space="preserve">#17
Resultado: &lt;coerente(1)&gt;
Justificativa:
O texto "Como são implementadas as operações de empilhar e desempilhar elementos em uma pilha?" apresenta uma pergunta clara, objetiva e tecnicamente precisa. A menção às operações de "empilhar" e "desempilhar" demonstra conhecimento das operações básicas de uma pilha, e a pergunta busca entender como essas operações são implementadas na prática.
Elementos que contribuem para a coerência:
Terminologia correta: O texto utiliza a terminologia correta para as operações de pilha ("empilhar" e "desempilhar").
Clareza e objetividade: A pergunta é formulada de forma clara e direta, transmitindo o objetivo de forma precisa: entender a implementação das operações básicas de pilha.
Demonstração de interesse técnico: A pergunta vai além da conceituação básica de pilhas e demonstra interesse em compreender os aspectos de implementação das operações.
Considerações adicionais:
O texto não especifica qual tipo de pilha (por exemplo, pilha com alocação estática ou pilha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empilhamento e desempilhamento em pilhas. A pergunta demonstra interesse genuíno em compreender os aspectos técnicos e práticos dessa estrutura de dados.
</t>
  </si>
  <si>
    <t>#17
Resultado: &lt;coerente(1)&gt; 
Justificativa: A implementação das operações de empilhar e desempilhar elementos em uma pilha é realizada por meio de métodos específicos. Para empilhar (inserir) um novo elemento, utilizamos a função push(), que adiciona o item ao topo da pilha. Já para desempilhar (remover) um elemento, usamos a função pop(), que retira o elemento do topo da pilha12. Além disso, em Python, podemos implementar uma pilha utilizando uma lista (ou array), onde o final da lista representa o topo da pilha, e as operações são realizadas com os métodos append() e pop()3. Portanto, o texto é coerente com o funcionamento das operações em uma pilha.</t>
  </si>
  <si>
    <t>#17
Resultado: &lt;coerente(1)&gt;
Justificativa: O texto é coerente porque faz referência às operações básicas de uma pilha (stack), que são "empilhar" (push) para adicionar elementos no topo da pilha e "desempilhar" (pop) para remover o elemento do topo. Estas são as operações fundamentais que definem o comportamento de uma pilha, seguindo o princípio LIFO (Last In, First Out). Portanto, o texto está em conformidade com os conceitos corretos de estrutura de dados e suas operações associadas.</t>
  </si>
  <si>
    <t xml:space="preserve">#17_pert
Texto:"Como são implementadas as operações de empilhar e desempilhar elementos em uma fila?"
Tarefa: Dado o texto acima forneça o resultado da classificação como coerente(1) ou incoerente(0) e justifique sua resposta no formato abaixo:
Resultado: &lt;coerente(1)&gt; ou &lt;incoerente(0)&gt;
Justificativa: &lt;JUSTIFICATIVA&gt;
</t>
  </si>
  <si>
    <t>#17_pert
Resultado: &lt;incoerente(0)&gt;
Justificativa: A pergunta menciona operações de empilhar e desempilhar elementos, que são características de uma pilha (stack), e não de uma fila (queue). Em uma fila, as operações são de enfileirar (enqueue) e desenfileirar (dequeue), não de empilhar e desempilhar. Portanto, a pergunta apresenta uma incoerência conceitual entre as operações mencionadas e a estrutura de dados (fila) à qual se refere.</t>
  </si>
  <si>
    <t>#17_pert
Resultado: &lt;coerente(1)&gt;
Justificativa: O texto é coerente porque formula uma pergunta clara e específica sobre a implementação das operações de empilhar (enqueue) e desempilhar (dequeue) em uma fila. Essas operações são fundamentais para o funcionamento de uma fila, onde "enfileirar" (enqueue) significa adicionar um elemento ao final da fila e "desenfileirar" (dequeue) significa remover o elemento que está na frente da fila. Portanto, a pergunta está bem formulada para obter informações sobre como essas operações são implementadas em uma estrutura de dados do tipo fila.</t>
  </si>
  <si>
    <t xml:space="preserve">#17_pert
Resultado: &lt;incoerente(0)&gt;
Justificativa:
O texto "Como são implementadas as operações de empilhar e desempilhar elementos em uma fila?" apresenta uma incoerência conceitual fundamental, pois as operações de "empilhar" e "desempilhar" são conceitos específicos de pilhas, enquanto filas possuem operações distintas chamadas de "enfileirar" e "desenfileirar".
Elementos que contribuem para a incoerência:
Terminologia incorreta: O uso dos termos "empilhar" e "desempilhar" em relação a filas é incorreto. Essas operações se aplicam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enfileirar e desenfileirar elementos em uma fila?"
Essa reformulação substituiria os termos incorretos ("empilhar" e "desempilhar") pelas denominações corretas para as operações em filas ("enfileirar" e "desenfileirar"), demonstrando um melhor entendimento das características e comportamentos dessa estrutura de dados.
</t>
  </si>
  <si>
    <t>#17_pert
Resultado: &lt;incoerente(0)&gt;
 Justificativa: O texto menciona “operações de empilhar e desempilhar elementos em uma fila”, mas, na verdade, essas operações não são aplicadas a filas. As operações de empilhar e desempilhar são características de pilhas, não de filas. Em uma fila, as operações são diferentes: enfileirar (ou enqueue), que adiciona um novo elemento ao final da fila, e desenfileirar (ou dequeue), que remove e retorna o elemento no início da fila1. Portanto, o texto é incoerente com o conceito de filas e suas operações.</t>
  </si>
  <si>
    <t>#17_pert
Resultado: &lt;incoerente(0)&gt;
Justificativa: O texto é incoerente porque as operações de "empilhar" e "desempilhar" não são aplicáveis a uma fila (queue). Essas operações são características de uma pilha (stack). Uma fila segue o princípio FIFO (First In, First Out), onde as operações corretas seriam "enfileirar" (enqueue) para adicionar elementos ao final da fila e "desenfileirar" (dequeue) para remover elementos do início da fila. Portanto, ao usar os termos "empilhar" e "desempilhar" para descrever operações em uma fila, o texto confunde as estruturas de dados e suas respectivas operações.</t>
  </si>
  <si>
    <t>#18
Texto:"Como são implementadas as operações de enfileirar e desenfileirar elementos em uma fila?"
Tarefa: Dado o texto acima forneça o resultado da classificação como coerente(1) ou incoerente(0) e justifique sua resposta no formato abaixo:
Resultado: &lt;coerente(1)&gt; ou &lt;incoerente(0)&gt;
Justificativa: &lt;JUSTIFICATIVA&gt;</t>
  </si>
  <si>
    <t>#18
Resultado: &lt;coerente(1)&gt;
Justificativa: A pergunta menciona operações de enfileirar e desenfileirar elementos, que são características naturais de uma fila (queue). Em uma fila, os elementos são adicionados ao final da fila (enfileirar) e removidos do início da fila (desenfileirar). Portanto, a pergunta apresenta uma coerência conceitual entre as operações mencionadas e a estrutura de dados (fila) à qual se refere.</t>
  </si>
  <si>
    <t>#18
Resultado: &lt;coerente(1)&gt;
Justificativa: O texto é coerente porque formula uma pergunta clara e específica sobre a implementação das operações de enfileirar (enqueue) e desenfileirar (dequeue) em uma fila. Essas operações são exatamente as operações básicas que definem o comportamento de uma fila: "enfileirar" significa adicionar um elemento ao final da fila, e "desenfileirar" significa remover o elemento que está na frente da fila. Portanto, a pergunta está corretamente formulada para obter informações sobre como essas operações são implementadas em uma estrutura de dados do tipo fila.</t>
  </si>
  <si>
    <t xml:space="preserve">#18
Resultado: &lt;coerente(1)&gt;
Justificativa:
O texto "Como são implementadas as operações de enfileirar e desenfileirar elementos em uma fila?" apresenta uma pergunta clara, objetiva e tecnicamente precisa. A menção às operações de "enfileirar" e "desenfileirar" demonstra conhecimento das operações básicas de uma fila, e a pergunta busca entender como essas operações são implementadas na prática.
Elementos que contribuem para a coerência:
Terminologia correta: O texto utiliza a terminologia correta para as operações de fila ("enfileirar" e "desenfileirar").
Clareza e objetividade: A pergunta é formulada de forma clara e direta, transmitindo o objetivo de forma precisa: entender a implementação das operações básicas de fila.
Demonstração de interesse técnico: A pergunta vai além da conceituação básica de filas e demonstra interesse em compreender os aspectos de implementação das operações.
Considerações adicionais:
O texto não especifica qual tipo de fila (por exemplo, fila com alocação estática ou fila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enfileiramento e desenfileiramento em filas. A pergunta demonstra interesse genuíno em compreender os aspectos técnicos e práticos dessa estrutura de dados.
</t>
  </si>
  <si>
    <t>#18
Resultado: &lt;coerente(1)&gt; Justificativa: As operações de enfileirar e desenfileirar elementos em uma fila são implementadas seguindo a metodologia First-In-First-Out (FIFO). Isso significa que o primeiro elemento a ser adicionado à fila será o primeiro a ser removido. Em Python, podemos implementar uma fila utilizando listas (ou arrays), que são estruturas de dados flexíveis. Eis como realizamos essas operações:
Enfileirar (Inserir) Elementos:
Utilizamos a operação append() para adicionar elementos ao final da lista (fila).
Exemplo: fila.append(elemento)
Desenfileirar (Remover) Elementos:
Utilizamos a operação pop(0) para remover o elemento do início da fila.
Exemplo: elemento = fila.pop(0)
Verificar se a Fila Está Vazia:
Utilizamos a função len() para verificar o tamanho da fila. Se o tamanho for zero, a fila está vazia.
Exemplo: if len(fila) == 0: print("A fila está vazia.")
Acessar o Elemento do Início da Fila:
Utilizamos o índice zero para acessar o primeiro elemento da fila.
Exemplo: primeiro_elemento = fila[0]
As filas são amplamente utilizadas em aplicações como simulações de processos, algoritmos de busca (como o BFS) e sistemas de atendimento, tornando-as estruturas de dados versáteis e poderosas123. Portanto, o texto é coerente com o funcionamento das operações em uma fila. 😊👍</t>
  </si>
  <si>
    <t>#18
Resultado: &lt;coerente(1)&gt;
Justificativa: O texto é coerente pois menciona as operações apropriadas para uma fila (queue), que são "enfileirar" (enqueue) para inserir elementos no final da fila e "desenfileirar" (dequeue) para remover elementos do início da fila. Estas operações estão em conformidade com o princípio FIFO (First In, First Out) que define o comportamento de uma fila, tornando o texto consistente com os conceitos básicos da estrutura de dados em questão.</t>
  </si>
  <si>
    <t xml:space="preserve">#18_pert
Texto:"Como são implementadas as operações de enfileirar e desenfileirar elementos em uma pilha?"
Tarefa: Dado o texto acima forneça o resultado da classificação como coerente(1) ou incoerente(0) e justifique sua resposta no formato abaixo:
Resultado: &lt;coerente(1)&gt; ou &lt;incoerente(0)&gt;
Justificativa: &lt;JUSTIFICATIVA&gt;
</t>
  </si>
  <si>
    <t>#18_pert
Resultado: &lt;incoerente(0)&gt;
Justificativa: A pergunta menciona operações de enfileirar e desenfileirar elementos, que são características naturais de uma fila (queue), e não de uma pilha (stack). Em uma pilha, as operações são de empilhar (push) e desempilhar (pop), não de enfileirar e desenfileirar. Portanto, a pergunta apresenta uma incoerência conceitual entre as operações mencionadas e a estrutura de dados (pilha) à qual se refere.</t>
  </si>
  <si>
    <t>#18_pert
Resultado: &lt;incoerente(0)&gt;
Justificativa: A classificação é incoerente porque o texto faz uma pergunta sobre como são implementadas as operações de enfileirar e desenfileirar elementos em uma pilha. No entanto, em uma pilha, as operações correspondentes são empilhar (push) e desempilhar (pop), não enfileirar e desenfileirar.
"Empilhar" (push): Adiciona um elemento no topo da pilha.
"Desempilhar" (pop): Remove o elemento do topo da pilha.
Portanto, o uso dos termos "enfileirar" e "desenfileirar" está incorreto quando se refere a uma estrutura de dados do tipo pilha.</t>
  </si>
  <si>
    <t xml:space="preserve">#18_pert
Resultado: &lt;incoerente(0)&gt;
Justificativa:
O texto "Como são implementadas as operações de enfileirar e desenfileirar elementos em uma pilha?" apresenta uma incoerência conceitual fundamental, pois as operações de "enfileirar" e "desenfileirar" são conceitos específicos de filas, enquanto pilhas possuem operações distintas chamadas de "empilhar" e "desempilhar".
Elementos que contribuem para a incoerência:
Terminologia incorreta: O uso dos termos "enfileirar" e "desenfileirar" em relação a pilhas é incorreto. Essas operações se aplicam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empilhar e desempilhar elementos em uma pilha?"
Essa reformulação substituiria os termos incorretos ("enfileirar" e "desenfileirar") pelas denominações corretas para as operações em pilhas ("empilhar" e "desempilhar"), demonstrando um melhor entendimento das características e comportamentos dessa estrutura de dados.
</t>
  </si>
  <si>
    <t>#18_pert
Resultado: &lt;incoerente(0)&gt;
 Justificativa: O texto menciona “operações de enfileirar e desenfileirar elementos em uma pilha”, mas, na verdade, essas operações não são aplicadas a pilhas. As operações de empilhar (inserir) e desempilhar (remover) elementos são características de pilhas, não de filas. Em uma pilha, os elementos são adicionados e removidos do topo, seguindo a metodologia Last-In-First-Out (LIFO). Portanto, o texto é incoerente com o conceito de pilhas e suas operações12. 😊👍</t>
  </si>
  <si>
    <t>#18_pert
Resultado: &lt;incoerente(0)&gt;
Justificativa: O texto é incoerente porque as operações de "enfileirar" e "desenfileirar" são específicas para uma fila (queue), não para uma pilha (stack). Em uma pilha, as operações corretas seriam "empilhar" (push) para adicionar elementos no topo da pilha e "desempilhar" (pop) para remover o elemento do topo, seguindo o princípio LIFO (Last In, First Out). Ao aplicar os termos associados a uma fila no contexto de uma pilha, o texto apresenta uma confusão entre as operações das diferentes estruturas de dados.</t>
  </si>
  <si>
    <t>#19
Texto:"Em uma pilha a operação de empilhar ocorre em qual extremidade?"
Tarefa: Dado o texto acima forneça o resultado da classificação como coerente(1) ou incoerente(0) e justifique sua resposta no formato abaixo:
Resultado: &lt;coerente(1)&gt; ou &lt;incoerente(0)&gt;
Justificativa: &lt;JUSTIFICATIVA&gt;</t>
  </si>
  <si>
    <t>#19
Resultado: &lt;coerente(1)&gt;
Justificativa: A pergunta faz sentido e está bem formulada, pois uma pilha é uma estrutura de dados que segue o princípio LIFO (Last In, First Out), onde a operação de empilhar ocorre na extremidade superior da pilha. Portanto, a pergunta busca uma informação específica e relevante sobre a operação de empilhar em uma pilha.</t>
  </si>
  <si>
    <t xml:space="preserve">#19
Resultado: &lt;coerente(1)&gt;
Justificativa: A classificação é coerente porque a pergunta está corretamente formulada ao perguntar sobre a extremidade onde ocorre a operação de empilhar em uma pilha. Em uma pilha, a operação de empilhar (push) sempre ocorre no topo da pilha, adicionando o elemento mais recente. Portanto, a pergunta está alinhada com o comportamento esperado da estrutura de dados pilha.
</t>
  </si>
  <si>
    <t>#19
Resultado: &lt;coerente(1)&gt;
Justificativa:
O texto "Em uma pilha a operação de empilhar ocorre em qual extremidade?" apresenta uma pergunta clara, objetiva e tecnicamente precisa. A menção à operação de "empilhar" demonstra conhecimento da terminologia básica de pilhas, e a pergunta busca identificar a extremidade da pilha onde essa operação ocorre.
Elementos que contribuem para a coerência:
Terminologia correta: O texto utiliza a terminologia correta para a operação em pilhas ("empilhar").
Clareza e objetividade: A pergunta é formulada de forma clara e direta, transmitindo o objetivo de forma precisa: identificar a extremidade da pilha onde a operação de empilhamento ocorre.
Demonstração de conhecimento básico: A pergunta evidencia familiaridade com o conceito fundamental de pilhas, que é a organização dos elementos em uma estrutura LIFO (Last In, First Out).
Considerações adicionais:
O texto não especifica qual tipo de pilha (por exemplo, pilha com alocação estática ou pilha dinâmica) está em questão.
A pergunta não explora aspectos mais aprofundados do funcionamento de pilhas, como a implementação da estrutura de dados ou a otimização da operação de empilhamento.
No entanto, esses pontos não comprometem a coerência geral do texto, que se mostra claro e objetivo ao questionar sobre a extremidade da pilha onde a operação de empilhamento ocorre. A pergunta demonstra interesse genuíno em compreender os aspectos básicos do funcionamento dessa estrutura de dados.</t>
  </si>
  <si>
    <t xml:space="preserve">#19
Resultado: coerente (1)
Justificativa: A operação de empilhar em uma pilha ocorre na extremidade superior (ou topo) da pilha. Quando um elemento é adicionado à pilha, ele é colocado no topo, empurrando os elementos anteriores para baixo. Portanto, o texto está coerente com o conceito de pilhas. 😊
</t>
  </si>
  <si>
    <t>#19
Resultado: &lt;coerente(1)&gt;
Justificativa: O texto é coerente porque faz uma pergunta apropriada sobre a operação de "empilhar" (push) em relação a uma pilha (stack). Em uma pilha, todas as operações de empilhar e desempilhar ocorrem em uma única extremidade, conhecida como o topo da pilha. Este é um princípio fundamental das pilhas, seguindo o modelo LIFO (Last In, First Out), onde o último elemento a entrar é o primeiro a sair. A questão está alinhada com a forma como as pilhas são estruturadas e operadas.</t>
  </si>
  <si>
    <t>#19_pert
Texto:"Em uma pilha a operação de enfileirar ocorre em qual extremidade?"
Tarefa: Dado o texto acima forneça o resultado da classificação como coerente(1) ou incoerente(0) e justifique sua resposta no formato abaixo:
Resultado: &lt;coerente(1)&gt; ou &lt;incoerente(0)&gt;
Justificativa: &lt;JUSTIFICATIVA&gt;</t>
  </si>
  <si>
    <t>#19_pert
Resultado: &lt;incoerente(0)&gt;
Justificativa: A pergunta não faz sentido, pois "enfileirar" é uma operação que ocorre em uma fila, não em uma pilha. Em uma pilha, as operações básicas são empilhar (push) e desempilhar (pop), enquanto em uma fila, as operações básicas são enfileirar (enqueue) e desenfileirar (dequeue). Portanto, a pergunta apresenta uma inconsistência conceitual.</t>
  </si>
  <si>
    <t>#19_pert
Resultado: &lt;incoerente(0)&gt;
Justificativa: A classificação é incoerente porque a operação de enfileirar não é uma operação que ocorre em uma pilha. A estrutura de dados pilha utiliza as operações de empilhar (push) e desempilhar (pop), onde a inserção e remoção de elementos acontecem apenas na extremidade superior (topo) da pilha. Por outro lado, a operação de enfileirar (enqueue) é específica para filas, onde a inserção ocorre no final da fila e a remoção ocorre no início da fila. Portanto, a pergunta está incorreta ao sugerir que enfileirar é uma operação válida em pilhas.</t>
  </si>
  <si>
    <t xml:space="preserve">#19_pert
Resultado: &lt;incoerente(0)&gt;
Justificativa:
O texto "Em uma pilha a operação de enfileirar ocorre em qual extremidade?" apresenta uma incoerência conceitual fundamental, pois a operação de "enfileirar" é específica de filas, enquanto pilhas possuem uma operação distinta chamada de "empilhar".
Elementos que contribuem para a incoerência:
Terminologia incorreta: O uso do termo "enfileirar" em relação a pilhas é incorreto. Essa operação se aplica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pilha a operação de empilhar ocorre em qual extremidade?"
Essa reformulação substituiria o termo incorreto ("enfileirar") pela denominação correta para a operação em pilhas ("empilhar"), demonstrando um melhor entendimento das características e comportamentos dessa estrutura de dados.
</t>
  </si>
  <si>
    <t>#19_pert
Resultado: incoerente (0)
Justificativa: A operação de enfileirar não ocorre em uma pilha. Na verdade, a operação de enfileirar está associada a uma fila, não a uma pilha. Em uma fila, os elementos são inseridos no final, seguindo o princípio FIFO (First In, First Out). Já em uma pilha, a operação de empilhar adiciona um novo elemento no topo, seguindo o princípio LIFO (Last In, First Out) 12. Portanto, o texto é incoerente com o conceito de pilhas. 😊</t>
  </si>
  <si>
    <t>#19_pert
Resultado: &lt;incoerente(0)&gt;
Justificativa: O texto é incoerente porque a operação de "enfileirar" (enqueue) não é aplicável a uma pilha (stack). A operação de enfileirar é própria de uma fila (queue), onde os elementos são adicionados ao final da fila. Em uma pilha, a operação correspondente para adicionar um elemento é "empilhar" (push), e isso ocorre sempre no topo da pilha. Portanto, ao usar o termo "enfileirar" no contexto de uma pilha, o texto apresenta uma incoerência em relação aos conceitos básicos das estruturas de dados.</t>
  </si>
  <si>
    <t xml:space="preserve">20#
Texto:"Em uma fila a operação de enfileirar ocorre em qual extremidade?"
Tarefa: Dado o texto acima forneça o resultado da classificação como coerente(1) ou incoerente(0) e justifique sua resposta no formato abaixo:
Resultado: &lt;coerente(1)&gt; ou &lt;incoerente(0)&gt;
Justificativa: &lt;JUSTIFICATIVA&gt;
</t>
  </si>
  <si>
    <t>#20
Resultado: &lt;coerente(1)&gt;
Justificativa: A pergunta faz sentido e está bem formulada, pois em uma fila, a operação de enfileirar ocorre na extremidade posterior (fim) da fila. A fila segue o princípio FIFO (First In, First Out), onde os elementos são adicionados ao final da fila e removidos do início da fila. Portanto, a pergunta busca uma informação específica e relevante sobre a operação de enfileirar em uma fila.</t>
  </si>
  <si>
    <t>#20
Resultado: &lt;coerente(1)&gt;
Justificativa: A classificação é coerente porque a operação de enfileirar (enqueue) em uma fila ocorre na extremidade posterior, também conhecida como final da fila. Nessa estrutura de dados, novos elementos são adicionados no final da fila, enquanto a remoção de elementos (desenfileirar, dequeue) ocorre no início da fila, na extremidade frontal. Portanto, a afirmativa de que a operação de enfileirar ocorre na extremidade posterior de uma fila está correta.</t>
  </si>
  <si>
    <t>#20
Resultado: &lt;coerente(1)&gt;
Justificativa:
O texto "Em uma fila a operação de enfileirar ocorre em qual extremidade?" apresenta uma pergunta clara, objetiva e tecnicamente precisa. A menção à operação de "enfileirar" demonstra conhecimento da terminologia básica de filas, e a pergunta busca identificar a extremidade da fila onde essa operação ocorre.
Elementos que contribuem para a coerência:
Terminologia correta: O texto utiliza a terminologia correta para a operação em filas ("enfileirar").
Clareza e objetividade: A pergunta é formulada de forma clara e direta, transmitindo o objetivo de forma precisa: identificar a extremidade da fila onde a operação de enfileiramento ocorre.
Demonstração de conhecimento básico: A pergunta evidencia familiaridade com o conceito fundamental de filas, que é a organização dos elementos em uma estrutura FIFO (First In, First Out).
Considerações adicionais:
O texto não especifica qual tipo de fila (por exemplo, fila com alocação estática ou fila dinâmica) está em questão.
A pergunta não explora aspectos mais aprofundados do funcionamento de filas, como a implementação da estrutura de dados ou a otimização da operação de enfileiramento.
No entanto, esses pontos não comprometem a coerência geral do texto, que se mostra claro e objetivo ao questionar sobre a extremidade da fila onde a operação de enfileiramento ocorre. A pergunta demonstra interesse genuíno em compreender os aspectos básicos do funcionamento dessa estrutura de dados.</t>
  </si>
  <si>
    <t>#20
Resultado: coerente (1)
Justificativa: A operação de enfileirar ocorre na extremidade final (ou último elemento) da fila. Quando um elemento é adicionado à fila, ele é inserido no final, seguindo o princípio FIFO (First In, First Out). Portanto, o texto está coerente com o conceito de filas 1. 😊</t>
  </si>
  <si>
    <t>#20
Resultado: &lt;coerente(1)&gt;
Justificativa: O texto é coerente porque se refere corretamente à operação de "enfileirar" (enqueue) no contexto de uma fila (queue). Em uma fila, a operação de enfileirar um elemento ocorre na extremidade oposta àquela onde os elementos são desenfileirados (dequeued). Especificamente, os elementos são adicionados ao final da fila e removidos do início, seguindo o princípio FIFO (First In, First Out). A questão está alinhada com a forma como as filas são estruturadas e operadas.</t>
  </si>
  <si>
    <t>#20_pert
Texto:"Em uma fila a operação de empilhar ocorre em qual extremidade?"
Tarefa: Dado o texto acima forneça o resultado da classificação como coerente(1) ou incoerente(0) e justifique sua resposta no formato abaixo:
Resultado: &lt;coerente(1)&gt; ou &lt;incoerente(0)&gt;
Justificativa: &lt;JUSTIFICATIVA&gt;</t>
  </si>
  <si>
    <t>#20_pert
Resultado: &lt;incoerente(0)&gt;
Justificativa: A pergunta não faz sentido, pois "empilhar" é uma operação que ocorre em uma pilha, não em uma fila. Em uma fila, as operações básicas são enfileirar (enqueue) e desenfileirar (dequeue), enquanto em uma pilha, as operações básicas são empilhar (push) e desempilhar (pop). Portanto, a pergunta apresenta uma inconsistência conceitual.</t>
  </si>
  <si>
    <t>#20_pert
Resultado: &lt;incoerente(0)&gt;
Justificativa: A classificação é incoerente porque a operação de empilhar não é realizada em filas. A operação de empilhar (push) é específica para pilhas (stacks), onde novos elementos são adicionados e removidos apenas na extremidade superior da pilha. Em contraste, em filas, a operação de enfileirar (enqueue) ocorre na extremidade posterior (final da fila), não na extremidade superior como ocorre em pilhas. Portanto, a afirmação de que a operação de empilhar ocorre em uma fila é incorreta.</t>
  </si>
  <si>
    <t>#20_pert
Resultado: &lt;incoerente(0)&gt;
Justificativa:
O texto "Em uma fila a operação de empilhar ocorre em qual extremidade?" apresenta uma incoerência conceitual fundamental, pois a operação de "empilhar" é específica de pilhas, enquanto filas possuem uma operação distinta chamada de "enfileirar".
Elementos que contribuem para a incoerência:
Terminologia incorreta: O uso do termo "empilhar" em relação a filas é incorreto. Essa operação se aplica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fila a operação de enfileirar ocorre em qual extremidade?"
Essa reformulação substituiria o termo incorreto ("empilhar") pela denominação correta para a operação em filas ("enfileirar"), demonstrando um melhor entendimento das características e comportamentos dessa estrutura de dados.</t>
  </si>
  <si>
    <t xml:space="preserve">#20_pert
Resultado: incoerente (0)
Justificativa: A operação de empilhar não ocorre em uma fila. Na verdade, a operação de empilhar está associada a uma pilha, não a uma fila. Em uma pilha, os elementos são adicionados no topo, seguindo o princípio LIFO (Last In, First Out). Já em uma fila, a operação de enfileirar adiciona um novo elemento no final, seguindo o princípio FIFO (First In, First Out) 12. Portanto, o texto é incoerente com o conceito de filas. 😊
</t>
  </si>
  <si>
    <t>#20_pert
Resultado: &lt;incoerente(0)&gt;
Justificativa: O texto é incoerente porque a operação de "empilhar" (push) não é aplicável a uma fila (queue). A operação de empilhar é própria de uma pilha (stack), onde os elementos são adicionados e removidos do topo. Em uma fila, a operação correspondente para adicionar um elemento é "enfileirar" (enqueue), e isso ocorre sempre no final da fila. Portanto, ao usar o termo "empilhar" no contexto de uma fila, o texto apresenta uma incoerência em relação aos conceitos básicos das estruturas de dados.</t>
  </si>
  <si>
    <t xml:space="preserve">
Texto:"&lt;TEXTO&gt;"
Tarefa: Dado o texto acima forneça o resultado da classificação como coerente(1) ou incoerente(0) e justifique sua resposta no formato abaixo:
Resultado: &lt;coerente(1)&gt; ou &lt;incoerente(0)&gt;
Justificativa: &lt;JUSTIFICATIVA&gt;
</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</si>
</sst>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color theme="1"/>
      <name val="Arial"/>
      <scheme val="minor"/>
    </font>
    <font>
      <color theme="1"/>
      <name val="Arial"/>
      <scheme val="minor"/>
    </font>
    <font>
      <b/>
      <color theme="1"/>
      <name val="Arial"/>
    </font>
    <font>
      <color theme="1"/>
      <name val="Arial"/>
    </font>
    <font>
      <u/>
      <color rgb="FF0000FF"/>
      <name val="Arial"/>
    </font>
    <font>
      <u/>
      <color rgb="FF0000FF"/>
      <name val="Arial"/>
    </font>
    <font>
      <u/>
      <color rgb="FF1155CC"/>
      <name val="Arial"/>
    </font>
    <font>
      <u/>
      <color rgb="FF1155CC"/>
      <name val="Arial"/>
    </font>
    <font>
      <b/>
      <sz val="11.0"/>
      <color theme="1"/>
      <name val="Aptos Narrow"/>
    </font>
    <font>
      <b/>
      <sz val="11.0"/>
      <color theme="1"/>
      <name val="Arial"/>
    </font>
    <font>
      <sz val="11.0"/>
      <color rgb="FF000000"/>
      <name val="&quot;Aptos Narrow&quot;"/>
    </font>
    <font>
      <sz val="11.0"/>
      <color theme="1"/>
      <name val="Arial"/>
    </font>
    <font>
      <b/>
      <color rgb="FFFF0000"/>
      <name val="Arial"/>
    </font>
    <font>
      <b/>
      <color rgb="FF0000FF"/>
      <name val="Arial"/>
    </font>
    <font>
      <i/>
      <sz val="11.0"/>
      <color rgb="FF000000"/>
      <name val="&quot;Aptos Narrow&quot;"/>
    </font>
    <font>
      <i/>
      <sz val="11.0"/>
      <color theme="1"/>
      <name val="Arial"/>
    </font>
    <font>
      <i/>
      <color theme="1"/>
      <name val="Arial"/>
      <scheme val="minor"/>
    </font>
    <font>
      <b/>
      <i/>
      <color rgb="FFFF0000"/>
      <name val="Arial"/>
    </font>
    <font>
      <b/>
      <i/>
      <color rgb="FF0000FF"/>
      <name val="Arial"/>
    </font>
    <font>
      <i/>
      <color theme="1"/>
      <name val="Arial"/>
    </font>
    <font>
      <b/>
      <sz val="11.0"/>
      <color rgb="FF000000"/>
      <name val="&quot;Aptos Narrow&quot;"/>
    </font>
    <font>
      <u/>
      <color rgb="FF0000FF"/>
    </font>
    <font>
      <u/>
      <color rgb="FF0000FF"/>
    </font>
    <font>
      <u/>
      <color rgb="FF0000FF"/>
    </font>
    <font>
      <u/>
      <color rgb="FF0000FF"/>
    </font>
    <font>
      <b/>
      <sz val="11.0"/>
      <color rgb="FF000000"/>
      <name val="Arial"/>
    </font>
    <font>
      <b/>
      <color rgb="FFFF0000"/>
      <name val="Arial"/>
      <scheme val="minor"/>
    </font>
    <font>
      <b/>
      <color rgb="FF0000FF"/>
      <name val="Arial"/>
      <scheme val="minor"/>
    </font>
    <font>
      <sz val="11.0"/>
      <color rgb="FF000000"/>
      <name val="Arial"/>
    </font>
    <font>
      <b/>
      <i/>
      <color rgb="FF0000FF"/>
      <name val="Arial"/>
      <scheme val="minor"/>
    </font>
    <font>
      <b/>
      <i/>
      <color rgb="FFFF0000"/>
      <name val="Arial"/>
      <scheme val="minor"/>
    </font>
    <font>
      <b/>
      <color rgb="FF000000"/>
      <name val="Arial"/>
    </font>
    <font>
      <u/>
      <color rgb="FF0000FF"/>
    </font>
    <font/>
    <font>
      <color rgb="FF000000"/>
      <name val="Arial"/>
    </font>
    <font>
      <u/>
      <color rgb="FF0000FF"/>
    </font>
    <font>
      <b/>
      <i/>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00FF"/>
        <bgColor rgb="FF0000FF"/>
      </patternFill>
    </fill>
  </fills>
  <borders count="22">
    <border/>
    <border>
      <top style="thin">
        <color rgb="FF000000"/>
      </top>
    </border>
    <border>
      <right style="thin">
        <color rgb="FF000000"/>
      </right>
      <top style="thin">
        <color rgb="FF000000"/>
      </top>
    </border>
    <border>
      <left style="thin">
        <color rgb="FF000000"/>
      </left>
      <top style="thin">
        <color rgb="FF000000"/>
      </top>
    </border>
    <border>
      <left style="double">
        <color rgb="FF000000"/>
      </left>
    </border>
    <border>
      <right style="double">
        <color rgb="FF000000"/>
      </right>
    </border>
    <border>
      <left style="thin">
        <color rgb="FF000000"/>
      </left>
    </border>
    <border>
      <right style="thin">
        <color rgb="FF000000"/>
      </right>
    </border>
    <border>
      <left style="double">
        <color rgb="FF000000"/>
      </left>
      <top style="thin">
        <color rgb="FF000000"/>
      </top>
    </border>
    <border>
      <right style="double">
        <color rgb="FF000000"/>
      </right>
      <top style="thin">
        <color rgb="FF000000"/>
      </top>
    </border>
    <border>
      <left style="double">
        <color rgb="FF000000"/>
      </left>
      <bottom style="thin">
        <color rgb="FF000000"/>
      </bottom>
    </border>
    <border>
      <bottom style="thin">
        <color rgb="FF000000"/>
      </bottom>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2"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vertical="bottom"/>
    </xf>
    <xf borderId="5" fillId="0" fontId="4" numFmtId="0" xfId="0" applyAlignment="1" applyBorder="1" applyFont="1">
      <alignment vertical="bottom"/>
    </xf>
    <xf borderId="0" fillId="0" fontId="3" numFmtId="0" xfId="0" applyAlignment="1" applyFont="1">
      <alignment horizontal="right" vertical="bottom"/>
    </xf>
    <xf borderId="4" fillId="0" fontId="3"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0" fillId="0" fontId="3" numFmtId="0" xfId="0" applyAlignment="1" applyFont="1">
      <alignment vertical="bottom"/>
    </xf>
    <xf borderId="5" fillId="0" fontId="4" numFmtId="0" xfId="0" applyAlignment="1" applyBorder="1" applyFont="1">
      <alignment vertical="bottom"/>
    </xf>
    <xf borderId="4" fillId="0" fontId="4" numFmtId="0" xfId="0" applyAlignment="1" applyBorder="1" applyFont="1">
      <alignment vertical="bottom"/>
    </xf>
    <xf borderId="0" fillId="0" fontId="4" numFmtId="0" xfId="0" applyAlignment="1" applyFont="1">
      <alignment shrinkToFit="0" vertical="bottom" wrapText="0"/>
    </xf>
    <xf borderId="6" fillId="0" fontId="2" numFmtId="0" xfId="0" applyAlignment="1" applyBorder="1" applyFont="1">
      <alignment readingOrder="0"/>
    </xf>
    <xf borderId="0" fillId="0" fontId="2" numFmtId="0" xfId="0" applyAlignment="1" applyFont="1">
      <alignment readingOrder="0" shrinkToFit="0" wrapText="0"/>
    </xf>
    <xf borderId="0" fillId="0" fontId="5" numFmtId="0" xfId="0" applyAlignment="1" applyFont="1">
      <alignment readingOrder="0" shrinkToFit="0" vertical="bottom" wrapText="0"/>
    </xf>
    <xf borderId="6" fillId="0" fontId="1" numFmtId="0" xfId="0" applyAlignment="1" applyBorder="1" applyFont="1">
      <alignment readingOrder="0"/>
    </xf>
    <xf borderId="5" fillId="0" fontId="6" numFmtId="0" xfId="0" applyAlignment="1" applyBorder="1" applyFont="1">
      <alignment readingOrder="0" shrinkToFit="0" vertical="bottom" wrapText="0"/>
    </xf>
    <xf borderId="0" fillId="0" fontId="7" numFmtId="0" xfId="0" applyAlignment="1" applyFont="1">
      <alignment shrinkToFit="0" vertical="bottom" wrapText="0"/>
    </xf>
    <xf borderId="5" fillId="0" fontId="8" numFmtId="0" xfId="0" applyAlignment="1" applyBorder="1" applyFont="1">
      <alignment shrinkToFit="0" vertical="bottom" wrapText="0"/>
    </xf>
    <xf borderId="0" fillId="0" fontId="9" numFmtId="0" xfId="0" applyAlignment="1" applyFont="1">
      <alignment vertical="bottom"/>
    </xf>
    <xf borderId="0" fillId="0" fontId="10" numFmtId="0" xfId="0" applyAlignment="1" applyFont="1">
      <alignment vertical="bottom"/>
    </xf>
    <xf borderId="0" fillId="0" fontId="3" numFmtId="0" xfId="0" applyAlignment="1" applyFont="1">
      <alignment shrinkToFit="0" vertical="bottom" wrapText="1"/>
    </xf>
    <xf borderId="4" fillId="0" fontId="3" numFmtId="0" xfId="0" applyAlignment="1" applyBorder="1" applyFont="1">
      <alignment shrinkToFit="0" vertical="bottom" wrapText="1"/>
    </xf>
    <xf borderId="7" fillId="0" fontId="3" numFmtId="0" xfId="0" applyAlignment="1" applyBorder="1" applyFont="1">
      <alignment shrinkToFit="0" vertical="bottom" wrapText="1"/>
    </xf>
    <xf borderId="5" fillId="0" fontId="3" numFmtId="0" xfId="0" applyAlignment="1" applyBorder="1" applyFont="1">
      <alignment shrinkToFit="0" vertical="bottom" wrapText="1"/>
    </xf>
    <xf borderId="0" fillId="0" fontId="11" numFmtId="0" xfId="0" applyAlignment="1" applyFont="1">
      <alignment readingOrder="0" shrinkToFit="0" vertical="bottom" wrapText="0"/>
    </xf>
    <xf borderId="0" fillId="0" fontId="12"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vertical="bottom"/>
    </xf>
    <xf borderId="4" fillId="0" fontId="2" numFmtId="0" xfId="0" applyAlignment="1" applyBorder="1" applyFont="1">
      <alignment readingOrder="0"/>
    </xf>
    <xf borderId="7" fillId="0" fontId="4" numFmtId="0" xfId="0" applyAlignment="1" applyBorder="1" applyFont="1">
      <alignment horizontal="right" vertical="bottom"/>
    </xf>
    <xf borderId="5" fillId="0" fontId="4" numFmtId="0" xfId="0" applyAlignment="1" applyBorder="1" applyFont="1">
      <alignment horizontal="right" vertical="bottom"/>
    </xf>
    <xf borderId="7" fillId="0" fontId="4" numFmtId="0" xfId="0" applyAlignment="1" applyBorder="1" applyFont="1">
      <alignment horizontal="right" vertical="bottom"/>
    </xf>
    <xf borderId="5" fillId="0" fontId="4" numFmtId="0" xfId="0" applyAlignment="1" applyBorder="1" applyFont="1">
      <alignment horizontal="right" vertical="bottom"/>
    </xf>
    <xf borderId="4" fillId="0" fontId="4" numFmtId="0" xfId="0" applyAlignment="1" applyBorder="1" applyFont="1">
      <alignment readingOrder="0" vertical="bottom"/>
    </xf>
    <xf borderId="0" fillId="0" fontId="15" numFmtId="0" xfId="0" applyAlignment="1" applyFont="1">
      <alignment readingOrder="0" shrinkToFit="0" vertical="bottom" wrapText="0"/>
    </xf>
    <xf borderId="0" fillId="0" fontId="16" numFmtId="0" xfId="0" applyAlignment="1" applyFont="1">
      <alignment vertical="bottom"/>
    </xf>
    <xf borderId="0" fillId="0" fontId="17" numFmtId="0" xfId="0" applyFont="1"/>
    <xf borderId="0" fillId="0" fontId="18" numFmtId="0" xfId="0" applyAlignment="1" applyFont="1">
      <alignment readingOrder="0" vertical="bottom"/>
    </xf>
    <xf borderId="0" fillId="0" fontId="19" numFmtId="0" xfId="0" applyAlignment="1" applyFont="1">
      <alignment readingOrder="0" vertical="bottom"/>
    </xf>
    <xf borderId="4" fillId="0" fontId="17" numFmtId="0" xfId="0" applyAlignment="1" applyBorder="1" applyFont="1">
      <alignment readingOrder="0"/>
    </xf>
    <xf borderId="7" fillId="0" fontId="20" numFmtId="0" xfId="0" applyAlignment="1" applyBorder="1" applyFont="1">
      <alignment horizontal="right" vertical="bottom"/>
    </xf>
    <xf borderId="0" fillId="0" fontId="17" numFmtId="0" xfId="0" applyAlignment="1" applyFont="1">
      <alignment readingOrder="0"/>
    </xf>
    <xf borderId="5" fillId="0" fontId="20" numFmtId="0" xfId="0" applyAlignment="1" applyBorder="1" applyFont="1">
      <alignment horizontal="right" vertical="bottom"/>
    </xf>
    <xf borderId="7" fillId="0" fontId="20" numFmtId="0" xfId="0" applyAlignment="1" applyBorder="1" applyFont="1">
      <alignment horizontal="right" vertical="bottom"/>
    </xf>
    <xf borderId="5" fillId="0" fontId="20" numFmtId="0" xfId="0" applyAlignment="1" applyBorder="1" applyFont="1">
      <alignment horizontal="right" vertical="bottom"/>
    </xf>
    <xf borderId="4" fillId="0" fontId="20" numFmtId="0" xfId="0" applyAlignment="1" applyBorder="1" applyFont="1">
      <alignment readingOrder="0" vertical="bottom"/>
    </xf>
    <xf borderId="0" fillId="0" fontId="20" numFmtId="0" xfId="0" applyAlignment="1" applyFont="1">
      <alignment vertical="bottom"/>
    </xf>
    <xf borderId="0" fillId="2" fontId="4" numFmtId="3" xfId="0" applyAlignment="1" applyFill="1" applyFont="1" applyNumberFormat="1">
      <alignment vertical="bottom"/>
    </xf>
    <xf borderId="8" fillId="2" fontId="3" numFmtId="3" xfId="0" applyAlignment="1" applyBorder="1" applyFont="1" applyNumberFormat="1">
      <alignment readingOrder="0" vertical="bottom"/>
    </xf>
    <xf borderId="1" fillId="0" fontId="4" numFmtId="3" xfId="0" applyAlignment="1" applyBorder="1" applyFont="1" applyNumberFormat="1">
      <alignment vertical="bottom"/>
    </xf>
    <xf borderId="3" fillId="0" fontId="4" numFmtId="3" xfId="0" applyAlignment="1" applyBorder="1" applyFont="1" applyNumberFormat="1">
      <alignment vertical="bottom"/>
    </xf>
    <xf borderId="9" fillId="0" fontId="4" numFmtId="3" xfId="0" applyAlignment="1" applyBorder="1" applyFont="1" applyNumberFormat="1">
      <alignment vertical="bottom"/>
    </xf>
    <xf borderId="1" fillId="0" fontId="3" numFmtId="3" xfId="0" applyAlignment="1" applyBorder="1" applyFont="1" applyNumberFormat="1">
      <alignment vertical="bottom"/>
    </xf>
    <xf borderId="8" fillId="0" fontId="3" numFmtId="3" xfId="0" applyAlignment="1" applyBorder="1" applyFont="1" applyNumberFormat="1">
      <alignment vertical="bottom"/>
    </xf>
    <xf borderId="1" fillId="0" fontId="4" numFmtId="10" xfId="0" applyAlignment="1" applyBorder="1" applyFont="1" applyNumberFormat="1">
      <alignment vertical="bottom"/>
    </xf>
    <xf borderId="3" fillId="0" fontId="4" numFmtId="10" xfId="0" applyAlignment="1" applyBorder="1" applyFont="1" applyNumberFormat="1">
      <alignment vertical="bottom"/>
    </xf>
    <xf borderId="9" fillId="0" fontId="4" numFmtId="10" xfId="0" applyAlignment="1" applyBorder="1" applyFont="1" applyNumberFormat="1">
      <alignment vertical="bottom"/>
    </xf>
    <xf borderId="2" fillId="0" fontId="4" numFmtId="10" xfId="0" applyAlignment="1" applyBorder="1" applyFont="1" applyNumberFormat="1">
      <alignment vertical="bottom"/>
    </xf>
    <xf borderId="10" fillId="0" fontId="4" numFmtId="10" xfId="0" applyAlignment="1" applyBorder="1" applyFont="1" applyNumberFormat="1">
      <alignment horizontal="right" vertical="bottom"/>
    </xf>
    <xf borderId="11" fillId="0" fontId="4" numFmtId="10" xfId="0" applyAlignment="1" applyBorder="1" applyFont="1" applyNumberFormat="1">
      <alignment horizontal="right" vertical="bottom"/>
    </xf>
    <xf borderId="12" fillId="0" fontId="4" numFmtId="10" xfId="0" applyAlignment="1" applyBorder="1" applyFont="1" applyNumberFormat="1">
      <alignment horizontal="right" vertical="bottom"/>
    </xf>
    <xf borderId="13" fillId="0" fontId="4" numFmtId="10" xfId="0" applyAlignment="1" applyBorder="1" applyFont="1" applyNumberFormat="1">
      <alignment horizontal="right" vertical="bottom"/>
    </xf>
    <xf borderId="4" fillId="0" fontId="4" numFmtId="10" xfId="0" applyAlignment="1" applyBorder="1" applyFont="1" applyNumberFormat="1">
      <alignment vertical="bottom"/>
    </xf>
    <xf borderId="0" fillId="0" fontId="4" numFmtId="10" xfId="0" applyAlignment="1" applyFont="1" applyNumberFormat="1">
      <alignment vertical="bottom"/>
    </xf>
    <xf borderId="5" fillId="0" fontId="4" numFmtId="10" xfId="0" applyAlignment="1" applyBorder="1" applyFont="1" applyNumberFormat="1">
      <alignment vertical="bottom"/>
    </xf>
    <xf borderId="0" fillId="0" fontId="2" numFmtId="10" xfId="0" applyFont="1" applyNumberFormat="1"/>
    <xf borderId="0" fillId="3" fontId="4" numFmtId="0" xfId="0" applyAlignment="1" applyFill="1" applyFont="1">
      <alignment vertical="bottom"/>
    </xf>
    <xf borderId="0" fillId="3" fontId="4" numFmtId="0" xfId="0" applyAlignment="1" applyFont="1">
      <alignment vertical="bottom"/>
    </xf>
    <xf borderId="4" fillId="3" fontId="4" numFmtId="0" xfId="0" applyAlignment="1" applyBorder="1" applyFont="1">
      <alignment vertical="bottom"/>
    </xf>
    <xf borderId="5" fillId="3" fontId="4" numFmtId="0" xfId="0" applyAlignment="1" applyBorder="1" applyFont="1">
      <alignment vertical="bottom"/>
    </xf>
    <xf borderId="0" fillId="3" fontId="2" numFmtId="0" xfId="0" applyFont="1"/>
    <xf borderId="4" fillId="0" fontId="1" numFmtId="0" xfId="0" applyAlignment="1" applyBorder="1" applyFont="1">
      <alignment readingOrder="0"/>
    </xf>
    <xf borderId="0" fillId="0" fontId="2" numFmtId="0" xfId="0" applyAlignment="1" applyFont="1">
      <alignment horizontal="left" vertical="top"/>
    </xf>
    <xf borderId="4" fillId="0" fontId="2" numFmtId="0" xfId="0" applyAlignment="1" applyBorder="1" applyFont="1">
      <alignment horizontal="left" readingOrder="0" vertical="top"/>
    </xf>
    <xf borderId="0" fillId="0" fontId="2" numFmtId="0" xfId="0" applyAlignment="1" applyFont="1">
      <alignment horizontal="left" readingOrder="0" vertical="top"/>
    </xf>
    <xf borderId="4" fillId="0" fontId="2" numFmtId="0" xfId="0" applyBorder="1" applyFont="1"/>
    <xf borderId="0" fillId="4" fontId="2" numFmtId="0" xfId="0" applyFill="1" applyFont="1"/>
    <xf borderId="4" fillId="4" fontId="2" numFmtId="0" xfId="0" applyBorder="1" applyFont="1"/>
    <xf borderId="0" fillId="0" fontId="4" numFmtId="0" xfId="0" applyAlignment="1" applyFont="1">
      <alignment readingOrder="0" vertical="bottom"/>
    </xf>
    <xf borderId="0" fillId="0" fontId="1" numFmtId="0" xfId="0" applyAlignment="1" applyFont="1">
      <alignment horizontal="left" readingOrder="0" vertical="top"/>
    </xf>
    <xf borderId="0" fillId="0" fontId="11" numFmtId="0" xfId="0" applyAlignment="1" applyFont="1">
      <alignment readingOrder="0" shrinkToFit="0" vertical="top" wrapText="0"/>
    </xf>
    <xf borderId="0" fillId="0" fontId="2" numFmtId="0" xfId="0" applyAlignment="1" applyFont="1">
      <alignment vertical="top"/>
    </xf>
    <xf borderId="2" fillId="0" fontId="2" numFmtId="0" xfId="0" applyBorder="1" applyFont="1"/>
    <xf borderId="1" fillId="0" fontId="2" numFmtId="0" xfId="0" applyBorder="1" applyFont="1"/>
    <xf borderId="3" fillId="0" fontId="2" numFmtId="0" xfId="0" applyBorder="1" applyFont="1"/>
    <xf borderId="5" fillId="0" fontId="2" numFmtId="0" xfId="0" applyBorder="1" applyFont="1"/>
    <xf borderId="5" fillId="0" fontId="1" numFmtId="0" xfId="0" applyAlignment="1" applyBorder="1" applyFont="1">
      <alignment readingOrder="0"/>
    </xf>
    <xf borderId="5" fillId="0" fontId="2" numFmtId="0" xfId="0" applyAlignment="1" applyBorder="1" applyFont="1">
      <alignment readingOrder="0"/>
    </xf>
    <xf borderId="4" fillId="0" fontId="2" numFmtId="0" xfId="0" applyAlignment="1" applyBorder="1" applyFont="1">
      <alignment readingOrder="0" shrinkToFit="0" wrapText="0"/>
    </xf>
    <xf borderId="0" fillId="0" fontId="21" numFmtId="0" xfId="0" applyAlignment="1" applyFont="1">
      <alignment readingOrder="0" shrinkToFit="0" vertical="bottom" wrapText="0"/>
    </xf>
    <xf borderId="0" fillId="0" fontId="22" numFmtId="0" xfId="0" applyAlignment="1" applyFont="1">
      <alignment readingOrder="0" shrinkToFit="0" wrapText="0"/>
    </xf>
    <xf borderId="0" fillId="0" fontId="23" numFmtId="0" xfId="0" applyAlignment="1" applyFont="1">
      <alignment readingOrder="0"/>
    </xf>
    <xf borderId="0" fillId="0" fontId="24" numFmtId="0" xfId="0" applyAlignment="1" applyFont="1">
      <alignment readingOrder="0"/>
    </xf>
    <xf borderId="5" fillId="0" fontId="25" numFmtId="0" xfId="0" applyAlignment="1" applyBorder="1" applyFont="1">
      <alignment readingOrder="0" shrinkToFit="0" wrapText="0"/>
    </xf>
    <xf borderId="0" fillId="0" fontId="26" numFmtId="0" xfId="0" applyAlignment="1" applyFont="1">
      <alignment readingOrder="0" shrinkToFit="0" vertical="bottom" wrapText="0"/>
    </xf>
    <xf borderId="0" fillId="0" fontId="1" numFmtId="0" xfId="0" applyAlignment="1" applyFont="1">
      <alignment readingOrder="0" shrinkToFit="0" wrapText="1"/>
    </xf>
    <xf borderId="4" fillId="0" fontId="1" numFmtId="0" xfId="0" applyAlignment="1" applyBorder="1" applyFont="1">
      <alignment readingOrder="0" shrinkToFit="0" wrapText="1"/>
    </xf>
    <xf borderId="7" fillId="0" fontId="1" numFmtId="0" xfId="0" applyAlignment="1" applyBorder="1" applyFont="1">
      <alignment readingOrder="0" shrinkToFit="0" wrapText="1"/>
    </xf>
    <xf borderId="6" fillId="0" fontId="1" numFmtId="0" xfId="0" applyAlignment="1" applyBorder="1" applyFont="1">
      <alignment readingOrder="0" shrinkToFit="0" wrapText="1"/>
    </xf>
    <xf borderId="14" fillId="0" fontId="1" numFmtId="0" xfId="0" applyAlignment="1" applyBorder="1" applyFont="1">
      <alignment readingOrder="0" shrinkToFit="0" wrapText="1"/>
    </xf>
    <xf borderId="0" fillId="0" fontId="27" numFmtId="0" xfId="0" applyAlignment="1" applyFont="1">
      <alignment readingOrder="0"/>
    </xf>
    <xf borderId="0" fillId="0" fontId="28" numFmtId="0" xfId="0" applyAlignment="1" applyFont="1">
      <alignment readingOrder="0"/>
    </xf>
    <xf borderId="7" fillId="0" fontId="2" numFmtId="0" xfId="0" applyBorder="1" applyFont="1"/>
    <xf borderId="0" fillId="0" fontId="2" numFmtId="0" xfId="0" applyFont="1"/>
    <xf borderId="14" fillId="0" fontId="2" numFmtId="0" xfId="0" applyAlignment="1" applyBorder="1" applyFont="1">
      <alignment readingOrder="0"/>
    </xf>
    <xf borderId="0" fillId="0" fontId="29" numFmtId="0" xfId="0" applyAlignment="1" applyFont="1">
      <alignment readingOrder="0" shrinkToFit="0" vertical="bottom" wrapText="0"/>
    </xf>
    <xf borderId="0" fillId="0" fontId="30" numFmtId="0" xfId="0" applyAlignment="1" applyFont="1">
      <alignment readingOrder="0"/>
    </xf>
    <xf borderId="7" fillId="0" fontId="17" numFmtId="0" xfId="0" applyBorder="1" applyFont="1"/>
    <xf borderId="6" fillId="0" fontId="17" numFmtId="0" xfId="0" applyAlignment="1" applyBorder="1" applyFont="1">
      <alignment readingOrder="0"/>
    </xf>
    <xf borderId="14" fillId="0" fontId="17" numFmtId="0" xfId="0" applyAlignment="1" applyBorder="1" applyFont="1">
      <alignment readingOrder="0"/>
    </xf>
    <xf borderId="0" fillId="0" fontId="31" numFmtId="0" xfId="0" applyAlignment="1" applyFont="1">
      <alignment readingOrder="0"/>
    </xf>
    <xf borderId="8" fillId="2" fontId="32" numFmtId="3" xfId="0" applyAlignment="1" applyBorder="1" applyFont="1" applyNumberFormat="1">
      <alignment horizontal="left" readingOrder="0"/>
    </xf>
    <xf borderId="1" fillId="0" fontId="2" numFmtId="3" xfId="0" applyBorder="1" applyFont="1" applyNumberFormat="1"/>
    <xf borderId="3" fillId="0" fontId="2" numFmtId="3" xfId="0" applyBorder="1" applyFont="1" applyNumberFormat="1"/>
    <xf borderId="8" fillId="0" fontId="1" numFmtId="3" xfId="0" applyAlignment="1" applyBorder="1" applyFont="1" applyNumberFormat="1">
      <alignment readingOrder="0"/>
    </xf>
    <xf borderId="3" fillId="0" fontId="1" numFmtId="3" xfId="0" applyAlignment="1" applyBorder="1" applyFont="1" applyNumberFormat="1">
      <alignment readingOrder="0"/>
    </xf>
    <xf borderId="1" fillId="0" fontId="2" numFmtId="10" xfId="0" applyBorder="1" applyFont="1" applyNumberFormat="1"/>
    <xf borderId="3" fillId="0" fontId="2" numFmtId="10" xfId="0" applyBorder="1" applyFont="1" applyNumberFormat="1"/>
    <xf borderId="1" fillId="0" fontId="1" numFmtId="3" xfId="0" applyAlignment="1" applyBorder="1" applyFont="1" applyNumberFormat="1">
      <alignment readingOrder="0"/>
    </xf>
    <xf borderId="3" fillId="0" fontId="1" numFmtId="0" xfId="0" applyAlignment="1" applyBorder="1" applyFont="1">
      <alignment readingOrder="0"/>
    </xf>
    <xf borderId="8" fillId="0" fontId="1" numFmtId="0" xfId="0" applyAlignment="1" applyBorder="1" applyFont="1">
      <alignment readingOrder="0"/>
    </xf>
    <xf borderId="1" fillId="0" fontId="1" numFmtId="0" xfId="0" applyAlignment="1" applyBorder="1" applyFont="1">
      <alignment readingOrder="0"/>
    </xf>
    <xf borderId="15" fillId="0" fontId="1" numFmtId="0" xfId="0" applyAlignment="1" applyBorder="1" applyFont="1">
      <alignment readingOrder="0"/>
    </xf>
    <xf borderId="0" fillId="0" fontId="1" numFmtId="0" xfId="0" applyAlignment="1" applyFont="1">
      <alignment horizontal="right" readingOrder="0"/>
    </xf>
    <xf borderId="10" fillId="0" fontId="2" numFmtId="0" xfId="0" applyBorder="1" applyFont="1"/>
    <xf borderId="11" fillId="0" fontId="2" numFmtId="10" xfId="0" applyBorder="1" applyFont="1" applyNumberFormat="1"/>
    <xf borderId="12" fillId="0" fontId="2" numFmtId="10" xfId="0" applyBorder="1" applyFont="1" applyNumberFormat="1"/>
    <xf borderId="16" fillId="0" fontId="2" numFmtId="10" xfId="0" applyBorder="1" applyFont="1" applyNumberFormat="1"/>
    <xf borderId="13" fillId="0" fontId="2" numFmtId="10" xfId="0" applyBorder="1" applyFont="1" applyNumberFormat="1"/>
    <xf borderId="0" fillId="3" fontId="1" numFmtId="0" xfId="0" applyAlignment="1" applyFont="1">
      <alignment readingOrder="0"/>
    </xf>
    <xf borderId="4" fillId="3" fontId="2" numFmtId="0" xfId="0" applyAlignment="1" applyBorder="1" applyFont="1">
      <alignment readingOrder="0"/>
    </xf>
    <xf borderId="4" fillId="3" fontId="2" numFmtId="0" xfId="0" applyBorder="1" applyFont="1"/>
    <xf borderId="5" fillId="3" fontId="2" numFmtId="0" xfId="0" applyBorder="1" applyFont="1"/>
    <xf borderId="5" fillId="0" fontId="2" numFmtId="0" xfId="0" applyAlignment="1" applyBorder="1" applyFont="1">
      <alignment horizontal="left" readingOrder="0" vertical="top"/>
    </xf>
    <xf borderId="5" fillId="4" fontId="2" numFmtId="0" xfId="0" applyBorder="1" applyFont="1"/>
    <xf borderId="6" fillId="0" fontId="2" numFmtId="0" xfId="0" applyBorder="1" applyFont="1"/>
    <xf borderId="6" fillId="0" fontId="2" numFmtId="0" xfId="0" applyAlignment="1" applyBorder="1" applyFont="1">
      <alignment readingOrder="0" shrinkToFit="0" wrapText="0"/>
    </xf>
    <xf borderId="7" fillId="0" fontId="33" numFmtId="0" xfId="0" applyAlignment="1" applyBorder="1" applyFont="1">
      <alignment readingOrder="0" shrinkToFit="0" wrapText="0"/>
    </xf>
    <xf borderId="7" fillId="0" fontId="1" numFmtId="0" xfId="0" applyAlignment="1" applyBorder="1" applyFont="1">
      <alignment readingOrder="0"/>
    </xf>
    <xf borderId="7" fillId="0" fontId="1" numFmtId="0" xfId="0" applyAlignment="1" applyBorder="1" applyFont="1">
      <alignment readingOrder="0" shrinkToFit="0" wrapText="0"/>
    </xf>
    <xf borderId="0" fillId="0" fontId="11" numFmtId="0" xfId="0" applyAlignment="1" applyFont="1">
      <alignment horizontal="right" readingOrder="0" shrinkToFit="0" vertical="bottom" wrapText="0"/>
    </xf>
    <xf borderId="7" fillId="0" fontId="2" numFmtId="0" xfId="0" applyAlignment="1" applyBorder="1" applyFont="1">
      <alignment readingOrder="0"/>
    </xf>
    <xf borderId="7" fillId="0" fontId="4" numFmtId="3" xfId="0" applyAlignment="1" applyBorder="1" applyFont="1" applyNumberFormat="1">
      <alignment vertical="bottom"/>
    </xf>
    <xf borderId="6" fillId="0" fontId="3" numFmtId="3" xfId="0" applyAlignment="1" applyBorder="1" applyFont="1" applyNumberFormat="1">
      <alignment vertical="bottom"/>
    </xf>
    <xf borderId="7" fillId="0" fontId="2" numFmtId="10" xfId="0" applyBorder="1" applyFont="1" applyNumberFormat="1"/>
    <xf borderId="3" fillId="2" fontId="3" numFmtId="3" xfId="0" applyAlignment="1" applyBorder="1" applyFont="1" applyNumberFormat="1">
      <alignment vertical="bottom"/>
    </xf>
    <xf borderId="2" fillId="0" fontId="4" numFmtId="3" xfId="0" applyAlignment="1" applyBorder="1" applyFont="1" applyNumberFormat="1">
      <alignment vertical="bottom"/>
    </xf>
    <xf borderId="2" fillId="0" fontId="2" numFmtId="10" xfId="0" applyBorder="1" applyFont="1" applyNumberFormat="1"/>
    <xf borderId="1" fillId="2" fontId="3" numFmtId="3" xfId="0" applyAlignment="1" applyBorder="1" applyFont="1" applyNumberFormat="1">
      <alignment vertical="bottom"/>
    </xf>
    <xf borderId="6" fillId="0" fontId="4" numFmtId="0" xfId="0" applyAlignment="1" applyBorder="1" applyFont="1">
      <alignment vertical="bottom"/>
    </xf>
    <xf borderId="6" fillId="2" fontId="3" numFmtId="3" xfId="0" applyAlignment="1" applyBorder="1" applyFont="1" applyNumberFormat="1">
      <alignment vertical="bottom"/>
    </xf>
    <xf borderId="0" fillId="0" fontId="4" numFmtId="3" xfId="0" applyAlignment="1" applyFont="1" applyNumberFormat="1">
      <alignment vertical="bottom"/>
    </xf>
    <xf borderId="0" fillId="2" fontId="3" numFmtId="3" xfId="0" applyAlignment="1" applyFont="1" applyNumberFormat="1">
      <alignment vertical="bottom"/>
    </xf>
    <xf borderId="12" fillId="0" fontId="4" numFmtId="0" xfId="0" applyAlignment="1" applyBorder="1" applyFont="1">
      <alignment vertical="bottom"/>
    </xf>
    <xf borderId="12" fillId="2" fontId="3" numFmtId="3" xfId="0" applyAlignment="1" applyBorder="1" applyFont="1" applyNumberFormat="1">
      <alignment vertical="bottom"/>
    </xf>
    <xf borderId="16" fillId="0" fontId="4" numFmtId="3" xfId="0" applyAlignment="1" applyBorder="1" applyFont="1" applyNumberFormat="1">
      <alignment vertical="bottom"/>
    </xf>
    <xf borderId="11" fillId="0" fontId="4" numFmtId="3" xfId="0" applyAlignment="1" applyBorder="1" applyFont="1" applyNumberFormat="1">
      <alignment vertical="bottom"/>
    </xf>
    <xf borderId="11" fillId="2" fontId="3" numFmtId="3" xfId="0" applyAlignment="1" applyBorder="1" applyFont="1" applyNumberFormat="1">
      <alignment vertical="bottom"/>
    </xf>
    <xf borderId="11" fillId="0" fontId="4" numFmtId="10" xfId="0" applyAlignment="1" applyBorder="1" applyFont="1" applyNumberFormat="1">
      <alignment vertical="bottom"/>
    </xf>
    <xf borderId="2" fillId="0" fontId="2" numFmtId="3" xfId="0" applyBorder="1" applyFont="1" applyNumberFormat="1"/>
    <xf borderId="12" fillId="0" fontId="1" numFmtId="0" xfId="0" applyAlignment="1" applyBorder="1" applyFont="1">
      <alignment horizontal="right" readingOrder="0"/>
    </xf>
    <xf borderId="11" fillId="0" fontId="34" numFmtId="0" xfId="0" applyBorder="1" applyFont="1"/>
    <xf borderId="12" fillId="0" fontId="2" numFmtId="0" xfId="0" applyBorder="1" applyFont="1"/>
    <xf borderId="6" fillId="3" fontId="2" numFmtId="0" xfId="0" applyAlignment="1" applyBorder="1" applyFont="1">
      <alignment readingOrder="0"/>
    </xf>
    <xf borderId="7" fillId="3" fontId="2" numFmtId="0" xfId="0" applyBorder="1" applyFont="1"/>
    <xf borderId="6" fillId="3" fontId="2" numFmtId="0" xfId="0" applyBorder="1" applyFont="1"/>
    <xf borderId="6" fillId="0" fontId="2" numFmtId="0" xfId="0" applyAlignment="1" applyBorder="1" applyFont="1">
      <alignment horizontal="left" readingOrder="0" vertical="top"/>
    </xf>
    <xf borderId="7" fillId="0" fontId="2" numFmtId="0" xfId="0" applyAlignment="1" applyBorder="1" applyFont="1">
      <alignment horizontal="left" vertical="top"/>
    </xf>
    <xf borderId="0" fillId="0" fontId="2" numFmtId="0" xfId="0" applyAlignment="1" applyFont="1">
      <alignment readingOrder="0" vertical="top"/>
    </xf>
    <xf borderId="0" fillId="2" fontId="35" numFmtId="0" xfId="0" applyAlignment="1" applyFont="1">
      <alignment horizontal="left" readingOrder="0" vertical="top"/>
    </xf>
    <xf borderId="7" fillId="0" fontId="2" numFmtId="0" xfId="0" applyAlignment="1" applyBorder="1" applyFont="1">
      <alignment horizontal="left" readingOrder="0" vertical="top"/>
    </xf>
    <xf borderId="6" fillId="4" fontId="2" numFmtId="0" xfId="0" applyBorder="1" applyFont="1"/>
    <xf borderId="7" fillId="4" fontId="2" numFmtId="0" xfId="0" applyBorder="1" applyFont="1"/>
    <xf borderId="16" fillId="0" fontId="2" numFmtId="0" xfId="0" applyBorder="1" applyFont="1"/>
    <xf borderId="11" fillId="0" fontId="2" numFmtId="0" xfId="0" applyBorder="1" applyFont="1"/>
    <xf borderId="7" fillId="0" fontId="4" numFmtId="0" xfId="0" applyAlignment="1" applyBorder="1" applyFont="1">
      <alignment vertical="bottom"/>
    </xf>
    <xf borderId="6" fillId="0" fontId="3" numFmtId="0" xfId="0" applyAlignment="1" applyBorder="1" applyFont="1">
      <alignment vertical="bottom"/>
    </xf>
    <xf borderId="6" fillId="0" fontId="4" numFmtId="0" xfId="0" applyAlignment="1" applyBorder="1" applyFont="1">
      <alignment readingOrder="0" vertical="bottom"/>
    </xf>
    <xf borderId="6" fillId="0" fontId="3" numFmtId="0" xfId="0" applyAlignment="1" applyBorder="1" applyFont="1">
      <alignment readingOrder="0" vertical="bottom"/>
    </xf>
    <xf borderId="7" fillId="0" fontId="3" numFmtId="0" xfId="0" applyAlignment="1" applyBorder="1" applyFont="1">
      <alignment vertical="bottom"/>
    </xf>
    <xf borderId="7" fillId="0" fontId="3" numFmtId="0" xfId="0" applyAlignment="1" applyBorder="1" applyFont="1">
      <alignment readingOrder="0" vertical="bottom"/>
    </xf>
    <xf borderId="6" fillId="0" fontId="4" numFmtId="0" xfId="0" applyAlignment="1" applyBorder="1" applyFont="1">
      <alignment horizontal="right" vertical="bottom"/>
    </xf>
    <xf borderId="6" fillId="0" fontId="4" numFmtId="0" xfId="0" applyAlignment="1" applyBorder="1" applyFont="1">
      <alignment horizontal="right" readingOrder="0" vertical="bottom"/>
    </xf>
    <xf borderId="0" fillId="2" fontId="4" numFmtId="10" xfId="0" applyAlignment="1" applyFont="1" applyNumberFormat="1">
      <alignment vertical="bottom"/>
    </xf>
    <xf borderId="0" fillId="2" fontId="4" numFmtId="0" xfId="0" applyAlignment="1" applyFont="1">
      <alignment vertical="bottom"/>
    </xf>
    <xf borderId="0" fillId="0" fontId="4" numFmtId="0" xfId="0" applyAlignment="1" applyFont="1">
      <alignment vertical="top"/>
    </xf>
    <xf borderId="7" fillId="0" fontId="36" numFmtId="0" xfId="0" applyAlignment="1" applyBorder="1" applyFont="1">
      <alignment readingOrder="0" shrinkToFit="0" wrapText="0"/>
    </xf>
    <xf borderId="17" fillId="0" fontId="1" numFmtId="0" xfId="0" applyAlignment="1" applyBorder="1" applyFont="1">
      <alignment readingOrder="0"/>
    </xf>
    <xf borderId="18" fillId="0" fontId="2" numFmtId="3" xfId="0" applyBorder="1" applyFont="1" applyNumberFormat="1"/>
    <xf borderId="17" fillId="0" fontId="1" numFmtId="3" xfId="0" applyAlignment="1" applyBorder="1" applyFont="1" applyNumberFormat="1">
      <alignment readingOrder="0"/>
    </xf>
    <xf borderId="18" fillId="0" fontId="2" numFmtId="10" xfId="0" applyBorder="1" applyFont="1" applyNumberFormat="1"/>
    <xf borderId="19" fillId="0" fontId="2" numFmtId="10" xfId="0" applyBorder="1" applyFont="1" applyNumberFormat="1"/>
    <xf borderId="12" fillId="0" fontId="1" numFmtId="0" xfId="0" applyAlignment="1" applyBorder="1" applyFont="1">
      <alignment readingOrder="0"/>
    </xf>
    <xf borderId="20" fillId="0" fontId="1" numFmtId="0" xfId="0" applyAlignment="1" applyBorder="1" applyFont="1">
      <alignment horizontal="center" readingOrder="0" textRotation="0" vertical="center"/>
    </xf>
    <xf borderId="6" fillId="0" fontId="37" numFmtId="0" xfId="0" applyAlignment="1" applyBorder="1" applyFont="1">
      <alignment readingOrder="0"/>
    </xf>
    <xf borderId="21" fillId="0" fontId="34" numFmtId="0" xfId="0" applyBorder="1" applyFont="1"/>
    <xf borderId="12" fillId="0" fontId="37" numFmtId="0" xfId="0" applyAlignment="1" applyBorder="1" applyFont="1">
      <alignment readingOrder="0"/>
    </xf>
    <xf borderId="12" fillId="0" fontId="2" numFmtId="3" xfId="0" applyBorder="1" applyFont="1" applyNumberFormat="1"/>
    <xf borderId="16" fillId="0" fontId="2" numFmtId="3" xfId="0" applyBorder="1" applyFont="1" applyNumberFormat="1"/>
    <xf borderId="3" fillId="0" fontId="37" numFmtId="0" xfId="0" applyAlignment="1" applyBorder="1" applyFont="1">
      <alignment readingOrder="0"/>
    </xf>
    <xf borderId="2" fillId="0" fontId="37" numFmtId="0" xfId="0" applyAlignment="1" applyBorder="1" applyFont="1">
      <alignment readingOrder="0"/>
    </xf>
    <xf borderId="1" fillId="0" fontId="37" numFmtId="0" xfId="0" applyAlignment="1" applyBorder="1" applyFont="1">
      <alignment readingOrder="0"/>
    </xf>
    <xf borderId="12" fillId="0" fontId="1" numFmtId="0" xfId="0" applyAlignment="1" applyBorder="1" applyFont="1">
      <alignment horizontal="center" readingOrder="0"/>
    </xf>
    <xf borderId="16" fillId="0" fontId="34" numFmtId="0" xfId="0" applyBorder="1" applyFont="1"/>
    <xf borderId="0" fillId="3" fontId="2" numFmtId="0" xfId="0" applyAlignment="1" applyFont="1">
      <alignment vertical="top"/>
    </xf>
    <xf borderId="6" fillId="3" fontId="1" numFmtId="0" xfId="0" applyAlignment="1" applyBorder="1" applyFont="1">
      <alignment readingOrder="0" vertical="top"/>
    </xf>
    <xf borderId="7" fillId="3" fontId="2" numFmtId="0" xfId="0" applyAlignment="1" applyBorder="1" applyFont="1">
      <alignment vertical="top"/>
    </xf>
    <xf borderId="6" fillId="0" fontId="1" numFmtId="0" xfId="0" applyAlignment="1" applyBorder="1" applyFont="1">
      <alignment readingOrder="0" vertical="top"/>
    </xf>
    <xf borderId="7" fillId="0" fontId="2" numFmtId="0" xfId="0" applyAlignment="1" applyBorder="1" applyFont="1">
      <alignment vertical="top"/>
    </xf>
    <xf borderId="6" fillId="0" fontId="2" numFmtId="0" xfId="0" applyAlignment="1" applyBorder="1" applyFont="1">
      <alignment readingOrder="0" vertical="top"/>
    </xf>
    <xf borderId="6" fillId="0" fontId="2" numFmtId="0" xfId="0" applyAlignment="1" applyBorder="1" applyFont="1">
      <alignment readingOrder="0" shrinkToFit="0" vertical="top" wrapText="0"/>
    </xf>
    <xf borderId="7" fillId="0" fontId="2" numFmtId="0" xfId="0" applyAlignment="1" applyBorder="1" applyFont="1">
      <alignment readingOrder="0" vertical="top"/>
    </xf>
    <xf borderId="7" fillId="0" fontId="2" numFmtId="0" xfId="0" applyAlignment="1" applyBorder="1" applyFont="1">
      <alignment readingOrder="0" shrinkToFit="0" vertical="top" wrapText="0"/>
    </xf>
    <xf borderId="0" fillId="0" fontId="2" numFmtId="0" xfId="0" applyAlignment="1" applyFont="1">
      <alignment shrinkToFit="0" wrapText="0"/>
    </xf>
    <xf borderId="6" fillId="0" fontId="2" numFmtId="0" xfId="0" applyAlignment="1" applyBorder="1" applyFont="1">
      <alignment vertical="top"/>
    </xf>
    <xf borderId="0" fillId="4" fontId="2" numFmtId="0" xfId="0" applyAlignment="1" applyFont="1">
      <alignment vertical="top"/>
    </xf>
    <xf borderId="6" fillId="4" fontId="2" numFmtId="0" xfId="0" applyAlignment="1" applyBorder="1" applyFont="1">
      <alignment vertical="top"/>
    </xf>
    <xf borderId="7" fillId="4" fontId="2" numFmtId="0" xfId="0" applyAlignment="1" applyBorder="1" applyFont="1">
      <alignment vertical="top"/>
    </xf>
    <xf borderId="0" fillId="0" fontId="4" numFmtId="0" xfId="0" applyAlignment="1" applyFont="1">
      <alignment readingOrder="0" vertical="top"/>
    </xf>
    <xf borderId="6" fillId="0" fontId="4" numFmtId="0" xfId="0" applyAlignment="1" applyBorder="1" applyFont="1">
      <alignment vertical="top"/>
    </xf>
    <xf borderId="0" fillId="0" fontId="11" numFmtId="0" xfId="0" applyAlignment="1" applyFont="1">
      <alignment horizontal="right" readingOrder="0" shrinkToFit="0" vertical="top" wrapText="0"/>
    </xf>
    <xf borderId="0" fillId="0" fontId="29"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339600470035252"/>
          <c:y val="0.06593405086846366"/>
          <c:w val="0.8547334320858435"/>
          <c:h val="0.7423553009918509"/>
        </c:manualLayout>
      </c:layout>
      <c:lineChart>
        <c:ser>
          <c:idx val="0"/>
          <c:order val="0"/>
          <c:tx>
            <c:strRef>
              <c:f>'Gráficos Experimentos 2'!$H$6:$H$8</c:f>
            </c:strRef>
          </c:tx>
          <c:spPr>
            <a:ln cmpd="sng" w="38100">
              <a:solidFill>
                <a:srgbClr val="0000FF">
                  <a:alpha val="100000"/>
                </a:srgbClr>
              </a:solidFill>
            </a:ln>
          </c:spPr>
          <c:marker>
            <c:symbol val="none"/>
          </c:marker>
          <c:cat>
            <c:strRef>
              <c:f>'Gráficos Experimentos 2'!$A$9:$A$28</c:f>
            </c:strRef>
          </c:cat>
          <c:val>
            <c:numRef>
              <c:f>'Gráficos Experimentos 2'!$H$9:$H$28</c:f>
              <c:numCache/>
            </c:numRef>
          </c:val>
          <c:smooth val="0"/>
        </c:ser>
        <c:ser>
          <c:idx val="1"/>
          <c:order val="1"/>
          <c:tx>
            <c:strRef>
              <c:f>'Gráficos Experimentos 2'!$I$6:$I$8</c:f>
            </c:strRef>
          </c:tx>
          <c:spPr>
            <a:ln cmpd="sng" w="38100">
              <a:solidFill>
                <a:srgbClr val="0000FF">
                  <a:alpha val="100000"/>
                </a:srgbClr>
              </a:solidFill>
              <a:prstDash val="dash"/>
            </a:ln>
          </c:spPr>
          <c:marker>
            <c:symbol val="none"/>
          </c:marker>
          <c:cat>
            <c:strRef>
              <c:f>'Gráficos Experimentos 2'!$A$9:$A$28</c:f>
            </c:strRef>
          </c:cat>
          <c:val>
            <c:numRef>
              <c:f>'Gráficos Experimentos 2'!$I$9:$I$28</c:f>
              <c:numCache/>
            </c:numRef>
          </c:val>
          <c:smooth val="0"/>
        </c:ser>
        <c:axId val="596618679"/>
        <c:axId val="1895954342"/>
      </c:lineChart>
      <c:catAx>
        <c:axId val="5966186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895954342"/>
      </c:catAx>
      <c:valAx>
        <c:axId val="18959543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layout>
            <c:manualLayout>
              <c:xMode val="edge"/>
              <c:yMode val="edge"/>
              <c:x val="0.020815647952632528"/>
              <c:y val="0.06736877109801889"/>
            </c:manualLayout>
          </c:layout>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596618679"/>
      </c:valAx>
    </c:plotArea>
    <c:legend>
      <c:legendPos val="b"/>
      <c:layout>
        <c:manualLayout>
          <c:xMode val="edge"/>
          <c:yMode val="edge"/>
          <c:x val="0.26825276650041957"/>
          <c:y val="0.8671188332951137"/>
        </c:manualLayout>
      </c:layout>
      <c:overlay val="0"/>
      <c:txPr>
        <a:bodyPr/>
        <a:lstStyle/>
        <a:p>
          <a:pPr lvl="0">
            <a:defRPr b="0"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5444122343821585"/>
          <c:w val="0.8786790780141842"/>
          <c:h val="0.7534617568389911"/>
        </c:manualLayout>
      </c:layout>
      <c:lineChart>
        <c:ser>
          <c:idx val="0"/>
          <c:order val="0"/>
          <c:tx>
            <c:strRef>
              <c:f>'Gráficos Experimentos 2'!$B$6:$B$8</c:f>
            </c:strRef>
          </c:tx>
          <c:spPr>
            <a:ln cmpd="sng" w="38100">
              <a:solidFill>
                <a:srgbClr val="008000">
                  <a:alpha val="100000"/>
                </a:srgbClr>
              </a:solidFill>
            </a:ln>
          </c:spPr>
          <c:marker>
            <c:symbol val="none"/>
          </c:marker>
          <c:cat>
            <c:strRef>
              <c:f>'Gráficos Experimentos 2'!$A$9:$A$28</c:f>
            </c:strRef>
          </c:cat>
          <c:val>
            <c:numRef>
              <c:f>'Gráficos Experimentos 2'!$B$9:$B$28</c:f>
              <c:numCache/>
            </c:numRef>
          </c:val>
          <c:smooth val="0"/>
        </c:ser>
        <c:ser>
          <c:idx val="1"/>
          <c:order val="1"/>
          <c:tx>
            <c:strRef>
              <c:f>'Gráficos Experimentos 2'!$C$6:$C$8</c:f>
            </c:strRef>
          </c:tx>
          <c:spPr>
            <a:ln cmpd="sng" w="38100">
              <a:solidFill>
                <a:srgbClr val="008000">
                  <a:alpha val="100000"/>
                </a:srgbClr>
              </a:solidFill>
              <a:prstDash val="dash"/>
            </a:ln>
          </c:spPr>
          <c:marker>
            <c:symbol val="none"/>
          </c:marker>
          <c:cat>
            <c:strRef>
              <c:f>'Gráficos Experimentos 2'!$A$9:$A$28</c:f>
            </c:strRef>
          </c:cat>
          <c:val>
            <c:numRef>
              <c:f>'Gráficos Experimentos 2'!$C$9:$C$28</c:f>
              <c:numCache/>
            </c:numRef>
          </c:val>
          <c:smooth val="0"/>
        </c:ser>
        <c:axId val="675414831"/>
        <c:axId val="692243926"/>
      </c:lineChart>
      <c:catAx>
        <c:axId val="6754148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692243926"/>
      </c:catAx>
      <c:valAx>
        <c:axId val="6922439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layout>
            <c:manualLayout>
              <c:xMode val="edge"/>
              <c:yMode val="edge"/>
              <c:x val="0.015712525939664948"/>
              <c:y val="0.05444122343821585"/>
            </c:manualLayout>
          </c:layout>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675414831"/>
      </c:valAx>
    </c:plotArea>
    <c:legend>
      <c:legendPos val="b"/>
      <c:layout>
        <c:manualLayout>
          <c:xMode val="edge"/>
          <c:yMode val="edge"/>
          <c:x val="0.4307279282480695"/>
          <c:y val="0.867116090044197"/>
        </c:manualLayout>
      </c:layout>
      <c:overlay val="0"/>
      <c:txPr>
        <a:bodyPr/>
        <a:lstStyle/>
        <a:p>
          <a:pPr lvl="0">
            <a:defRPr b="0" sz="3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352836879432624"/>
          <c:y val="0.06814921090387374"/>
          <c:w val="0.8755762411347519"/>
          <c:h val="0.7409134385461501"/>
        </c:manualLayout>
      </c:layout>
      <c:lineChart>
        <c:ser>
          <c:idx val="0"/>
          <c:order val="0"/>
          <c:tx>
            <c:strRef>
              <c:f>'Gráficos Experimentos 2'!$D$6:$D$8</c:f>
            </c:strRef>
          </c:tx>
          <c:spPr>
            <a:ln cmpd="sng" w="38100">
              <a:solidFill>
                <a:srgbClr val="FF9900">
                  <a:alpha val="100000"/>
                </a:srgbClr>
              </a:solidFill>
            </a:ln>
          </c:spPr>
          <c:marker>
            <c:symbol val="none"/>
          </c:marker>
          <c:cat>
            <c:strRef>
              <c:f>'Gráficos Experimentos 2'!$A$9:$A$28</c:f>
            </c:strRef>
          </c:cat>
          <c:val>
            <c:numRef>
              <c:f>'Gráficos Experimentos 2'!$D$9:$D$28</c:f>
              <c:numCache/>
            </c:numRef>
          </c:val>
          <c:smooth val="0"/>
        </c:ser>
        <c:ser>
          <c:idx val="1"/>
          <c:order val="1"/>
          <c:tx>
            <c:strRef>
              <c:f>'Gráficos Experimentos 2'!$E$6:$E$8</c:f>
            </c:strRef>
          </c:tx>
          <c:spPr>
            <a:ln cmpd="sng" w="38100">
              <a:solidFill>
                <a:srgbClr val="FF9900">
                  <a:alpha val="100000"/>
                </a:srgbClr>
              </a:solidFill>
              <a:prstDash val="dash"/>
            </a:ln>
          </c:spPr>
          <c:marker>
            <c:symbol val="none"/>
          </c:marker>
          <c:cat>
            <c:strRef>
              <c:f>'Gráficos Experimentos 2'!$A$9:$A$28</c:f>
            </c:strRef>
          </c:cat>
          <c:val>
            <c:numRef>
              <c:f>'Gráficos Experimentos 2'!$E$9:$E$28</c:f>
              <c:numCache/>
            </c:numRef>
          </c:val>
          <c:smooth val="0"/>
        </c:ser>
        <c:axId val="1258573520"/>
        <c:axId val="2008546868"/>
      </c:lineChart>
      <c:catAx>
        <c:axId val="1258573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2008546868"/>
      </c:catAx>
      <c:valAx>
        <c:axId val="2008546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258573520"/>
      </c:valAx>
    </c:plotArea>
    <c:legend>
      <c:legendPos val="b"/>
      <c:layout>
        <c:manualLayout>
          <c:xMode val="edge"/>
          <c:yMode val="edge"/>
          <c:x val="0.4281914893617022"/>
          <c:y val="0.8725251076040171"/>
        </c:manualLayout>
      </c:layout>
      <c:overlay val="0"/>
      <c:txPr>
        <a:bodyPr/>
        <a:lstStyle/>
        <a:p>
          <a:pPr lvl="0">
            <a:defRPr b="0" sz="3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6861854684512426"/>
          <c:w val="0.8786790780141843"/>
          <c:h val="0.740057361376673"/>
        </c:manualLayout>
      </c:layout>
      <c:lineChart>
        <c:ser>
          <c:idx val="0"/>
          <c:order val="0"/>
          <c:tx>
            <c:strRef>
              <c:f>'Gráficos Experimentos 2'!$F$6:$F$8</c:f>
            </c:strRef>
          </c:tx>
          <c:spPr>
            <a:ln cmpd="sng" w="38100">
              <a:solidFill>
                <a:srgbClr val="FF0000">
                  <a:alpha val="100000"/>
                </a:srgbClr>
              </a:solidFill>
            </a:ln>
          </c:spPr>
          <c:marker>
            <c:symbol val="none"/>
          </c:marker>
          <c:cat>
            <c:strRef>
              <c:f>'Gráficos Experimentos 2'!$A$9:$A$28</c:f>
            </c:strRef>
          </c:cat>
          <c:val>
            <c:numRef>
              <c:f>'Gráficos Experimentos 2'!$F$9:$F$28</c:f>
              <c:numCache/>
            </c:numRef>
          </c:val>
          <c:smooth val="0"/>
        </c:ser>
        <c:ser>
          <c:idx val="1"/>
          <c:order val="1"/>
          <c:tx>
            <c:strRef>
              <c:f>'Gráficos Experimentos 2'!$G$6:$G$8</c:f>
            </c:strRef>
          </c:tx>
          <c:spPr>
            <a:ln cmpd="sng" w="38100">
              <a:solidFill>
                <a:srgbClr val="FF0000">
                  <a:alpha val="100000"/>
                </a:srgbClr>
              </a:solidFill>
              <a:prstDash val="dash"/>
            </a:ln>
          </c:spPr>
          <c:marker>
            <c:symbol val="none"/>
          </c:marker>
          <c:cat>
            <c:strRef>
              <c:f>'Gráficos Experimentos 2'!$A$9:$A$28</c:f>
            </c:strRef>
          </c:cat>
          <c:val>
            <c:numRef>
              <c:f>'Gráficos Experimentos 2'!$G$9:$G$28</c:f>
              <c:numCache/>
            </c:numRef>
          </c:val>
          <c:smooth val="0"/>
        </c:ser>
        <c:axId val="1370209620"/>
        <c:axId val="1021337713"/>
      </c:lineChart>
      <c:catAx>
        <c:axId val="13702096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021337713"/>
      </c:catAx>
      <c:valAx>
        <c:axId val="1021337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370209620"/>
      </c:valAx>
    </c:plotArea>
    <c:legend>
      <c:legendPos val="b"/>
      <c:layout>
        <c:manualLayout>
          <c:xMode val="edge"/>
          <c:yMode val="edge"/>
          <c:x val="0.4316816175797616"/>
          <c:y val="0.8662659550205979"/>
        </c:manualLayout>
      </c:layout>
      <c:overlay val="0"/>
      <c:txPr>
        <a:bodyPr/>
        <a:lstStyle/>
        <a:p>
          <a:pPr lvl="0">
            <a:defRPr b="0" sz="3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rgbClr val="000000"/>
                </a:solidFill>
                <a:latin typeface="+mn-lt"/>
              </a:defRPr>
            </a:pPr>
            <a:r>
              <a:rPr b="1" sz="3600">
                <a:solidFill>
                  <a:srgbClr val="000000"/>
                </a:solidFill>
                <a:latin typeface="+mn-lt"/>
              </a:rPr>
              <a:t>(e) Sabiá-3</a:t>
            </a:r>
          </a:p>
        </c:rich>
      </c:tx>
      <c:layout>
        <c:manualLayout>
          <c:xMode val="edge"/>
          <c:yMode val="edge"/>
          <c:x val="0.4399699720795748"/>
          <c:y val="0.935284981208574"/>
        </c:manualLayout>
      </c:layout>
      <c:overlay val="0"/>
    </c:title>
    <c:plotArea>
      <c:layout>
        <c:manualLayout>
          <c:xMode val="edge"/>
          <c:yMode val="edge"/>
          <c:x val="0.0992063492063492"/>
          <c:y val="0.07101865136298421"/>
          <c:w val="0.8700617283950618"/>
          <c:h val="0.7460545193687231"/>
        </c:manualLayout>
      </c:layout>
      <c:lineChart>
        <c:ser>
          <c:idx val="0"/>
          <c:order val="0"/>
          <c:tx>
            <c:v>Coh</c:v>
          </c:tx>
          <c:spPr>
            <a:ln cmpd="sng" w="38100">
              <a:solidFill>
                <a:srgbClr val="0000FF">
                  <a:alpha val="100000"/>
                </a:srgbClr>
              </a:solidFill>
              <a:prstDash val="solid"/>
            </a:ln>
          </c:spPr>
          <c:marker>
            <c:symbol val="none"/>
          </c:marker>
          <c:cat>
            <c:strRef>
              <c:f>'Gráficos Experimentos 2'!$A$9:$A$28</c:f>
            </c:strRef>
          </c:cat>
          <c:val>
            <c:numRef>
              <c:f>'Gráficos Experimentos 2'!$L$9:$L$28</c:f>
              <c:numCache/>
            </c:numRef>
          </c:val>
          <c:smooth val="0"/>
        </c:ser>
        <c:ser>
          <c:idx val="1"/>
          <c:order val="1"/>
          <c:tx>
            <c:v>Inc</c:v>
          </c:tx>
          <c:spPr>
            <a:ln cmpd="sng" w="38100">
              <a:solidFill>
                <a:srgbClr val="0000FF">
                  <a:alpha val="100000"/>
                </a:srgbClr>
              </a:solidFill>
              <a:prstDash val="dash"/>
            </a:ln>
          </c:spPr>
          <c:marker>
            <c:symbol val="none"/>
          </c:marker>
          <c:cat>
            <c:strRef>
              <c:f>'Gráficos Experimentos 2'!$A$9:$A$28</c:f>
            </c:strRef>
          </c:cat>
          <c:val>
            <c:numRef>
              <c:f>'Gráficos Experimentos 2'!$M$9:$M$28</c:f>
              <c:numCache/>
            </c:numRef>
          </c:val>
          <c:smooth val="0"/>
        </c:ser>
        <c:axId val="1400392426"/>
        <c:axId val="194631604"/>
      </c:lineChart>
      <c:catAx>
        <c:axId val="1400392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94631604"/>
      </c:catAx>
      <c:valAx>
        <c:axId val="194631604"/>
        <c:scaling>
          <c:orientation val="minMax"/>
        </c:scaling>
        <c:delete val="0"/>
        <c:axPos val="l"/>
        <c:majorGridlines>
          <c:spPr>
            <a:ln>
              <a:solidFill>
                <a:srgbClr val="CCCCCC"/>
              </a:solidFill>
            </a:ln>
          </c:spPr>
        </c:majorGridlines>
        <c:title>
          <c:tx>
            <c:rich>
              <a:bodyPr/>
              <a:lstStyle/>
              <a:p>
                <a:pPr lvl="0">
                  <a:defRPr b="1" sz="4000">
                    <a:solidFill>
                      <a:srgbClr val="000000"/>
                    </a:solidFill>
                    <a:latin typeface="+mn-lt"/>
                  </a:defRPr>
                </a:pPr>
                <a:r>
                  <a:rPr b="1"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400392426"/>
      </c:valAx>
    </c:plotArea>
    <c:legend>
      <c:legendPos val="b"/>
      <c:layout>
        <c:manualLayout>
          <c:xMode val="edge"/>
          <c:yMode val="edge"/>
          <c:x val="0.4374265569917746"/>
          <c:y val="0.8735420650095603"/>
        </c:manualLayout>
      </c:layout>
      <c:overlay val="0"/>
      <c:txPr>
        <a:bodyPr/>
        <a:lstStyle/>
        <a:p>
          <a:pPr lvl="0">
            <a:defRPr b="0" sz="36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32</xdr:row>
      <xdr:rowOff>0</xdr:rowOff>
    </xdr:from>
    <xdr:ext cx="10801350" cy="66389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647700</xdr:colOff>
      <xdr:row>32</xdr:row>
      <xdr:rowOff>0</xdr:rowOff>
    </xdr:from>
    <xdr:ext cx="10744200" cy="66389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76200</xdr:colOff>
      <xdr:row>59</xdr:row>
      <xdr:rowOff>209550</xdr:rowOff>
    </xdr:from>
    <xdr:ext cx="10744200" cy="66389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657225</xdr:colOff>
      <xdr:row>59</xdr:row>
      <xdr:rowOff>209550</xdr:rowOff>
    </xdr:from>
    <xdr:ext cx="10744200" cy="66389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67</xdr:row>
      <xdr:rowOff>57150</xdr:rowOff>
    </xdr:from>
    <xdr:ext cx="10801350" cy="66389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hyperlink" Target="https://www.maritaca.ai/"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copilot.microsoft.com/" TargetMode="External"/><Relationship Id="rId5" Type="http://schemas.openxmlformats.org/officeDocument/2006/relationships/hyperlink" Target="https://www.maritaca.ai/"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www.llama2.ai/" TargetMode="External"/><Relationship Id="rId4" Type="http://schemas.openxmlformats.org/officeDocument/2006/relationships/hyperlink" Target="https://www.llama2.ai/" TargetMode="External"/><Relationship Id="rId9" Type="http://schemas.openxmlformats.org/officeDocument/2006/relationships/drawing" Target="../drawings/drawing7.xml"/><Relationship Id="rId5" Type="http://schemas.openxmlformats.org/officeDocument/2006/relationships/hyperlink" Target="https://chatgpt.com/" TargetMode="External"/><Relationship Id="rId6" Type="http://schemas.openxmlformats.org/officeDocument/2006/relationships/hyperlink" Target="https://gemini.google.com/" TargetMode="External"/><Relationship Id="rId7" Type="http://schemas.openxmlformats.org/officeDocument/2006/relationships/hyperlink" Target="https://copilot.microsoft.com/" TargetMode="External"/><Relationship Id="rId8" Type="http://schemas.openxmlformats.org/officeDocument/2006/relationships/hyperlink" Target="https://www.maritaca.a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4">
      <c r="A4" s="1" t="s">
        <v>2</v>
      </c>
    </row>
    <row r="5">
      <c r="A5" s="2" t="s">
        <v>3</v>
      </c>
    </row>
    <row r="7">
      <c r="A7" s="1" t="s">
        <v>4</v>
      </c>
    </row>
    <row r="8">
      <c r="A8" s="2" t="s">
        <v>5</v>
      </c>
    </row>
    <row r="9">
      <c r="A9" s="1"/>
    </row>
    <row r="13">
      <c r="A1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3" max="3" width="9.63"/>
    <col customWidth="1" min="4" max="4" width="69.0"/>
  </cols>
  <sheetData>
    <row r="1">
      <c r="A1" s="1" t="s">
        <v>6</v>
      </c>
      <c r="B1" s="1" t="s">
        <v>7</v>
      </c>
      <c r="C1" s="1" t="s">
        <v>6</v>
      </c>
      <c r="D1" s="1" t="s">
        <v>8</v>
      </c>
      <c r="E1" s="3"/>
    </row>
    <row r="2">
      <c r="A2" s="2">
        <v>1.0</v>
      </c>
      <c r="B2" s="2" t="s">
        <v>9</v>
      </c>
      <c r="C2" s="2" t="s">
        <v>10</v>
      </c>
      <c r="D2" s="2" t="s">
        <v>11</v>
      </c>
      <c r="E2" s="2" t="s">
        <v>12</v>
      </c>
    </row>
    <row r="3">
      <c r="A3" s="2">
        <v>2.0</v>
      </c>
      <c r="B3" s="2" t="s">
        <v>13</v>
      </c>
      <c r="C3" s="2" t="s">
        <v>14</v>
      </c>
      <c r="D3" s="2" t="s">
        <v>15</v>
      </c>
    </row>
    <row r="4">
      <c r="A4" s="2">
        <v>3.0</v>
      </c>
      <c r="B4" s="2" t="s">
        <v>16</v>
      </c>
      <c r="C4" s="2" t="s">
        <v>17</v>
      </c>
      <c r="D4" s="2" t="s">
        <v>18</v>
      </c>
    </row>
    <row r="5">
      <c r="A5" s="2">
        <v>4.0</v>
      </c>
      <c r="B5" s="2" t="s">
        <v>19</v>
      </c>
      <c r="C5" s="2" t="s">
        <v>20</v>
      </c>
      <c r="D5" s="2" t="s">
        <v>21</v>
      </c>
    </row>
    <row r="6">
      <c r="A6" s="2">
        <v>5.0</v>
      </c>
      <c r="B6" s="2" t="s">
        <v>22</v>
      </c>
      <c r="C6" s="2" t="s">
        <v>23</v>
      </c>
      <c r="D6" s="2" t="s">
        <v>24</v>
      </c>
    </row>
    <row r="7">
      <c r="A7" s="2">
        <v>6.0</v>
      </c>
      <c r="B7" s="2" t="s">
        <v>25</v>
      </c>
      <c r="C7" s="2" t="s">
        <v>26</v>
      </c>
      <c r="D7" s="2" t="s">
        <v>27</v>
      </c>
    </row>
    <row r="8">
      <c r="A8" s="2">
        <v>7.0</v>
      </c>
      <c r="B8" s="2" t="s">
        <v>28</v>
      </c>
      <c r="C8" s="2" t="s">
        <v>29</v>
      </c>
      <c r="D8" s="2" t="s">
        <v>30</v>
      </c>
    </row>
    <row r="9">
      <c r="A9" s="2">
        <v>8.0</v>
      </c>
      <c r="B9" s="2" t="s">
        <v>31</v>
      </c>
      <c r="C9" s="2" t="s">
        <v>32</v>
      </c>
      <c r="D9" s="2" t="s">
        <v>33</v>
      </c>
    </row>
    <row r="10">
      <c r="A10" s="2">
        <v>9.0</v>
      </c>
      <c r="B10" s="2" t="s">
        <v>34</v>
      </c>
      <c r="C10" s="2" t="s">
        <v>35</v>
      </c>
      <c r="D10" s="2" t="s">
        <v>36</v>
      </c>
    </row>
    <row r="11">
      <c r="A11" s="2">
        <v>10.0</v>
      </c>
      <c r="B11" s="2" t="s">
        <v>37</v>
      </c>
      <c r="C11" s="2" t="s">
        <v>38</v>
      </c>
      <c r="D11" s="2" t="s">
        <v>39</v>
      </c>
    </row>
    <row r="12">
      <c r="A12" s="2">
        <v>11.0</v>
      </c>
      <c r="B12" s="2" t="s">
        <v>40</v>
      </c>
      <c r="C12" s="2" t="s">
        <v>41</v>
      </c>
      <c r="D12" s="2" t="s">
        <v>42</v>
      </c>
    </row>
    <row r="13">
      <c r="A13" s="2">
        <v>12.0</v>
      </c>
      <c r="B13" s="2" t="s">
        <v>43</v>
      </c>
      <c r="C13" s="2" t="s">
        <v>44</v>
      </c>
      <c r="D13" s="2" t="s">
        <v>45</v>
      </c>
    </row>
    <row r="14">
      <c r="A14" s="2">
        <v>13.0</v>
      </c>
      <c r="B14" s="2" t="s">
        <v>46</v>
      </c>
      <c r="C14" s="2" t="s">
        <v>47</v>
      </c>
      <c r="D14" s="2" t="s">
        <v>48</v>
      </c>
    </row>
    <row r="15">
      <c r="A15" s="2">
        <v>14.0</v>
      </c>
      <c r="B15" s="2" t="s">
        <v>49</v>
      </c>
      <c r="C15" s="2" t="s">
        <v>50</v>
      </c>
      <c r="D15" s="2" t="s">
        <v>51</v>
      </c>
    </row>
    <row r="16">
      <c r="A16" s="2">
        <v>15.0</v>
      </c>
      <c r="B16" s="2" t="s">
        <v>52</v>
      </c>
      <c r="C16" s="2" t="s">
        <v>53</v>
      </c>
      <c r="D16" s="2" t="s">
        <v>54</v>
      </c>
    </row>
    <row r="17">
      <c r="A17" s="2">
        <v>16.0</v>
      </c>
      <c r="B17" s="2" t="s">
        <v>55</v>
      </c>
      <c r="C17" s="2" t="s">
        <v>56</v>
      </c>
      <c r="D17" s="2" t="s">
        <v>57</v>
      </c>
    </row>
    <row r="18">
      <c r="A18" s="2">
        <v>17.0</v>
      </c>
      <c r="B18" s="2" t="s">
        <v>58</v>
      </c>
      <c r="C18" s="2" t="s">
        <v>59</v>
      </c>
      <c r="D18" s="2" t="s">
        <v>60</v>
      </c>
    </row>
    <row r="19">
      <c r="A19" s="2">
        <v>18.0</v>
      </c>
      <c r="B19" s="2" t="s">
        <v>61</v>
      </c>
      <c r="C19" s="2" t="s">
        <v>62</v>
      </c>
      <c r="D19" s="2" t="s">
        <v>63</v>
      </c>
    </row>
    <row r="20">
      <c r="A20" s="2">
        <v>19.0</v>
      </c>
      <c r="B20" s="2" t="s">
        <v>64</v>
      </c>
      <c r="C20" s="2" t="s">
        <v>65</v>
      </c>
      <c r="D20" s="2" t="s">
        <v>66</v>
      </c>
    </row>
    <row r="21">
      <c r="A21" s="2">
        <v>20.0</v>
      </c>
      <c r="B21" s="2" t="s">
        <v>67</v>
      </c>
      <c r="C21" s="2" t="s">
        <v>68</v>
      </c>
      <c r="D21" s="2" t="s">
        <v>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22.63"/>
    <col customWidth="1" min="4" max="4" width="15.25"/>
    <col customWidth="1" min="5" max="5" width="14.5"/>
    <col customWidth="1" min="6" max="6" width="15.88"/>
    <col customWidth="1" min="7" max="7" width="10.63"/>
    <col customWidth="1" min="8" max="8" width="6.13"/>
    <col customWidth="1" min="9" max="9" width="11.88"/>
    <col customWidth="1" min="10" max="10" width="6.38"/>
    <col customWidth="1" min="11" max="11" width="10.63"/>
    <col customWidth="1" min="12" max="12" width="6.5"/>
    <col customWidth="1" min="13" max="13" width="10.0"/>
    <col customWidth="1" min="14" max="14" width="6.5"/>
    <col customWidth="1" min="15" max="15" width="14.63"/>
    <col customWidth="1" min="16" max="16" width="6.38"/>
    <col customWidth="1" min="17" max="17" width="13.38"/>
    <col customWidth="1" min="18" max="18" width="6.0"/>
    <col customWidth="1" min="19" max="19" width="11.0"/>
    <col customWidth="1" min="20" max="20" width="7.13"/>
    <col customWidth="1" min="21" max="21" width="9.25"/>
    <col customWidth="1" min="22" max="22" width="7.63"/>
    <col customWidth="1" min="23" max="23" width="12.38"/>
    <col customWidth="1" min="24" max="24" width="7.38"/>
    <col customWidth="1" min="25" max="25" width="7.63"/>
    <col customWidth="1" min="26" max="26" width="10.63"/>
    <col customWidth="1" min="27" max="27" width="12.75"/>
    <col customWidth="1" min="28" max="28" width="7.13"/>
    <col customWidth="1" min="29" max="29" width="11.0"/>
    <col customWidth="1" min="30" max="30" width="8.63"/>
  </cols>
  <sheetData>
    <row r="1">
      <c r="A1" s="4" t="s">
        <v>4</v>
      </c>
      <c r="B1" s="5"/>
      <c r="C1" s="6"/>
      <c r="D1" s="6"/>
      <c r="E1" s="6"/>
      <c r="F1" s="6"/>
      <c r="G1" s="1" t="s">
        <v>70</v>
      </c>
      <c r="H1" s="7"/>
      <c r="I1" s="7"/>
      <c r="J1" s="8"/>
      <c r="K1" s="9"/>
      <c r="L1" s="7"/>
      <c r="M1" s="7"/>
      <c r="N1" s="8"/>
      <c r="O1" s="9"/>
      <c r="P1" s="7"/>
      <c r="Q1" s="7"/>
      <c r="R1" s="5"/>
      <c r="S1" s="5"/>
      <c r="T1" s="5" t="s">
        <v>71</v>
      </c>
      <c r="U1" s="5"/>
      <c r="V1" s="5"/>
      <c r="W1" s="7" t="s">
        <v>72</v>
      </c>
      <c r="X1" s="7"/>
      <c r="Y1" s="7"/>
      <c r="Z1" s="5"/>
      <c r="AA1" s="5"/>
    </row>
    <row r="2">
      <c r="A2" s="5"/>
      <c r="B2" s="5"/>
      <c r="C2" s="5"/>
      <c r="D2" s="6"/>
      <c r="E2" s="6"/>
      <c r="F2" s="6"/>
      <c r="G2" s="10"/>
      <c r="H2" s="5"/>
      <c r="I2" s="5"/>
      <c r="J2" s="11"/>
      <c r="K2" s="5"/>
      <c r="L2" s="5"/>
      <c r="M2" s="5"/>
      <c r="N2" s="5"/>
      <c r="O2" s="10"/>
      <c r="P2" s="5"/>
      <c r="Q2" s="5"/>
      <c r="R2" s="11"/>
      <c r="S2" s="5"/>
      <c r="T2" s="5"/>
      <c r="U2" s="5"/>
      <c r="V2" s="5"/>
      <c r="W2" s="10"/>
      <c r="X2" s="5"/>
      <c r="Y2" s="5"/>
      <c r="Z2" s="11"/>
      <c r="AA2" s="10"/>
      <c r="AB2" s="5"/>
      <c r="AC2" s="5"/>
      <c r="AD2" s="11"/>
    </row>
    <row r="3">
      <c r="A3" s="5"/>
      <c r="B3" s="5"/>
      <c r="C3" s="5"/>
      <c r="D3" s="12"/>
      <c r="E3" s="12"/>
      <c r="F3" s="6"/>
      <c r="G3" s="13" t="s">
        <v>73</v>
      </c>
      <c r="H3" s="5"/>
      <c r="I3" s="5"/>
      <c r="J3" s="11"/>
      <c r="K3" s="14" t="s">
        <v>73</v>
      </c>
      <c r="L3" s="5"/>
      <c r="M3" s="5"/>
      <c r="N3" s="5"/>
      <c r="O3" s="15" t="s">
        <v>73</v>
      </c>
      <c r="P3" s="6"/>
      <c r="Q3" s="5"/>
      <c r="R3" s="11"/>
      <c r="S3" s="16" t="s">
        <v>73</v>
      </c>
      <c r="T3" s="6"/>
      <c r="U3" s="6"/>
      <c r="V3" s="6"/>
      <c r="W3" s="15" t="s">
        <v>73</v>
      </c>
      <c r="X3" s="5"/>
      <c r="Y3" s="6"/>
      <c r="Z3" s="17"/>
      <c r="AA3" s="15" t="s">
        <v>73</v>
      </c>
      <c r="AB3" s="6"/>
      <c r="AC3" s="5"/>
      <c r="AD3" s="17"/>
    </row>
    <row r="4">
      <c r="A4" s="5"/>
      <c r="B4" s="5"/>
      <c r="C4" s="5"/>
      <c r="D4" s="12"/>
      <c r="E4" s="6"/>
      <c r="F4" s="6"/>
      <c r="G4" s="10" t="s">
        <v>74</v>
      </c>
      <c r="H4" s="5"/>
      <c r="I4" s="5"/>
      <c r="J4" s="11"/>
      <c r="K4" s="6" t="s">
        <v>75</v>
      </c>
      <c r="L4" s="5"/>
      <c r="M4" s="5"/>
      <c r="N4" s="5"/>
      <c r="O4" s="18" t="s">
        <v>76</v>
      </c>
      <c r="P4" s="6"/>
      <c r="Q4" s="5"/>
      <c r="R4" s="11"/>
      <c r="S4" s="5" t="s">
        <v>76</v>
      </c>
      <c r="T4" s="6"/>
      <c r="U4" s="6"/>
      <c r="V4" s="6"/>
      <c r="W4" s="18" t="s">
        <v>76</v>
      </c>
      <c r="X4" s="5"/>
      <c r="Y4" s="6"/>
      <c r="Z4" s="17"/>
      <c r="AA4" s="18" t="s">
        <v>76</v>
      </c>
      <c r="AB4" s="5"/>
      <c r="AC4" s="5"/>
      <c r="AD4" s="17"/>
    </row>
    <row r="5">
      <c r="A5" s="5"/>
      <c r="B5" s="5"/>
      <c r="C5" s="5"/>
      <c r="D5" s="6"/>
      <c r="E5" s="6"/>
      <c r="F5" s="6"/>
      <c r="G5" s="10"/>
      <c r="H5" s="5"/>
      <c r="I5" s="5"/>
      <c r="J5" s="11"/>
      <c r="K5" s="19" t="s">
        <v>77</v>
      </c>
      <c r="L5" s="5"/>
      <c r="M5" s="5"/>
      <c r="N5" s="5"/>
      <c r="O5" s="10"/>
      <c r="P5" s="5"/>
      <c r="Q5" s="5"/>
      <c r="R5" s="11"/>
      <c r="S5" s="20" t="s">
        <v>78</v>
      </c>
      <c r="T5" s="21"/>
      <c r="U5" s="6"/>
      <c r="V5" s="22" t="s">
        <v>79</v>
      </c>
      <c r="W5" s="18"/>
      <c r="X5" s="5"/>
      <c r="Y5" s="5"/>
      <c r="Z5" s="11"/>
      <c r="AA5" s="10"/>
      <c r="AB5" s="5"/>
      <c r="AC5" s="5"/>
      <c r="AD5" s="11"/>
    </row>
    <row r="6">
      <c r="A6" s="6"/>
      <c r="B6" s="6"/>
      <c r="C6" s="5"/>
      <c r="D6" s="6"/>
      <c r="E6" s="6"/>
      <c r="F6" s="14" t="s">
        <v>80</v>
      </c>
      <c r="G6" s="23" t="s">
        <v>81</v>
      </c>
      <c r="H6" s="6"/>
      <c r="I6" s="6"/>
      <c r="J6" s="24" t="s">
        <v>82</v>
      </c>
      <c r="K6" s="14" t="s">
        <v>83</v>
      </c>
      <c r="L6" s="6"/>
      <c r="M6" s="6"/>
      <c r="N6" s="25" t="s">
        <v>84</v>
      </c>
      <c r="O6" s="15" t="s">
        <v>85</v>
      </c>
      <c r="P6" s="6"/>
      <c r="Q6" s="6"/>
      <c r="R6" s="26" t="s">
        <v>86</v>
      </c>
      <c r="S6" s="4" t="s">
        <v>87</v>
      </c>
      <c r="T6" s="6"/>
      <c r="U6" s="6"/>
      <c r="V6" s="25" t="s">
        <v>88</v>
      </c>
      <c r="W6" s="15" t="s">
        <v>89</v>
      </c>
      <c r="X6" s="6"/>
      <c r="Y6" s="6"/>
      <c r="Z6" s="26" t="s">
        <v>90</v>
      </c>
      <c r="AA6" s="15" t="s">
        <v>91</v>
      </c>
      <c r="AB6" s="6"/>
      <c r="AC6" s="6"/>
      <c r="AD6" s="26" t="s">
        <v>90</v>
      </c>
    </row>
    <row r="7" ht="42.75" customHeight="1">
      <c r="A7" s="27" t="s">
        <v>6</v>
      </c>
      <c r="B7" s="28" t="s">
        <v>92</v>
      </c>
      <c r="C7" s="5"/>
      <c r="D7" s="29" t="s">
        <v>93</v>
      </c>
      <c r="E7" s="29" t="s">
        <v>94</v>
      </c>
      <c r="F7" s="29" t="s">
        <v>94</v>
      </c>
      <c r="G7" s="30" t="s">
        <v>95</v>
      </c>
      <c r="H7" s="31" t="s">
        <v>71</v>
      </c>
      <c r="I7" s="29" t="s">
        <v>96</v>
      </c>
      <c r="J7" s="32" t="s">
        <v>97</v>
      </c>
      <c r="K7" s="30" t="s">
        <v>95</v>
      </c>
      <c r="L7" s="31" t="s">
        <v>98</v>
      </c>
      <c r="M7" s="29" t="s">
        <v>96</v>
      </c>
      <c r="N7" s="32" t="s">
        <v>99</v>
      </c>
      <c r="O7" s="30" t="s">
        <v>95</v>
      </c>
      <c r="P7" s="31" t="s">
        <v>71</v>
      </c>
      <c r="Q7" s="29" t="s">
        <v>96</v>
      </c>
      <c r="R7" s="32" t="s">
        <v>97</v>
      </c>
      <c r="S7" s="30" t="s">
        <v>95</v>
      </c>
      <c r="T7" s="31" t="s">
        <v>71</v>
      </c>
      <c r="U7" s="29" t="s">
        <v>96</v>
      </c>
      <c r="V7" s="32" t="s">
        <v>97</v>
      </c>
      <c r="W7" s="30" t="s">
        <v>95</v>
      </c>
      <c r="X7" s="31" t="s">
        <v>71</v>
      </c>
      <c r="Y7" s="29" t="s">
        <v>96</v>
      </c>
      <c r="Z7" s="32" t="s">
        <v>100</v>
      </c>
      <c r="AA7" s="30" t="s">
        <v>95</v>
      </c>
      <c r="AB7" s="31" t="s">
        <v>71</v>
      </c>
      <c r="AC7" s="29" t="s">
        <v>96</v>
      </c>
      <c r="AD7" s="32" t="s">
        <v>100</v>
      </c>
    </row>
    <row r="8">
      <c r="A8" s="33" t="s">
        <v>10</v>
      </c>
      <c r="B8" s="34" t="s">
        <v>101</v>
      </c>
      <c r="D8" s="35" t="s">
        <v>102</v>
      </c>
      <c r="E8" s="36" t="s">
        <v>103</v>
      </c>
      <c r="F8" s="36" t="s">
        <v>104</v>
      </c>
      <c r="G8" s="37" t="s">
        <v>105</v>
      </c>
      <c r="H8" s="38">
        <f>IFERROR(__xludf.DUMMYFUNCTION("IF(
    (IFERROR(MATCH(G8, SPLIT($D8, "",""), 0),-1))&lt;&gt;-1,
        2, 
    IF(IFERROR(MATCH(CONCAT(CONCAT(""*"",G8),""*""), SPLIT($D8, "",""), 0),-1)&lt;&gt;-1,
        1,
        0
        )        
)"),2.0)</f>
        <v>2</v>
      </c>
      <c r="I8" s="2" t="s">
        <v>106</v>
      </c>
      <c r="J8" s="39">
        <f>IFERROR(__xludf.DUMMYFUNCTION("IF (
                (IFERROR(MATCH(CONCAT(CONCAT(""*"",G8),""*""),SPLIT($D8, "",""), 0),0))=1
                ,
                (
                        IF(
                                (IFERROR(MATCH(I8, SPLIT($F8, "",""), 0),-1))&lt;&gt;-1
              "&amp;"                  ,
                                2
                                , 
                                (IF(IFERROR(MATCH(CONCAT(CONCAT(""*"",I8),""*""), SPLIT($F8, "",""), 0),-1)&lt;&gt;-1,
                                        1,
          "&amp;"                              0
                                        )        
                                )
                        )
                )
                ,
                (
                        IF (
                              "&amp;"  (IFERROR(MATCH(CONCAT(CONCAT(""*"",G8),""*""),SPLIT($D8, "",""), 0),0))=2
                                ,
                                (        
                                        IF(
                                                (IFERROR(MA"&amp;"TCH(I8, SPLIT($E8, "",""), 0),-1))&lt;&gt;-1,
                                                2, 
                                                (IF(IFERROR(MATCH(CONCAT(CONCAT(""*"",I8),""*""), SPLIT($E8, "",""), 0),-1)&lt;&gt;-1,
                                  "&amp;"                      1,
                                                        0
                                                        )        
                                                )
                                        )
              "&amp;"                  )
                                ,
                                0
                        )
                )
        )"),2.0)</f>
        <v>2</v>
      </c>
      <c r="K8" s="37" t="s">
        <v>105</v>
      </c>
      <c r="L8" s="40">
        <f>IFERROR(__xludf.DUMMYFUNCTION("IF(
    (IFERROR(MATCH(K8, SPLIT($D8, "",""), 0),-1))&lt;&gt;-1,
        2, 
    IF(IFERROR(MATCH(CONCAT(CONCAT(""*"",K8),""*""), SPLIT($D8, "",""), 0),-1)&lt;&gt;-1,
        1,
        0
        )        
)"),2.0)</f>
        <v>2</v>
      </c>
      <c r="M8" s="2" t="s">
        <v>106</v>
      </c>
      <c r="N8" s="41">
        <f>IFERROR(__xludf.DUMMYFUNCTION("IF (
                (IFERROR(MATCH(CONCAT(CONCAT(""*"",K8),""*""),SPLIT($D8, "",""), 0),0))=1
                ,
                (
                        IF(
                                (IFERROR(MATCH(M8, SPLIT($F8, "",""), 0),-1))&lt;&gt;-1
              "&amp;"                  ,
                                2
                                , 
                                (IF(IFERROR(MATCH(CONCAT(CONCAT(""*"",M8),""*""), SPLIT($F8, "",""), 0),-1)&lt;&gt;-1,
                                        1,
          "&amp;"                              0
                                        )        
                                )
                        )
                )
                ,
                (
                        IF (
                              "&amp;"  (IFERROR(MATCH(CONCAT(CONCAT(""*"",K8),""*""),SPLIT($D8, "",""), 0),0))=2
                                ,
                                (        
                                        IF(
                                                (IFERROR(MA"&amp;"TCH(M8, SPLIT($E8, "",""), 0),-1))&lt;&gt;-1,
                                                2, 
                                                (IF(IFERROR(MATCH(CONCAT(CONCAT(""*"",M8),""*""), SPLIT($E8, "",""), 0),-1)&lt;&gt;-1,
                                  "&amp;"                      1,
                                                        0
                                                        )        
                                                )
                                        )
              "&amp;"                  )
                                ,
                                0
                        )
                )
        )"),2.0)</f>
        <v>2</v>
      </c>
      <c r="O8" s="37" t="s">
        <v>105</v>
      </c>
      <c r="P8" s="38">
        <f>IFERROR(__xludf.DUMMYFUNCTION("IF(
    (IFERROR(MATCH(O8, SPLIT($D8, "",""), 0),-1))&lt;&gt;-1,
        2, 
    IF(IFERROR(MATCH(CONCAT(CONCAT(""*"",O8),""*""), SPLIT($D8, "",""), 0),-1)&lt;&gt;-1,
        1,
        0
        )        
)"),2.0)</f>
        <v>2</v>
      </c>
      <c r="Q8" s="2" t="s">
        <v>106</v>
      </c>
      <c r="R8" s="39">
        <f>IFERROR(__xludf.DUMMYFUNCTION("IF (
                (IFERROR(MATCH(CONCAT(CONCAT(""*"",O8),""*""),SPLIT($D8, "",""), 0),0))=1
                ,
                (
                        IF(
                                (IFERROR(MATCH(Q8, SPLIT($F8, "",""), 0),-1))&lt;&gt;-1
              "&amp;"                  ,
                                2
                                , 
                                (IF(IFERROR(MATCH(CONCAT(CONCAT(""*"",Q8),""*""), SPLIT($F8, "",""), 0),-1)&lt;&gt;-1,
                                        1,
          "&amp;"                              0
                                        )        
                                )
                        )
                )
                ,
                (
                        IF (
                              "&amp;"  (IFERROR(MATCH(CONCAT(CONCAT(""*"",O8),""*""),SPLIT($D8, "",""), 0),0))=2
                                ,
                                (        
                                        IF(
                                                (IFERROR(MA"&amp;"TCH(Q8, SPLIT($E8, "",""), 0),-1))&lt;&gt;-1,
                                                2, 
                                                (IF(IFERROR(MATCH(CONCAT(CONCAT(""*"",Q8),""*""), SPLIT($E8, "",""), 0),-1)&lt;&gt;-1,
                                  "&amp;"                      1,
                                                        0
                                                        )        
                                                )
                                        )
              "&amp;"                  )
                                ,
                                0
                        )
                )
        )"),2.0)</f>
        <v>2</v>
      </c>
      <c r="S8" s="37" t="s">
        <v>105</v>
      </c>
      <c r="T8" s="38">
        <f>IFERROR(__xludf.DUMMYFUNCTION("IF(
    (IFERROR(MATCH(S8, SPLIT($D8, "",""), 0),-1))&lt;&gt;-1,
        2, 
    IF(IFERROR(MATCH(CONCAT(CONCAT(""*"",S8),""*""), SPLIT($D8, "",""), 0),-1)&lt;&gt;-1,
        1,
        0
        )        
)"),2.0)</f>
        <v>2</v>
      </c>
      <c r="U8" s="2" t="s">
        <v>106</v>
      </c>
      <c r="V8" s="41">
        <f>IFERROR(__xludf.DUMMYFUNCTION("IF (
                (IFERROR(MATCH(CONCAT(CONCAT(""*"",S8),""*""),SPLIT($D8, "",""), 0),0))=1
                ,
                (
                        IF(
                                (IFERROR(MATCH(U8, SPLIT($F8, "",""), 0),-1))&lt;&gt;-1
              "&amp;"                  ,
                                2
                                , 
                                (IF(IFERROR(MATCH(CONCAT(CONCAT(""*"",U8),""*""), SPLIT($F8, "",""), 0),-1)&lt;&gt;-1,
                                        1,
          "&amp;"                              0
                                        )        
                                )
                        )
                )
                ,
                (
                        IF (
                              "&amp;"  (IFERROR(MATCH(CONCAT(CONCAT(""*"",S8),""*""),SPLIT($D8, "",""), 0),0))=2
                                ,
                                (        
                                        IF(
                                                (IFERROR(MA"&amp;"TCH(U8, SPLIT($E8, "",""), 0),-1))&lt;&gt;-1,
                                                2, 
                                                (IF(IFERROR(MATCH(CONCAT(CONCAT(""*"",U8),""*""), SPLIT($E8, "",""), 0),-1)&lt;&gt;-1,
                                  "&amp;"                      1,
                                                        0
                                                        )        
                                                )
                                        )
              "&amp;"                  )
                                ,
                                0
                        )
                )
        )"),2.0)</f>
        <v>2</v>
      </c>
      <c r="W8" s="37" t="s">
        <v>105</v>
      </c>
      <c r="X8" s="40">
        <f>IFERROR(__xludf.DUMMYFUNCTION("IF(
    (IFERROR(MATCH(W8, SPLIT($D8, "",""), 0),-1))&lt;&gt;-1,
        2, 
    IF(IFERROR(MATCH(CONCAT(CONCAT(""*"",W8),""*""), SPLIT($D8, "",""), 0),-1)&lt;&gt;-1,
        1,
        0
        )        
)"),2.0)</f>
        <v>2</v>
      </c>
      <c r="Y8" s="2" t="s">
        <v>106</v>
      </c>
      <c r="Z8" s="39">
        <f>IFERROR(__xludf.DUMMYFUNCTION("IF (
                (IFERROR(MATCH(CONCAT(CONCAT(""*"",W8),""*""),SPLIT($D8, "",""), 0),0))=1
                ,
                (
                        IF(
                                (IFERROR(MATCH(Y8, SPLIT($F8, "",""), 0),-1))&lt;&gt;-1
              "&amp;"                  ,
                                2
                                , 
                                (IF(IFERROR(MATCH(CONCAT(CONCAT(""*"",Y8),""*""), SPLIT($F8, "",""), 0),-1)&lt;&gt;-1,
                                        1,
          "&amp;"                              0
                                        )        
                                )
                        )
                )
                ,
                (
                        IF (
                              "&amp;"  (IFERROR(MATCH(CONCAT(CONCAT(""*"",W8),""*""),SPLIT($D8, "",""), 0),0))=2
                                ,
                                (        
                                        IF(
                                                (IFERROR(MA"&amp;"TCH(Y8, SPLIT($E8, "",""), 0),-1))&lt;&gt;-1,
                                                2, 
                                                (IF(IFERROR(MATCH(CONCAT(CONCAT(""*"",Y8),""*""), SPLIT($E8, "",""), 0),-1)&lt;&gt;-1,
                                  "&amp;"                      1,
                                                        0
                                                        )        
                                                )
                                        )
              "&amp;"                  )
                                ,
                                0
                        )
                )
        )"),2.0)</f>
        <v>2</v>
      </c>
      <c r="AA8" s="42" t="s">
        <v>107</v>
      </c>
      <c r="AB8" s="40">
        <f>IFERROR(__xludf.DUMMYFUNCTION("IF(
    (IFERROR(MATCH(AA8, SPLIT($D8, "",""), 0),-1))&lt;&gt;-1,
        2, 
    IF(IFERROR(MATCH(CONCAT(CONCAT(""*"",AA8),""*""), SPLIT($D8, "",""), 0),-1)&lt;&gt;-1,
        1,
        0
        )        
)"),0.0)</f>
        <v>0</v>
      </c>
      <c r="AC8" s="5" t="s">
        <v>108</v>
      </c>
      <c r="AD8" s="39">
        <f>IFERROR(__xludf.DUMMYFUNCTION("IF (
                (IFERROR(MATCH(CONCAT(CONCAT(""*"",AA8),""*""),SPLIT($D8, "",""), 0),0))=1
                ,
                (
                        IF(
                                (IFERROR(MATCH(AC8, SPLIT($F8, "",""), 0),-1))&lt;&gt;-1
            "&amp;"                    ,
                                2
                                , 
                                (IF(IFERROR(MATCH(CONCAT(CONCAT(""*"",AC8),""*""), SPLIT($F8, "",""), 0),-1)&lt;&gt;-1,
                                        1,
       "&amp;"                                 0
                                        )        
                                )
                        )
                )
                ,
                (
                        IF (
                           "&amp;"     (IFERROR(MATCH(CONCAT(CONCAT(""*"",AA8),""*""),SPLIT($D8, "",""), 0),0))=2
                                ,
                                (        
                                        IF(
                                                (IFERRO"&amp;"R(MATCH(AC8, SPLIT($E8, "",""), 0),-1))&lt;&gt;-1,
                                                2, 
                                                (IF(IFERROR(MATCH(CONCAT(CONCAT(""*"",AC8),""*""), SPLIT($E8, "",""), 0),-1)&lt;&gt;-1,
                            "&amp;"                            1,
                                                        0
                                                        )        
                                                )
                                        )
        "&amp;"                        )
                                ,
                                0
                        )
                )
        )"),0.0)</f>
        <v>0</v>
      </c>
    </row>
    <row r="9">
      <c r="A9" s="33" t="s">
        <v>14</v>
      </c>
      <c r="B9" s="34" t="s">
        <v>109</v>
      </c>
      <c r="D9" s="35" t="s">
        <v>110</v>
      </c>
      <c r="E9" s="36" t="s">
        <v>111</v>
      </c>
      <c r="F9" s="36" t="s">
        <v>112</v>
      </c>
      <c r="G9" s="37" t="s">
        <v>113</v>
      </c>
      <c r="H9" s="38">
        <f>IFERROR(__xludf.DUMMYFUNCTION("IF(
    (IFERROR(MATCH(G9, SPLIT($D9, "",""), 0),-1))&lt;&gt;-1,
        2, 
    IF(IFERROR(MATCH(CONCAT(CONCAT(""*"",G9),""*""), SPLIT($D9, "",""), 0),-1)&lt;&gt;-1,
        1,
        0
        )        
)"),2.0)</f>
        <v>2</v>
      </c>
      <c r="I9" s="2" t="s">
        <v>114</v>
      </c>
      <c r="J9" s="39">
        <f>IFERROR(__xludf.DUMMYFUNCTION("IF (
                (IFERROR(MATCH(CONCAT(CONCAT(""*"",G9),""*""),SPLIT($D9, "",""), 0),0))=1
                ,
                (
                        IF(
                                (IFERROR(MATCH(I9, SPLIT($F9, "",""), 0),-1))&lt;&gt;-1
              "&amp;"                  ,
                                2
                                , 
                                (IF(IFERROR(MATCH(CONCAT(CONCAT(""*"",I9),""*""), SPLIT($F9, "",""), 0),-1)&lt;&gt;-1,
                                        1,
          "&amp;"                              0
                                        )        
                                )
                        )
                )
                ,
                (
                        IF (
                              "&amp;"  (IFERROR(MATCH(CONCAT(CONCAT(""*"",G9),""*""),SPLIT($D9, "",""), 0),0))=2
                                ,
                                (        
                                        IF(
                                                (IFERROR(MA"&amp;"TCH(I9, SPLIT($E9, "",""), 0),-1))&lt;&gt;-1,
                                                2, 
                                                (IF(IFERROR(MATCH(CONCAT(CONCAT(""*"",I9),""*""), SPLIT($E9, "",""), 0),-1)&lt;&gt;-1,
                                  "&amp;"                      1,
                                                        0
                                                        )        
                                                )
                                        )
              "&amp;"                  )
                                ,
                                0
                        )
                )
        )"),2.0)</f>
        <v>2</v>
      </c>
      <c r="K9" s="37" t="s">
        <v>113</v>
      </c>
      <c r="L9" s="40">
        <f>IFERROR(__xludf.DUMMYFUNCTION("IF(
    (IFERROR(MATCH(K9, SPLIT($D9, "",""), 0),-1))&lt;&gt;-1,
        2, 
    IF(IFERROR(MATCH(CONCAT(CONCAT(""*"",K9),""*""), SPLIT($D9, "",""), 0),-1)&lt;&gt;-1,
        1,
        0
        )        
)"),2.0)</f>
        <v>2</v>
      </c>
      <c r="M9" s="2" t="s">
        <v>114</v>
      </c>
      <c r="N9" s="41">
        <f>IFERROR(__xludf.DUMMYFUNCTION("IF (
                (IFERROR(MATCH(CONCAT(CONCAT(""*"",K9),""*""),SPLIT($D9, "",""), 0),0))=1
                ,
                (
                        IF(
                                (IFERROR(MATCH(M9, SPLIT($F9, "",""), 0),-1))&lt;&gt;-1
              "&amp;"                  ,
                                2
                                , 
                                (IF(IFERROR(MATCH(CONCAT(CONCAT(""*"",M9),""*""), SPLIT($F9, "",""), 0),-1)&lt;&gt;-1,
                                        1,
          "&amp;"                              0
                                        )        
                                )
                        )
                )
                ,
                (
                        IF (
                              "&amp;"  (IFERROR(MATCH(CONCAT(CONCAT(""*"",K9),""*""),SPLIT($D9, "",""), 0),0))=2
                                ,
                                (        
                                        IF(
                                                (IFERROR(MA"&amp;"TCH(M9, SPLIT($E9, "",""), 0),-1))&lt;&gt;-1,
                                                2, 
                                                (IF(IFERROR(MATCH(CONCAT(CONCAT(""*"",M9),""*""), SPLIT($E9, "",""), 0),-1)&lt;&gt;-1,
                                  "&amp;"                      1,
                                                        0
                                                        )        
                                                )
                                        )
              "&amp;"                  )
                                ,
                                0
                        )
                )
        )"),2.0)</f>
        <v>2</v>
      </c>
      <c r="O9" s="37" t="s">
        <v>113</v>
      </c>
      <c r="P9" s="38">
        <f>IFERROR(__xludf.DUMMYFUNCTION("IF(
    (IFERROR(MATCH(O9, SPLIT($D9, "",""), 0),-1))&lt;&gt;-1,
        2, 
    IF(IFERROR(MATCH(CONCAT(CONCAT(""*"",O9),""*""), SPLIT($D9, "",""), 0),-1)&lt;&gt;-1,
        1,
        0
        )        
)"),2.0)</f>
        <v>2</v>
      </c>
      <c r="Q9" s="2" t="s">
        <v>114</v>
      </c>
      <c r="R9" s="39">
        <f>IFERROR(__xludf.DUMMYFUNCTION("IF (
                (IFERROR(MATCH(CONCAT(CONCAT(""*"",O9),""*""),SPLIT($D9, "",""), 0),0))=1
                ,
                (
                        IF(
                                (IFERROR(MATCH(Q9, SPLIT($F9, "",""), 0),-1))&lt;&gt;-1
              "&amp;"                  ,
                                2
                                , 
                                (IF(IFERROR(MATCH(CONCAT(CONCAT(""*"",Q9),""*""), SPLIT($F9, "",""), 0),-1)&lt;&gt;-1,
                                        1,
          "&amp;"                              0
                                        )        
                                )
                        )
                )
                ,
                (
                        IF (
                              "&amp;"  (IFERROR(MATCH(CONCAT(CONCAT(""*"",O9),""*""),SPLIT($D9, "",""), 0),0))=2
                                ,
                                (        
                                        IF(
                                                (IFERROR(MA"&amp;"TCH(Q9, SPLIT($E9, "",""), 0),-1))&lt;&gt;-1,
                                                2, 
                                                (IF(IFERROR(MATCH(CONCAT(CONCAT(""*"",Q9),""*""), SPLIT($E9, "",""), 0),-1)&lt;&gt;-1,
                                  "&amp;"                      1,
                                                        0
                                                        )        
                                                )
                                        )
              "&amp;"                  )
                                ,
                                0
                        )
                )
        )"),2.0)</f>
        <v>2</v>
      </c>
      <c r="S9" s="37" t="s">
        <v>113</v>
      </c>
      <c r="T9" s="38">
        <f>IFERROR(__xludf.DUMMYFUNCTION("IF(
    (IFERROR(MATCH(S9, SPLIT($D9, "",""), 0),-1))&lt;&gt;-1,
        2, 
    IF(IFERROR(MATCH(CONCAT(CONCAT(""*"",S9),""*""), SPLIT($D9, "",""), 0),-1)&lt;&gt;-1,
        1,
        0
        )        
)"),2.0)</f>
        <v>2</v>
      </c>
      <c r="U9" s="2" t="s">
        <v>114</v>
      </c>
      <c r="V9" s="41">
        <f>IFERROR(__xludf.DUMMYFUNCTION("IF (
                (IFERROR(MATCH(CONCAT(CONCAT(""*"",S9),""*""),SPLIT($D9, "",""), 0),0))=1
                ,
                (
                        IF(
                                (IFERROR(MATCH(U9, SPLIT($F9, "",""), 0),-1))&lt;&gt;-1
              "&amp;"                  ,
                                2
                                , 
                                (IF(IFERROR(MATCH(CONCAT(CONCAT(""*"",U9),""*""), SPLIT($F9, "",""), 0),-1)&lt;&gt;-1,
                                        1,
          "&amp;"                              0
                                        )        
                                )
                        )
                )
                ,
                (
                        IF (
                              "&amp;"  (IFERROR(MATCH(CONCAT(CONCAT(""*"",S9),""*""),SPLIT($D9, "",""), 0),0))=2
                                ,
                                (        
                                        IF(
                                                (IFERROR(MA"&amp;"TCH(U9, SPLIT($E9, "",""), 0),-1))&lt;&gt;-1,
                                                2, 
                                                (IF(IFERROR(MATCH(CONCAT(CONCAT(""*"",U9),""*""), SPLIT($E9, "",""), 0),-1)&lt;&gt;-1,
                                  "&amp;"                      1,
                                                        0
                                                        )        
                                                )
                                        )
              "&amp;"                  )
                                ,
                                0
                        )
                )
        )"),2.0)</f>
        <v>2</v>
      </c>
      <c r="W9" s="37" t="s">
        <v>113</v>
      </c>
      <c r="X9" s="40">
        <f>IFERROR(__xludf.DUMMYFUNCTION("IF(
    (IFERROR(MATCH(W9, SPLIT($D9, "",""), 0),-1))&lt;&gt;-1,
        2, 
    IF(IFERROR(MATCH(CONCAT(CONCAT(""*"",W9),""*""), SPLIT($D9, "",""), 0),-1)&lt;&gt;-1,
        1,
        0
        )        
)"),2.0)</f>
        <v>2</v>
      </c>
      <c r="Y9" s="2" t="s">
        <v>114</v>
      </c>
      <c r="Z9" s="39">
        <f>IFERROR(__xludf.DUMMYFUNCTION("IF (
                (IFERROR(MATCH(CONCAT(CONCAT(""*"",W9),""*""),SPLIT($D9, "",""), 0),0))=1
                ,
                (
                        IF(
                                (IFERROR(MATCH(Y9, SPLIT($F9, "",""), 0),-1))&lt;&gt;-1
              "&amp;"                  ,
                                2
                                , 
                                (IF(IFERROR(MATCH(CONCAT(CONCAT(""*"",Y9),""*""), SPLIT($F9, "",""), 0),-1)&lt;&gt;-1,
                                        1,
          "&amp;"                              0
                                        )        
                                )
                        )
                )
                ,
                (
                        IF (
                              "&amp;"  (IFERROR(MATCH(CONCAT(CONCAT(""*"",W9),""*""),SPLIT($D9, "",""), 0),0))=2
                                ,
                                (        
                                        IF(
                                                (IFERROR(MA"&amp;"TCH(Y9, SPLIT($E9, "",""), 0),-1))&lt;&gt;-1,
                                                2, 
                                                (IF(IFERROR(MATCH(CONCAT(CONCAT(""*"",Y9),""*""), SPLIT($E9, "",""), 0),-1)&lt;&gt;-1,
                                  "&amp;"                      1,
                                                        0
                                                        )        
                                                )
                                        )
              "&amp;"                  )
                                ,
                                0
                        )
                )
        )"),2.0)</f>
        <v>2</v>
      </c>
      <c r="AA9" s="42" t="s">
        <v>107</v>
      </c>
      <c r="AB9" s="40">
        <f>IFERROR(__xludf.DUMMYFUNCTION("IF(
    (IFERROR(MATCH(AA9, SPLIT($D9, "",""), 0),-1))&lt;&gt;-1,
        2, 
    IF(IFERROR(MATCH(CONCAT(CONCAT(""*"",AA9),""*""), SPLIT($D9, "",""), 0),-1)&lt;&gt;-1,
        1,
        0
        )        
)"),0.0)</f>
        <v>0</v>
      </c>
      <c r="AC9" s="5" t="s">
        <v>115</v>
      </c>
      <c r="AD9" s="39">
        <f>IFERROR(__xludf.DUMMYFUNCTION("IF (
                (IFERROR(MATCH(CONCAT(CONCAT(""*"",AA9),""*""),SPLIT($D9, "",""), 0),0))=1
                ,
                (
                        IF(
                                (IFERROR(MATCH(AC9, SPLIT($F9, "",""), 0),-1))&lt;&gt;-1
            "&amp;"                    ,
                                2
                                , 
                                (IF(IFERROR(MATCH(CONCAT(CONCAT(""*"",AC9),""*""), SPLIT($F9, "",""), 0),-1)&lt;&gt;-1,
                                        1,
       "&amp;"                                 0
                                        )        
                                )
                        )
                )
                ,
                (
                        IF (
                           "&amp;"     (IFERROR(MATCH(CONCAT(CONCAT(""*"",AA9),""*""),SPLIT($D9, "",""), 0),0))=2
                                ,
                                (        
                                        IF(
                                                (IFERRO"&amp;"R(MATCH(AC9, SPLIT($E9, "",""), 0),-1))&lt;&gt;-1,
                                                2, 
                                                (IF(IFERROR(MATCH(CONCAT(CONCAT(""*"",AC9),""*""), SPLIT($E9, "",""), 0),-1)&lt;&gt;-1,
                            "&amp;"                            1,
                                                        0
                                                        )        
                                                )
                                        )
        "&amp;"                        )
                                ,
                                0
                        )
                )
        )"),0.0)</f>
        <v>0</v>
      </c>
    </row>
    <row r="10">
      <c r="A10" s="33" t="s">
        <v>17</v>
      </c>
      <c r="B10" s="34" t="s">
        <v>116</v>
      </c>
      <c r="D10" s="35" t="s">
        <v>117</v>
      </c>
      <c r="E10" s="36" t="s">
        <v>104</v>
      </c>
      <c r="F10" s="36" t="s">
        <v>103</v>
      </c>
      <c r="G10" s="37" t="s">
        <v>118</v>
      </c>
      <c r="H10" s="38">
        <f>IFERROR(__xludf.DUMMYFUNCTION("IF(
    (IFERROR(MATCH(G10, SPLIT($D10, "",""), 0),-1))&lt;&gt;-1,
        2, 
    IF(IFERROR(MATCH(CONCAT(CONCAT(""*"",G10),""*""), SPLIT($D10, "",""), 0),-1)&lt;&gt;-1,
        1,
        0
        )        
)"),2.0)</f>
        <v>2</v>
      </c>
      <c r="I10" s="2" t="s">
        <v>119</v>
      </c>
      <c r="J10" s="39">
        <f>IFERROR(__xludf.DUMMYFUNCTION("IF (
                (IFERROR(MATCH(CONCAT(CONCAT(""*"",G10),""*""),SPLIT($D10, "",""), 0),0))=1
                ,
                (
                        IF(
                                (IFERROR(MATCH(I10, SPLIT($F10, "",""), 0),-1))&lt;&gt;-1
          "&amp;"                      ,
                                2
                                , 
                                (IF(IFERROR(MATCH(CONCAT(CONCAT(""*"",I10),""*""), SPLIT($F10, "",""), 0),-1)&lt;&gt;-1,
                                        1,
    "&amp;"                                    0
                                        )        
                                )
                        )
                )
                ,
                (
                        IF (
                        "&amp;"        (IFERROR(MATCH(CONCAT(CONCAT(""*"",G10),""*""),SPLIT($D10, "",""), 0),0))=2
                                ,
                                (        
                                        IF(
                                                (IF"&amp;"ERROR(MATCH(I10, SPLIT($E10, "",""), 0),-1))&lt;&gt;-1,
                                                2, 
                                                (IF(IFERROR(MATCH(CONCAT(CONCAT(""*"",I10),""*""), SPLIT($E10, "",""), 0),-1)&lt;&gt;-1,
                      "&amp;"                                  1,
                                                        0
                                                        )        
                                                )
                                        )
  "&amp;"                              )
                                ,
                                0
                        )
                )
        )"),2.0)</f>
        <v>2</v>
      </c>
      <c r="K10" s="37" t="s">
        <v>106</v>
      </c>
      <c r="L10" s="40">
        <f>IFERROR(__xludf.DUMMYFUNCTION("IF(
    (IFERROR(MATCH(K10, SPLIT($D10, "",""), 0),-1))&lt;&gt;-1,
        2, 
    IF(IFERROR(MATCH(CONCAT(CONCAT(""*"",K10),""*""), SPLIT($D10, "",""), 0),-1)&lt;&gt;-1,
        1,
        0
        )        
)"),2.0)</f>
        <v>2</v>
      </c>
      <c r="M10" s="2" t="s">
        <v>105</v>
      </c>
      <c r="N10" s="41">
        <f>IFERROR(__xludf.DUMMYFUNCTION("IF (
                (IFERROR(MATCH(CONCAT(CONCAT(""*"",K10),""*""),SPLIT($D10, "",""), 0),0))=1
                ,
                (
                        IF(
                                (IFERROR(MATCH(M10, SPLIT($F10, "",""), 0),-1))&lt;&gt;-1
          "&amp;"                      ,
                                2
                                , 
                                (IF(IFERROR(MATCH(CONCAT(CONCAT(""*"",M10),""*""), SPLIT($F10, "",""), 0),-1)&lt;&gt;-1,
                                        1,
    "&amp;"                                    0
                                        )        
                                )
                        )
                )
                ,
                (
                        IF (
                        "&amp;"        (IFERROR(MATCH(CONCAT(CONCAT(""*"",K10),""*""),SPLIT($D10, "",""), 0),0))=2
                                ,
                                (        
                                        IF(
                                                (IF"&amp;"ERROR(MATCH(M10, SPLIT($E10, "",""), 0),-1))&lt;&gt;-1,
                                                2, 
                                                (IF(IFERROR(MATCH(CONCAT(CONCAT(""*"",M10),""*""), SPLIT($E10, "",""), 0),-1)&lt;&gt;-1,
                      "&amp;"                                  1,
                                                        0
                                                        )        
                                                )
                                        )
  "&amp;"                              )
                                ,
                                0
                        )
                )
        )"),2.0)</f>
        <v>2</v>
      </c>
      <c r="O10" s="37" t="s">
        <v>106</v>
      </c>
      <c r="P10" s="38">
        <f>IFERROR(__xludf.DUMMYFUNCTION("IF(
    (IFERROR(MATCH(O10, SPLIT($D10, "",""), 0),-1))&lt;&gt;-1,
        2, 
    IF(IFERROR(MATCH(CONCAT(CONCAT(""*"",O10),""*""), SPLIT($D10, "",""), 0),-1)&lt;&gt;-1,
        1,
        0
        )        
)"),2.0)</f>
        <v>2</v>
      </c>
      <c r="Q10" s="2" t="s">
        <v>105</v>
      </c>
      <c r="R10" s="39">
        <f>IFERROR(__xludf.DUMMYFUNCTION("IF (
                (IFERROR(MATCH(CONCAT(CONCAT(""*"",O10),""*""),SPLIT($D10, "",""), 0),0))=1
                ,
                (
                        IF(
                                (IFERROR(MATCH(Q10, SPLIT($F10, "",""), 0),-1))&lt;&gt;-1
          "&amp;"                      ,
                                2
                                , 
                                (IF(IFERROR(MATCH(CONCAT(CONCAT(""*"",Q10),""*""), SPLIT($F10, "",""), 0),-1)&lt;&gt;-1,
                                        1,
    "&amp;"                                    0
                                        )        
                                )
                        )
                )
                ,
                (
                        IF (
                        "&amp;"        (IFERROR(MATCH(CONCAT(CONCAT(""*"",O10),""*""),SPLIT($D10, "",""), 0),0))=2
                                ,
                                (        
                                        IF(
                                                (IF"&amp;"ERROR(MATCH(Q10, SPLIT($E10, "",""), 0),-1))&lt;&gt;-1,
                                                2, 
                                                (IF(IFERROR(MATCH(CONCAT(CONCAT(""*"",Q10),""*""), SPLIT($E10, "",""), 0),-1)&lt;&gt;-1,
                      "&amp;"                                  1,
                                                        0
                                                        )        
                                                )
                                        )
  "&amp;"                              )
                                ,
                                0
                        )
                )
        )"),2.0)</f>
        <v>2</v>
      </c>
      <c r="S10" s="37" t="s">
        <v>106</v>
      </c>
      <c r="T10" s="38">
        <f>IFERROR(__xludf.DUMMYFUNCTION("IF(
    (IFERROR(MATCH(S10, SPLIT($D10, "",""), 0),-1))&lt;&gt;-1,
        2, 
    IF(IFERROR(MATCH(CONCAT(CONCAT(""*"",S10),""*""), SPLIT($D10, "",""), 0),-1)&lt;&gt;-1,
        1,
        0
        )        
)"),2.0)</f>
        <v>2</v>
      </c>
      <c r="U10" s="2" t="s">
        <v>105</v>
      </c>
      <c r="V10" s="41">
        <f>IFERROR(__xludf.DUMMYFUNCTION("IF (
                (IFERROR(MATCH(CONCAT(CONCAT(""*"",S10),""*""),SPLIT($D10, "",""), 0),0))=1
                ,
                (
                        IF(
                                (IFERROR(MATCH(U10, SPLIT($F10, "",""), 0),-1))&lt;&gt;-1
          "&amp;"                      ,
                                2
                                , 
                                (IF(IFERROR(MATCH(CONCAT(CONCAT(""*"",U10),""*""), SPLIT($F10, "",""), 0),-1)&lt;&gt;-1,
                                        1,
    "&amp;"                                    0
                                        )        
                                )
                        )
                )
                ,
                (
                        IF (
                        "&amp;"        (IFERROR(MATCH(CONCAT(CONCAT(""*"",S10),""*""),SPLIT($D10, "",""), 0),0))=2
                                ,
                                (        
                                        IF(
                                                (IF"&amp;"ERROR(MATCH(U10, SPLIT($E10, "",""), 0),-1))&lt;&gt;-1,
                                                2, 
                                                (IF(IFERROR(MATCH(CONCAT(CONCAT(""*"",U10),""*""), SPLIT($E10, "",""), 0),-1)&lt;&gt;-1,
                      "&amp;"                                  1,
                                                        0
                                                        )        
                                                )
                                        )
  "&amp;"                              )
                                ,
                                0
                        )
                )
        )"),2.0)</f>
        <v>2</v>
      </c>
      <c r="W10" s="37" t="s">
        <v>106</v>
      </c>
      <c r="X10" s="40">
        <f>IFERROR(__xludf.DUMMYFUNCTION("IF(
    (IFERROR(MATCH(W10, SPLIT($D10, "",""), 0),-1))&lt;&gt;-1,
        2, 
    IF(IFERROR(MATCH(CONCAT(CONCAT(""*"",W10),""*""), SPLIT($D10, "",""), 0),-1)&lt;&gt;-1,
        1,
        0
        )        
)"),2.0)</f>
        <v>2</v>
      </c>
      <c r="Y10" s="2" t="s">
        <v>105</v>
      </c>
      <c r="Z10" s="39">
        <f>IFERROR(__xludf.DUMMYFUNCTION("IF (
                (IFERROR(MATCH(CONCAT(CONCAT(""*"",W10),""*""),SPLIT($D10, "",""), 0),0))=1
                ,
                (
                        IF(
                                (IFERROR(MATCH(Y10, SPLIT($F10, "",""), 0),-1))&lt;&gt;-1
          "&amp;"                      ,
                                2
                                , 
                                (IF(IFERROR(MATCH(CONCAT(CONCAT(""*"",Y10),""*""), SPLIT($F10, "",""), 0),-1)&lt;&gt;-1,
                                        1,
    "&amp;"                                    0
                                        )        
                                )
                        )
                )
                ,
                (
                        IF (
                        "&amp;"        (IFERROR(MATCH(CONCAT(CONCAT(""*"",W10),""*""),SPLIT($D10, "",""), 0),0))=2
                                ,
                                (        
                                        IF(
                                                (IF"&amp;"ERROR(MATCH(Y10, SPLIT($E10, "",""), 0),-1))&lt;&gt;-1,
                                                2, 
                                                (IF(IFERROR(MATCH(CONCAT(CONCAT(""*"",Y10),""*""), SPLIT($E10, "",""), 0),-1)&lt;&gt;-1,
                      "&amp;"                                  1,
                                                        0
                                                        )        
                                                )
                                        )
  "&amp;"                              )
                                ,
                                0
                        )
                )
        )"),2.0)</f>
        <v>2</v>
      </c>
      <c r="AA10" s="42" t="s">
        <v>107</v>
      </c>
      <c r="AB10" s="40">
        <f>IFERROR(__xludf.DUMMYFUNCTION("IF(
    (IFERROR(MATCH(AA10, SPLIT($D10, "",""), 0),-1))&lt;&gt;-1,
        2, 
    IF(IFERROR(MATCH(CONCAT(CONCAT(""*"",AA10),""*""), SPLIT($D10, "",""), 0),-1)&lt;&gt;-1,
        1,
        0
        )        
)"),0.0)</f>
        <v>0</v>
      </c>
      <c r="AC10" s="5" t="s">
        <v>108</v>
      </c>
      <c r="AD10" s="39">
        <f>IFERROR(__xludf.DUMMYFUNCTION("IF (
                (IFERROR(MATCH(CONCAT(CONCAT(""*"",AA10),""*""),SPLIT($D10, "",""), 0),0))=1
                ,
                (
                        IF(
                                (IFERROR(MATCH(AC10, SPLIT($F10, "",""), 0),-1))&lt;&gt;-1
        "&amp;"                        ,
                                2
                                , 
                                (IF(IFERROR(MATCH(CONCAT(CONCAT(""*"",AC10),""*""), SPLIT($F10, "",""), 0),-1)&lt;&gt;-1,
                                        1,
 "&amp;"                                       0
                                        )        
                                )
                        )
                )
                ,
                (
                        IF (
                     "&amp;"           (IFERROR(MATCH(CONCAT(CONCAT(""*"",AA10),""*""),SPLIT($D10, "",""), 0),0))=2
                                ,
                                (        
                                        IF(
                                               "&amp;" (IFERROR(MATCH(AC10, SPLIT($E10, "",""), 0),-1))&lt;&gt;-1,
                                                2, 
                                                (IF(IFERROR(MATCH(CONCAT(CONCAT(""*"",AC10),""*""), SPLIT($E10, "",""), 0),-1)&lt;&gt;-1,
                "&amp;"                                        1,
                                                        0
                                                        )        
                                                )
                                      "&amp;"  )
                                )
                                ,
                                0
                        )
                )
        )"),0.0)</f>
        <v>0</v>
      </c>
    </row>
    <row r="11">
      <c r="A11" s="43" t="s">
        <v>20</v>
      </c>
      <c r="B11" s="44" t="s">
        <v>120</v>
      </c>
      <c r="C11" s="45"/>
      <c r="D11" s="46" t="s">
        <v>121</v>
      </c>
      <c r="E11" s="47" t="s">
        <v>122</v>
      </c>
      <c r="F11" s="47" t="s">
        <v>123</v>
      </c>
      <c r="G11" s="48" t="s">
        <v>118</v>
      </c>
      <c r="H11" s="49">
        <f>IFERROR(__xludf.DUMMYFUNCTION("IF(
    (IFERROR(MATCH(G11, SPLIT($D11, "",""), 0),-1))&lt;&gt;-1,
        2, 
    IF(IFERROR(MATCH(CONCAT(CONCAT(""*"",G11),""*""), SPLIT($D11, "",""), 0),-1)&lt;&gt;-1,
        1,
        0
        )        
)"),2.0)</f>
        <v>2</v>
      </c>
      <c r="I11" s="50" t="s">
        <v>119</v>
      </c>
      <c r="J11" s="51">
        <f>IFERROR(__xludf.DUMMYFUNCTION("IF (
                (IFERROR(MATCH(CONCAT(CONCAT(""*"",G11),""*""),SPLIT($D11, "",""), 0),0))=1
                ,
                (
                        IF(
                                (IFERROR(MATCH(I11, SPLIT($F11, "",""), 0),-1))&lt;&gt;-1
          "&amp;"                      ,
                                2
                                , 
                                (IF(IFERROR(MATCH(CONCAT(CONCAT(""*"",I11),""*""), SPLIT($F11, "",""), 0),-1)&lt;&gt;-1,
                                        1,
    "&amp;"                                    0
                                        )        
                                )
                        )
                )
                ,
                (
                        IF (
                        "&amp;"        (IFERROR(MATCH(CONCAT(CONCAT(""*"",G11),""*""),SPLIT($D11, "",""), 0),0))=2
                                ,
                                (        
                                        IF(
                                                (IF"&amp;"ERROR(MATCH(I11, SPLIT($E11, "",""), 0),-1))&lt;&gt;-1,
                                                2, 
                                                (IF(IFERROR(MATCH(CONCAT(CONCAT(""*"",I11),""*""), SPLIT($E11, "",""), 0),-1)&lt;&gt;-1,
                      "&amp;"                                  1,
                                                        0
                                                        )        
                                                )
                                        )
  "&amp;"                              )
                                ,
                                0
                        )
                )
        )"),2.0)</f>
        <v>2</v>
      </c>
      <c r="K11" s="48" t="s">
        <v>118</v>
      </c>
      <c r="L11" s="52">
        <f>IFERROR(__xludf.DUMMYFUNCTION("IF(
    (IFERROR(MATCH(K11, SPLIT($D11, "",""), 0),-1))&lt;&gt;-1,
        2, 
    IF(IFERROR(MATCH(CONCAT(CONCAT(""*"",K11),""*""), SPLIT($D11, "",""), 0),-1)&lt;&gt;-1,
        1,
        0
        )        
)"),2.0)</f>
        <v>2</v>
      </c>
      <c r="M11" s="50" t="s">
        <v>119</v>
      </c>
      <c r="N11" s="53">
        <f>IFERROR(__xludf.DUMMYFUNCTION("IF (
                (IFERROR(MATCH(CONCAT(CONCAT(""*"",K11),""*""),SPLIT($D11, "",""), 0),0))=1
                ,
                (
                        IF(
                                (IFERROR(MATCH(M11, SPLIT($F11, "",""), 0),-1))&lt;&gt;-1
          "&amp;"                      ,
                                2
                                , 
                                (IF(IFERROR(MATCH(CONCAT(CONCAT(""*"",M11),""*""), SPLIT($F11, "",""), 0),-1)&lt;&gt;-1,
                                        1,
    "&amp;"                                    0
                                        )        
                                )
                        )
                )
                ,
                (
                        IF (
                        "&amp;"        (IFERROR(MATCH(CONCAT(CONCAT(""*"",K11),""*""),SPLIT($D11, "",""), 0),0))=2
                                ,
                                (        
                                        IF(
                                                (IF"&amp;"ERROR(MATCH(M11, SPLIT($E11, "",""), 0),-1))&lt;&gt;-1,
                                                2, 
                                                (IF(IFERROR(MATCH(CONCAT(CONCAT(""*"",M11),""*""), SPLIT($E11, "",""), 0),-1)&lt;&gt;-1,
                      "&amp;"                                  1,
                                                        0
                                                        )        
                                                )
                                        )
  "&amp;"                              )
                                ,
                                0
                        )
                )
        )"),2.0)</f>
        <v>2</v>
      </c>
      <c r="O11" s="48" t="s">
        <v>124</v>
      </c>
      <c r="P11" s="49">
        <f>IFERROR(__xludf.DUMMYFUNCTION("IF(
    (IFERROR(MATCH(O11, SPLIT($D11, "",""), 0),-1))&lt;&gt;-1,
        2, 
    IF(IFERROR(MATCH(CONCAT(CONCAT(""*"",O11),""*""), SPLIT($D11, "",""), 0),-1)&lt;&gt;-1,
        1,
        0
        )        
)"),2.0)</f>
        <v>2</v>
      </c>
      <c r="Q11" s="50" t="s">
        <v>125</v>
      </c>
      <c r="R11" s="51">
        <f>IFERROR(__xludf.DUMMYFUNCTION("IF (
                (IFERROR(MATCH(CONCAT(CONCAT(""*"",O11),""*""),SPLIT($D11, "",""), 0),0))=1
                ,
                (
                        IF(
                                (IFERROR(MATCH(Q11, SPLIT($F11, "",""), 0),-1))&lt;&gt;-1
          "&amp;"                      ,
                                2
                                , 
                                (IF(IFERROR(MATCH(CONCAT(CONCAT(""*"",Q11),""*""), SPLIT($F11, "",""), 0),-1)&lt;&gt;-1,
                                        1,
    "&amp;"                                    0
                                        )        
                                )
                        )
                )
                ,
                (
                        IF (
                        "&amp;"        (IFERROR(MATCH(CONCAT(CONCAT(""*"",O11),""*""),SPLIT($D11, "",""), 0),0))=2
                                ,
                                (        
                                        IF(
                                                (IF"&amp;"ERROR(MATCH(Q11, SPLIT($E11, "",""), 0),-1))&lt;&gt;-1,
                                                2, 
                                                (IF(IFERROR(MATCH(CONCAT(CONCAT(""*"",Q11),""*""), SPLIT($E11, "",""), 0),-1)&lt;&gt;-1,
                      "&amp;"                                  1,
                                                        0
                                                        )        
                                                )
                                        )
  "&amp;"                              )
                                ,
                                0
                        )
                )
        )"),2.0)</f>
        <v>2</v>
      </c>
      <c r="S11" s="48" t="s">
        <v>106</v>
      </c>
      <c r="T11" s="49">
        <f>IFERROR(__xludf.DUMMYFUNCTION("IF(
    (IFERROR(MATCH(S11, SPLIT($D11, "",""), 0),-1))&lt;&gt;-1,
        2, 
    IF(IFERROR(MATCH(CONCAT(CONCAT(""*"",S11),""*""), SPLIT($D11, "",""), 0),-1)&lt;&gt;-1,
        1,
        0
        )        
)"),1.0)</f>
        <v>1</v>
      </c>
      <c r="U11" s="50" t="s">
        <v>105</v>
      </c>
      <c r="V11" s="53">
        <f>IFERROR(__xludf.DUMMYFUNCTION("IF (
                (IFERROR(MATCH(CONCAT(CONCAT(""*"",S11),""*""),SPLIT($D11, "",""), 0),0))=1
                ,
                (
                        IF(
                                (IFERROR(MATCH(U11, SPLIT($F11, "",""), 0),-1))&lt;&gt;-1
          "&amp;"                      ,
                                2
                                , 
                                (IF(IFERROR(MATCH(CONCAT(CONCAT(""*"",U11),""*""), SPLIT($F11, "",""), 0),-1)&lt;&gt;-1,
                                        1,
    "&amp;"                                    0
                                        )        
                                )
                        )
                )
                ,
                (
                        IF (
                        "&amp;"        (IFERROR(MATCH(CONCAT(CONCAT(""*"",S11),""*""),SPLIT($D11, "",""), 0),0))=2
                                ,
                                (        
                                        IF(
                                                (IF"&amp;"ERROR(MATCH(U11, SPLIT($E11, "",""), 0),-1))&lt;&gt;-1,
                                                2, 
                                                (IF(IFERROR(MATCH(CONCAT(CONCAT(""*"",U11),""*""), SPLIT($E11, "",""), 0),-1)&lt;&gt;-1,
                      "&amp;"                                  1,
                                                        0
                                                        )        
                                                )
                                        )
  "&amp;"                              )
                                ,
                                0
                        )
                )
        )"),1.0)</f>
        <v>1</v>
      </c>
      <c r="W11" s="48" t="s">
        <v>106</v>
      </c>
      <c r="X11" s="52">
        <f>IFERROR(__xludf.DUMMYFUNCTION("IF(
    (IFERROR(MATCH(W11, SPLIT($D11, "",""), 0),-1))&lt;&gt;-1,
        2, 
    IF(IFERROR(MATCH(CONCAT(CONCAT(""*"",W11),""*""), SPLIT($D11, "",""), 0),-1)&lt;&gt;-1,
        1,
        0
        )        
)"),1.0)</f>
        <v>1</v>
      </c>
      <c r="Y11" s="50" t="s">
        <v>105</v>
      </c>
      <c r="Z11" s="51">
        <f>IFERROR(__xludf.DUMMYFUNCTION("IF (
                (IFERROR(MATCH(CONCAT(CONCAT(""*"",W11),""*""),SPLIT($D11, "",""), 0),0))=1
                ,
                (
                        IF(
                                (IFERROR(MATCH(Y11, SPLIT($F11, "",""), 0),-1))&lt;&gt;-1
          "&amp;"                      ,
                                2
                                , 
                                (IF(IFERROR(MATCH(CONCAT(CONCAT(""*"",Y11),""*""), SPLIT($F11, "",""), 0),-1)&lt;&gt;-1,
                                        1,
    "&amp;"                                    0
                                        )        
                                )
                        )
                )
                ,
                (
                        IF (
                        "&amp;"        (IFERROR(MATCH(CONCAT(CONCAT(""*"",W11),""*""),SPLIT($D11, "",""), 0),0))=2
                                ,
                                (        
                                        IF(
                                                (IF"&amp;"ERROR(MATCH(Y11, SPLIT($E11, "",""), 0),-1))&lt;&gt;-1,
                                                2, 
                                                (IF(IFERROR(MATCH(CONCAT(CONCAT(""*"",Y11),""*""), SPLIT($E11, "",""), 0),-1)&lt;&gt;-1,
                      "&amp;"                                  1,
                                                        0
                                                        )        
                                                )
                                        )
  "&amp;"                              )
                                ,
                                0
                        )
                )
        )"),1.0)</f>
        <v>1</v>
      </c>
      <c r="AA11" s="54" t="s">
        <v>107</v>
      </c>
      <c r="AB11" s="49">
        <f>IFERROR(__xludf.DUMMYFUNCTION("IF(
    (IFERROR(MATCH(AA11, SPLIT($D11, "",""), 0),-1))&lt;&gt;-1,
        2, 
    IF(IFERROR(MATCH(CONCAT(CONCAT(""*"",AA11),""*""), SPLIT($D11, "",""), 0),-1)&lt;&gt;-1,
        1,
        0
        )        
)"),0.0)</f>
        <v>0</v>
      </c>
      <c r="AC11" s="55" t="s">
        <v>126</v>
      </c>
      <c r="AD11" s="51">
        <f>IFERROR(__xludf.DUMMYFUNCTION("IF (
                (IFERROR(MATCH(CONCAT(CONCAT(""*"",AA11),""*""),SPLIT($D11, "",""), 0),0))=1
                ,
                (
                        IF(
                                (IFERROR(MATCH(AC11, SPLIT($F11, "",""), 0),-1))&lt;&gt;-1
        "&amp;"                        ,
                                2
                                , 
                                (IF(IFERROR(MATCH(CONCAT(CONCAT(""*"",AC11),""*""), SPLIT($F11, "",""), 0),-1)&lt;&gt;-1,
                                        1,
 "&amp;"                                       0
                                        )        
                                )
                        )
                )
                ,
                (
                        IF (
                     "&amp;"           (IFERROR(MATCH(CONCAT(CONCAT(""*"",AA11),""*""),SPLIT($D11, "",""), 0),0))=2
                                ,
                                (        
                                        IF(
                                               "&amp;" (IFERROR(MATCH(AC11, SPLIT($E11, "",""), 0),-1))&lt;&gt;-1,
                                                2, 
                                                (IF(IFERROR(MATCH(CONCAT(CONCAT(""*"",AC11),""*""), SPLIT($E11, "",""), 0),-1)&lt;&gt;-1,
                "&amp;"                                        1,
                                                        0
                                                        )        
                                                )
                                      "&amp;"  )
                                )
                                ,
                                0
                        )
                )
        )"),0.0)</f>
        <v>0</v>
      </c>
      <c r="AE11" s="45"/>
      <c r="AF11" s="45"/>
      <c r="AG11" s="45"/>
      <c r="AH11" s="45"/>
      <c r="AI11" s="45"/>
      <c r="AJ11" s="45"/>
      <c r="AK11" s="45"/>
      <c r="AL11" s="45"/>
      <c r="AM11" s="45"/>
      <c r="AN11" s="45"/>
      <c r="AO11" s="45"/>
      <c r="AP11" s="45"/>
      <c r="AQ11" s="45"/>
      <c r="AR11" s="45"/>
    </row>
    <row r="12">
      <c r="A12" s="33" t="s">
        <v>23</v>
      </c>
      <c r="B12" s="34" t="s">
        <v>127</v>
      </c>
      <c r="D12" s="35" t="s">
        <v>117</v>
      </c>
      <c r="E12" s="36" t="s">
        <v>104</v>
      </c>
      <c r="F12" s="36" t="s">
        <v>103</v>
      </c>
      <c r="G12" s="37" t="s">
        <v>106</v>
      </c>
      <c r="H12" s="38">
        <f>IFERROR(__xludf.DUMMYFUNCTION("IF(
    (IFERROR(MATCH(G12, SPLIT($D12, "",""), 0),-1))&lt;&gt;-1,
        2, 
    IF(IFERROR(MATCH(CONCAT(CONCAT(""*"",G12),""*""), SPLIT($D12, "",""), 0),-1)&lt;&gt;-1,
        1,
        0
        )        
)"),2.0)</f>
        <v>2</v>
      </c>
      <c r="I12" s="20" t="s">
        <v>105</v>
      </c>
      <c r="J12" s="39">
        <f>IFERROR(__xludf.DUMMYFUNCTION("IF (
                (IFERROR(MATCH(CONCAT(CONCAT(""*"",G12),""*""),SPLIT($D12, "",""), 0),0))=1
                ,
                (
                        IF(
                                (IFERROR(MATCH(I12, SPLIT($F12, "",""), 0),-1))&lt;&gt;-1
          "&amp;"                      ,
                                2
                                , 
                                (IF(IFERROR(MATCH(CONCAT(CONCAT(""*"",I12),""*""), SPLIT($F12, "",""), 0),-1)&lt;&gt;-1,
                                        1,
    "&amp;"                                    0
                                        )        
                                )
                        )
                )
                ,
                (
                        IF (
                        "&amp;"        (IFERROR(MATCH(CONCAT(CONCAT(""*"",G12),""*""),SPLIT($D12, "",""), 0),0))=2
                                ,
                                (        
                                        IF(
                                                (IF"&amp;"ERROR(MATCH(I12, SPLIT($E12, "",""), 0),-1))&lt;&gt;-1,
                                                2, 
                                                (IF(IFERROR(MATCH(CONCAT(CONCAT(""*"",I12),""*""), SPLIT($E12, "",""), 0),-1)&lt;&gt;-1,
                      "&amp;"                                  1,
                                                        0
                                                        )        
                                                )
                                        )
  "&amp;"                              )
                                ,
                                0
                        )
                )
        )"),2.0)</f>
        <v>2</v>
      </c>
      <c r="K12" s="37" t="s">
        <v>106</v>
      </c>
      <c r="L12" s="40">
        <f>IFERROR(__xludf.DUMMYFUNCTION("IF(
    (IFERROR(MATCH(K12, SPLIT($D12, "",""), 0),-1))&lt;&gt;-1,
        2, 
    IF(IFERROR(MATCH(CONCAT(CONCAT(""*"",K12),""*""), SPLIT($D12, "",""), 0),-1)&lt;&gt;-1,
        1,
        0
        )        
)"),2.0)</f>
        <v>2</v>
      </c>
      <c r="M12" s="2" t="s">
        <v>105</v>
      </c>
      <c r="N12" s="41">
        <f>IFERROR(__xludf.DUMMYFUNCTION("IF (
                (IFERROR(MATCH(CONCAT(CONCAT(""*"",K12),""*""),SPLIT($D12, "",""), 0),0))=1
                ,
                (
                        IF(
                                (IFERROR(MATCH(M12, SPLIT($F12, "",""), 0),-1))&lt;&gt;-1
          "&amp;"                      ,
                                2
                                , 
                                (IF(IFERROR(MATCH(CONCAT(CONCAT(""*"",M12),""*""), SPLIT($F12, "",""), 0),-1)&lt;&gt;-1,
                                        1,
    "&amp;"                                    0
                                        )        
                                )
                        )
                )
                ,
                (
                        IF (
                        "&amp;"        (IFERROR(MATCH(CONCAT(CONCAT(""*"",K12),""*""),SPLIT($D12, "",""), 0),0))=2
                                ,
                                (        
                                        IF(
                                                (IF"&amp;"ERROR(MATCH(M12, SPLIT($E12, "",""), 0),-1))&lt;&gt;-1,
                                                2, 
                                                (IF(IFERROR(MATCH(CONCAT(CONCAT(""*"",M12),""*""), SPLIT($E12, "",""), 0),-1)&lt;&gt;-1,
                      "&amp;"                                  1,
                                                        0
                                                        )        
                                                )
                                        )
  "&amp;"                              )
                                ,
                                0
                        )
                )
        )"),2.0)</f>
        <v>2</v>
      </c>
      <c r="O12" s="37" t="s">
        <v>106</v>
      </c>
      <c r="P12" s="38">
        <f>IFERROR(__xludf.DUMMYFUNCTION("IF(
    (IFERROR(MATCH(O12, SPLIT($D12, "",""), 0),-1))&lt;&gt;-1,
        2, 
    IF(IFERROR(MATCH(CONCAT(CONCAT(""*"",O12),""*""), SPLIT($D12, "",""), 0),-1)&lt;&gt;-1,
        1,
        0
        )        
)"),2.0)</f>
        <v>2</v>
      </c>
      <c r="Q12" s="2" t="s">
        <v>105</v>
      </c>
      <c r="R12" s="39">
        <f>IFERROR(__xludf.DUMMYFUNCTION("IF (
                (IFERROR(MATCH(CONCAT(CONCAT(""*"",O12),""*""),SPLIT($D12, "",""), 0),0))=1
                ,
                (
                        IF(
                                (IFERROR(MATCH(Q12, SPLIT($F12, "",""), 0),-1))&lt;&gt;-1
          "&amp;"                      ,
                                2
                                , 
                                (IF(IFERROR(MATCH(CONCAT(CONCAT(""*"",Q12),""*""), SPLIT($F12, "",""), 0),-1)&lt;&gt;-1,
                                        1,
    "&amp;"                                    0
                                        )        
                                )
                        )
                )
                ,
                (
                        IF (
                        "&amp;"        (IFERROR(MATCH(CONCAT(CONCAT(""*"",O12),""*""),SPLIT($D12, "",""), 0),0))=2
                                ,
                                (        
                                        IF(
                                                (IF"&amp;"ERROR(MATCH(Q12, SPLIT($E12, "",""), 0),-1))&lt;&gt;-1,
                                                2, 
                                                (IF(IFERROR(MATCH(CONCAT(CONCAT(""*"",Q12),""*""), SPLIT($E12, "",""), 0),-1)&lt;&gt;-1,
                      "&amp;"                                  1,
                                                        0
                                                        )        
                                                )
                                        )
  "&amp;"                              )
                                ,
                                0
                        )
                )
        )"),2.0)</f>
        <v>2</v>
      </c>
      <c r="S12" s="37" t="s">
        <v>106</v>
      </c>
      <c r="T12" s="38">
        <f>IFERROR(__xludf.DUMMYFUNCTION("IF(
    (IFERROR(MATCH(S12, SPLIT($D12, "",""), 0),-1))&lt;&gt;-1,
        2, 
    IF(IFERROR(MATCH(CONCAT(CONCAT(""*"",S12),""*""), SPLIT($D12, "",""), 0),-1)&lt;&gt;-1,
        1,
        0
        )        
)"),2.0)</f>
        <v>2</v>
      </c>
      <c r="U12" s="2" t="s">
        <v>105</v>
      </c>
      <c r="V12" s="41">
        <f>IFERROR(__xludf.DUMMYFUNCTION("IF (
                (IFERROR(MATCH(CONCAT(CONCAT(""*"",S12),""*""),SPLIT($D12, "",""), 0),0))=1
                ,
                (
                        IF(
                                (IFERROR(MATCH(U12, SPLIT($F12, "",""), 0),-1))&lt;&gt;-1
          "&amp;"                      ,
                                2
                                , 
                                (IF(IFERROR(MATCH(CONCAT(CONCAT(""*"",U12),""*""), SPLIT($F12, "",""), 0),-1)&lt;&gt;-1,
                                        1,
    "&amp;"                                    0
                                        )        
                                )
                        )
                )
                ,
                (
                        IF (
                        "&amp;"        (IFERROR(MATCH(CONCAT(CONCAT(""*"",S12),""*""),SPLIT($D12, "",""), 0),0))=2
                                ,
                                (        
                                        IF(
                                                (IF"&amp;"ERROR(MATCH(U12, SPLIT($E12, "",""), 0),-1))&lt;&gt;-1,
                                                2, 
                                                (IF(IFERROR(MATCH(CONCAT(CONCAT(""*"",U12),""*""), SPLIT($E12, "",""), 0),-1)&lt;&gt;-1,
                      "&amp;"                                  1,
                                                        0
                                                        )        
                                                )
                                        )
  "&amp;"                              )
                                ,
                                0
                        )
                )
        )"),2.0)</f>
        <v>2</v>
      </c>
      <c r="W12" s="37" t="s">
        <v>106</v>
      </c>
      <c r="X12" s="40">
        <f>IFERROR(__xludf.DUMMYFUNCTION("IF(
    (IFERROR(MATCH(W12, SPLIT($D12, "",""), 0),-1))&lt;&gt;-1,
        2, 
    IF(IFERROR(MATCH(CONCAT(CONCAT(""*"",W12),""*""), SPLIT($D12, "",""), 0),-1)&lt;&gt;-1,
        1,
        0
        )        
)"),2.0)</f>
        <v>2</v>
      </c>
      <c r="Y12" s="2" t="s">
        <v>105</v>
      </c>
      <c r="Z12" s="39">
        <f>IFERROR(__xludf.DUMMYFUNCTION("IF (
                (IFERROR(MATCH(CONCAT(CONCAT(""*"",W12),""*""),SPLIT($D12, "",""), 0),0))=1
                ,
                (
                        IF(
                                (IFERROR(MATCH(Y12, SPLIT($F12, "",""), 0),-1))&lt;&gt;-1
          "&amp;"                      ,
                                2
                                , 
                                (IF(IFERROR(MATCH(CONCAT(CONCAT(""*"",Y12),""*""), SPLIT($F12, "",""), 0),-1)&lt;&gt;-1,
                                        1,
    "&amp;"                                    0
                                        )        
                                )
                        )
                )
                ,
                (
                        IF (
                        "&amp;"        (IFERROR(MATCH(CONCAT(CONCAT(""*"",W12),""*""),SPLIT($D12, "",""), 0),0))=2
                                ,
                                (        
                                        IF(
                                                (IF"&amp;"ERROR(MATCH(Y12, SPLIT($E12, "",""), 0),-1))&lt;&gt;-1,
                                                2, 
                                                (IF(IFERROR(MATCH(CONCAT(CONCAT(""*"",Y12),""*""), SPLIT($E12, "",""), 0),-1)&lt;&gt;-1,
                      "&amp;"                                  1,
                                                        0
                                                        )        
                                                )
                                        )
  "&amp;"                              )
                                ,
                                0
                        )
                )
        )"),2.0)</f>
        <v>2</v>
      </c>
      <c r="AA12" s="42" t="s">
        <v>107</v>
      </c>
      <c r="AB12" s="40">
        <f>IFERROR(__xludf.DUMMYFUNCTION("IF(
    (IFERROR(MATCH(AA12, SPLIT($D12, "",""), 0),-1))&lt;&gt;-1,
        2, 
    IF(IFERROR(MATCH(CONCAT(CONCAT(""*"",AA12),""*""), SPLIT($D12, "",""), 0),-1)&lt;&gt;-1,
        1,
        0
        )        
)"),0.0)</f>
        <v>0</v>
      </c>
      <c r="AC12" s="5" t="s">
        <v>128</v>
      </c>
      <c r="AD12" s="39">
        <f>IFERROR(__xludf.DUMMYFUNCTION("IF (
                (IFERROR(MATCH(CONCAT(CONCAT(""*"",AA12),""*""),SPLIT($D12, "",""), 0),0))=1
                ,
                (
                        IF(
                                (IFERROR(MATCH(AC12, SPLIT($F12, "",""), 0),-1))&lt;&gt;-1
        "&amp;"                        ,
                                2
                                , 
                                (IF(IFERROR(MATCH(CONCAT(CONCAT(""*"",AC12),""*""), SPLIT($F12, "",""), 0),-1)&lt;&gt;-1,
                                        1,
 "&amp;"                                       0
                                        )        
                                )
                        )
                )
                ,
                (
                        IF (
                     "&amp;"           (IFERROR(MATCH(CONCAT(CONCAT(""*"",AA12),""*""),SPLIT($D12, "",""), 0),0))=2
                                ,
                                (        
                                        IF(
                                               "&amp;" (IFERROR(MATCH(AC12, SPLIT($E12, "",""), 0),-1))&lt;&gt;-1,
                                                2, 
                                                (IF(IFERROR(MATCH(CONCAT(CONCAT(""*"",AC12),""*""), SPLIT($E12, "",""), 0),-1)&lt;&gt;-1,
                "&amp;"                                        1,
                                                        0
                                                        )        
                                                )
                                      "&amp;"  )
                                )
                                ,
                                0
                        )
                )
        )"),0.0)</f>
        <v>0</v>
      </c>
    </row>
    <row r="13">
      <c r="A13" s="43" t="s">
        <v>26</v>
      </c>
      <c r="B13" s="44" t="s">
        <v>129</v>
      </c>
      <c r="C13" s="45"/>
      <c r="D13" s="46" t="s">
        <v>121</v>
      </c>
      <c r="E13" s="47" t="s">
        <v>122</v>
      </c>
      <c r="F13" s="47" t="s">
        <v>123</v>
      </c>
      <c r="G13" s="48" t="s">
        <v>124</v>
      </c>
      <c r="H13" s="49">
        <f>IFERROR(__xludf.DUMMYFUNCTION("IF(
    (IFERROR(MATCH(G13, SPLIT($D13, "",""), 0),-1))&lt;&gt;-1,
        2, 
    IF(IFERROR(MATCH(CONCAT(CONCAT(""*"",G13),""*""), SPLIT($D13, "",""), 0),-1)&lt;&gt;-1,
        1,
        0
        )        
)"),2.0)</f>
        <v>2</v>
      </c>
      <c r="I13" s="50" t="s">
        <v>125</v>
      </c>
      <c r="J13" s="51">
        <f>IFERROR(__xludf.DUMMYFUNCTION("IF (
                (IFERROR(MATCH(CONCAT(CONCAT(""*"",G13),""*""),SPLIT($D13, "",""), 0),0))=1
                ,
                (
                        IF(
                                (IFERROR(MATCH(I13, SPLIT($F13, "",""), 0),-1))&lt;&gt;-1
          "&amp;"                      ,
                                2
                                , 
                                (IF(IFERROR(MATCH(CONCAT(CONCAT(""*"",I13),""*""), SPLIT($F13, "",""), 0),-1)&lt;&gt;-1,
                                        1,
    "&amp;"                                    0
                                        )        
                                )
                        )
                )
                ,
                (
                        IF (
                        "&amp;"        (IFERROR(MATCH(CONCAT(CONCAT(""*"",G13),""*""),SPLIT($D13, "",""), 0),0))=2
                                ,
                                (        
                                        IF(
                                                (IF"&amp;"ERROR(MATCH(I13, SPLIT($E13, "",""), 0),-1))&lt;&gt;-1,
                                                2, 
                                                (IF(IFERROR(MATCH(CONCAT(CONCAT(""*"",I13),""*""), SPLIT($E13, "",""), 0),-1)&lt;&gt;-1,
                      "&amp;"                                  1,
                                                        0
                                                        )        
                                                )
                                        )
  "&amp;"                              )
                                ,
                                0
                        )
                )
        )"),2.0)</f>
        <v>2</v>
      </c>
      <c r="K13" s="48" t="s">
        <v>118</v>
      </c>
      <c r="L13" s="52">
        <f>IFERROR(__xludf.DUMMYFUNCTION("IF(
    (IFERROR(MATCH(K13, SPLIT($D13, "",""), 0),-1))&lt;&gt;-1,
        2, 
    IF(IFERROR(MATCH(CONCAT(CONCAT(""*"",K13),""*""), SPLIT($D13, "",""), 0),-1)&lt;&gt;-1,
        1,
        0
        )        
)"),2.0)</f>
        <v>2</v>
      </c>
      <c r="M13" s="50" t="s">
        <v>119</v>
      </c>
      <c r="N13" s="53">
        <f>IFERROR(__xludf.DUMMYFUNCTION("IF (
                (IFERROR(MATCH(CONCAT(CONCAT(""*"",K13),""*""),SPLIT($D13, "",""), 0),0))=1
                ,
                (
                        IF(
                                (IFERROR(MATCH(M13, SPLIT($F13, "",""), 0),-1))&lt;&gt;-1
          "&amp;"                      ,
                                2
                                , 
                                (IF(IFERROR(MATCH(CONCAT(CONCAT(""*"",M13),""*""), SPLIT($F13, "",""), 0),-1)&lt;&gt;-1,
                                        1,
    "&amp;"                                    0
                                        )        
                                )
                        )
                )
                ,
                (
                        IF (
                        "&amp;"        (IFERROR(MATCH(CONCAT(CONCAT(""*"",K13),""*""),SPLIT($D13, "",""), 0),0))=2
                                ,
                                (        
                                        IF(
                                                (IF"&amp;"ERROR(MATCH(M13, SPLIT($E13, "",""), 0),-1))&lt;&gt;-1,
                                                2, 
                                                (IF(IFERROR(MATCH(CONCAT(CONCAT(""*"",M13),""*""), SPLIT($E13, "",""), 0),-1)&lt;&gt;-1,
                      "&amp;"                                  1,
                                                        0
                                                        )        
                                                )
                                        )
  "&amp;"                              )
                                ,
                                0
                        )
                )
        )"),2.0)</f>
        <v>2</v>
      </c>
      <c r="O13" s="48" t="s">
        <v>124</v>
      </c>
      <c r="P13" s="49">
        <f>IFERROR(__xludf.DUMMYFUNCTION("IF(
    (IFERROR(MATCH(O13, SPLIT($D13, "",""), 0),-1))&lt;&gt;-1,
        2, 
    IF(IFERROR(MATCH(CONCAT(CONCAT(""*"",O13),""*""), SPLIT($D13, "",""), 0),-1)&lt;&gt;-1,
        1,
        0
        )        
)"),2.0)</f>
        <v>2</v>
      </c>
      <c r="Q13" s="50" t="s">
        <v>125</v>
      </c>
      <c r="R13" s="51">
        <f>IFERROR(__xludf.DUMMYFUNCTION("IF (
                (IFERROR(MATCH(CONCAT(CONCAT(""*"",O13),""*""),SPLIT($D13, "",""), 0),0))=1
                ,
                (
                        IF(
                                (IFERROR(MATCH(Q13, SPLIT($F13, "",""), 0),-1))&lt;&gt;-1
          "&amp;"                      ,
                                2
                                , 
                                (IF(IFERROR(MATCH(CONCAT(CONCAT(""*"",Q13),""*""), SPLIT($F13, "",""), 0),-1)&lt;&gt;-1,
                                        1,
    "&amp;"                                    0
                                        )        
                                )
                        )
                )
                ,
                (
                        IF (
                        "&amp;"        (IFERROR(MATCH(CONCAT(CONCAT(""*"",O13),""*""),SPLIT($D13, "",""), 0),0))=2
                                ,
                                (        
                                        IF(
                                                (IF"&amp;"ERROR(MATCH(Q13, SPLIT($E13, "",""), 0),-1))&lt;&gt;-1,
                                                2, 
                                                (IF(IFERROR(MATCH(CONCAT(CONCAT(""*"",Q13),""*""), SPLIT($E13, "",""), 0),-1)&lt;&gt;-1,
                      "&amp;"                                  1,
                                                        0
                                                        )        
                                                )
                                        )
  "&amp;"                              )
                                ,
                                0
                        )
                )
        )"),2.0)</f>
        <v>2</v>
      </c>
      <c r="S13" s="48" t="s">
        <v>118</v>
      </c>
      <c r="T13" s="49">
        <f>IFERROR(__xludf.DUMMYFUNCTION("IF(
    (IFERROR(MATCH(S13, SPLIT($D13, "",""), 0),-1))&lt;&gt;-1,
        2, 
    IF(IFERROR(MATCH(CONCAT(CONCAT(""*"",S13),""*""), SPLIT($D13, "",""), 0),-1)&lt;&gt;-1,
        1,
        0
        )        
)"),2.0)</f>
        <v>2</v>
      </c>
      <c r="U13" s="50" t="s">
        <v>119</v>
      </c>
      <c r="V13" s="53">
        <f>IFERROR(__xludf.DUMMYFUNCTION("IF (
                (IFERROR(MATCH(CONCAT(CONCAT(""*"",S13),""*""),SPLIT($D13, "",""), 0),0))=1
                ,
                (
                        IF(
                                (IFERROR(MATCH(U13, SPLIT($F13, "",""), 0),-1))&lt;&gt;-1
          "&amp;"                      ,
                                2
                                , 
                                (IF(IFERROR(MATCH(CONCAT(CONCAT(""*"",U13),""*""), SPLIT($F13, "",""), 0),-1)&lt;&gt;-1,
                                        1,
    "&amp;"                                    0
                                        )        
                                )
                        )
                )
                ,
                (
                        IF (
                        "&amp;"        (IFERROR(MATCH(CONCAT(CONCAT(""*"",S13),""*""),SPLIT($D13, "",""), 0),0))=2
                                ,
                                (        
                                        IF(
                                                (IF"&amp;"ERROR(MATCH(U13, SPLIT($E13, "",""), 0),-1))&lt;&gt;-1,
                                                2, 
                                                (IF(IFERROR(MATCH(CONCAT(CONCAT(""*"",U13),""*""), SPLIT($E13, "",""), 0),-1)&lt;&gt;-1,
                      "&amp;"                                  1,
                                                        0
                                                        )        
                                                )
                                        )
  "&amp;"                              )
                                ,
                                0
                        )
                )
        )"),2.0)</f>
        <v>2</v>
      </c>
      <c r="W13" s="48" t="s">
        <v>106</v>
      </c>
      <c r="X13" s="52">
        <f>IFERROR(__xludf.DUMMYFUNCTION("IF(
    (IFERROR(MATCH(W13, SPLIT($D13, "",""), 0),-1))&lt;&gt;-1,
        2, 
    IF(IFERROR(MATCH(CONCAT(CONCAT(""*"",W13),""*""), SPLIT($D13, "",""), 0),-1)&lt;&gt;-1,
        1,
        0
        )        
)"),1.0)</f>
        <v>1</v>
      </c>
      <c r="Y13" s="50" t="s">
        <v>105</v>
      </c>
      <c r="Z13" s="51">
        <f>IFERROR(__xludf.DUMMYFUNCTION("IF (
                (IFERROR(MATCH(CONCAT(CONCAT(""*"",W13),""*""),SPLIT($D13, "",""), 0),0))=1
                ,
                (
                        IF(
                                (IFERROR(MATCH(Y13, SPLIT($F13, "",""), 0),-1))&lt;&gt;-1
          "&amp;"                      ,
                                2
                                , 
                                (IF(IFERROR(MATCH(CONCAT(CONCAT(""*"",Y13),""*""), SPLIT($F13, "",""), 0),-1)&lt;&gt;-1,
                                        1,
    "&amp;"                                    0
                                        )        
                                )
                        )
                )
                ,
                (
                        IF (
                        "&amp;"        (IFERROR(MATCH(CONCAT(CONCAT(""*"",W13),""*""),SPLIT($D13, "",""), 0),0))=2
                                ,
                                (        
                                        IF(
                                                (IF"&amp;"ERROR(MATCH(Y13, SPLIT($E13, "",""), 0),-1))&lt;&gt;-1,
                                                2, 
                                                (IF(IFERROR(MATCH(CONCAT(CONCAT(""*"",Y13),""*""), SPLIT($E13, "",""), 0),-1)&lt;&gt;-1,
                      "&amp;"                                  1,
                                                        0
                                                        )        
                                                )
                                        )
  "&amp;"                              )
                                ,
                                0
                        )
                )
        )"),1.0)</f>
        <v>1</v>
      </c>
      <c r="AA13" s="54" t="s">
        <v>107</v>
      </c>
      <c r="AB13" s="49">
        <f>IFERROR(__xludf.DUMMYFUNCTION("IF(
    (IFERROR(MATCH(AA13, SPLIT($D13, "",""), 0),-1))&lt;&gt;-1,
        2, 
    IF(IFERROR(MATCH(CONCAT(CONCAT(""*"",AA13),""*""), SPLIT($D13, "",""), 0),-1)&lt;&gt;-1,
        1,
        0
        )        
)"),0.0)</f>
        <v>0</v>
      </c>
      <c r="AC13" s="55" t="s">
        <v>130</v>
      </c>
      <c r="AD13" s="51">
        <f>IFERROR(__xludf.DUMMYFUNCTION("IF (
                (IFERROR(MATCH(CONCAT(CONCAT(""*"",AA13),""*""),SPLIT($D13, "",""), 0),0))=1
                ,
                (
                        IF(
                                (IFERROR(MATCH(AC13, SPLIT($F13, "",""), 0),-1))&lt;&gt;-1
        "&amp;"                        ,
                                2
                                , 
                                (IF(IFERROR(MATCH(CONCAT(CONCAT(""*"",AC13),""*""), SPLIT($F13, "",""), 0),-1)&lt;&gt;-1,
                                        1,
 "&amp;"                                       0
                                        )        
                                )
                        )
                )
                ,
                (
                        IF (
                     "&amp;"           (IFERROR(MATCH(CONCAT(CONCAT(""*"",AA13),""*""),SPLIT($D13, "",""), 0),0))=2
                                ,
                                (        
                                        IF(
                                               "&amp;" (IFERROR(MATCH(AC13, SPLIT($E13, "",""), 0),-1))&lt;&gt;-1,
                                                2, 
                                                (IF(IFERROR(MATCH(CONCAT(CONCAT(""*"",AC13),""*""), SPLIT($E13, "",""), 0),-1)&lt;&gt;-1,
                "&amp;"                                        1,
                                                        0
                                                        )        
                                                )
                                      "&amp;"  )
                                )
                                ,
                                0
                        )
                )
        )"),0.0)</f>
        <v>0</v>
      </c>
      <c r="AE13" s="45"/>
      <c r="AF13" s="45"/>
      <c r="AG13" s="45"/>
      <c r="AH13" s="45"/>
      <c r="AI13" s="45"/>
      <c r="AJ13" s="45"/>
      <c r="AK13" s="45"/>
      <c r="AL13" s="45"/>
      <c r="AM13" s="45"/>
      <c r="AN13" s="45"/>
      <c r="AO13" s="45"/>
      <c r="AP13" s="45"/>
      <c r="AQ13" s="45"/>
      <c r="AR13" s="45"/>
    </row>
    <row r="14">
      <c r="A14" s="33" t="s">
        <v>29</v>
      </c>
      <c r="B14" s="34" t="s">
        <v>131</v>
      </c>
      <c r="D14" s="35" t="s">
        <v>132</v>
      </c>
      <c r="E14" s="36" t="s">
        <v>112</v>
      </c>
      <c r="F14" s="36" t="s">
        <v>111</v>
      </c>
      <c r="G14" s="37" t="s">
        <v>114</v>
      </c>
      <c r="H14" s="38">
        <f>IFERROR(__xludf.DUMMYFUNCTION("IF(
    (IFERROR(MATCH(G14, SPLIT($D14, "",""), 0),-1))&lt;&gt;-1,
        2, 
    IF(IFERROR(MATCH(CONCAT(CONCAT(""*"",G14),""*""), SPLIT($D14, "",""), 0),-1)&lt;&gt;-1,
        1,
        0
        )        
)"),2.0)</f>
        <v>2</v>
      </c>
      <c r="I14" s="20" t="s">
        <v>113</v>
      </c>
      <c r="J14" s="39">
        <f>IFERROR(__xludf.DUMMYFUNCTION("IF (
                (IFERROR(MATCH(CONCAT(CONCAT(""*"",G14),""*""),SPLIT($D14, "",""), 0),0))=1
                ,
                (
                        IF(
                                (IFERROR(MATCH(I14, SPLIT($F14, "",""), 0),-1))&lt;&gt;-1
          "&amp;"                      ,
                                2
                                , 
                                (IF(IFERROR(MATCH(CONCAT(CONCAT(""*"",I14),""*""), SPLIT($F14, "",""), 0),-1)&lt;&gt;-1,
                                        1,
    "&amp;"                                    0
                                        )        
                                )
                        )
                )
                ,
                (
                        IF (
                        "&amp;"        (IFERROR(MATCH(CONCAT(CONCAT(""*"",G14),""*""),SPLIT($D14, "",""), 0),0))=2
                                ,
                                (        
                                        IF(
                                                (IF"&amp;"ERROR(MATCH(I14, SPLIT($E14, "",""), 0),-1))&lt;&gt;-1,
                                                2, 
                                                (IF(IFERROR(MATCH(CONCAT(CONCAT(""*"",I14),""*""), SPLIT($E14, "",""), 0),-1)&lt;&gt;-1,
                      "&amp;"                                  1,
                                                        0
                                                        )        
                                                )
                                        )
  "&amp;"                              )
                                ,
                                0
                        )
                )
        )"),2.0)</f>
        <v>2</v>
      </c>
      <c r="K14" s="37" t="s">
        <v>114</v>
      </c>
      <c r="L14" s="40">
        <f>IFERROR(__xludf.DUMMYFUNCTION("IF(
    (IFERROR(MATCH(K14, SPLIT($D14, "",""), 0),-1))&lt;&gt;-1,
        2, 
    IF(IFERROR(MATCH(CONCAT(CONCAT(""*"",K14),""*""), SPLIT($D14, "",""), 0),-1)&lt;&gt;-1,
        1,
        0
        )        
)"),2.0)</f>
        <v>2</v>
      </c>
      <c r="M14" s="20" t="s">
        <v>113</v>
      </c>
      <c r="N14" s="41">
        <f>IFERROR(__xludf.DUMMYFUNCTION("IF (
                (IFERROR(MATCH(CONCAT(CONCAT(""*"",K14),""*""),SPLIT($D14, "",""), 0),0))=1
                ,
                (
                        IF(
                                (IFERROR(MATCH(M14, SPLIT($F14, "",""), 0),-1))&lt;&gt;-1
          "&amp;"                      ,
                                2
                                , 
                                (IF(IFERROR(MATCH(CONCAT(CONCAT(""*"",M14),""*""), SPLIT($F14, "",""), 0),-1)&lt;&gt;-1,
                                        1,
    "&amp;"                                    0
                                        )        
                                )
                        )
                )
                ,
                (
                        IF (
                        "&amp;"        (IFERROR(MATCH(CONCAT(CONCAT(""*"",K14),""*""),SPLIT($D14, "",""), 0),0))=2
                                ,
                                (        
                                        IF(
                                                (IF"&amp;"ERROR(MATCH(M14, SPLIT($E14, "",""), 0),-1))&lt;&gt;-1,
                                                2, 
                                                (IF(IFERROR(MATCH(CONCAT(CONCAT(""*"",M14),""*""), SPLIT($E14, "",""), 0),-1)&lt;&gt;-1,
                      "&amp;"                                  1,
                                                        0
                                                        )        
                                                )
                                        )
  "&amp;"                              )
                                ,
                                0
                        )
                )
        )"),2.0)</f>
        <v>2</v>
      </c>
      <c r="O14" s="37" t="s">
        <v>114</v>
      </c>
      <c r="P14" s="38">
        <f>IFERROR(__xludf.DUMMYFUNCTION("IF(
    (IFERROR(MATCH(O14, SPLIT($D14, "",""), 0),-1))&lt;&gt;-1,
        2, 
    IF(IFERROR(MATCH(CONCAT(CONCAT(""*"",O14),""*""), SPLIT($D14, "",""), 0),-1)&lt;&gt;-1,
        1,
        0
        )        
)"),2.0)</f>
        <v>2</v>
      </c>
      <c r="Q14" s="20" t="s">
        <v>113</v>
      </c>
      <c r="R14" s="39">
        <f>IFERROR(__xludf.DUMMYFUNCTION("IF (
                (IFERROR(MATCH(CONCAT(CONCAT(""*"",O14),""*""),SPLIT($D14, "",""), 0),0))=1
                ,
                (
                        IF(
                                (IFERROR(MATCH(Q14, SPLIT($F14, "",""), 0),-1))&lt;&gt;-1
          "&amp;"                      ,
                                2
                                , 
                                (IF(IFERROR(MATCH(CONCAT(CONCAT(""*"",Q14),""*""), SPLIT($F14, "",""), 0),-1)&lt;&gt;-1,
                                        1,
    "&amp;"                                    0
                                        )        
                                )
                        )
                )
                ,
                (
                        IF (
                        "&amp;"        (IFERROR(MATCH(CONCAT(CONCAT(""*"",O14),""*""),SPLIT($D14, "",""), 0),0))=2
                                ,
                                (        
                                        IF(
                                                (IF"&amp;"ERROR(MATCH(Q14, SPLIT($E14, "",""), 0),-1))&lt;&gt;-1,
                                                2, 
                                                (IF(IFERROR(MATCH(CONCAT(CONCAT(""*"",Q14),""*""), SPLIT($E14, "",""), 0),-1)&lt;&gt;-1,
                      "&amp;"                                  1,
                                                        0
                                                        )        
                                                )
                                        )
  "&amp;"                              )
                                ,
                                0
                        )
                )
        )"),2.0)</f>
        <v>2</v>
      </c>
      <c r="S14" s="37" t="s">
        <v>118</v>
      </c>
      <c r="T14" s="38">
        <f>IFERROR(__xludf.DUMMYFUNCTION("IF(
    (IFERROR(MATCH(S14, SPLIT($D14, "",""), 0),-1))&lt;&gt;-1,
        2, 
    IF(IFERROR(MATCH(CONCAT(CONCAT(""*"",S14),""*""), SPLIT($D14, "",""), 0),-1)&lt;&gt;-1,
        1,
        0
        )        
)"),2.0)</f>
        <v>2</v>
      </c>
      <c r="U14" s="2" t="s">
        <v>119</v>
      </c>
      <c r="V14" s="41">
        <f>IFERROR(__xludf.DUMMYFUNCTION("IF (
                (IFERROR(MATCH(CONCAT(CONCAT(""*"",S14),""*""),SPLIT($D14, "",""), 0),0))=1
                ,
                (
                        IF(
                                (IFERROR(MATCH(U14, SPLIT($F14, "",""), 0),-1))&lt;&gt;-1
          "&amp;"                      ,
                                2
                                , 
                                (IF(IFERROR(MATCH(CONCAT(CONCAT(""*"",U14),""*""), SPLIT($F14, "",""), 0),-1)&lt;&gt;-1,
                                        1,
    "&amp;"                                    0
                                        )        
                                )
                        )
                )
                ,
                (
                        IF (
                        "&amp;"        (IFERROR(MATCH(CONCAT(CONCAT(""*"",S14),""*""),SPLIT($D14, "",""), 0),0))=2
                                ,
                                (        
                                        IF(
                                                (IF"&amp;"ERROR(MATCH(U14, SPLIT($E14, "",""), 0),-1))&lt;&gt;-1,
                                                2, 
                                                (IF(IFERROR(MATCH(CONCAT(CONCAT(""*"",U14),""*""), SPLIT($E14, "",""), 0),-1)&lt;&gt;-1,
                      "&amp;"                                  1,
                                                        0
                                                        )        
                                                )
                                        )
  "&amp;"                              )
                                ,
                                0
                        )
                )
        )"),2.0)</f>
        <v>2</v>
      </c>
      <c r="W14" s="37" t="s">
        <v>114</v>
      </c>
      <c r="X14" s="40">
        <f>IFERROR(__xludf.DUMMYFUNCTION("IF(
    (IFERROR(MATCH(W14, SPLIT($D14, "",""), 0),-1))&lt;&gt;-1,
        2, 
    IF(IFERROR(MATCH(CONCAT(CONCAT(""*"",W14),""*""), SPLIT($D14, "",""), 0),-1)&lt;&gt;-1,
        1,
        0
        )        
)"),2.0)</f>
        <v>2</v>
      </c>
      <c r="Y14" s="20" t="s">
        <v>113</v>
      </c>
      <c r="Z14" s="39">
        <f>IFERROR(__xludf.DUMMYFUNCTION("IF (
                (IFERROR(MATCH(CONCAT(CONCAT(""*"",W14),""*""),SPLIT($D14, "",""), 0),0))=1
                ,
                (
                        IF(
                                (IFERROR(MATCH(Y14, SPLIT($F14, "",""), 0),-1))&lt;&gt;-1
          "&amp;"                      ,
                                2
                                , 
                                (IF(IFERROR(MATCH(CONCAT(CONCAT(""*"",Y14),""*""), SPLIT($F14, "",""), 0),-1)&lt;&gt;-1,
                                        1,
    "&amp;"                                    0
                                        )        
                                )
                        )
                )
                ,
                (
                        IF (
                        "&amp;"        (IFERROR(MATCH(CONCAT(CONCAT(""*"",W14),""*""),SPLIT($D14, "",""), 0),0))=2
                                ,
                                (        
                                        IF(
                                                (IF"&amp;"ERROR(MATCH(Y14, SPLIT($E14, "",""), 0),-1))&lt;&gt;-1,
                                                2, 
                                                (IF(IFERROR(MATCH(CONCAT(CONCAT(""*"",Y14),""*""), SPLIT($E14, "",""), 0),-1)&lt;&gt;-1,
                      "&amp;"                                  1,
                                                        0
                                                        )        
                                                )
                                        )
  "&amp;"                              )
                                ,
                                0
                        )
                )
        )"),2.0)</f>
        <v>2</v>
      </c>
      <c r="AA14" s="42" t="s">
        <v>107</v>
      </c>
      <c r="AB14" s="38">
        <f>IFERROR(__xludf.DUMMYFUNCTION("IF(
    (IFERROR(MATCH(AA14, SPLIT($D14, "",""), 0),-1))&lt;&gt;-1,
        2, 
    IF(IFERROR(MATCH(CONCAT(CONCAT(""*"",AA14),""*""), SPLIT($D14, "",""), 0),-1)&lt;&gt;-1,
        1,
        0
        )        
)"),0.0)</f>
        <v>0</v>
      </c>
      <c r="AC14" s="5" t="s">
        <v>130</v>
      </c>
      <c r="AD14" s="39">
        <f>IFERROR(__xludf.DUMMYFUNCTION("IF (
                (IFERROR(MATCH(CONCAT(CONCAT(""*"",AA14),""*""),SPLIT($D14, "",""), 0),0))=1
                ,
                (
                        IF(
                                (IFERROR(MATCH(AC14, SPLIT($F14, "",""), 0),-1))&lt;&gt;-1
        "&amp;"                        ,
                                2
                                , 
                                (IF(IFERROR(MATCH(CONCAT(CONCAT(""*"",AC14),""*""), SPLIT($F14, "",""), 0),-1)&lt;&gt;-1,
                                        1,
 "&amp;"                                       0
                                        )        
                                )
                        )
                )
                ,
                (
                        IF (
                     "&amp;"           (IFERROR(MATCH(CONCAT(CONCAT(""*"",AA14),""*""),SPLIT($D14, "",""), 0),0))=2
                                ,
                                (        
                                        IF(
                                               "&amp;" (IFERROR(MATCH(AC14, SPLIT($E14, "",""), 0),-1))&lt;&gt;-1,
                                                2, 
                                                (IF(IFERROR(MATCH(CONCAT(CONCAT(""*"",AC14),""*""), SPLIT($E14, "",""), 0),-1)&lt;&gt;-1,
                "&amp;"                                        1,
                                                        0
                                                        )        
                                                )
                                      "&amp;"  )
                                )
                                ,
                                0
                        )
                )
        )"),0.0)</f>
        <v>0</v>
      </c>
    </row>
    <row r="15">
      <c r="A15" s="33" t="s">
        <v>32</v>
      </c>
      <c r="B15" s="34" t="s">
        <v>133</v>
      </c>
      <c r="D15" s="35" t="s">
        <v>132</v>
      </c>
      <c r="E15" s="36" t="s">
        <v>112</v>
      </c>
      <c r="F15" s="36" t="s">
        <v>111</v>
      </c>
      <c r="G15" s="37" t="s">
        <v>114</v>
      </c>
      <c r="H15" s="38">
        <f>IFERROR(__xludf.DUMMYFUNCTION("IF(
    (IFERROR(MATCH(G15, SPLIT($D15, "",""), 0),-1))&lt;&gt;-1,
        2, 
    IF(IFERROR(MATCH(CONCAT(CONCAT(""*"",G15),""*""), SPLIT($D15, "",""), 0),-1)&lt;&gt;-1,
        1,
        0
        )        
)"),2.0)</f>
        <v>2</v>
      </c>
      <c r="I15" s="2" t="s">
        <v>134</v>
      </c>
      <c r="J15" s="39">
        <f>IFERROR(__xludf.DUMMYFUNCTION("IF (
                (IFERROR(MATCH(CONCAT(CONCAT(""*"",G15),""*""),SPLIT($D15, "",""), 0),0))=1
                ,
                (
                        IF(
                                (IFERROR(MATCH(I15, SPLIT($F15, "",""), 0),-1))&lt;&gt;-1
          "&amp;"                      ,
                                2
                                , 
                                (IF(IFERROR(MATCH(CONCAT(CONCAT(""*"",I15),""*""), SPLIT($F15, "",""), 0),-1)&lt;&gt;-1,
                                        1,
    "&amp;"                                    0
                                        )        
                                )
                        )
                )
                ,
                (
                        IF (
                        "&amp;"        (IFERROR(MATCH(CONCAT(CONCAT(""*"",G15),""*""),SPLIT($D15, "",""), 0),0))=2
                                ,
                                (        
                                        IF(
                                                (IF"&amp;"ERROR(MATCH(I15, SPLIT($E15, "",""), 0),-1))&lt;&gt;-1,
                                                2, 
                                                (IF(IFERROR(MATCH(CONCAT(CONCAT(""*"",I15),""*""), SPLIT($E15, "",""), 0),-1)&lt;&gt;-1,
                      "&amp;"                                  1,
                                                        0
                                                        )        
                                                )
                                        )
  "&amp;"                              )
                                ,
                                0
                        )
                )
        )"),0.0)</f>
        <v>0</v>
      </c>
      <c r="K15" s="37" t="s">
        <v>114</v>
      </c>
      <c r="L15" s="40">
        <f>IFERROR(__xludf.DUMMYFUNCTION("IF(
    (IFERROR(MATCH(K15, SPLIT($D15, "",""), 0),-1))&lt;&gt;-1,
        2, 
    IF(IFERROR(MATCH(CONCAT(CONCAT(""*"",K15),""*""), SPLIT($D15, "",""), 0),-1)&lt;&gt;-1,
        1,
        0
        )        
)"),2.0)</f>
        <v>2</v>
      </c>
      <c r="M15" s="20" t="s">
        <v>113</v>
      </c>
      <c r="N15" s="41">
        <f>IFERROR(__xludf.DUMMYFUNCTION("IF (
                (IFERROR(MATCH(CONCAT(CONCAT(""*"",K15),""*""),SPLIT($D15, "",""), 0),0))=1
                ,
                (
                        IF(
                                (IFERROR(MATCH(M15, SPLIT($F15, "",""), 0),-1))&lt;&gt;-1
          "&amp;"                      ,
                                2
                                , 
                                (IF(IFERROR(MATCH(CONCAT(CONCAT(""*"",M15),""*""), SPLIT($F15, "",""), 0),-1)&lt;&gt;-1,
                                        1,
    "&amp;"                                    0
                                        )        
                                )
                        )
                )
                ,
                (
                        IF (
                        "&amp;"        (IFERROR(MATCH(CONCAT(CONCAT(""*"",K15),""*""),SPLIT($D15, "",""), 0),0))=2
                                ,
                                (        
                                        IF(
                                                (IF"&amp;"ERROR(MATCH(M15, SPLIT($E15, "",""), 0),-1))&lt;&gt;-1,
                                                2, 
                                                (IF(IFERROR(MATCH(CONCAT(CONCAT(""*"",M15),""*""), SPLIT($E15, "",""), 0),-1)&lt;&gt;-1,
                      "&amp;"                                  1,
                                                        0
                                                        )        
                                                )
                                        )
  "&amp;"                              )
                                ,
                                0
                        )
                )
        )"),2.0)</f>
        <v>2</v>
      </c>
      <c r="O15" s="37" t="s">
        <v>114</v>
      </c>
      <c r="P15" s="38">
        <f>IFERROR(__xludf.DUMMYFUNCTION("IF(
    (IFERROR(MATCH(O15, SPLIT($D15, "",""), 0),-1))&lt;&gt;-1,
        2, 
    IF(IFERROR(MATCH(CONCAT(CONCAT(""*"",O15),""*""), SPLIT($D15, "",""), 0),-1)&lt;&gt;-1,
        1,
        0
        )        
)"),2.0)</f>
        <v>2</v>
      </c>
      <c r="Q15" s="20" t="s">
        <v>113</v>
      </c>
      <c r="R15" s="39">
        <f>IFERROR(__xludf.DUMMYFUNCTION("IF (
                (IFERROR(MATCH(CONCAT(CONCAT(""*"",O15),""*""),SPLIT($D15, "",""), 0),0))=1
                ,
                (
                        IF(
                                (IFERROR(MATCH(Q15, SPLIT($F15, "",""), 0),-1))&lt;&gt;-1
          "&amp;"                      ,
                                2
                                , 
                                (IF(IFERROR(MATCH(CONCAT(CONCAT(""*"",Q15),""*""), SPLIT($F15, "",""), 0),-1)&lt;&gt;-1,
                                        1,
    "&amp;"                                    0
                                        )        
                                )
                        )
                )
                ,
                (
                        IF (
                        "&amp;"        (IFERROR(MATCH(CONCAT(CONCAT(""*"",O15),""*""),SPLIT($D15, "",""), 0),0))=2
                                ,
                                (        
                                        IF(
                                                (IF"&amp;"ERROR(MATCH(Q15, SPLIT($E15, "",""), 0),-1))&lt;&gt;-1,
                                                2, 
                                                (IF(IFERROR(MATCH(CONCAT(CONCAT(""*"",Q15),""*""), SPLIT($E15, "",""), 0),-1)&lt;&gt;-1,
                      "&amp;"                                  1,
                                                        0
                                                        )        
                                                )
                                        )
  "&amp;"                              )
                                ,
                                0
                        )
                )
        )"),2.0)</f>
        <v>2</v>
      </c>
      <c r="S15" s="37" t="s">
        <v>118</v>
      </c>
      <c r="T15" s="38">
        <f>IFERROR(__xludf.DUMMYFUNCTION("IF(
    (IFERROR(MATCH(S15, SPLIT($D15, "",""), 0),-1))&lt;&gt;-1,
        2, 
    IF(IFERROR(MATCH(CONCAT(CONCAT(""*"",S15),""*""), SPLIT($D15, "",""), 0),-1)&lt;&gt;-1,
        1,
        0
        )        
)"),2.0)</f>
        <v>2</v>
      </c>
      <c r="U15" s="2" t="s">
        <v>119</v>
      </c>
      <c r="V15" s="41">
        <f>IFERROR(__xludf.DUMMYFUNCTION("IF (
                (IFERROR(MATCH(CONCAT(CONCAT(""*"",S15),""*""),SPLIT($D15, "",""), 0),0))=1
                ,
                (
                        IF(
                                (IFERROR(MATCH(U15, SPLIT($F15, "",""), 0),-1))&lt;&gt;-1
          "&amp;"                      ,
                                2
                                , 
                                (IF(IFERROR(MATCH(CONCAT(CONCAT(""*"",U15),""*""), SPLIT($F15, "",""), 0),-1)&lt;&gt;-1,
                                        1,
    "&amp;"                                    0
                                        )        
                                )
                        )
                )
                ,
                (
                        IF (
                        "&amp;"        (IFERROR(MATCH(CONCAT(CONCAT(""*"",S15),""*""),SPLIT($D15, "",""), 0),0))=2
                                ,
                                (        
                                        IF(
                                                (IF"&amp;"ERROR(MATCH(U15, SPLIT($E15, "",""), 0),-1))&lt;&gt;-1,
                                                2, 
                                                (IF(IFERROR(MATCH(CONCAT(CONCAT(""*"",U15),""*""), SPLIT($E15, "",""), 0),-1)&lt;&gt;-1,
                      "&amp;"                                  1,
                                                        0
                                                        )        
                                                )
                                        )
  "&amp;"                              )
                                ,
                                0
                        )
                )
        )"),2.0)</f>
        <v>2</v>
      </c>
      <c r="W15" s="37" t="s">
        <v>114</v>
      </c>
      <c r="X15" s="40">
        <f>IFERROR(__xludf.DUMMYFUNCTION("IF(
    (IFERROR(MATCH(W15, SPLIT($D15, "",""), 0),-1))&lt;&gt;-1,
        2, 
    IF(IFERROR(MATCH(CONCAT(CONCAT(""*"",W15),""*""), SPLIT($D15, "",""), 0),-1)&lt;&gt;-1,
        1,
        0
        )        
)"),2.0)</f>
        <v>2</v>
      </c>
      <c r="Y15" s="20" t="s">
        <v>113</v>
      </c>
      <c r="Z15" s="39">
        <f>IFERROR(__xludf.DUMMYFUNCTION("IF (
                (IFERROR(MATCH(CONCAT(CONCAT(""*"",W15),""*""),SPLIT($D15, "",""), 0),0))=1
                ,
                (
                        IF(
                                (IFERROR(MATCH(Y15, SPLIT($F15, "",""), 0),-1))&lt;&gt;-1
          "&amp;"                      ,
                                2
                                , 
                                (IF(IFERROR(MATCH(CONCAT(CONCAT(""*"",Y15),""*""), SPLIT($F15, "",""), 0),-1)&lt;&gt;-1,
                                        1,
    "&amp;"                                    0
                                        )        
                                )
                        )
                )
                ,
                (
                        IF (
                        "&amp;"        (IFERROR(MATCH(CONCAT(CONCAT(""*"",W15),""*""),SPLIT($D15, "",""), 0),0))=2
                                ,
                                (        
                                        IF(
                                                (IF"&amp;"ERROR(MATCH(Y15, SPLIT($E15, "",""), 0),-1))&lt;&gt;-1,
                                                2, 
                                                (IF(IFERROR(MATCH(CONCAT(CONCAT(""*"",Y15),""*""), SPLIT($E15, "",""), 0),-1)&lt;&gt;-1,
                      "&amp;"                                  1,
                                                        0
                                                        )        
                                                )
                                        )
  "&amp;"                              )
                                ,
                                0
                        )
                )
        )"),2.0)</f>
        <v>2</v>
      </c>
      <c r="AA15" s="42" t="s">
        <v>107</v>
      </c>
      <c r="AB15" s="38">
        <f>IFERROR(__xludf.DUMMYFUNCTION("IF(
    (IFERROR(MATCH(AA15, SPLIT($D15, "",""), 0),-1))&lt;&gt;-1,
        2, 
    IF(IFERROR(MATCH(CONCAT(CONCAT(""*"",AA15),""*""), SPLIT($D15, "",""), 0),-1)&lt;&gt;-1,
        1,
        0
        )        
)"),0.0)</f>
        <v>0</v>
      </c>
      <c r="AC15" s="5" t="s">
        <v>128</v>
      </c>
      <c r="AD15" s="39">
        <f>IFERROR(__xludf.DUMMYFUNCTION("IF (
                (IFERROR(MATCH(CONCAT(CONCAT(""*"",AA15),""*""),SPLIT($D15, "",""), 0),0))=1
                ,
                (
                        IF(
                                (IFERROR(MATCH(AC15, SPLIT($F15, "",""), 0),-1))&lt;&gt;-1
        "&amp;"                        ,
                                2
                                , 
                                (IF(IFERROR(MATCH(CONCAT(CONCAT(""*"",AC15),""*""), SPLIT($F15, "",""), 0),-1)&lt;&gt;-1,
                                        1,
 "&amp;"                                       0
                                        )        
                                )
                        )
                )
                ,
                (
                        IF (
                     "&amp;"           (IFERROR(MATCH(CONCAT(CONCAT(""*"",AA15),""*""),SPLIT($D15, "",""), 0),0))=2
                                ,
                                (        
                                        IF(
                                               "&amp;" (IFERROR(MATCH(AC15, SPLIT($E15, "",""), 0),-1))&lt;&gt;-1,
                                                2, 
                                                (IF(IFERROR(MATCH(CONCAT(CONCAT(""*"",AC15),""*""), SPLIT($E15, "",""), 0),-1)&lt;&gt;-1,
                "&amp;"                                        1,
                                                        0
                                                        )        
                                                )
                                      "&amp;"  )
                                )
                                ,
                                0
                        )
                )
        )"),0.0)</f>
        <v>0</v>
      </c>
    </row>
    <row r="16">
      <c r="A16" s="33" t="s">
        <v>35</v>
      </c>
      <c r="B16" s="34" t="s">
        <v>135</v>
      </c>
      <c r="D16" s="35" t="s">
        <v>136</v>
      </c>
      <c r="E16" s="36" t="s">
        <v>137</v>
      </c>
      <c r="F16" s="36" t="s">
        <v>138</v>
      </c>
      <c r="G16" s="37" t="s">
        <v>106</v>
      </c>
      <c r="H16" s="38">
        <f>IFERROR(__xludf.DUMMYFUNCTION("IF(
    (IFERROR(MATCH(G16, SPLIT($D16, "",""), 0),-1))&lt;&gt;-1,
        2, 
    IF(IFERROR(MATCH(CONCAT(CONCAT(""*"",G16),""*""), SPLIT($D16, "",""), 0),-1)&lt;&gt;-1,
        1,
        0
        )        
)"),2.0)</f>
        <v>2</v>
      </c>
      <c r="I16" s="2" t="s">
        <v>105</v>
      </c>
      <c r="J16" s="39">
        <f>IFERROR(__xludf.DUMMYFUNCTION("IF (
                (IFERROR(MATCH(CONCAT(CONCAT(""*"",G16),""*""),SPLIT($D16, "",""), 0),0))=1
                ,
                (
                        IF(
                                (IFERROR(MATCH(I16, SPLIT($F16, "",""), 0),-1))&lt;&gt;-1
          "&amp;"                      ,
                                2
                                , 
                                (IF(IFERROR(MATCH(CONCAT(CONCAT(""*"",I16),""*""), SPLIT($F16, "",""), 0),-1)&lt;&gt;-1,
                                        1,
    "&amp;"                                    0
                                        )        
                                )
                        )
                )
                ,
                (
                        IF (
                        "&amp;"        (IFERROR(MATCH(CONCAT(CONCAT(""*"",G16),""*""),SPLIT($D16, "",""), 0),0))=2
                                ,
                                (        
                                        IF(
                                                (IF"&amp;"ERROR(MATCH(I16, SPLIT($E16, "",""), 0),-1))&lt;&gt;-1,
                                                2, 
                                                (IF(IFERROR(MATCH(CONCAT(CONCAT(""*"",I16),""*""), SPLIT($E16, "",""), 0),-1)&lt;&gt;-1,
                      "&amp;"                                  1,
                                                        0
                                                        )        
                                                )
                                        )
  "&amp;"                              )
                                ,
                                0
                        )
                )
        )"),2.0)</f>
        <v>2</v>
      </c>
      <c r="K16" s="37" t="s">
        <v>106</v>
      </c>
      <c r="L16" s="40">
        <f>IFERROR(__xludf.DUMMYFUNCTION("IF(
    (IFERROR(MATCH(K16, SPLIT($D16, "",""), 0),-1))&lt;&gt;-1,
        2, 
    IF(IFERROR(MATCH(CONCAT(CONCAT(""*"",K16),""*""), SPLIT($D16, "",""), 0),-1)&lt;&gt;-1,
        1,
        0
        )        
)"),2.0)</f>
        <v>2</v>
      </c>
      <c r="M16" s="2" t="s">
        <v>105</v>
      </c>
      <c r="N16" s="41">
        <f>IFERROR(__xludf.DUMMYFUNCTION("IF (
                (IFERROR(MATCH(CONCAT(CONCAT(""*"",K16),""*""),SPLIT($D16, "",""), 0),0))=1
                ,
                (
                        IF(
                                (IFERROR(MATCH(M16, SPLIT($F16, "",""), 0),-1))&lt;&gt;-1
          "&amp;"                      ,
                                2
                                , 
                                (IF(IFERROR(MATCH(CONCAT(CONCAT(""*"",M16),""*""), SPLIT($F16, "",""), 0),-1)&lt;&gt;-1,
                                        1,
    "&amp;"                                    0
                                        )        
                                )
                        )
                )
                ,
                (
                        IF (
                        "&amp;"        (IFERROR(MATCH(CONCAT(CONCAT(""*"",K16),""*""),SPLIT($D16, "",""), 0),0))=2
                                ,
                                (        
                                        IF(
                                                (IF"&amp;"ERROR(MATCH(M16, SPLIT($E16, "",""), 0),-1))&lt;&gt;-1,
                                                2, 
                                                (IF(IFERROR(MATCH(CONCAT(CONCAT(""*"",M16),""*""), SPLIT($E16, "",""), 0),-1)&lt;&gt;-1,
                      "&amp;"                                  1,
                                                        0
                                                        )        
                                                )
                                        )
  "&amp;"                              )
                                ,
                                0
                        )
                )
        )"),2.0)</f>
        <v>2</v>
      </c>
      <c r="O16" s="37" t="s">
        <v>106</v>
      </c>
      <c r="P16" s="38">
        <f>IFERROR(__xludf.DUMMYFUNCTION("IF(
    (IFERROR(MATCH(O16, SPLIT($D16, "",""), 0),-1))&lt;&gt;-1,
        2, 
    IF(IFERROR(MATCH(CONCAT(CONCAT(""*"",O16),""*""), SPLIT($D16, "",""), 0),-1)&lt;&gt;-1,
        1,
        0
        )        
)"),2.0)</f>
        <v>2</v>
      </c>
      <c r="Q16" s="2" t="s">
        <v>105</v>
      </c>
      <c r="R16" s="39">
        <f>IFERROR(__xludf.DUMMYFUNCTION("IF (
                (IFERROR(MATCH(CONCAT(CONCAT(""*"",O16),""*""),SPLIT($D16, "",""), 0),0))=1
                ,
                (
                        IF(
                                (IFERROR(MATCH(Q16, SPLIT($F16, "",""), 0),-1))&lt;&gt;-1
          "&amp;"                      ,
                                2
                                , 
                                (IF(IFERROR(MATCH(CONCAT(CONCAT(""*"",Q16),""*""), SPLIT($F16, "",""), 0),-1)&lt;&gt;-1,
                                        1,
    "&amp;"                                    0
                                        )        
                                )
                        )
                )
                ,
                (
                        IF (
                        "&amp;"        (IFERROR(MATCH(CONCAT(CONCAT(""*"",O16),""*""),SPLIT($D16, "",""), 0),0))=2
                                ,
                                (        
                                        IF(
                                                (IF"&amp;"ERROR(MATCH(Q16, SPLIT($E16, "",""), 0),-1))&lt;&gt;-1,
                                                2, 
                                                (IF(IFERROR(MATCH(CONCAT(CONCAT(""*"",Q16),""*""), SPLIT($E16, "",""), 0),-1)&lt;&gt;-1,
                      "&amp;"                                  1,
                                                        0
                                                        )        
                                                )
                                        )
  "&amp;"                              )
                                ,
                                0
                        )
                )
        )"),2.0)</f>
        <v>2</v>
      </c>
      <c r="S16" s="37" t="s">
        <v>106</v>
      </c>
      <c r="T16" s="38">
        <f>IFERROR(__xludf.DUMMYFUNCTION("IF(
    (IFERROR(MATCH(S16, SPLIT($D16, "",""), 0),-1))&lt;&gt;-1,
        2, 
    IF(IFERROR(MATCH(CONCAT(CONCAT(""*"",S16),""*""), SPLIT($D16, "",""), 0),-1)&lt;&gt;-1,
        1,
        0
        )        
)"),2.0)</f>
        <v>2</v>
      </c>
      <c r="U16" s="2" t="s">
        <v>105</v>
      </c>
      <c r="V16" s="41">
        <f>IFERROR(__xludf.DUMMYFUNCTION("IF (
                (IFERROR(MATCH(CONCAT(CONCAT(""*"",S16),""*""),SPLIT($D16, "",""), 0),0))=1
                ,
                (
                        IF(
                                (IFERROR(MATCH(U16, SPLIT($F16, "",""), 0),-1))&lt;&gt;-1
          "&amp;"                      ,
                                2
                                , 
                                (IF(IFERROR(MATCH(CONCAT(CONCAT(""*"",U16),""*""), SPLIT($F16, "",""), 0),-1)&lt;&gt;-1,
                                        1,
    "&amp;"                                    0
                                        )        
                                )
                        )
                )
                ,
                (
                        IF (
                        "&amp;"        (IFERROR(MATCH(CONCAT(CONCAT(""*"",S16),""*""),SPLIT($D16, "",""), 0),0))=2
                                ,
                                (        
                                        IF(
                                                (IF"&amp;"ERROR(MATCH(U16, SPLIT($E16, "",""), 0),-1))&lt;&gt;-1,
                                                2, 
                                                (IF(IFERROR(MATCH(CONCAT(CONCAT(""*"",U16),""*""), SPLIT($E16, "",""), 0),-1)&lt;&gt;-1,
                      "&amp;"                                  1,
                                                        0
                                                        )        
                                                )
                                        )
  "&amp;"                              )
                                ,
                                0
                        )
                )
        )"),2.0)</f>
        <v>2</v>
      </c>
      <c r="W16" s="37" t="s">
        <v>106</v>
      </c>
      <c r="X16" s="40">
        <f>IFERROR(__xludf.DUMMYFUNCTION("IF(
    (IFERROR(MATCH(W16, SPLIT($D16, "",""), 0),-1))&lt;&gt;-1,
        2, 
    IF(IFERROR(MATCH(CONCAT(CONCAT(""*"",W16),""*""), SPLIT($D16, "",""), 0),-1)&lt;&gt;-1,
        1,
        0
        )        
)"),2.0)</f>
        <v>2</v>
      </c>
      <c r="Y16" s="2" t="s">
        <v>105</v>
      </c>
      <c r="Z16" s="39">
        <f>IFERROR(__xludf.DUMMYFUNCTION("IF (
                (IFERROR(MATCH(CONCAT(CONCAT(""*"",W16),""*""),SPLIT($D16, "",""), 0),0))=1
                ,
                (
                        IF(
                                (IFERROR(MATCH(Y16, SPLIT($F16, "",""), 0),-1))&lt;&gt;-1
          "&amp;"                      ,
                                2
                                , 
                                (IF(IFERROR(MATCH(CONCAT(CONCAT(""*"",Y16),""*""), SPLIT($F16, "",""), 0),-1)&lt;&gt;-1,
                                        1,
    "&amp;"                                    0
                                        )        
                                )
                        )
                )
                ,
                (
                        IF (
                        "&amp;"        (IFERROR(MATCH(CONCAT(CONCAT(""*"",W16),""*""),SPLIT($D16, "",""), 0),0))=2
                                ,
                                (        
                                        IF(
                                                (IF"&amp;"ERROR(MATCH(Y16, SPLIT($E16, "",""), 0),-1))&lt;&gt;-1,
                                                2, 
                                                (IF(IFERROR(MATCH(CONCAT(CONCAT(""*"",Y16),""*""), SPLIT($E16, "",""), 0),-1)&lt;&gt;-1,
                      "&amp;"                                  1,
                                                        0
                                                        )        
                                                )
                                        )
  "&amp;"                              )
                                ,
                                0
                        )
                )
        )"),2.0)</f>
        <v>2</v>
      </c>
      <c r="AA16" s="42" t="s">
        <v>107</v>
      </c>
      <c r="AB16" s="40">
        <f>IFERROR(__xludf.DUMMYFUNCTION("IF(
    (IFERROR(MATCH(AA16, SPLIT($D16, "",""), 0),-1))&lt;&gt;-1,
        2, 
    IF(IFERROR(MATCH(CONCAT(CONCAT(""*"",AA16),""*""), SPLIT($D16, "",""), 0),-1)&lt;&gt;-1,
        1,
        0
        )        
)"),0.0)</f>
        <v>0</v>
      </c>
      <c r="AC16" s="5" t="s">
        <v>139</v>
      </c>
      <c r="AD16" s="39">
        <f>IFERROR(__xludf.DUMMYFUNCTION("IF (
                (IFERROR(MATCH(CONCAT(CONCAT(""*"",AA16),""*""),SPLIT($D16, "",""), 0),0))=1
                ,
                (
                        IF(
                                (IFERROR(MATCH(AC16, SPLIT($F16, "",""), 0),-1))&lt;&gt;-1
        "&amp;"                        ,
                                2
                                , 
                                (IF(IFERROR(MATCH(CONCAT(CONCAT(""*"",AC16),""*""), SPLIT($F16, "",""), 0),-1)&lt;&gt;-1,
                                        1,
 "&amp;"                                       0
                                        )        
                                )
                        )
                )
                ,
                (
                        IF (
                     "&amp;"           (IFERROR(MATCH(CONCAT(CONCAT(""*"",AA16),""*""),SPLIT($D16, "",""), 0),0))=2
                                ,
                                (        
                                        IF(
                                               "&amp;" (IFERROR(MATCH(AC16, SPLIT($E16, "",""), 0),-1))&lt;&gt;-1,
                                                2, 
                                                (IF(IFERROR(MATCH(CONCAT(CONCAT(""*"",AC16),""*""), SPLIT($E16, "",""), 0),-1)&lt;&gt;-1,
                "&amp;"                                        1,
                                                        0
                                                        )        
                                                )
                                      "&amp;"  )
                                )
                                ,
                                0
                        )
                )
        )"),0.0)</f>
        <v>0</v>
      </c>
    </row>
    <row r="17">
      <c r="A17" s="33" t="s">
        <v>38</v>
      </c>
      <c r="B17" s="34" t="s">
        <v>140</v>
      </c>
      <c r="D17" s="35" t="s">
        <v>141</v>
      </c>
      <c r="E17" s="36" t="s">
        <v>138</v>
      </c>
      <c r="F17" s="36" t="s">
        <v>137</v>
      </c>
      <c r="G17" s="37" t="s">
        <v>105</v>
      </c>
      <c r="H17" s="38">
        <f>IFERROR(__xludf.DUMMYFUNCTION("IF(
    (IFERROR(MATCH(G17, SPLIT($D17, "",""), 0),-1))&lt;&gt;-1,
        2, 
    IF(IFERROR(MATCH(CONCAT(CONCAT(""*"",G17),""*""), SPLIT($D17, "",""), 0),-1)&lt;&gt;-1,
        1,
        0
        )        
)"),2.0)</f>
        <v>2</v>
      </c>
      <c r="I17" s="2" t="s">
        <v>106</v>
      </c>
      <c r="J17" s="39">
        <f>IFERROR(__xludf.DUMMYFUNCTION("IF (
                (IFERROR(MATCH(CONCAT(CONCAT(""*"",G17),""*""),SPLIT($D17, "",""), 0),0))=1
                ,
                (
                        IF(
                                (IFERROR(MATCH(I17, SPLIT($F17, "",""), 0),-1))&lt;&gt;-1
          "&amp;"                      ,
                                2
                                , 
                                (IF(IFERROR(MATCH(CONCAT(CONCAT(""*"",I17),""*""), SPLIT($F17, "",""), 0),-1)&lt;&gt;-1,
                                        1,
    "&amp;"                                    0
                                        )        
                                )
                        )
                )
                ,
                (
                        IF (
                        "&amp;"        (IFERROR(MATCH(CONCAT(CONCAT(""*"",G17),""*""),SPLIT($D17, "",""), 0),0))=2
                                ,
                                (        
                                        IF(
                                                (IF"&amp;"ERROR(MATCH(I17, SPLIT($E17, "",""), 0),-1))&lt;&gt;-1,
                                                2, 
                                                (IF(IFERROR(MATCH(CONCAT(CONCAT(""*"",I17),""*""), SPLIT($E17, "",""), 0),-1)&lt;&gt;-1,
                      "&amp;"                                  1,
                                                        0
                                                        )        
                                                )
                                        )
  "&amp;"                              )
                                ,
                                0
                        )
                )
        )"),2.0)</f>
        <v>2</v>
      </c>
      <c r="K17" s="37" t="s">
        <v>105</v>
      </c>
      <c r="L17" s="40">
        <f>IFERROR(__xludf.DUMMYFUNCTION("IF(
    (IFERROR(MATCH(K17, SPLIT($D17, "",""), 0),-1))&lt;&gt;-1,
        2, 
    IF(IFERROR(MATCH(CONCAT(CONCAT(""*"",K17),""*""), SPLIT($D17, "",""), 0),-1)&lt;&gt;-1,
        1,
        0
        )        
)"),2.0)</f>
        <v>2</v>
      </c>
      <c r="M17" s="2" t="s">
        <v>106</v>
      </c>
      <c r="N17" s="41">
        <f>IFERROR(__xludf.DUMMYFUNCTION("IF (
                (IFERROR(MATCH(CONCAT(CONCAT(""*"",K17),""*""),SPLIT($D17, "",""), 0),0))=1
                ,
                (
                        IF(
                                (IFERROR(MATCH(M17, SPLIT($F17, "",""), 0),-1))&lt;&gt;-1
          "&amp;"                      ,
                                2
                                , 
                                (IF(IFERROR(MATCH(CONCAT(CONCAT(""*"",M17),""*""), SPLIT($F17, "",""), 0),-1)&lt;&gt;-1,
                                        1,
    "&amp;"                                    0
                                        )        
                                )
                        )
                )
                ,
                (
                        IF (
                        "&amp;"        (IFERROR(MATCH(CONCAT(CONCAT(""*"",K17),""*""),SPLIT($D17, "",""), 0),0))=2
                                ,
                                (        
                                        IF(
                                                (IF"&amp;"ERROR(MATCH(M17, SPLIT($E17, "",""), 0),-1))&lt;&gt;-1,
                                                2, 
                                                (IF(IFERROR(MATCH(CONCAT(CONCAT(""*"",M17),""*""), SPLIT($E17, "",""), 0),-1)&lt;&gt;-1,
                      "&amp;"                                  1,
                                                        0
                                                        )        
                                                )
                                        )
  "&amp;"                              )
                                ,
                                0
                        )
                )
        )"),2.0)</f>
        <v>2</v>
      </c>
      <c r="O17" s="37" t="s">
        <v>105</v>
      </c>
      <c r="P17" s="38">
        <f>IFERROR(__xludf.DUMMYFUNCTION("IF(
    (IFERROR(MATCH(O17, SPLIT($D17, "",""), 0),-1))&lt;&gt;-1,
        2, 
    IF(IFERROR(MATCH(CONCAT(CONCAT(""*"",O17),""*""), SPLIT($D17, "",""), 0),-1)&lt;&gt;-1,
        1,
        0
        )        
)"),2.0)</f>
        <v>2</v>
      </c>
      <c r="Q17" s="2" t="s">
        <v>106</v>
      </c>
      <c r="R17" s="39">
        <f>IFERROR(__xludf.DUMMYFUNCTION("IF (
                (IFERROR(MATCH(CONCAT(CONCAT(""*"",O17),""*""),SPLIT($D17, "",""), 0),0))=1
                ,
                (
                        IF(
                                (IFERROR(MATCH(Q17, SPLIT($F17, "",""), 0),-1))&lt;&gt;-1
          "&amp;"                      ,
                                2
                                , 
                                (IF(IFERROR(MATCH(CONCAT(CONCAT(""*"",Q17),""*""), SPLIT($F17, "",""), 0),-1)&lt;&gt;-1,
                                        1,
    "&amp;"                                    0
                                        )        
                                )
                        )
                )
                ,
                (
                        IF (
                        "&amp;"        (IFERROR(MATCH(CONCAT(CONCAT(""*"",O17),""*""),SPLIT($D17, "",""), 0),0))=2
                                ,
                                (        
                                        IF(
                                                (IF"&amp;"ERROR(MATCH(Q17, SPLIT($E17, "",""), 0),-1))&lt;&gt;-1,
                                                2, 
                                                (IF(IFERROR(MATCH(CONCAT(CONCAT(""*"",Q17),""*""), SPLIT($E17, "",""), 0),-1)&lt;&gt;-1,
                      "&amp;"                                  1,
                                                        0
                                                        )        
                                                )
                                        )
  "&amp;"                              )
                                ,
                                0
                        )
                )
        )"),2.0)</f>
        <v>2</v>
      </c>
      <c r="S17" s="37" t="s">
        <v>105</v>
      </c>
      <c r="T17" s="38">
        <f>IFERROR(__xludf.DUMMYFUNCTION("IF(
    (IFERROR(MATCH(S17, SPLIT($D17, "",""), 0),-1))&lt;&gt;-1,
        2, 
    IF(IFERROR(MATCH(CONCAT(CONCAT(""*"",S17),""*""), SPLIT($D17, "",""), 0),-1)&lt;&gt;-1,
        1,
        0
        )        
)"),2.0)</f>
        <v>2</v>
      </c>
      <c r="U17" s="2" t="s">
        <v>106</v>
      </c>
      <c r="V17" s="41">
        <f>IFERROR(__xludf.DUMMYFUNCTION("IF (
                (IFERROR(MATCH(CONCAT(CONCAT(""*"",S17),""*""),SPLIT($D17, "",""), 0),0))=1
                ,
                (
                        IF(
                                (IFERROR(MATCH(U17, SPLIT($F17, "",""), 0),-1))&lt;&gt;-1
          "&amp;"                      ,
                                2
                                , 
                                (IF(IFERROR(MATCH(CONCAT(CONCAT(""*"",U17),""*""), SPLIT($F17, "",""), 0),-1)&lt;&gt;-1,
                                        1,
    "&amp;"                                    0
                                        )        
                                )
                        )
                )
                ,
                (
                        IF (
                        "&amp;"        (IFERROR(MATCH(CONCAT(CONCAT(""*"",S17),""*""),SPLIT($D17, "",""), 0),0))=2
                                ,
                                (        
                                        IF(
                                                (IF"&amp;"ERROR(MATCH(U17, SPLIT($E17, "",""), 0),-1))&lt;&gt;-1,
                                                2, 
                                                (IF(IFERROR(MATCH(CONCAT(CONCAT(""*"",U17),""*""), SPLIT($E17, "",""), 0),-1)&lt;&gt;-1,
                      "&amp;"                                  1,
                                                        0
                                                        )        
                                                )
                                        )
  "&amp;"                              )
                                ,
                                0
                        )
                )
        )"),2.0)</f>
        <v>2</v>
      </c>
      <c r="W17" s="37" t="s">
        <v>105</v>
      </c>
      <c r="X17" s="40">
        <f>IFERROR(__xludf.DUMMYFUNCTION("IF(
    (IFERROR(MATCH(W17, SPLIT($D17, "",""), 0),-1))&lt;&gt;-1,
        2, 
    IF(IFERROR(MATCH(CONCAT(CONCAT(""*"",W17),""*""), SPLIT($D17, "",""), 0),-1)&lt;&gt;-1,
        1,
        0
        )        
)"),2.0)</f>
        <v>2</v>
      </c>
      <c r="Y17" s="2" t="s">
        <v>106</v>
      </c>
      <c r="Z17" s="39">
        <f>IFERROR(__xludf.DUMMYFUNCTION("IF (
                (IFERROR(MATCH(CONCAT(CONCAT(""*"",W17),""*""),SPLIT($D17, "",""), 0),0))=1
                ,
                (
                        IF(
                                (IFERROR(MATCH(Y17, SPLIT($F17, "",""), 0),-1))&lt;&gt;-1
          "&amp;"                      ,
                                2
                                , 
                                (IF(IFERROR(MATCH(CONCAT(CONCAT(""*"",Y17),""*""), SPLIT($F17, "",""), 0),-1)&lt;&gt;-1,
                                        1,
    "&amp;"                                    0
                                        )        
                                )
                        )
                )
                ,
                (
                        IF (
                        "&amp;"        (IFERROR(MATCH(CONCAT(CONCAT(""*"",W17),""*""),SPLIT($D17, "",""), 0),0))=2
                                ,
                                (        
                                        IF(
                                                (IF"&amp;"ERROR(MATCH(Y17, SPLIT($E17, "",""), 0),-1))&lt;&gt;-1,
                                                2, 
                                                (IF(IFERROR(MATCH(CONCAT(CONCAT(""*"",Y17),""*""), SPLIT($E17, "",""), 0),-1)&lt;&gt;-1,
                      "&amp;"                                  1,
                                                        0
                                                        )        
                                                )
                                        )
  "&amp;"                              )
                                ,
                                0
                        )
                )
        )"),2.0)</f>
        <v>2</v>
      </c>
      <c r="AA17" s="42" t="s">
        <v>107</v>
      </c>
      <c r="AB17" s="40">
        <f>IFERROR(__xludf.DUMMYFUNCTION("IF(
    (IFERROR(MATCH(AA17, SPLIT($D17, "",""), 0),-1))&lt;&gt;-1,
        2, 
    IF(IFERROR(MATCH(CONCAT(CONCAT(""*"",AA17),""*""), SPLIT($D17, "",""), 0),-1)&lt;&gt;-1,
        1,
        0
        )        
)"),0.0)</f>
        <v>0</v>
      </c>
      <c r="AC17" s="5" t="s">
        <v>139</v>
      </c>
      <c r="AD17" s="39">
        <f>IFERROR(__xludf.DUMMYFUNCTION("IF (
                (IFERROR(MATCH(CONCAT(CONCAT(""*"",AA17),""*""),SPLIT($D17, "",""), 0),0))=1
                ,
                (
                        IF(
                                (IFERROR(MATCH(AC17, SPLIT($F17, "",""), 0),-1))&lt;&gt;-1
        "&amp;"                        ,
                                2
                                , 
                                (IF(IFERROR(MATCH(CONCAT(CONCAT(""*"",AC17),""*""), SPLIT($F17, "",""), 0),-1)&lt;&gt;-1,
                                        1,
 "&amp;"                                       0
                                        )        
                                )
                        )
                )
                ,
                (
                        IF (
                     "&amp;"           (IFERROR(MATCH(CONCAT(CONCAT(""*"",AA17),""*""),SPLIT($D17, "",""), 0),0))=2
                                ,
                                (        
                                        IF(
                                               "&amp;" (IFERROR(MATCH(AC17, SPLIT($E17, "",""), 0),-1))&lt;&gt;-1,
                                                2, 
                                                (IF(IFERROR(MATCH(CONCAT(CONCAT(""*"",AC17),""*""), SPLIT($E17, "",""), 0),-1)&lt;&gt;-1,
                "&amp;"                                        1,
                                                        0
                                                        )        
                                                )
                                      "&amp;"  )
                                )
                                ,
                                0
                        )
                )
        )"),0.0)</f>
        <v>0</v>
      </c>
    </row>
    <row r="18">
      <c r="A18" s="33" t="s">
        <v>41</v>
      </c>
      <c r="B18" s="34" t="s">
        <v>142</v>
      </c>
      <c r="D18" s="35" t="s">
        <v>143</v>
      </c>
      <c r="E18" s="36" t="s">
        <v>144</v>
      </c>
      <c r="F18" s="36" t="s">
        <v>145</v>
      </c>
      <c r="G18" s="37" t="s">
        <v>113</v>
      </c>
      <c r="H18" s="38">
        <f>IFERROR(__xludf.DUMMYFUNCTION("IF(
    (IFERROR(MATCH(G18, SPLIT($D18, "",""), 0),-1))&lt;&gt;-1,
        2, 
    IF(IFERROR(MATCH(CONCAT(CONCAT(""*"",G18),""*""), SPLIT($D18, "",""), 0),-1)&lt;&gt;-1,
        1,
        0
        )        
)"),2.0)</f>
        <v>2</v>
      </c>
      <c r="I18" s="2" t="s">
        <v>114</v>
      </c>
      <c r="J18" s="39">
        <f>IFERROR(__xludf.DUMMYFUNCTION("IF (
                (IFERROR(MATCH(CONCAT(CONCAT(""*"",G18),""*""),SPLIT($D18, "",""), 0),0))=1
                ,
                (
                        IF(
                                (IFERROR(MATCH(I18, SPLIT($F18, "",""), 0),-1))&lt;&gt;-1
          "&amp;"                      ,
                                2
                                , 
                                (IF(IFERROR(MATCH(CONCAT(CONCAT(""*"",I18),""*""), SPLIT($F18, "",""), 0),-1)&lt;&gt;-1,
                                        1,
    "&amp;"                                    0
                                        )        
                                )
                        )
                )
                ,
                (
                        IF (
                        "&amp;"        (IFERROR(MATCH(CONCAT(CONCAT(""*"",G18),""*""),SPLIT($D18, "",""), 0),0))=2
                                ,
                                (        
                                        IF(
                                                (IF"&amp;"ERROR(MATCH(I18, SPLIT($E18, "",""), 0),-1))&lt;&gt;-1,
                                                2, 
                                                (IF(IFERROR(MATCH(CONCAT(CONCAT(""*"",I18),""*""), SPLIT($E18, "",""), 0),-1)&lt;&gt;-1,
                      "&amp;"                                  1,
                                                        0
                                                        )        
                                                )
                                        )
  "&amp;"                              )
                                ,
                                0
                        )
                )
        )"),2.0)</f>
        <v>2</v>
      </c>
      <c r="K18" s="37" t="s">
        <v>113</v>
      </c>
      <c r="L18" s="40">
        <f>IFERROR(__xludf.DUMMYFUNCTION("IF(
    (IFERROR(MATCH(K18, SPLIT($D18, "",""), 0),-1))&lt;&gt;-1,
        2, 
    IF(IFERROR(MATCH(CONCAT(CONCAT(""*"",K18),""*""), SPLIT($D18, "",""), 0),-1)&lt;&gt;-1,
        1,
        0
        )        
)"),2.0)</f>
        <v>2</v>
      </c>
      <c r="M18" s="2" t="s">
        <v>114</v>
      </c>
      <c r="N18" s="41">
        <f>IFERROR(__xludf.DUMMYFUNCTION("IF (
                (IFERROR(MATCH(CONCAT(CONCAT(""*"",K18),""*""),SPLIT($D18, "",""), 0),0))=1
                ,
                (
                        IF(
                                (IFERROR(MATCH(M18, SPLIT($F18, "",""), 0),-1))&lt;&gt;-1
          "&amp;"                      ,
                                2
                                , 
                                (IF(IFERROR(MATCH(CONCAT(CONCAT(""*"",M18),""*""), SPLIT($F18, "",""), 0),-1)&lt;&gt;-1,
                                        1,
    "&amp;"                                    0
                                        )        
                                )
                        )
                )
                ,
                (
                        IF (
                        "&amp;"        (IFERROR(MATCH(CONCAT(CONCAT(""*"",K18),""*""),SPLIT($D18, "",""), 0),0))=2
                                ,
                                (        
                                        IF(
                                                (IF"&amp;"ERROR(MATCH(M18, SPLIT($E18, "",""), 0),-1))&lt;&gt;-1,
                                                2, 
                                                (IF(IFERROR(MATCH(CONCAT(CONCAT(""*"",M18),""*""), SPLIT($E18, "",""), 0),-1)&lt;&gt;-1,
                      "&amp;"                                  1,
                                                        0
                                                        )        
                                                )
                                        )
  "&amp;"                              )
                                ,
                                0
                        )
                )
        )"),2.0)</f>
        <v>2</v>
      </c>
      <c r="O18" s="37" t="s">
        <v>113</v>
      </c>
      <c r="P18" s="38">
        <f>IFERROR(__xludf.DUMMYFUNCTION("IF(
    (IFERROR(MATCH(O18, SPLIT($D18, "",""), 0),-1))&lt;&gt;-1,
        2, 
    IF(IFERROR(MATCH(CONCAT(CONCAT(""*"",O18),""*""), SPLIT($D18, "",""), 0),-1)&lt;&gt;-1,
        1,
        0
        )        
)"),2.0)</f>
        <v>2</v>
      </c>
      <c r="Q18" s="2" t="s">
        <v>114</v>
      </c>
      <c r="R18" s="39">
        <f>IFERROR(__xludf.DUMMYFUNCTION("IF (
                (IFERROR(MATCH(CONCAT(CONCAT(""*"",O18),""*""),SPLIT($D18, "",""), 0),0))=1
                ,
                (
                        IF(
                                (IFERROR(MATCH(Q18, SPLIT($F18, "",""), 0),-1))&lt;&gt;-1
          "&amp;"                      ,
                                2
                                , 
                                (IF(IFERROR(MATCH(CONCAT(CONCAT(""*"",Q18),""*""), SPLIT($F18, "",""), 0),-1)&lt;&gt;-1,
                                        1,
    "&amp;"                                    0
                                        )        
                                )
                        )
                )
                ,
                (
                        IF (
                        "&amp;"        (IFERROR(MATCH(CONCAT(CONCAT(""*"",O18),""*""),SPLIT($D18, "",""), 0),0))=2
                                ,
                                (        
                                        IF(
                                                (IF"&amp;"ERROR(MATCH(Q18, SPLIT($E18, "",""), 0),-1))&lt;&gt;-1,
                                                2, 
                                                (IF(IFERROR(MATCH(CONCAT(CONCAT(""*"",Q18),""*""), SPLIT($E18, "",""), 0),-1)&lt;&gt;-1,
                      "&amp;"                                  1,
                                                        0
                                                        )        
                                                )
                                        )
  "&amp;"                              )
                                ,
                                0
                        )
                )
        )"),2.0)</f>
        <v>2</v>
      </c>
      <c r="S18" s="37" t="s">
        <v>113</v>
      </c>
      <c r="T18" s="38">
        <f>IFERROR(__xludf.DUMMYFUNCTION("IF(
    (IFERROR(MATCH(S18, SPLIT($D18, "",""), 0),-1))&lt;&gt;-1,
        2, 
    IF(IFERROR(MATCH(CONCAT(CONCAT(""*"",S18),""*""), SPLIT($D18, "",""), 0),-1)&lt;&gt;-1,
        1,
        0
        )        
)"),2.0)</f>
        <v>2</v>
      </c>
      <c r="U18" s="2" t="s">
        <v>114</v>
      </c>
      <c r="V18" s="41">
        <f>IFERROR(__xludf.DUMMYFUNCTION("IF (
                (IFERROR(MATCH(CONCAT(CONCAT(""*"",S18),""*""),SPLIT($D18, "",""), 0),0))=1
                ,
                (
                        IF(
                                (IFERROR(MATCH(U18, SPLIT($F18, "",""), 0),-1))&lt;&gt;-1
          "&amp;"                      ,
                                2
                                , 
                                (IF(IFERROR(MATCH(CONCAT(CONCAT(""*"",U18),""*""), SPLIT($F18, "",""), 0),-1)&lt;&gt;-1,
                                        1,
    "&amp;"                                    0
                                        )        
                                )
                        )
                )
                ,
                (
                        IF (
                        "&amp;"        (IFERROR(MATCH(CONCAT(CONCAT(""*"",S18),""*""),SPLIT($D18, "",""), 0),0))=2
                                ,
                                (        
                                        IF(
                                                (IF"&amp;"ERROR(MATCH(U18, SPLIT($E18, "",""), 0),-1))&lt;&gt;-1,
                                                2, 
                                                (IF(IFERROR(MATCH(CONCAT(CONCAT(""*"",U18),""*""), SPLIT($E18, "",""), 0),-1)&lt;&gt;-1,
                      "&amp;"                                  1,
                                                        0
                                                        )        
                                                )
                                        )
  "&amp;"                              )
                                ,
                                0
                        )
                )
        )"),2.0)</f>
        <v>2</v>
      </c>
      <c r="W18" s="37" t="s">
        <v>113</v>
      </c>
      <c r="X18" s="40">
        <f>IFERROR(__xludf.DUMMYFUNCTION("IF(
    (IFERROR(MATCH(W18, SPLIT($D18, "",""), 0),-1))&lt;&gt;-1,
        2, 
    IF(IFERROR(MATCH(CONCAT(CONCAT(""*"",W18),""*""), SPLIT($D18, "",""), 0),-1)&lt;&gt;-1,
        1,
        0
        )        
)"),2.0)</f>
        <v>2</v>
      </c>
      <c r="Y18" s="2" t="s">
        <v>114</v>
      </c>
      <c r="Z18" s="39">
        <f>IFERROR(__xludf.DUMMYFUNCTION("IF (
                (IFERROR(MATCH(CONCAT(CONCAT(""*"",W18),""*""),SPLIT($D18, "",""), 0),0))=1
                ,
                (
                        IF(
                                (IFERROR(MATCH(Y18, SPLIT($F18, "",""), 0),-1))&lt;&gt;-1
          "&amp;"                      ,
                                2
                                , 
                                (IF(IFERROR(MATCH(CONCAT(CONCAT(""*"",Y18),""*""), SPLIT($F18, "",""), 0),-1)&lt;&gt;-1,
                                        1,
    "&amp;"                                    0
                                        )        
                                )
                        )
                )
                ,
                (
                        IF (
                        "&amp;"        (IFERROR(MATCH(CONCAT(CONCAT(""*"",W18),""*""),SPLIT($D18, "",""), 0),0))=2
                                ,
                                (        
                                        IF(
                                                (IF"&amp;"ERROR(MATCH(Y18, SPLIT($E18, "",""), 0),-1))&lt;&gt;-1,
                                                2, 
                                                (IF(IFERROR(MATCH(CONCAT(CONCAT(""*"",Y18),""*""), SPLIT($E18, "",""), 0),-1)&lt;&gt;-1,
                      "&amp;"                                  1,
                                                        0
                                                        )        
                                                )
                                        )
  "&amp;"                              )
                                ,
                                0
                        )
                )
        )"),2.0)</f>
        <v>2</v>
      </c>
      <c r="AA18" s="42" t="s">
        <v>107</v>
      </c>
      <c r="AB18" s="40">
        <f>IFERROR(__xludf.DUMMYFUNCTION("IF(
    (IFERROR(MATCH(AA18, SPLIT($D18, "",""), 0),-1))&lt;&gt;-1,
        2, 
    IF(IFERROR(MATCH(CONCAT(CONCAT(""*"",AA18),""*""), SPLIT($D18, "",""), 0),-1)&lt;&gt;-1,
        1,
        0
        )        
)"),0.0)</f>
        <v>0</v>
      </c>
      <c r="AC18" s="5" t="s">
        <v>146</v>
      </c>
      <c r="AD18" s="39">
        <f>IFERROR(__xludf.DUMMYFUNCTION("IF (
                (IFERROR(MATCH(CONCAT(CONCAT(""*"",AA18),""*""),SPLIT($D18, "",""), 0),0))=1
                ,
                (
                        IF(
                                (IFERROR(MATCH(AC18, SPLIT($F18, "",""), 0),-1))&lt;&gt;-1
        "&amp;"                        ,
                                2
                                , 
                                (IF(IFERROR(MATCH(CONCAT(CONCAT(""*"",AC18),""*""), SPLIT($F18, "",""), 0),-1)&lt;&gt;-1,
                                        1,
 "&amp;"                                       0
                                        )        
                                )
                        )
                )
                ,
                (
                        IF (
                     "&amp;"           (IFERROR(MATCH(CONCAT(CONCAT(""*"",AA18),""*""),SPLIT($D18, "",""), 0),0))=2
                                ,
                                (        
                                        IF(
                                               "&amp;" (IFERROR(MATCH(AC18, SPLIT($E18, "",""), 0),-1))&lt;&gt;-1,
                                                2, 
                                                (IF(IFERROR(MATCH(CONCAT(CONCAT(""*"",AC18),""*""), SPLIT($E18, "",""), 0),-1)&lt;&gt;-1,
                "&amp;"                                        1,
                                                        0
                                                        )        
                                                )
                                      "&amp;"  )
                                )
                                ,
                                0
                        )
                )
        )"),0.0)</f>
        <v>0</v>
      </c>
    </row>
    <row r="19">
      <c r="A19" s="33" t="s">
        <v>44</v>
      </c>
      <c r="B19" s="34" t="s">
        <v>147</v>
      </c>
      <c r="D19" s="35" t="s">
        <v>148</v>
      </c>
      <c r="E19" s="36" t="s">
        <v>145</v>
      </c>
      <c r="F19" s="36" t="s">
        <v>149</v>
      </c>
      <c r="G19" s="37" t="s">
        <v>114</v>
      </c>
      <c r="H19" s="38">
        <f>IFERROR(__xludf.DUMMYFUNCTION("IF(
    (IFERROR(MATCH(G19, SPLIT($D19, "",""), 0),-1))&lt;&gt;-1,
        2, 
    IF(IFERROR(MATCH(CONCAT(CONCAT(""*"",G19),""*""), SPLIT($D19, "",""), 0),-1)&lt;&gt;-1,
        1,
        0
        )        
)"),2.0)</f>
        <v>2</v>
      </c>
      <c r="I19" s="2" t="s">
        <v>150</v>
      </c>
      <c r="J19" s="39">
        <f>IFERROR(__xludf.DUMMYFUNCTION("IF (
                (IFERROR(MATCH(CONCAT(CONCAT(""*"",G19),""*""),SPLIT($D19, "",""), 0),0))=1
                ,
                (
                        IF(
                                (IFERROR(MATCH(I19, SPLIT($F19, "",""), 0),-1))&lt;&gt;-1
          "&amp;"                      ,
                                2
                                , 
                                (IF(IFERROR(MATCH(CONCAT(CONCAT(""*"",I19),""*""), SPLIT($F19, "",""), 0),-1)&lt;&gt;-1,
                                        1,
    "&amp;"                                    0
                                        )        
                                )
                        )
                )
                ,
                (
                        IF (
                        "&amp;"        (IFERROR(MATCH(CONCAT(CONCAT(""*"",G19),""*""),SPLIT($D19, "",""), 0),0))=2
                                ,
                                (        
                                        IF(
                                                (IF"&amp;"ERROR(MATCH(I19, SPLIT($E19, "",""), 0),-1))&lt;&gt;-1,
                                                2, 
                                                (IF(IFERROR(MATCH(CONCAT(CONCAT(""*"",I19),""*""), SPLIT($E19, "",""), 0),-1)&lt;&gt;-1,
                      "&amp;"                                  1,
                                                        0
                                                        )        
                                                )
                                        )
  "&amp;"                              )
                                ,
                                0
                        )
                )
        )"),0.0)</f>
        <v>0</v>
      </c>
      <c r="K19" s="37" t="s">
        <v>114</v>
      </c>
      <c r="L19" s="40">
        <f>IFERROR(__xludf.DUMMYFUNCTION("IF(
    (IFERROR(MATCH(K19, SPLIT($D19, "",""), 0),-1))&lt;&gt;-1,
        2, 
    IF(IFERROR(MATCH(CONCAT(CONCAT(""*"",K19),""*""), SPLIT($D19, "",""), 0),-1)&lt;&gt;-1,
        1,
        0
        )        
)"),2.0)</f>
        <v>2</v>
      </c>
      <c r="M19" s="20" t="s">
        <v>113</v>
      </c>
      <c r="N19" s="41">
        <f>IFERROR(__xludf.DUMMYFUNCTION("IF (
                (IFERROR(MATCH(CONCAT(CONCAT(""*"",K19),""*""),SPLIT($D19, "",""), 0),0))=1
                ,
                (
                        IF(
                                (IFERROR(MATCH(M19, SPLIT($F19, "",""), 0),-1))&lt;&gt;-1
          "&amp;"                      ,
                                2
                                , 
                                (IF(IFERROR(MATCH(CONCAT(CONCAT(""*"",M19),""*""), SPLIT($F19, "",""), 0),-1)&lt;&gt;-1,
                                        1,
    "&amp;"                                    0
                                        )        
                                )
                        )
                )
                ,
                (
                        IF (
                        "&amp;"        (IFERROR(MATCH(CONCAT(CONCAT(""*"",K19),""*""),SPLIT($D19, "",""), 0),0))=2
                                ,
                                (        
                                        IF(
                                                (IF"&amp;"ERROR(MATCH(M19, SPLIT($E19, "",""), 0),-1))&lt;&gt;-1,
                                                2, 
                                                (IF(IFERROR(MATCH(CONCAT(CONCAT(""*"",M19),""*""), SPLIT($E19, "",""), 0),-1)&lt;&gt;-1,
                      "&amp;"                                  1,
                                                        0
                                                        )        
                                                )
                                        )
  "&amp;"                              )
                                ,
                                0
                        )
                )
        )"),2.0)</f>
        <v>2</v>
      </c>
      <c r="O19" s="37" t="s">
        <v>114</v>
      </c>
      <c r="P19" s="38">
        <f>IFERROR(__xludf.DUMMYFUNCTION("IF(
    (IFERROR(MATCH(O19, SPLIT($D19, "",""), 0),-1))&lt;&gt;-1,
        2, 
    IF(IFERROR(MATCH(CONCAT(CONCAT(""*"",O19),""*""), SPLIT($D19, "",""), 0),-1)&lt;&gt;-1,
        1,
        0
        )        
)"),2.0)</f>
        <v>2</v>
      </c>
      <c r="Q19" s="20" t="s">
        <v>113</v>
      </c>
      <c r="R19" s="39">
        <f>IFERROR(__xludf.DUMMYFUNCTION("IF (
                (IFERROR(MATCH(CONCAT(CONCAT(""*"",O19),""*""),SPLIT($D19, "",""), 0),0))=1
                ,
                (
                        IF(
                                (IFERROR(MATCH(Q19, SPLIT($F19, "",""), 0),-1))&lt;&gt;-1
          "&amp;"                      ,
                                2
                                , 
                                (IF(IFERROR(MATCH(CONCAT(CONCAT(""*"",Q19),""*""), SPLIT($F19, "",""), 0),-1)&lt;&gt;-1,
                                        1,
    "&amp;"                                    0
                                        )        
                                )
                        )
                )
                ,
                (
                        IF (
                        "&amp;"        (IFERROR(MATCH(CONCAT(CONCAT(""*"",O19),""*""),SPLIT($D19, "",""), 0),0))=2
                                ,
                                (        
                                        IF(
                                                (IF"&amp;"ERROR(MATCH(Q19, SPLIT($E19, "",""), 0),-1))&lt;&gt;-1,
                                                2, 
                                                (IF(IFERROR(MATCH(CONCAT(CONCAT(""*"",Q19),""*""), SPLIT($E19, "",""), 0),-1)&lt;&gt;-1,
                      "&amp;"                                  1,
                                                        0
                                                        )        
                                                )
                                        )
  "&amp;"                              )
                                ,
                                0
                        )
                )
        )"),2.0)</f>
        <v>2</v>
      </c>
      <c r="S19" s="37" t="s">
        <v>114</v>
      </c>
      <c r="T19" s="38">
        <f>IFERROR(__xludf.DUMMYFUNCTION("IF(
    (IFERROR(MATCH(S19, SPLIT($D19, "",""), 0),-1))&lt;&gt;-1,
        2, 
    IF(IFERROR(MATCH(CONCAT(CONCAT(""*"",S19),""*""), SPLIT($D19, "",""), 0),-1)&lt;&gt;-1,
        1,
        0
        )        
)"),2.0)</f>
        <v>2</v>
      </c>
      <c r="U19" s="2" t="s">
        <v>113</v>
      </c>
      <c r="V19" s="41">
        <f>IFERROR(__xludf.DUMMYFUNCTION("IF (
                (IFERROR(MATCH(CONCAT(CONCAT(""*"",S19),""*""),SPLIT($D19, "",""), 0),0))=1
                ,
                (
                        IF(
                                (IFERROR(MATCH(U19, SPLIT($F19, "",""), 0),-1))&lt;&gt;-1
          "&amp;"                      ,
                                2
                                , 
                                (IF(IFERROR(MATCH(CONCAT(CONCAT(""*"",U19),""*""), SPLIT($F19, "",""), 0),-1)&lt;&gt;-1,
                                        1,
    "&amp;"                                    0
                                        )        
                                )
                        )
                )
                ,
                (
                        IF (
                        "&amp;"        (IFERROR(MATCH(CONCAT(CONCAT(""*"",S19),""*""),SPLIT($D19, "",""), 0),0))=2
                                ,
                                (        
                                        IF(
                                                (IF"&amp;"ERROR(MATCH(U19, SPLIT($E19, "",""), 0),-1))&lt;&gt;-1,
                                                2, 
                                                (IF(IFERROR(MATCH(CONCAT(CONCAT(""*"",U19),""*""), SPLIT($E19, "",""), 0),-1)&lt;&gt;-1,
                      "&amp;"                                  1,
                                                        0
                                                        )        
                                                )
                                        )
  "&amp;"                              )
                                ,
                                0
                        )
                )
        )"),2.0)</f>
        <v>2</v>
      </c>
      <c r="W19" s="37" t="s">
        <v>114</v>
      </c>
      <c r="X19" s="40">
        <f>IFERROR(__xludf.DUMMYFUNCTION("IF(
    (IFERROR(MATCH(W19, SPLIT($D19, "",""), 0),-1))&lt;&gt;-1,
        2, 
    IF(IFERROR(MATCH(CONCAT(CONCAT(""*"",W19),""*""), SPLIT($D19, "",""), 0),-1)&lt;&gt;-1,
        1,
        0
        )        
)"),2.0)</f>
        <v>2</v>
      </c>
      <c r="Y19" s="20" t="s">
        <v>113</v>
      </c>
      <c r="Z19" s="39">
        <f>IFERROR(__xludf.DUMMYFUNCTION("IF (
                (IFERROR(MATCH(CONCAT(CONCAT(""*"",W19),""*""),SPLIT($D19, "",""), 0),0))=1
                ,
                (
                        IF(
                                (IFERROR(MATCH(Y19, SPLIT($F19, "",""), 0),-1))&lt;&gt;-1
          "&amp;"                      ,
                                2
                                , 
                                (IF(IFERROR(MATCH(CONCAT(CONCAT(""*"",Y19),""*""), SPLIT($F19, "",""), 0),-1)&lt;&gt;-1,
                                        1,
    "&amp;"                                    0
                                        )        
                                )
                        )
                )
                ,
                (
                        IF (
                        "&amp;"        (IFERROR(MATCH(CONCAT(CONCAT(""*"",W19),""*""),SPLIT($D19, "",""), 0),0))=2
                                ,
                                (        
                                        IF(
                                                (IF"&amp;"ERROR(MATCH(Y19, SPLIT($E19, "",""), 0),-1))&lt;&gt;-1,
                                                2, 
                                                (IF(IFERROR(MATCH(CONCAT(CONCAT(""*"",Y19),""*""), SPLIT($E19, "",""), 0),-1)&lt;&gt;-1,
                      "&amp;"                                  1,
                                                        0
                                                        )        
                                                )
                                        )
  "&amp;"                              )
                                ,
                                0
                        )
                )
        )"),2.0)</f>
        <v>2</v>
      </c>
      <c r="AA19" s="42" t="s">
        <v>107</v>
      </c>
      <c r="AB19" s="38">
        <f>IFERROR(__xludf.DUMMYFUNCTION("IF(
    (IFERROR(MATCH(AA19, SPLIT($D19, "",""), 0),-1))&lt;&gt;-1,
        2, 
    IF(IFERROR(MATCH(CONCAT(CONCAT(""*"",AA19),""*""), SPLIT($D19, "",""), 0),-1)&lt;&gt;-1,
        1,
        0
        )        
)"),0.0)</f>
        <v>0</v>
      </c>
      <c r="AC19" s="5" t="s">
        <v>139</v>
      </c>
      <c r="AD19" s="39">
        <f>IFERROR(__xludf.DUMMYFUNCTION("IF (
                (IFERROR(MATCH(CONCAT(CONCAT(""*"",AA19),""*""),SPLIT($D19, "",""), 0),0))=1
                ,
                (
                        IF(
                                (IFERROR(MATCH(AC19, SPLIT($F19, "",""), 0),-1))&lt;&gt;-1
        "&amp;"                        ,
                                2
                                , 
                                (IF(IFERROR(MATCH(CONCAT(CONCAT(""*"",AC19),""*""), SPLIT($F19, "",""), 0),-1)&lt;&gt;-1,
                                        1,
 "&amp;"                                       0
                                        )        
                                )
                        )
                )
                ,
                (
                        IF (
                     "&amp;"           (IFERROR(MATCH(CONCAT(CONCAT(""*"",AA19),""*""),SPLIT($D19, "",""), 0),0))=2
                                ,
                                (        
                                        IF(
                                               "&amp;" (IFERROR(MATCH(AC19, SPLIT($E19, "",""), 0),-1))&lt;&gt;-1,
                                                2, 
                                                (IF(IFERROR(MATCH(CONCAT(CONCAT(""*"",AC19),""*""), SPLIT($E19, "",""), 0),-1)&lt;&gt;-1,
                "&amp;"                                        1,
                                                        0
                                                        )        
                                                )
                                      "&amp;"  )
                                )
                                ,
                                0
                        )
                )
        )"),0.0)</f>
        <v>0</v>
      </c>
    </row>
    <row r="20">
      <c r="A20" s="33" t="s">
        <v>47</v>
      </c>
      <c r="B20" s="34" t="s">
        <v>151</v>
      </c>
      <c r="D20" s="35" t="s">
        <v>141</v>
      </c>
      <c r="E20" s="36" t="s">
        <v>138</v>
      </c>
      <c r="F20" s="36" t="s">
        <v>137</v>
      </c>
      <c r="G20" s="37" t="s">
        <v>105</v>
      </c>
      <c r="H20" s="38">
        <f>IFERROR(__xludf.DUMMYFUNCTION("IF(
    (IFERROR(MATCH(G20, SPLIT($D20, "",""), 0),-1))&lt;&gt;-1,
        2, 
    IF(IFERROR(MATCH(CONCAT(CONCAT(""*"",G20),""*""), SPLIT($D20, "",""), 0),-1)&lt;&gt;-1,
        1,
        0
        )        
)"),2.0)</f>
        <v>2</v>
      </c>
      <c r="I20" s="2" t="s">
        <v>106</v>
      </c>
      <c r="J20" s="39">
        <f>IFERROR(__xludf.DUMMYFUNCTION("IF (
                (IFERROR(MATCH(CONCAT(CONCAT(""*"",G20),""*""),SPLIT($D20, "",""), 0),0))=1
                ,
                (
                        IF(
                                (IFERROR(MATCH(I20, SPLIT($F20, "",""), 0),-1))&lt;&gt;-1
          "&amp;"                      ,
                                2
                                , 
                                (IF(IFERROR(MATCH(CONCAT(CONCAT(""*"",I20),""*""), SPLIT($F20, "",""), 0),-1)&lt;&gt;-1,
                                        1,
    "&amp;"                                    0
                                        )        
                                )
                        )
                )
                ,
                (
                        IF (
                        "&amp;"        (IFERROR(MATCH(CONCAT(CONCAT(""*"",G20),""*""),SPLIT($D20, "",""), 0),0))=2
                                ,
                                (        
                                        IF(
                                                (IF"&amp;"ERROR(MATCH(I20, SPLIT($E20, "",""), 0),-1))&lt;&gt;-1,
                                                2, 
                                                (IF(IFERROR(MATCH(CONCAT(CONCAT(""*"",I20),""*""), SPLIT($E20, "",""), 0),-1)&lt;&gt;-1,
                      "&amp;"                                  1,
                                                        0
                                                        )        
                                                )
                                        )
  "&amp;"                              )
                                ,
                                0
                        )
                )
        )"),2.0)</f>
        <v>2</v>
      </c>
      <c r="K20" s="37" t="s">
        <v>105</v>
      </c>
      <c r="L20" s="40">
        <f>IFERROR(__xludf.DUMMYFUNCTION("IF(
    (IFERROR(MATCH(K20, SPLIT($D20, "",""), 0),-1))&lt;&gt;-1,
        2, 
    IF(IFERROR(MATCH(CONCAT(CONCAT(""*"",K20),""*""), SPLIT($D20, "",""), 0),-1)&lt;&gt;-1,
        1,
        0
        )        
)"),2.0)</f>
        <v>2</v>
      </c>
      <c r="M20" s="2" t="s">
        <v>106</v>
      </c>
      <c r="N20" s="41">
        <f>IFERROR(__xludf.DUMMYFUNCTION("IF (
                (IFERROR(MATCH(CONCAT(CONCAT(""*"",K20),""*""),SPLIT($D20, "",""), 0),0))=1
                ,
                (
                        IF(
                                (IFERROR(MATCH(M20, SPLIT($F20, "",""), 0),-1))&lt;&gt;-1
          "&amp;"                      ,
                                2
                                , 
                                (IF(IFERROR(MATCH(CONCAT(CONCAT(""*"",M20),""*""), SPLIT($F20, "",""), 0),-1)&lt;&gt;-1,
                                        1,
    "&amp;"                                    0
                                        )        
                                )
                        )
                )
                ,
                (
                        IF (
                        "&amp;"        (IFERROR(MATCH(CONCAT(CONCAT(""*"",K20),""*""),SPLIT($D20, "",""), 0),0))=2
                                ,
                                (        
                                        IF(
                                                (IF"&amp;"ERROR(MATCH(M20, SPLIT($E20, "",""), 0),-1))&lt;&gt;-1,
                                                2, 
                                                (IF(IFERROR(MATCH(CONCAT(CONCAT(""*"",M20),""*""), SPLIT($E20, "",""), 0),-1)&lt;&gt;-1,
                      "&amp;"                                  1,
                                                        0
                                                        )        
                                                )
                                        )
  "&amp;"                              )
                                ,
                                0
                        )
                )
        )"),2.0)</f>
        <v>2</v>
      </c>
      <c r="O20" s="37" t="s">
        <v>105</v>
      </c>
      <c r="P20" s="38">
        <f>IFERROR(__xludf.DUMMYFUNCTION("IF(
    (IFERROR(MATCH(O20, SPLIT($D20, "",""), 0),-1))&lt;&gt;-1,
        2, 
    IF(IFERROR(MATCH(CONCAT(CONCAT(""*"",O20),""*""), SPLIT($D20, "",""), 0),-1)&lt;&gt;-1,
        1,
        0
        )        
)"),2.0)</f>
        <v>2</v>
      </c>
      <c r="Q20" s="2" t="s">
        <v>106</v>
      </c>
      <c r="R20" s="39">
        <f>IFERROR(__xludf.DUMMYFUNCTION("IF (
                (IFERROR(MATCH(CONCAT(CONCAT(""*"",O20),""*""),SPLIT($D20, "",""), 0),0))=1
                ,
                (
                        IF(
                                (IFERROR(MATCH(Q20, SPLIT($F20, "",""), 0),-1))&lt;&gt;-1
          "&amp;"                      ,
                                2
                                , 
                                (IF(IFERROR(MATCH(CONCAT(CONCAT(""*"",Q20),""*""), SPLIT($F20, "",""), 0),-1)&lt;&gt;-1,
                                        1,
    "&amp;"                                    0
                                        )        
                                )
                        )
                )
                ,
                (
                        IF (
                        "&amp;"        (IFERROR(MATCH(CONCAT(CONCAT(""*"",O20),""*""),SPLIT($D20, "",""), 0),0))=2
                                ,
                                (        
                                        IF(
                                                (IF"&amp;"ERROR(MATCH(Q20, SPLIT($E20, "",""), 0),-1))&lt;&gt;-1,
                                                2, 
                                                (IF(IFERROR(MATCH(CONCAT(CONCAT(""*"",Q20),""*""), SPLIT($E20, "",""), 0),-1)&lt;&gt;-1,
                      "&amp;"                                  1,
                                                        0
                                                        )        
                                                )
                                        )
  "&amp;"                              )
                                ,
                                0
                        )
                )
        )"),2.0)</f>
        <v>2</v>
      </c>
      <c r="S20" s="37" t="s">
        <v>105</v>
      </c>
      <c r="T20" s="38">
        <f>IFERROR(__xludf.DUMMYFUNCTION("IF(
    (IFERROR(MATCH(S20, SPLIT($D20, "",""), 0),-1))&lt;&gt;-1,
        2, 
    IF(IFERROR(MATCH(CONCAT(CONCAT(""*"",S20),""*""), SPLIT($D20, "",""), 0),-1)&lt;&gt;-1,
        1,
        0
        )        
)"),2.0)</f>
        <v>2</v>
      </c>
      <c r="U20" s="2" t="s">
        <v>106</v>
      </c>
      <c r="V20" s="41">
        <f>IFERROR(__xludf.DUMMYFUNCTION("IF (
                (IFERROR(MATCH(CONCAT(CONCAT(""*"",S20),""*""),SPLIT($D20, "",""), 0),0))=1
                ,
                (
                        IF(
                                (IFERROR(MATCH(U20, SPLIT($F20, "",""), 0),-1))&lt;&gt;-1
          "&amp;"                      ,
                                2
                                , 
                                (IF(IFERROR(MATCH(CONCAT(CONCAT(""*"",U20),""*""), SPLIT($F20, "",""), 0),-1)&lt;&gt;-1,
                                        1,
    "&amp;"                                    0
                                        )        
                                )
                        )
                )
                ,
                (
                        IF (
                        "&amp;"        (IFERROR(MATCH(CONCAT(CONCAT(""*"",S20),""*""),SPLIT($D20, "",""), 0),0))=2
                                ,
                                (        
                                        IF(
                                                (IF"&amp;"ERROR(MATCH(U20, SPLIT($E20, "",""), 0),-1))&lt;&gt;-1,
                                                2, 
                                                (IF(IFERROR(MATCH(CONCAT(CONCAT(""*"",U20),""*""), SPLIT($E20, "",""), 0),-1)&lt;&gt;-1,
                      "&amp;"                                  1,
                                                        0
                                                        )        
                                                )
                                        )
  "&amp;"                              )
                                ,
                                0
                        )
                )
        )"),2.0)</f>
        <v>2</v>
      </c>
      <c r="W20" s="37" t="s">
        <v>105</v>
      </c>
      <c r="X20" s="40">
        <f>IFERROR(__xludf.DUMMYFUNCTION("IF(
    (IFERROR(MATCH(W20, SPLIT($D20, "",""), 0),-1))&lt;&gt;-1,
        2, 
    IF(IFERROR(MATCH(CONCAT(CONCAT(""*"",W20),""*""), SPLIT($D20, "",""), 0),-1)&lt;&gt;-1,
        1,
        0
        )        
)"),2.0)</f>
        <v>2</v>
      </c>
      <c r="Y20" s="2" t="s">
        <v>106</v>
      </c>
      <c r="Z20" s="39">
        <f>IFERROR(__xludf.DUMMYFUNCTION("IF (
                (IFERROR(MATCH(CONCAT(CONCAT(""*"",W20),""*""),SPLIT($D20, "",""), 0),0))=1
                ,
                (
                        IF(
                                (IFERROR(MATCH(Y20, SPLIT($F20, "",""), 0),-1))&lt;&gt;-1
          "&amp;"                      ,
                                2
                                , 
                                (IF(IFERROR(MATCH(CONCAT(CONCAT(""*"",Y20),""*""), SPLIT($F20, "",""), 0),-1)&lt;&gt;-1,
                                        1,
    "&amp;"                                    0
                                        )        
                                )
                        )
                )
                ,
                (
                        IF (
                        "&amp;"        (IFERROR(MATCH(CONCAT(CONCAT(""*"",W20),""*""),SPLIT($D20, "",""), 0),0))=2
                                ,
                                (        
                                        IF(
                                                (IF"&amp;"ERROR(MATCH(Y20, SPLIT($E20, "",""), 0),-1))&lt;&gt;-1,
                                                2, 
                                                (IF(IFERROR(MATCH(CONCAT(CONCAT(""*"",Y20),""*""), SPLIT($E20, "",""), 0),-1)&lt;&gt;-1,
                      "&amp;"                                  1,
                                                        0
                                                        )        
                                                )
                                        )
  "&amp;"                              )
                                ,
                                0
                        )
                )
        )"),2.0)</f>
        <v>2</v>
      </c>
      <c r="AA20" s="42" t="s">
        <v>107</v>
      </c>
      <c r="AB20" s="40">
        <f>IFERROR(__xludf.DUMMYFUNCTION("IF(
    (IFERROR(MATCH(AA20, SPLIT($D20, "",""), 0),-1))&lt;&gt;-1,
        2, 
    IF(IFERROR(MATCH(CONCAT(CONCAT(""*"",AA20),""*""), SPLIT($D20, "",""), 0),-1)&lt;&gt;-1,
        1,
        0
        )        
)"),0.0)</f>
        <v>0</v>
      </c>
      <c r="AC20" s="5" t="s">
        <v>139</v>
      </c>
      <c r="AD20" s="39">
        <f>IFERROR(__xludf.DUMMYFUNCTION("IF (
                (IFERROR(MATCH(CONCAT(CONCAT(""*"",AA20),""*""),SPLIT($D20, "",""), 0),0))=1
                ,
                (
                        IF(
                                (IFERROR(MATCH(AC20, SPLIT($F20, "",""), 0),-1))&lt;&gt;-1
        "&amp;"                        ,
                                2
                                , 
                                (IF(IFERROR(MATCH(CONCAT(CONCAT(""*"",AC20),""*""), SPLIT($F20, "",""), 0),-1)&lt;&gt;-1,
                                        1,
 "&amp;"                                       0
                                        )        
                                )
                        )
                )
                ,
                (
                        IF (
                     "&amp;"           (IFERROR(MATCH(CONCAT(CONCAT(""*"",AA20),""*""),SPLIT($D20, "",""), 0),0))=2
                                ,
                                (        
                                        IF(
                                               "&amp;" (IFERROR(MATCH(AC20, SPLIT($E20, "",""), 0),-1))&lt;&gt;-1,
                                                2, 
                                                (IF(IFERROR(MATCH(CONCAT(CONCAT(""*"",AC20),""*""), SPLIT($E20, "",""), 0),-1)&lt;&gt;-1,
                "&amp;"                                        1,
                                                        0
                                                        )        
                                                )
                                      "&amp;"  )
                                )
                                ,
                                0
                        )
                )
        )"),0.0)</f>
        <v>0</v>
      </c>
    </row>
    <row r="21">
      <c r="A21" s="33" t="s">
        <v>50</v>
      </c>
      <c r="B21" s="34" t="s">
        <v>152</v>
      </c>
      <c r="D21" s="35" t="s">
        <v>136</v>
      </c>
      <c r="E21" s="36" t="s">
        <v>137</v>
      </c>
      <c r="F21" s="36" t="s">
        <v>138</v>
      </c>
      <c r="G21" s="37" t="s">
        <v>106</v>
      </c>
      <c r="H21" s="38">
        <f>IFERROR(__xludf.DUMMYFUNCTION("IF(
    (IFERROR(MATCH(G21, SPLIT($D21, "",""), 0),-1))&lt;&gt;-1,
        2, 
    IF(IFERROR(MATCH(CONCAT(CONCAT(""*"",G21),""*""), SPLIT($D21, "",""), 0),-1)&lt;&gt;-1,
        1,
        0
        )        
)"),2.0)</f>
        <v>2</v>
      </c>
      <c r="I21" s="2" t="s">
        <v>105</v>
      </c>
      <c r="J21" s="39">
        <f>IFERROR(__xludf.DUMMYFUNCTION("IF (
                (IFERROR(MATCH(CONCAT(CONCAT(""*"",G21),""*""),SPLIT($D21, "",""), 0),0))=1
                ,
                (
                        IF(
                                (IFERROR(MATCH(I21, SPLIT($F21, "",""), 0),-1))&lt;&gt;-1
          "&amp;"                      ,
                                2
                                , 
                                (IF(IFERROR(MATCH(CONCAT(CONCAT(""*"",I21),""*""), SPLIT($F21, "",""), 0),-1)&lt;&gt;-1,
                                        1,
    "&amp;"                                    0
                                        )        
                                )
                        )
                )
                ,
                (
                        IF (
                        "&amp;"        (IFERROR(MATCH(CONCAT(CONCAT(""*"",G21),""*""),SPLIT($D21, "",""), 0),0))=2
                                ,
                                (        
                                        IF(
                                                (IF"&amp;"ERROR(MATCH(I21, SPLIT($E21, "",""), 0),-1))&lt;&gt;-1,
                                                2, 
                                                (IF(IFERROR(MATCH(CONCAT(CONCAT(""*"",I21),""*""), SPLIT($E21, "",""), 0),-1)&lt;&gt;-1,
                      "&amp;"                                  1,
                                                        0
                                                        )        
                                                )
                                        )
  "&amp;"                              )
                                ,
                                0
                        )
                )
        )"),2.0)</f>
        <v>2</v>
      </c>
      <c r="K21" s="37" t="s">
        <v>106</v>
      </c>
      <c r="L21" s="40">
        <f>IFERROR(__xludf.DUMMYFUNCTION("IF(
    (IFERROR(MATCH(K21, SPLIT($D21, "",""), 0),-1))&lt;&gt;-1,
        2, 
    IF(IFERROR(MATCH(CONCAT(CONCAT(""*"",K21),""*""), SPLIT($D21, "",""), 0),-1)&lt;&gt;-1,
        1,
        0
        )        
)"),2.0)</f>
        <v>2</v>
      </c>
      <c r="M21" s="2" t="s">
        <v>105</v>
      </c>
      <c r="N21" s="41">
        <f>IFERROR(__xludf.DUMMYFUNCTION("IF (
                (IFERROR(MATCH(CONCAT(CONCAT(""*"",K21),""*""),SPLIT($D21, "",""), 0),0))=1
                ,
                (
                        IF(
                                (IFERROR(MATCH(M21, SPLIT($F21, "",""), 0),-1))&lt;&gt;-1
          "&amp;"                      ,
                                2
                                , 
                                (IF(IFERROR(MATCH(CONCAT(CONCAT(""*"",M21),""*""), SPLIT($F21, "",""), 0),-1)&lt;&gt;-1,
                                        1,
    "&amp;"                                    0
                                        )        
                                )
                        )
                )
                ,
                (
                        IF (
                        "&amp;"        (IFERROR(MATCH(CONCAT(CONCAT(""*"",K21),""*""),SPLIT($D21, "",""), 0),0))=2
                                ,
                                (        
                                        IF(
                                                (IF"&amp;"ERROR(MATCH(M21, SPLIT($E21, "",""), 0),-1))&lt;&gt;-1,
                                                2, 
                                                (IF(IFERROR(MATCH(CONCAT(CONCAT(""*"",M21),""*""), SPLIT($E21, "",""), 0),-1)&lt;&gt;-1,
                      "&amp;"                                  1,
                                                        0
                                                        )        
                                                )
                                        )
  "&amp;"                              )
                                ,
                                0
                        )
                )
        )"),2.0)</f>
        <v>2</v>
      </c>
      <c r="O21" s="37" t="s">
        <v>106</v>
      </c>
      <c r="P21" s="38">
        <f>IFERROR(__xludf.DUMMYFUNCTION("IF(
    (IFERROR(MATCH(O21, SPLIT($D21, "",""), 0),-1))&lt;&gt;-1,
        2, 
    IF(IFERROR(MATCH(CONCAT(CONCAT(""*"",O21),""*""), SPLIT($D21, "",""), 0),-1)&lt;&gt;-1,
        1,
        0
        )        
)"),2.0)</f>
        <v>2</v>
      </c>
      <c r="Q21" s="2" t="s">
        <v>105</v>
      </c>
      <c r="R21" s="39">
        <f>IFERROR(__xludf.DUMMYFUNCTION("IF (
                (IFERROR(MATCH(CONCAT(CONCAT(""*"",O21),""*""),SPLIT($D21, "",""), 0),0))=1
                ,
                (
                        IF(
                                (IFERROR(MATCH(Q21, SPLIT($F21, "",""), 0),-1))&lt;&gt;-1
          "&amp;"                      ,
                                2
                                , 
                                (IF(IFERROR(MATCH(CONCAT(CONCAT(""*"",Q21),""*""), SPLIT($F21, "",""), 0),-1)&lt;&gt;-1,
                                        1,
    "&amp;"                                    0
                                        )        
                                )
                        )
                )
                ,
                (
                        IF (
                        "&amp;"        (IFERROR(MATCH(CONCAT(CONCAT(""*"",O21),""*""),SPLIT($D21, "",""), 0),0))=2
                                ,
                                (        
                                        IF(
                                                (IF"&amp;"ERROR(MATCH(Q21, SPLIT($E21, "",""), 0),-1))&lt;&gt;-1,
                                                2, 
                                                (IF(IFERROR(MATCH(CONCAT(CONCAT(""*"",Q21),""*""), SPLIT($E21, "",""), 0),-1)&lt;&gt;-1,
                      "&amp;"                                  1,
                                                        0
                                                        )        
                                                )
                                        )
  "&amp;"                              )
                                ,
                                0
                        )
                )
        )"),2.0)</f>
        <v>2</v>
      </c>
      <c r="S21" s="37" t="s">
        <v>106</v>
      </c>
      <c r="T21" s="38">
        <f>IFERROR(__xludf.DUMMYFUNCTION("IF(
    (IFERROR(MATCH(S21, SPLIT($D21, "",""), 0),-1))&lt;&gt;-1,
        2, 
    IF(IFERROR(MATCH(CONCAT(CONCAT(""*"",S21),""*""), SPLIT($D21, "",""), 0),-1)&lt;&gt;-1,
        1,
        0
        )        
)"),2.0)</f>
        <v>2</v>
      </c>
      <c r="U21" s="2" t="s">
        <v>105</v>
      </c>
      <c r="V21" s="41">
        <f>IFERROR(__xludf.DUMMYFUNCTION("IF (
                (IFERROR(MATCH(CONCAT(CONCAT(""*"",S21),""*""),SPLIT($D21, "",""), 0),0))=1
                ,
                (
                        IF(
                                (IFERROR(MATCH(U21, SPLIT($F21, "",""), 0),-1))&lt;&gt;-1
          "&amp;"                      ,
                                2
                                , 
                                (IF(IFERROR(MATCH(CONCAT(CONCAT(""*"",U21),""*""), SPLIT($F21, "",""), 0),-1)&lt;&gt;-1,
                                        1,
    "&amp;"                                    0
                                        )        
                                )
                        )
                )
                ,
                (
                        IF (
                        "&amp;"        (IFERROR(MATCH(CONCAT(CONCAT(""*"",S21),""*""),SPLIT($D21, "",""), 0),0))=2
                                ,
                                (        
                                        IF(
                                                (IF"&amp;"ERROR(MATCH(U21, SPLIT($E21, "",""), 0),-1))&lt;&gt;-1,
                                                2, 
                                                (IF(IFERROR(MATCH(CONCAT(CONCAT(""*"",U21),""*""), SPLIT($E21, "",""), 0),-1)&lt;&gt;-1,
                      "&amp;"                                  1,
                                                        0
                                                        )        
                                                )
                                        )
  "&amp;"                              )
                                ,
                                0
                        )
                )
        )"),2.0)</f>
        <v>2</v>
      </c>
      <c r="W21" s="37" t="s">
        <v>106</v>
      </c>
      <c r="X21" s="40">
        <f>IFERROR(__xludf.DUMMYFUNCTION("IF(
    (IFERROR(MATCH(W21, SPLIT($D21, "",""), 0),-1))&lt;&gt;-1,
        2, 
    IF(IFERROR(MATCH(CONCAT(CONCAT(""*"",W21),""*""), SPLIT($D21, "",""), 0),-1)&lt;&gt;-1,
        1,
        0
        )        
)"),2.0)</f>
        <v>2</v>
      </c>
      <c r="Y21" s="2" t="s">
        <v>105</v>
      </c>
      <c r="Z21" s="39">
        <f>IFERROR(__xludf.DUMMYFUNCTION("IF (
                (IFERROR(MATCH(CONCAT(CONCAT(""*"",W21),""*""),SPLIT($D21, "",""), 0),0))=1
                ,
                (
                        IF(
                                (IFERROR(MATCH(Y21, SPLIT($F21, "",""), 0),-1))&lt;&gt;-1
          "&amp;"                      ,
                                2
                                , 
                                (IF(IFERROR(MATCH(CONCAT(CONCAT(""*"",Y21),""*""), SPLIT($F21, "",""), 0),-1)&lt;&gt;-1,
                                        1,
    "&amp;"                                    0
                                        )        
                                )
                        )
                )
                ,
                (
                        IF (
                        "&amp;"        (IFERROR(MATCH(CONCAT(CONCAT(""*"",W21),""*""),SPLIT($D21, "",""), 0),0))=2
                                ,
                                (        
                                        IF(
                                                (IF"&amp;"ERROR(MATCH(Y21, SPLIT($E21, "",""), 0),-1))&lt;&gt;-1,
                                                2, 
                                                (IF(IFERROR(MATCH(CONCAT(CONCAT(""*"",Y21),""*""), SPLIT($E21, "",""), 0),-1)&lt;&gt;-1,
                      "&amp;"                                  1,
                                                        0
                                                        )        
                                                )
                                        )
  "&amp;"                              )
                                ,
                                0
                        )
                )
        )"),2.0)</f>
        <v>2</v>
      </c>
      <c r="AA21" s="42" t="s">
        <v>107</v>
      </c>
      <c r="AB21" s="40">
        <f>IFERROR(__xludf.DUMMYFUNCTION("IF(
    (IFERROR(MATCH(AA21, SPLIT($D21, "",""), 0),-1))&lt;&gt;-1,
        2, 
    IF(IFERROR(MATCH(CONCAT(CONCAT(""*"",AA21),""*""), SPLIT($D21, "",""), 0),-1)&lt;&gt;-1,
        1,
        0
        )        
)"),0.0)</f>
        <v>0</v>
      </c>
      <c r="AC21" s="5" t="s">
        <v>139</v>
      </c>
      <c r="AD21" s="39">
        <f>IFERROR(__xludf.DUMMYFUNCTION("IF (
                (IFERROR(MATCH(CONCAT(CONCAT(""*"",AA21),""*""),SPLIT($D21, "",""), 0),0))=1
                ,
                (
                        IF(
                                (IFERROR(MATCH(AC21, SPLIT($F21, "",""), 0),-1))&lt;&gt;-1
        "&amp;"                        ,
                                2
                                , 
                                (IF(IFERROR(MATCH(CONCAT(CONCAT(""*"",AC21),""*""), SPLIT($F21, "",""), 0),-1)&lt;&gt;-1,
                                        1,
 "&amp;"                                       0
                                        )        
                                )
                        )
                )
                ,
                (
                        IF (
                     "&amp;"           (IFERROR(MATCH(CONCAT(CONCAT(""*"",AA21),""*""),SPLIT($D21, "",""), 0),0))=2
                                ,
                                (        
                                        IF(
                                               "&amp;" (IFERROR(MATCH(AC21, SPLIT($E21, "",""), 0),-1))&lt;&gt;-1,
                                                2, 
                                                (IF(IFERROR(MATCH(CONCAT(CONCAT(""*"",AC21),""*""), SPLIT($E21, "",""), 0),-1)&lt;&gt;-1,
                "&amp;"                                        1,
                                                        0
                                                        )        
                                                )
                                      "&amp;"  )
                                )
                                ,
                                0
                        )
                )
        )"),0.0)</f>
        <v>0</v>
      </c>
    </row>
    <row r="22">
      <c r="A22" s="43" t="s">
        <v>53</v>
      </c>
      <c r="B22" s="44" t="s">
        <v>153</v>
      </c>
      <c r="C22" s="45"/>
      <c r="D22" s="46" t="s">
        <v>154</v>
      </c>
      <c r="E22" s="47" t="s">
        <v>155</v>
      </c>
      <c r="F22" s="47" t="s">
        <v>156</v>
      </c>
      <c r="G22" s="48" t="s">
        <v>124</v>
      </c>
      <c r="H22" s="49">
        <f>IFERROR(__xludf.DUMMYFUNCTION("IF(
    (IFERROR(MATCH(G22, SPLIT($D22, "",""), 0),-1))&lt;&gt;-1,
        2, 
    IF(IFERROR(MATCH(CONCAT(CONCAT(""*"",G22),""*""), SPLIT($D22, "",""), 0),-1)&lt;&gt;-1,
        1,
        0
        )        
)"),2.0)</f>
        <v>2</v>
      </c>
      <c r="I22" s="50" t="s">
        <v>125</v>
      </c>
      <c r="J22" s="51">
        <f>IFERROR(__xludf.DUMMYFUNCTION("IF (
                (IFERROR(MATCH(CONCAT(CONCAT(""*"",G22),""*""),SPLIT($D22, "",""), 0),0))=1
                ,
                (
                        IF(
                                (IFERROR(MATCH(I22, SPLIT($F22, "",""), 0),-1))&lt;&gt;-1
          "&amp;"                      ,
                                2
                                , 
                                (IF(IFERROR(MATCH(CONCAT(CONCAT(""*"",I22),""*""), SPLIT($F22, "",""), 0),-1)&lt;&gt;-1,
                                        1,
    "&amp;"                                    0
                                        )        
                                )
                        )
                )
                ,
                (
                        IF (
                        "&amp;"        (IFERROR(MATCH(CONCAT(CONCAT(""*"",G22),""*""),SPLIT($D22, "",""), 0),0))=2
                                ,
                                (        
                                        IF(
                                                (IF"&amp;"ERROR(MATCH(I22, SPLIT($E22, "",""), 0),-1))&lt;&gt;-1,
                                                2, 
                                                (IF(IFERROR(MATCH(CONCAT(CONCAT(""*"",I22),""*""), SPLIT($E22, "",""), 0),-1)&lt;&gt;-1,
                      "&amp;"                                  1,
                                                        0
                                                        )        
                                                )
                                        )
  "&amp;"                              )
                                ,
                                0
                        )
                )
        )"),2.0)</f>
        <v>2</v>
      </c>
      <c r="K22" s="48" t="s">
        <v>106</v>
      </c>
      <c r="L22" s="52">
        <f>IFERROR(__xludf.DUMMYFUNCTION("IF(
    (IFERROR(MATCH(K22, SPLIT($D22, "",""), 0),-1))&lt;&gt;-1,
        2, 
    IF(IFERROR(MATCH(CONCAT(CONCAT(""*"",K22),""*""), SPLIT($D22, "",""), 0),-1)&lt;&gt;-1,
        1,
        0
        )        
)"),1.0)</f>
        <v>1</v>
      </c>
      <c r="M22" s="50" t="s">
        <v>105</v>
      </c>
      <c r="N22" s="53">
        <f>IFERROR(__xludf.DUMMYFUNCTION("IF (
                (IFERROR(MATCH(CONCAT(CONCAT(""*"",K22),""*""),SPLIT($D22, "",""), 0),0))=1
                ,
                (
                        IF(
                                (IFERROR(MATCH(M22, SPLIT($F22, "",""), 0),-1))&lt;&gt;-1
          "&amp;"                      ,
                                2
                                , 
                                (IF(IFERROR(MATCH(CONCAT(CONCAT(""*"",M22),""*""), SPLIT($F22, "",""), 0),-1)&lt;&gt;-1,
                                        1,
    "&amp;"                                    0
                                        )        
                                )
                        )
                )
                ,
                (
                        IF (
                        "&amp;"        (IFERROR(MATCH(CONCAT(CONCAT(""*"",K22),""*""),SPLIT($D22, "",""), 0),0))=2
                                ,
                                (        
                                        IF(
                                                (IF"&amp;"ERROR(MATCH(M22, SPLIT($E22, "",""), 0),-1))&lt;&gt;-1,
                                                2, 
                                                (IF(IFERROR(MATCH(CONCAT(CONCAT(""*"",M22),""*""), SPLIT($E22, "",""), 0),-1)&lt;&gt;-1,
                      "&amp;"                                  1,
                                                        0
                                                        )        
                                                )
                                        )
  "&amp;"                              )
                                ,
                                0
                        )
                )
        )"),1.0)</f>
        <v>1</v>
      </c>
      <c r="O22" s="48" t="s">
        <v>124</v>
      </c>
      <c r="P22" s="49">
        <f>IFERROR(__xludf.DUMMYFUNCTION("IF(
    (IFERROR(MATCH(O22, SPLIT($D22, "",""), 0),-1))&lt;&gt;-1,
        2, 
    IF(IFERROR(MATCH(CONCAT(CONCAT(""*"",O22),""*""), SPLIT($D22, "",""), 0),-1)&lt;&gt;-1,
        1,
        0
        )        
)"),2.0)</f>
        <v>2</v>
      </c>
      <c r="Q22" s="50" t="s">
        <v>125</v>
      </c>
      <c r="R22" s="51">
        <f>IFERROR(__xludf.DUMMYFUNCTION("IF (
                (IFERROR(MATCH(CONCAT(CONCAT(""*"",O22),""*""),SPLIT($D22, "",""), 0),0))=1
                ,
                (
                        IF(
                                (IFERROR(MATCH(Q22, SPLIT($F22, "",""), 0),-1))&lt;&gt;-1
          "&amp;"                      ,
                                2
                                , 
                                (IF(IFERROR(MATCH(CONCAT(CONCAT(""*"",Q22),""*""), SPLIT($F22, "",""), 0),-1)&lt;&gt;-1,
                                        1,
    "&amp;"                                    0
                                        )        
                                )
                        )
                )
                ,
                (
                        IF (
                        "&amp;"        (IFERROR(MATCH(CONCAT(CONCAT(""*"",O22),""*""),SPLIT($D22, "",""), 0),0))=2
                                ,
                                (        
                                        IF(
                                                (IF"&amp;"ERROR(MATCH(Q22, SPLIT($E22, "",""), 0),-1))&lt;&gt;-1,
                                                2, 
                                                (IF(IFERROR(MATCH(CONCAT(CONCAT(""*"",Q22),""*""), SPLIT($E22, "",""), 0),-1)&lt;&gt;-1,
                      "&amp;"                                  1,
                                                        0
                                                        )        
                                                )
                                        )
  "&amp;"                              )
                                ,
                                0
                        )
                )
        )"),2.0)</f>
        <v>2</v>
      </c>
      <c r="S22" s="48" t="s">
        <v>106</v>
      </c>
      <c r="T22" s="49">
        <f>IFERROR(__xludf.DUMMYFUNCTION("IF(
    (IFERROR(MATCH(S22, SPLIT($D22, "",""), 0),-1))&lt;&gt;-1,
        2, 
    IF(IFERROR(MATCH(CONCAT(CONCAT(""*"",S22),""*""), SPLIT($D22, "",""), 0),-1)&lt;&gt;-1,
        1,
        0
        )        
)"),1.0)</f>
        <v>1</v>
      </c>
      <c r="U22" s="50" t="s">
        <v>105</v>
      </c>
      <c r="V22" s="53">
        <f>IFERROR(__xludf.DUMMYFUNCTION("IF (
                (IFERROR(MATCH(CONCAT(CONCAT(""*"",S22),""*""),SPLIT($D22, "",""), 0),0))=1
                ,
                (
                        IF(
                                (IFERROR(MATCH(U22, SPLIT($F22, "",""), 0),-1))&lt;&gt;-1
          "&amp;"                      ,
                                2
                                , 
                                (IF(IFERROR(MATCH(CONCAT(CONCAT(""*"",U22),""*""), SPLIT($F22, "",""), 0),-1)&lt;&gt;-1,
                                        1,
    "&amp;"                                    0
                                        )        
                                )
                        )
                )
                ,
                (
                        IF (
                        "&amp;"        (IFERROR(MATCH(CONCAT(CONCAT(""*"",S22),""*""),SPLIT($D22, "",""), 0),0))=2
                                ,
                                (        
                                        IF(
                                                (IF"&amp;"ERROR(MATCH(U22, SPLIT($E22, "",""), 0),-1))&lt;&gt;-1,
                                                2, 
                                                (IF(IFERROR(MATCH(CONCAT(CONCAT(""*"",U22),""*""), SPLIT($E22, "",""), 0),-1)&lt;&gt;-1,
                      "&amp;"                                  1,
                                                        0
                                                        )        
                                                )
                                        )
  "&amp;"                              )
                                ,
                                0
                        )
                )
        )"),1.0)</f>
        <v>1</v>
      </c>
      <c r="W22" s="48" t="s">
        <v>106</v>
      </c>
      <c r="X22" s="52">
        <f>IFERROR(__xludf.DUMMYFUNCTION("IF(
    (IFERROR(MATCH(W22, SPLIT($D22, "",""), 0),-1))&lt;&gt;-1,
        2, 
    IF(IFERROR(MATCH(CONCAT(CONCAT(""*"",W22),""*""), SPLIT($D22, "",""), 0),-1)&lt;&gt;-1,
        1,
        0
        )        
)"),1.0)</f>
        <v>1</v>
      </c>
      <c r="Y22" s="50" t="s">
        <v>105</v>
      </c>
      <c r="Z22" s="51">
        <f>IFERROR(__xludf.DUMMYFUNCTION("IF (
                (IFERROR(MATCH(CONCAT(CONCAT(""*"",W22),""*""),SPLIT($D22, "",""), 0),0))=1
                ,
                (
                        IF(
                                (IFERROR(MATCH(Y22, SPLIT($F22, "",""), 0),-1))&lt;&gt;-1
          "&amp;"                      ,
                                2
                                , 
                                (IF(IFERROR(MATCH(CONCAT(CONCAT(""*"",Y22),""*""), SPLIT($F22, "",""), 0),-1)&lt;&gt;-1,
                                        1,
    "&amp;"                                    0
                                        )        
                                )
                        )
                )
                ,
                (
                        IF (
                        "&amp;"        (IFERROR(MATCH(CONCAT(CONCAT(""*"",W22),""*""),SPLIT($D22, "",""), 0),0))=2
                                ,
                                (        
                                        IF(
                                                (IF"&amp;"ERROR(MATCH(Y22, SPLIT($E22, "",""), 0),-1))&lt;&gt;-1,
                                                2, 
                                                (IF(IFERROR(MATCH(CONCAT(CONCAT(""*"",Y22),""*""), SPLIT($E22, "",""), 0),-1)&lt;&gt;-1,
                      "&amp;"                                  1,
                                                        0
                                                        )        
                                                )
                                        )
  "&amp;"                              )
                                ,
                                0
                        )
                )
        )"),1.0)</f>
        <v>1</v>
      </c>
      <c r="AA22" s="54" t="s">
        <v>107</v>
      </c>
      <c r="AB22" s="49">
        <f>IFERROR(__xludf.DUMMYFUNCTION("IF(
    (IFERROR(MATCH(AA22, SPLIT($D22, "",""), 0),-1))&lt;&gt;-1,
        2, 
    IF(IFERROR(MATCH(CONCAT(CONCAT(""*"",AA22),""*""), SPLIT($D22, "",""), 0),-1)&lt;&gt;-1,
        1,
        0
        )        
)"),0.0)</f>
        <v>0</v>
      </c>
      <c r="AC22" s="55" t="s">
        <v>157</v>
      </c>
      <c r="AD22" s="51">
        <f>IFERROR(__xludf.DUMMYFUNCTION("IF (
                (IFERROR(MATCH(CONCAT(CONCAT(""*"",AA22),""*""),SPLIT($D22, "",""), 0),0))=1
                ,
                (
                        IF(
                                (IFERROR(MATCH(AC22, SPLIT($F22, "",""), 0),-1))&lt;&gt;-1
        "&amp;"                        ,
                                2
                                , 
                                (IF(IFERROR(MATCH(CONCAT(CONCAT(""*"",AC22),""*""), SPLIT($F22, "",""), 0),-1)&lt;&gt;-1,
                                        1,
 "&amp;"                                       0
                                        )        
                                )
                        )
                )
                ,
                (
                        IF (
                     "&amp;"           (IFERROR(MATCH(CONCAT(CONCAT(""*"",AA22),""*""),SPLIT($D22, "",""), 0),0))=2
                                ,
                                (        
                                        IF(
                                               "&amp;" (IFERROR(MATCH(AC22, SPLIT($E22, "",""), 0),-1))&lt;&gt;-1,
                                                2, 
                                                (IF(IFERROR(MATCH(CONCAT(CONCAT(""*"",AC22),""*""), SPLIT($E22, "",""), 0),-1)&lt;&gt;-1,
                "&amp;"                                        1,
                                                        0
                                                        )        
                                                )
                                      "&amp;"  )
                                )
                                ,
                                0
                        )
                )
        )"),0.0)</f>
        <v>0</v>
      </c>
      <c r="AE22" s="45"/>
      <c r="AF22" s="45"/>
      <c r="AG22" s="45"/>
      <c r="AH22" s="45"/>
      <c r="AI22" s="45"/>
      <c r="AJ22" s="45"/>
      <c r="AK22" s="45"/>
      <c r="AL22" s="45"/>
      <c r="AM22" s="45"/>
      <c r="AN22" s="45"/>
      <c r="AO22" s="45"/>
      <c r="AP22" s="45"/>
      <c r="AQ22" s="45"/>
      <c r="AR22" s="45"/>
    </row>
    <row r="23">
      <c r="A23" s="43" t="s">
        <v>56</v>
      </c>
      <c r="B23" s="44" t="s">
        <v>158</v>
      </c>
      <c r="C23" s="45"/>
      <c r="D23" s="46" t="s">
        <v>159</v>
      </c>
      <c r="E23" s="47" t="s">
        <v>156</v>
      </c>
      <c r="F23" s="47" t="s">
        <v>155</v>
      </c>
      <c r="G23" s="48" t="s">
        <v>125</v>
      </c>
      <c r="H23" s="49">
        <f>IFERROR(__xludf.DUMMYFUNCTION("IF(
    (IFERROR(MATCH(G23, SPLIT($D23, "",""), 0),-1))&lt;&gt;-1,
        2, 
    IF(IFERROR(MATCH(CONCAT(CONCAT(""*"",G23),""*""), SPLIT($D23, "",""), 0),-1)&lt;&gt;-1,
        1,
        0
        )        
)"),2.0)</f>
        <v>2</v>
      </c>
      <c r="I23" s="50" t="s">
        <v>124</v>
      </c>
      <c r="J23" s="51">
        <f>IFERROR(__xludf.DUMMYFUNCTION("IF (
                (IFERROR(MATCH(CONCAT(CONCAT(""*"",G23),""*""),SPLIT($D23, "",""), 0),0))=1
                ,
                (
                        IF(
                                (IFERROR(MATCH(I23, SPLIT($F23, "",""), 0),-1))&lt;&gt;-1
          "&amp;"                      ,
                                2
                                , 
                                (IF(IFERROR(MATCH(CONCAT(CONCAT(""*"",I23),""*""), SPLIT($F23, "",""), 0),-1)&lt;&gt;-1,
                                        1,
    "&amp;"                                    0
                                        )        
                                )
                        )
                )
                ,
                (
                        IF (
                        "&amp;"        (IFERROR(MATCH(CONCAT(CONCAT(""*"",G23),""*""),SPLIT($D23, "",""), 0),0))=2
                                ,
                                (        
                                        IF(
                                                (IF"&amp;"ERROR(MATCH(I23, SPLIT($E23, "",""), 0),-1))&lt;&gt;-1,
                                                2, 
                                                (IF(IFERROR(MATCH(CONCAT(CONCAT(""*"",I23),""*""), SPLIT($E23, "",""), 0),-1)&lt;&gt;-1,
                      "&amp;"                                  1,
                                                        0
                                                        )        
                                                )
                                        )
  "&amp;"                              )
                                ,
                                0
                        )
                )
        )"),2.0)</f>
        <v>2</v>
      </c>
      <c r="K23" s="48" t="s">
        <v>105</v>
      </c>
      <c r="L23" s="52">
        <f>IFERROR(__xludf.DUMMYFUNCTION("IF(
    (IFERROR(MATCH(K23, SPLIT($D23, "",""), 0),-1))&lt;&gt;-1,
        2, 
    IF(IFERROR(MATCH(CONCAT(CONCAT(""*"",K23),""*""), SPLIT($D23, "",""), 0),-1)&lt;&gt;-1,
        1,
        0
        )        
)"),1.0)</f>
        <v>1</v>
      </c>
      <c r="M23" s="50" t="s">
        <v>106</v>
      </c>
      <c r="N23" s="53">
        <f>IFERROR(__xludf.DUMMYFUNCTION("IF (
                (IFERROR(MATCH(CONCAT(CONCAT(""*"",K23),""*""),SPLIT($D23, "",""), 0),0))=1
                ,
                (
                        IF(
                                (IFERROR(MATCH(M23, SPLIT($F23, "",""), 0),-1))&lt;&gt;-1
          "&amp;"                      ,
                                2
                                , 
                                (IF(IFERROR(MATCH(CONCAT(CONCAT(""*"",M23),""*""), SPLIT($F23, "",""), 0),-1)&lt;&gt;-1,
                                        1,
    "&amp;"                                    0
                                        )        
                                )
                        )
                )
                ,
                (
                        IF (
                        "&amp;"        (IFERROR(MATCH(CONCAT(CONCAT(""*"",K23),""*""),SPLIT($D23, "",""), 0),0))=2
                                ,
                                (        
                                        IF(
                                                (IF"&amp;"ERROR(MATCH(M23, SPLIT($E23, "",""), 0),-1))&lt;&gt;-1,
                                                2, 
                                                (IF(IFERROR(MATCH(CONCAT(CONCAT(""*"",M23),""*""), SPLIT($E23, "",""), 0),-1)&lt;&gt;-1,
                      "&amp;"                                  1,
                                                        0
                                                        )        
                                                )
                                        )
  "&amp;"                              )
                                ,
                                0
                        )
                )
        )"),1.0)</f>
        <v>1</v>
      </c>
      <c r="O23" s="48" t="s">
        <v>125</v>
      </c>
      <c r="P23" s="49">
        <f>IFERROR(__xludf.DUMMYFUNCTION("IF(
    (IFERROR(MATCH(O23, SPLIT($D23, "",""), 0),-1))&lt;&gt;-1,
        2, 
    IF(IFERROR(MATCH(CONCAT(CONCAT(""*"",O23),""*""), SPLIT($D23, "",""), 0),-1)&lt;&gt;-1,
        1,
        0
        )        
)"),2.0)</f>
        <v>2</v>
      </c>
      <c r="Q23" s="50" t="s">
        <v>124</v>
      </c>
      <c r="R23" s="51">
        <f>IFERROR(__xludf.DUMMYFUNCTION("IF (
                (IFERROR(MATCH(CONCAT(CONCAT(""*"",O23),""*""),SPLIT($D23, "",""), 0),0))=1
                ,
                (
                        IF(
                                (IFERROR(MATCH(Q23, SPLIT($F23, "",""), 0),-1))&lt;&gt;-1
          "&amp;"                      ,
                                2
                                , 
                                (IF(IFERROR(MATCH(CONCAT(CONCAT(""*"",Q23),""*""), SPLIT($F23, "",""), 0),-1)&lt;&gt;-1,
                                        1,
    "&amp;"                                    0
                                        )        
                                )
                        )
                )
                ,
                (
                        IF (
                        "&amp;"        (IFERROR(MATCH(CONCAT(CONCAT(""*"",O23),""*""),SPLIT($D23, "",""), 0),0))=2
                                ,
                                (        
                                        IF(
                                                (IF"&amp;"ERROR(MATCH(Q23, SPLIT($E23, "",""), 0),-1))&lt;&gt;-1,
                                                2, 
                                                (IF(IFERROR(MATCH(CONCAT(CONCAT(""*"",Q23),""*""), SPLIT($E23, "",""), 0),-1)&lt;&gt;-1,
                      "&amp;"                                  1,
                                                        0
                                                        )        
                                                )
                                        )
  "&amp;"                              )
                                ,
                                0
                        )
                )
        )"),2.0)</f>
        <v>2</v>
      </c>
      <c r="S23" s="48" t="s">
        <v>105</v>
      </c>
      <c r="T23" s="49">
        <f>IFERROR(__xludf.DUMMYFUNCTION("IF(
    (IFERROR(MATCH(S23, SPLIT($D23, "",""), 0),-1))&lt;&gt;-1,
        2, 
    IF(IFERROR(MATCH(CONCAT(CONCAT(""*"",S23),""*""), SPLIT($D23, "",""), 0),-1)&lt;&gt;-1,
        1,
        0
        )        
)"),1.0)</f>
        <v>1</v>
      </c>
      <c r="U23" s="50" t="s">
        <v>106</v>
      </c>
      <c r="V23" s="53">
        <f>IFERROR(__xludf.DUMMYFUNCTION("IF (
                (IFERROR(MATCH(CONCAT(CONCAT(""*"",S23),""*""),SPLIT($D23, "",""), 0),0))=1
                ,
                (
                        IF(
                                (IFERROR(MATCH(U23, SPLIT($F23, "",""), 0),-1))&lt;&gt;-1
          "&amp;"                      ,
                                2
                                , 
                                (IF(IFERROR(MATCH(CONCAT(CONCAT(""*"",U23),""*""), SPLIT($F23, "",""), 0),-1)&lt;&gt;-1,
                                        1,
    "&amp;"                                    0
                                        )        
                                )
                        )
                )
                ,
                (
                        IF (
                        "&amp;"        (IFERROR(MATCH(CONCAT(CONCAT(""*"",S23),""*""),SPLIT($D23, "",""), 0),0))=2
                                ,
                                (        
                                        IF(
                                                (IF"&amp;"ERROR(MATCH(U23, SPLIT($E23, "",""), 0),-1))&lt;&gt;-1,
                                                2, 
                                                (IF(IFERROR(MATCH(CONCAT(CONCAT(""*"",U23),""*""), SPLIT($E23, "",""), 0),-1)&lt;&gt;-1,
                      "&amp;"                                  1,
                                                        0
                                                        )        
                                                )
                                        )
  "&amp;"                              )
                                ,
                                0
                        )
                )
        )"),1.0)</f>
        <v>1</v>
      </c>
      <c r="W23" s="48" t="s">
        <v>105</v>
      </c>
      <c r="X23" s="52">
        <f>IFERROR(__xludf.DUMMYFUNCTION("IF(
    (IFERROR(MATCH(W23, SPLIT($D23, "",""), 0),-1))&lt;&gt;-1,
        2, 
    IF(IFERROR(MATCH(CONCAT(CONCAT(""*"",W23),""*""), SPLIT($D23, "",""), 0),-1)&lt;&gt;-1,
        1,
        0
        )        
)"),1.0)</f>
        <v>1</v>
      </c>
      <c r="Y23" s="50" t="s">
        <v>106</v>
      </c>
      <c r="Z23" s="51">
        <f>IFERROR(__xludf.DUMMYFUNCTION("IF (
                (IFERROR(MATCH(CONCAT(CONCAT(""*"",W23),""*""),SPLIT($D23, "",""), 0),0))=1
                ,
                (
                        IF(
                                (IFERROR(MATCH(Y23, SPLIT($F23, "",""), 0),-1))&lt;&gt;-1
          "&amp;"                      ,
                                2
                                , 
                                (IF(IFERROR(MATCH(CONCAT(CONCAT(""*"",Y23),""*""), SPLIT($F23, "",""), 0),-1)&lt;&gt;-1,
                                        1,
    "&amp;"                                    0
                                        )        
                                )
                        )
                )
                ,
                (
                        IF (
                        "&amp;"        (IFERROR(MATCH(CONCAT(CONCAT(""*"",W23),""*""),SPLIT($D23, "",""), 0),0))=2
                                ,
                                (        
                                        IF(
                                                (IF"&amp;"ERROR(MATCH(Y23, SPLIT($E23, "",""), 0),-1))&lt;&gt;-1,
                                                2, 
                                                (IF(IFERROR(MATCH(CONCAT(CONCAT(""*"",Y23),""*""), SPLIT($E23, "",""), 0),-1)&lt;&gt;-1,
                      "&amp;"                                  1,
                                                        0
                                                        )        
                                                )
                                        )
  "&amp;"                              )
                                ,
                                0
                        )
                )
        )"),1.0)</f>
        <v>1</v>
      </c>
      <c r="AA23" s="54" t="s">
        <v>107</v>
      </c>
      <c r="AB23" s="49">
        <f>IFERROR(__xludf.DUMMYFUNCTION("IF(
    (IFERROR(MATCH(AA23, SPLIT($D23, "",""), 0),-1))&lt;&gt;-1,
        2, 
    IF(IFERROR(MATCH(CONCAT(CONCAT(""*"",AA23),""*""), SPLIT($D23, "",""), 0),-1)&lt;&gt;-1,
        1,
        0
        )        
)"),0.0)</f>
        <v>0</v>
      </c>
      <c r="AC23" s="55" t="s">
        <v>157</v>
      </c>
      <c r="AD23" s="51">
        <f>IFERROR(__xludf.DUMMYFUNCTION("IF (
                (IFERROR(MATCH(CONCAT(CONCAT(""*"",AA23),""*""),SPLIT($D23, "",""), 0),0))=1
                ,
                (
                        IF(
                                (IFERROR(MATCH(AC23, SPLIT($F23, "",""), 0),-1))&lt;&gt;-1
        "&amp;"                        ,
                                2
                                , 
                                (IF(IFERROR(MATCH(CONCAT(CONCAT(""*"",AC23),""*""), SPLIT($F23, "",""), 0),-1)&lt;&gt;-1,
                                        1,
 "&amp;"                                       0
                                        )        
                                )
                        )
                )
                ,
                (
                        IF (
                     "&amp;"           (IFERROR(MATCH(CONCAT(CONCAT(""*"",AA23),""*""),SPLIT($D23, "",""), 0),0))=2
                                ,
                                (        
                                        IF(
                                               "&amp;" (IFERROR(MATCH(AC23, SPLIT($E23, "",""), 0),-1))&lt;&gt;-1,
                                                2, 
                                                (IF(IFERROR(MATCH(CONCAT(CONCAT(""*"",AC23),""*""), SPLIT($E23, "",""), 0),-1)&lt;&gt;-1,
                "&amp;"                                        1,
                                                        0
                                                        )        
                                                )
                                      "&amp;"  )
                                )
                                ,
                                0
                        )
                )
        )"),0.0)</f>
        <v>0</v>
      </c>
      <c r="AE23" s="45"/>
      <c r="AF23" s="45"/>
      <c r="AG23" s="45"/>
      <c r="AH23" s="45"/>
      <c r="AI23" s="45"/>
      <c r="AJ23" s="45"/>
      <c r="AK23" s="45"/>
      <c r="AL23" s="45"/>
      <c r="AM23" s="45"/>
      <c r="AN23" s="45"/>
      <c r="AO23" s="45"/>
      <c r="AP23" s="45"/>
      <c r="AQ23" s="45"/>
      <c r="AR23" s="45"/>
    </row>
    <row r="24">
      <c r="A24" s="43" t="s">
        <v>59</v>
      </c>
      <c r="B24" s="44" t="s">
        <v>160</v>
      </c>
      <c r="C24" s="45"/>
      <c r="D24" s="46" t="s">
        <v>121</v>
      </c>
      <c r="E24" s="47" t="s">
        <v>122</v>
      </c>
      <c r="F24" s="47" t="s">
        <v>123</v>
      </c>
      <c r="G24" s="48" t="s">
        <v>118</v>
      </c>
      <c r="H24" s="49">
        <f>IFERROR(__xludf.DUMMYFUNCTION("IF(
    (IFERROR(MATCH(G24, SPLIT($D24, "",""), 0),-1))&lt;&gt;-1,
        2, 
    IF(IFERROR(MATCH(CONCAT(CONCAT(""*"",G24),""*""), SPLIT($D24, "",""), 0),-1)&lt;&gt;-1,
        1,
        0
        )        
)"),2.0)</f>
        <v>2</v>
      </c>
      <c r="I24" s="50" t="s">
        <v>119</v>
      </c>
      <c r="J24" s="51">
        <f>IFERROR(__xludf.DUMMYFUNCTION("IF (
                (IFERROR(MATCH(CONCAT(CONCAT(""*"",G24),""*""),SPLIT($D24, "",""), 0),0))=1
                ,
                (
                        IF(
                                (IFERROR(MATCH(I24, SPLIT($F24, "",""), 0),-1))&lt;&gt;-1
          "&amp;"                      ,
                                2
                                , 
                                (IF(IFERROR(MATCH(CONCAT(CONCAT(""*"",I24),""*""), SPLIT($F24, "",""), 0),-1)&lt;&gt;-1,
                                        1,
    "&amp;"                                    0
                                        )        
                                )
                        )
                )
                ,
                (
                        IF (
                        "&amp;"        (IFERROR(MATCH(CONCAT(CONCAT(""*"",G24),""*""),SPLIT($D24, "",""), 0),0))=2
                                ,
                                (        
                                        IF(
                                                (IF"&amp;"ERROR(MATCH(I24, SPLIT($E24, "",""), 0),-1))&lt;&gt;-1,
                                                2, 
                                                (IF(IFERROR(MATCH(CONCAT(CONCAT(""*"",I24),""*""), SPLIT($E24, "",""), 0),-1)&lt;&gt;-1,
                      "&amp;"                                  1,
                                                        0
                                                        )        
                                                )
                                        )
  "&amp;"                              )
                                ,
                                0
                        )
                )
        )"),2.0)</f>
        <v>2</v>
      </c>
      <c r="K24" s="48" t="s">
        <v>106</v>
      </c>
      <c r="L24" s="52">
        <f>IFERROR(__xludf.DUMMYFUNCTION("IF(
    (IFERROR(MATCH(K24, SPLIT($D24, "",""), 0),-1))&lt;&gt;-1,
        2, 
    IF(IFERROR(MATCH(CONCAT(CONCAT(""*"",K24),""*""), SPLIT($D24, "",""), 0),-1)&lt;&gt;-1,
        1,
        0
        )        
)"),1.0)</f>
        <v>1</v>
      </c>
      <c r="M24" s="50" t="s">
        <v>105</v>
      </c>
      <c r="N24" s="53">
        <f>IFERROR(__xludf.DUMMYFUNCTION("IF (
                (IFERROR(MATCH(CONCAT(CONCAT(""*"",K24),""*""),SPLIT($D24, "",""), 0),0))=1
                ,
                (
                        IF(
                                (IFERROR(MATCH(M24, SPLIT($F24, "",""), 0),-1))&lt;&gt;-1
          "&amp;"                      ,
                                2
                                , 
                                (IF(IFERROR(MATCH(CONCAT(CONCAT(""*"",M24),""*""), SPLIT($F24, "",""), 0),-1)&lt;&gt;-1,
                                        1,
    "&amp;"                                    0
                                        )        
                                )
                        )
                )
                ,
                (
                        IF (
                        "&amp;"        (IFERROR(MATCH(CONCAT(CONCAT(""*"",K24),""*""),SPLIT($D24, "",""), 0),0))=2
                                ,
                                (        
                                        IF(
                                                (IF"&amp;"ERROR(MATCH(M24, SPLIT($E24, "",""), 0),-1))&lt;&gt;-1,
                                                2, 
                                                (IF(IFERROR(MATCH(CONCAT(CONCAT(""*"",M24),""*""), SPLIT($E24, "",""), 0),-1)&lt;&gt;-1,
                      "&amp;"                                  1,
                                                        0
                                                        )        
                                                )
                                        )
  "&amp;"                              )
                                ,
                                0
                        )
                )
        )"),1.0)</f>
        <v>1</v>
      </c>
      <c r="O24" s="48" t="s">
        <v>124</v>
      </c>
      <c r="P24" s="49">
        <f>IFERROR(__xludf.DUMMYFUNCTION("IF(
    (IFERROR(MATCH(O24, SPLIT($D24, "",""), 0),-1))&lt;&gt;-1,
        2, 
    IF(IFERROR(MATCH(CONCAT(CONCAT(""*"",O24),""*""), SPLIT($D24, "",""), 0),-1)&lt;&gt;-1,
        1,
        0
        )        
)"),2.0)</f>
        <v>2</v>
      </c>
      <c r="Q24" s="50" t="s">
        <v>125</v>
      </c>
      <c r="R24" s="51">
        <f>IFERROR(__xludf.DUMMYFUNCTION("IF (
                (IFERROR(MATCH(CONCAT(CONCAT(""*"",O24),""*""),SPLIT($D24, "",""), 0),0))=1
                ,
                (
                        IF(
                                (IFERROR(MATCH(Q24, SPLIT($F24, "",""), 0),-1))&lt;&gt;-1
          "&amp;"                      ,
                                2
                                , 
                                (IF(IFERROR(MATCH(CONCAT(CONCAT(""*"",Q24),""*""), SPLIT($F24, "",""), 0),-1)&lt;&gt;-1,
                                        1,
    "&amp;"                                    0
                                        )        
                                )
                        )
                )
                ,
                (
                        IF (
                        "&amp;"        (IFERROR(MATCH(CONCAT(CONCAT(""*"",O24),""*""),SPLIT($D24, "",""), 0),0))=2
                                ,
                                (        
                                        IF(
                                                (IF"&amp;"ERROR(MATCH(Q24, SPLIT($E24, "",""), 0),-1))&lt;&gt;-1,
                                                2, 
                                                (IF(IFERROR(MATCH(CONCAT(CONCAT(""*"",Q24),""*""), SPLIT($E24, "",""), 0),-1)&lt;&gt;-1,
                      "&amp;"                                  1,
                                                        0
                                                        )        
                                                )
                                        )
  "&amp;"                              )
                                ,
                                0
                        )
                )
        )"),2.0)</f>
        <v>2</v>
      </c>
      <c r="S24" s="48" t="s">
        <v>106</v>
      </c>
      <c r="T24" s="49">
        <f>IFERROR(__xludf.DUMMYFUNCTION("IF(
    (IFERROR(MATCH(S24, SPLIT($D24, "",""), 0),-1))&lt;&gt;-1,
        2, 
    IF(IFERROR(MATCH(CONCAT(CONCAT(""*"",S24),""*""), SPLIT($D24, "",""), 0),-1)&lt;&gt;-1,
        1,
        0
        )        
)"),1.0)</f>
        <v>1</v>
      </c>
      <c r="U24" s="50" t="s">
        <v>105</v>
      </c>
      <c r="V24" s="53">
        <f>IFERROR(__xludf.DUMMYFUNCTION("IF (
                (IFERROR(MATCH(CONCAT(CONCAT(""*"",S24),""*""),SPLIT($D24, "",""), 0),0))=1
                ,
                (
                        IF(
                                (IFERROR(MATCH(U24, SPLIT($F24, "",""), 0),-1))&lt;&gt;-1
          "&amp;"                      ,
                                2
                                , 
                                (IF(IFERROR(MATCH(CONCAT(CONCAT(""*"",U24),""*""), SPLIT($F24, "",""), 0),-1)&lt;&gt;-1,
                                        1,
    "&amp;"                                    0
                                        )        
                                )
                        )
                )
                ,
                (
                        IF (
                        "&amp;"        (IFERROR(MATCH(CONCAT(CONCAT(""*"",S24),""*""),SPLIT($D24, "",""), 0),0))=2
                                ,
                                (        
                                        IF(
                                                (IF"&amp;"ERROR(MATCH(U24, SPLIT($E24, "",""), 0),-1))&lt;&gt;-1,
                                                2, 
                                                (IF(IFERROR(MATCH(CONCAT(CONCAT(""*"",U24),""*""), SPLIT($E24, "",""), 0),-1)&lt;&gt;-1,
                      "&amp;"                                  1,
                                                        0
                                                        )        
                                                )
                                        )
  "&amp;"                              )
                                ,
                                0
                        )
                )
        )"),1.0)</f>
        <v>1</v>
      </c>
      <c r="W24" s="48" t="s">
        <v>106</v>
      </c>
      <c r="X24" s="52">
        <f>IFERROR(__xludf.DUMMYFUNCTION("IF(
    (IFERROR(MATCH(W24, SPLIT($D24, "",""), 0),-1))&lt;&gt;-1,
        2, 
    IF(IFERROR(MATCH(CONCAT(CONCAT(""*"",W24),""*""), SPLIT($D24, "",""), 0),-1)&lt;&gt;-1,
        1,
        0
        )        
)"),1.0)</f>
        <v>1</v>
      </c>
      <c r="Y24" s="50" t="s">
        <v>105</v>
      </c>
      <c r="Z24" s="51">
        <f>IFERROR(__xludf.DUMMYFUNCTION("IF (
                (IFERROR(MATCH(CONCAT(CONCAT(""*"",W24),""*""),SPLIT($D24, "",""), 0),0))=1
                ,
                (
                        IF(
                                (IFERROR(MATCH(Y24, SPLIT($F24, "",""), 0),-1))&lt;&gt;-1
          "&amp;"                      ,
                                2
                                , 
                                (IF(IFERROR(MATCH(CONCAT(CONCAT(""*"",Y24),""*""), SPLIT($F24, "",""), 0),-1)&lt;&gt;-1,
                                        1,
    "&amp;"                                    0
                                        )        
                                )
                        )
                )
                ,
                (
                        IF (
                        "&amp;"        (IFERROR(MATCH(CONCAT(CONCAT(""*"",W24),""*""),SPLIT($D24, "",""), 0),0))=2
                                ,
                                (        
                                        IF(
                                                (IF"&amp;"ERROR(MATCH(Y24, SPLIT($E24, "",""), 0),-1))&lt;&gt;-1,
                                                2, 
                                                (IF(IFERROR(MATCH(CONCAT(CONCAT(""*"",Y24),""*""), SPLIT($E24, "",""), 0),-1)&lt;&gt;-1,
                      "&amp;"                                  1,
                                                        0
                                                        )        
                                                )
                                        )
  "&amp;"                              )
                                ,
                                0
                        )
                )
        )"),1.0)</f>
        <v>1</v>
      </c>
      <c r="AA24" s="54" t="s">
        <v>107</v>
      </c>
      <c r="AB24" s="49">
        <f>IFERROR(__xludf.DUMMYFUNCTION("IF(
    (IFERROR(MATCH(AA24, SPLIT($D24, "",""), 0),-1))&lt;&gt;-1,
        2, 
    IF(IFERROR(MATCH(CONCAT(CONCAT(""*"",AA24),""*""), SPLIT($D24, "",""), 0),-1)&lt;&gt;-1,
        1,
        0
        )        
)"),0.0)</f>
        <v>0</v>
      </c>
      <c r="AC24" s="55" t="s">
        <v>161</v>
      </c>
      <c r="AD24" s="51">
        <f>IFERROR(__xludf.DUMMYFUNCTION("IF (
                (IFERROR(MATCH(CONCAT(CONCAT(""*"",AA24),""*""),SPLIT($D24, "",""), 0),0))=1
                ,
                (
                        IF(
                                (IFERROR(MATCH(AC24, SPLIT($F24, "",""), 0),-1))&lt;&gt;-1
        "&amp;"                        ,
                                2
                                , 
                                (IF(IFERROR(MATCH(CONCAT(CONCAT(""*"",AC24),""*""), SPLIT($F24, "",""), 0),-1)&lt;&gt;-1,
                                        1,
 "&amp;"                                       0
                                        )        
                                )
                        )
                )
                ,
                (
                        IF (
                     "&amp;"           (IFERROR(MATCH(CONCAT(CONCAT(""*"",AA24),""*""),SPLIT($D24, "",""), 0),0))=2
                                ,
                                (        
                                        IF(
                                               "&amp;" (IFERROR(MATCH(AC24, SPLIT($E24, "",""), 0),-1))&lt;&gt;-1,
                                                2, 
                                                (IF(IFERROR(MATCH(CONCAT(CONCAT(""*"",AC24),""*""), SPLIT($E24, "",""), 0),-1)&lt;&gt;-1,
                "&amp;"                                        1,
                                                        0
                                                        )        
                                                )
                                      "&amp;"  )
                                )
                                ,
                                0
                        )
                )
        )"),0.0)</f>
        <v>0</v>
      </c>
      <c r="AE24" s="45"/>
      <c r="AF24" s="45"/>
      <c r="AG24" s="45"/>
      <c r="AH24" s="45"/>
      <c r="AI24" s="45"/>
      <c r="AJ24" s="45"/>
      <c r="AK24" s="45"/>
      <c r="AL24" s="45"/>
      <c r="AM24" s="45"/>
      <c r="AN24" s="45"/>
      <c r="AO24" s="45"/>
      <c r="AP24" s="45"/>
      <c r="AQ24" s="45"/>
      <c r="AR24" s="45"/>
    </row>
    <row r="25">
      <c r="A25" s="43" t="s">
        <v>62</v>
      </c>
      <c r="B25" s="44" t="s">
        <v>162</v>
      </c>
      <c r="C25" s="45"/>
      <c r="D25" s="46" t="s">
        <v>163</v>
      </c>
      <c r="E25" s="47" t="s">
        <v>123</v>
      </c>
      <c r="F25" s="47" t="s">
        <v>122</v>
      </c>
      <c r="G25" s="48" t="s">
        <v>119</v>
      </c>
      <c r="H25" s="49">
        <f>IFERROR(__xludf.DUMMYFUNCTION("IF(
    (IFERROR(MATCH(G25, SPLIT($D25, "",""), 0),-1))&lt;&gt;-1,
        2, 
    IF(IFERROR(MATCH(CONCAT(CONCAT(""*"",G25),""*""), SPLIT($D25, "",""), 0),-1)&lt;&gt;-1,
        1,
        0
        )        
)"),2.0)</f>
        <v>2</v>
      </c>
      <c r="I25" s="50" t="s">
        <v>118</v>
      </c>
      <c r="J25" s="51">
        <f>IFERROR(__xludf.DUMMYFUNCTION("IF (
                (IFERROR(MATCH(CONCAT(CONCAT(""*"",G25),""*""),SPLIT($D25, "",""), 0),0))=1
                ,
                (
                        IF(
                                (IFERROR(MATCH(I25, SPLIT($F25, "",""), 0),-1))&lt;&gt;-1
          "&amp;"                      ,
                                2
                                , 
                                (IF(IFERROR(MATCH(CONCAT(CONCAT(""*"",I25),""*""), SPLIT($F25, "",""), 0),-1)&lt;&gt;-1,
                                        1,
    "&amp;"                                    0
                                        )        
                                )
                        )
                )
                ,
                (
                        IF (
                        "&amp;"        (IFERROR(MATCH(CONCAT(CONCAT(""*"",G25),""*""),SPLIT($D25, "",""), 0),0))=2
                                ,
                                (        
                                        IF(
                                                (IF"&amp;"ERROR(MATCH(I25, SPLIT($E25, "",""), 0),-1))&lt;&gt;-1,
                                                2, 
                                                (IF(IFERROR(MATCH(CONCAT(CONCAT(""*"",I25),""*""), SPLIT($E25, "",""), 0),-1)&lt;&gt;-1,
                      "&amp;"                                  1,
                                                        0
                                                        )        
                                                )
                                        )
  "&amp;"                              )
                                ,
                                0
                        )
                )
        )"),2.0)</f>
        <v>2</v>
      </c>
      <c r="K25" s="48" t="s">
        <v>105</v>
      </c>
      <c r="L25" s="52">
        <f>IFERROR(__xludf.DUMMYFUNCTION("IF(
    (IFERROR(MATCH(K25, SPLIT($D25, "",""), 0),-1))&lt;&gt;-1,
        2, 
    IF(IFERROR(MATCH(CONCAT(CONCAT(""*"",K25),""*""), SPLIT($D25, "",""), 0),-1)&lt;&gt;-1,
        1,
        0
        )        
)"),1.0)</f>
        <v>1</v>
      </c>
      <c r="M25" s="50" t="s">
        <v>106</v>
      </c>
      <c r="N25" s="53">
        <f>IFERROR(__xludf.DUMMYFUNCTION("IF (
                (IFERROR(MATCH(CONCAT(CONCAT(""*"",K25),""*""),SPLIT($D25, "",""), 0),0))=1
                ,
                (
                        IF(
                                (IFERROR(MATCH(M25, SPLIT($F25, "",""), 0),-1))&lt;&gt;-1
          "&amp;"                      ,
                                2
                                , 
                                (IF(IFERROR(MATCH(CONCAT(CONCAT(""*"",M25),""*""), SPLIT($F25, "",""), 0),-1)&lt;&gt;-1,
                                        1,
    "&amp;"                                    0
                                        )        
                                )
                        )
                )
                ,
                (
                        IF (
                        "&amp;"        (IFERROR(MATCH(CONCAT(CONCAT(""*"",K25),""*""),SPLIT($D25, "",""), 0),0))=2
                                ,
                                (        
                                        IF(
                                                (IF"&amp;"ERROR(MATCH(M25, SPLIT($E25, "",""), 0),-1))&lt;&gt;-1,
                                                2, 
                                                (IF(IFERROR(MATCH(CONCAT(CONCAT(""*"",M25),""*""), SPLIT($E25, "",""), 0),-1)&lt;&gt;-1,
                      "&amp;"                                  1,
                                                        0
                                                        )        
                                                )
                                        )
  "&amp;"                              )
                                ,
                                0
                        )
                )
        )"),1.0)</f>
        <v>1</v>
      </c>
      <c r="O25" s="48" t="s">
        <v>125</v>
      </c>
      <c r="P25" s="49">
        <f>IFERROR(__xludf.DUMMYFUNCTION("IF(
    (IFERROR(MATCH(O25, SPLIT($D25, "",""), 0),-1))&lt;&gt;-1,
        2, 
    IF(IFERROR(MATCH(CONCAT(CONCAT(""*"",O25),""*""), SPLIT($D25, "",""), 0),-1)&lt;&gt;-1,
        1,
        0
        )        
)"),2.0)</f>
        <v>2</v>
      </c>
      <c r="Q25" s="50" t="s">
        <v>124</v>
      </c>
      <c r="R25" s="51">
        <f>IFERROR(__xludf.DUMMYFUNCTION("IF (
                (IFERROR(MATCH(CONCAT(CONCAT(""*"",O25),""*""),SPLIT($D25, "",""), 0),0))=1
                ,
                (
                        IF(
                                (IFERROR(MATCH(Q25, SPLIT($F25, "",""), 0),-1))&lt;&gt;-1
          "&amp;"                      ,
                                2
                                , 
                                (IF(IFERROR(MATCH(CONCAT(CONCAT(""*"",Q25),""*""), SPLIT($F25, "",""), 0),-1)&lt;&gt;-1,
                                        1,
    "&amp;"                                    0
                                        )        
                                )
                        )
                )
                ,
                (
                        IF (
                        "&amp;"        (IFERROR(MATCH(CONCAT(CONCAT(""*"",O25),""*""),SPLIT($D25, "",""), 0),0))=2
                                ,
                                (        
                                        IF(
                                                (IF"&amp;"ERROR(MATCH(Q25, SPLIT($E25, "",""), 0),-1))&lt;&gt;-1,
                                                2, 
                                                (IF(IFERROR(MATCH(CONCAT(CONCAT(""*"",Q25),""*""), SPLIT($E25, "",""), 0),-1)&lt;&gt;-1,
                      "&amp;"                                  1,
                                                        0
                                                        )        
                                                )
                                        )
  "&amp;"                              )
                                ,
                                0
                        )
                )
        )"),2.0)</f>
        <v>2</v>
      </c>
      <c r="S25" s="48" t="s">
        <v>105</v>
      </c>
      <c r="T25" s="49">
        <f>IFERROR(__xludf.DUMMYFUNCTION("IF(
    (IFERROR(MATCH(S25, SPLIT($D25, "",""), 0),-1))&lt;&gt;-1,
        2, 
    IF(IFERROR(MATCH(CONCAT(CONCAT(""*"",S25),""*""), SPLIT($D25, "",""), 0),-1)&lt;&gt;-1,
        1,
        0
        )        
)"),1.0)</f>
        <v>1</v>
      </c>
      <c r="U25" s="50" t="s">
        <v>106</v>
      </c>
      <c r="V25" s="53">
        <f>IFERROR(__xludf.DUMMYFUNCTION("IF (
                (IFERROR(MATCH(CONCAT(CONCAT(""*"",S25),""*""),SPLIT($D25, "",""), 0),0))=1
                ,
                (
                        IF(
                                (IFERROR(MATCH(U25, SPLIT($F25, "",""), 0),-1))&lt;&gt;-1
          "&amp;"                      ,
                                2
                                , 
                                (IF(IFERROR(MATCH(CONCAT(CONCAT(""*"",U25),""*""), SPLIT($F25, "",""), 0),-1)&lt;&gt;-1,
                                        1,
    "&amp;"                                    0
                                        )        
                                )
                        )
                )
                ,
                (
                        IF (
                        "&amp;"        (IFERROR(MATCH(CONCAT(CONCAT(""*"",S25),""*""),SPLIT($D25, "",""), 0),0))=2
                                ,
                                (        
                                        IF(
                                                (IF"&amp;"ERROR(MATCH(U25, SPLIT($E25, "",""), 0),-1))&lt;&gt;-1,
                                                2, 
                                                (IF(IFERROR(MATCH(CONCAT(CONCAT(""*"",U25),""*""), SPLIT($E25, "",""), 0),-1)&lt;&gt;-1,
                      "&amp;"                                  1,
                                                        0
                                                        )        
                                                )
                                        )
  "&amp;"                              )
                                ,
                                0
                        )
                )
        )"),1.0)</f>
        <v>1</v>
      </c>
      <c r="W25" s="48" t="s">
        <v>105</v>
      </c>
      <c r="X25" s="52">
        <f>IFERROR(__xludf.DUMMYFUNCTION("IF(
    (IFERROR(MATCH(W25, SPLIT($D25, "",""), 0),-1))&lt;&gt;-1,
        2, 
    IF(IFERROR(MATCH(CONCAT(CONCAT(""*"",W25),""*""), SPLIT($D25, "",""), 0),-1)&lt;&gt;-1,
        1,
        0
        )        
)"),1.0)</f>
        <v>1</v>
      </c>
      <c r="Y25" s="50" t="s">
        <v>106</v>
      </c>
      <c r="Z25" s="51">
        <f>IFERROR(__xludf.DUMMYFUNCTION("IF (
                (IFERROR(MATCH(CONCAT(CONCAT(""*"",W25),""*""),SPLIT($D25, "",""), 0),0))=1
                ,
                (
                        IF(
                                (IFERROR(MATCH(Y25, SPLIT($F25, "",""), 0),-1))&lt;&gt;-1
          "&amp;"                      ,
                                2
                                , 
                                (IF(IFERROR(MATCH(CONCAT(CONCAT(""*"",Y25),""*""), SPLIT($F25, "",""), 0),-1)&lt;&gt;-1,
                                        1,
    "&amp;"                                    0
                                        )        
                                )
                        )
                )
                ,
                (
                        IF (
                        "&amp;"        (IFERROR(MATCH(CONCAT(CONCAT(""*"",W25),""*""),SPLIT($D25, "",""), 0),0))=2
                                ,
                                (        
                                        IF(
                                                (IF"&amp;"ERROR(MATCH(Y25, SPLIT($E25, "",""), 0),-1))&lt;&gt;-1,
                                                2, 
                                                (IF(IFERROR(MATCH(CONCAT(CONCAT(""*"",Y25),""*""), SPLIT($E25, "",""), 0),-1)&lt;&gt;-1,
                      "&amp;"                                  1,
                                                        0
                                                        )        
                                                )
                                        )
  "&amp;"                              )
                                ,
                                0
                        )
                )
        )"),1.0)</f>
        <v>1</v>
      </c>
      <c r="AA25" s="54" t="s">
        <v>107</v>
      </c>
      <c r="AB25" s="49">
        <f>IFERROR(__xludf.DUMMYFUNCTION("IF(
    (IFERROR(MATCH(AA25, SPLIT($D25, "",""), 0),-1))&lt;&gt;-1,
        2, 
    IF(IFERROR(MATCH(CONCAT(CONCAT(""*"",AA25),""*""), SPLIT($D25, "",""), 0),-1)&lt;&gt;-1,
        1,
        0
        )        
)"),0.0)</f>
        <v>0</v>
      </c>
      <c r="AC25" s="55" t="s">
        <v>164</v>
      </c>
      <c r="AD25" s="51">
        <f>IFERROR(__xludf.DUMMYFUNCTION("IF (
                (IFERROR(MATCH(CONCAT(CONCAT(""*"",AA25),""*""),SPLIT($D25, "",""), 0),0))=1
                ,
                (
                        IF(
                                (IFERROR(MATCH(AC25, SPLIT($F25, "",""), 0),-1))&lt;&gt;-1
        "&amp;"                        ,
                                2
                                , 
                                (IF(IFERROR(MATCH(CONCAT(CONCAT(""*"",AC25),""*""), SPLIT($F25, "",""), 0),-1)&lt;&gt;-1,
                                        1,
 "&amp;"                                       0
                                        )        
                                )
                        )
                )
                ,
                (
                        IF (
                     "&amp;"           (IFERROR(MATCH(CONCAT(CONCAT(""*"",AA25),""*""),SPLIT($D25, "",""), 0),0))=2
                                ,
                                (        
                                        IF(
                                               "&amp;" (IFERROR(MATCH(AC25, SPLIT($E25, "",""), 0),-1))&lt;&gt;-1,
                                                2, 
                                                (IF(IFERROR(MATCH(CONCAT(CONCAT(""*"",AC25),""*""), SPLIT($E25, "",""), 0),-1)&lt;&gt;-1,
                "&amp;"                                        1,
                                                        0
                                                        )        
                                                )
                                      "&amp;"  )
                                )
                                ,
                                0
                        )
                )
        )"),0.0)</f>
        <v>0</v>
      </c>
      <c r="AE25" s="45"/>
      <c r="AF25" s="45"/>
      <c r="AG25" s="45"/>
      <c r="AH25" s="45"/>
      <c r="AI25" s="45"/>
      <c r="AJ25" s="45"/>
      <c r="AK25" s="45"/>
      <c r="AL25" s="45"/>
      <c r="AM25" s="45"/>
      <c r="AN25" s="45"/>
      <c r="AO25" s="45"/>
      <c r="AP25" s="45"/>
      <c r="AQ25" s="45"/>
      <c r="AR25" s="45"/>
    </row>
    <row r="26">
      <c r="A26" s="33" t="s">
        <v>65</v>
      </c>
      <c r="B26" s="34" t="s">
        <v>165</v>
      </c>
      <c r="D26" s="35" t="s">
        <v>141</v>
      </c>
      <c r="E26" s="36" t="s">
        <v>138</v>
      </c>
      <c r="F26" s="36" t="s">
        <v>137</v>
      </c>
      <c r="G26" s="37" t="s">
        <v>105</v>
      </c>
      <c r="H26" s="38">
        <f>IFERROR(__xludf.DUMMYFUNCTION("IF(
    (IFERROR(MATCH(G26, SPLIT($D26, "",""), 0),-1))&lt;&gt;-1,
        2, 
    IF(IFERROR(MATCH(CONCAT(CONCAT(""*"",G26),""*""), SPLIT($D26, "",""), 0),-1)&lt;&gt;-1,
        1,
        0
        )        
)"),2.0)</f>
        <v>2</v>
      </c>
      <c r="I26" s="2" t="s">
        <v>106</v>
      </c>
      <c r="J26" s="39">
        <f>IFERROR(__xludf.DUMMYFUNCTION("IF (
                (IFERROR(MATCH(CONCAT(CONCAT(""*"",G26),""*""),SPLIT($D26, "",""), 0),0))=1
                ,
                (
                        IF(
                                (IFERROR(MATCH(I26, SPLIT($F26, "",""), 0),-1))&lt;&gt;-1
          "&amp;"                      ,
                                2
                                , 
                                (IF(IFERROR(MATCH(CONCAT(CONCAT(""*"",I26),""*""), SPLIT($F26, "",""), 0),-1)&lt;&gt;-1,
                                        1,
    "&amp;"                                    0
                                        )        
                                )
                        )
                )
                ,
                (
                        IF (
                        "&amp;"        (IFERROR(MATCH(CONCAT(CONCAT(""*"",G26),""*""),SPLIT($D26, "",""), 0),0))=2
                                ,
                                (        
                                        IF(
                                                (IF"&amp;"ERROR(MATCH(I26, SPLIT($E26, "",""), 0),-1))&lt;&gt;-1,
                                                2, 
                                                (IF(IFERROR(MATCH(CONCAT(CONCAT(""*"",I26),""*""), SPLIT($E26, "",""), 0),-1)&lt;&gt;-1,
                      "&amp;"                                  1,
                                                        0
                                                        )        
                                                )
                                        )
  "&amp;"                              )
                                ,
                                0
                        )
                )
        )"),2.0)</f>
        <v>2</v>
      </c>
      <c r="K26" s="37" t="s">
        <v>105</v>
      </c>
      <c r="L26" s="40">
        <f>IFERROR(__xludf.DUMMYFUNCTION("IF(
    (IFERROR(MATCH(K26, SPLIT($D26, "",""), 0),-1))&lt;&gt;-1,
        2, 
    IF(IFERROR(MATCH(CONCAT(CONCAT(""*"",K26),""*""), SPLIT($D26, "",""), 0),-1)&lt;&gt;-1,
        1,
        0
        )        
)"),2.0)</f>
        <v>2</v>
      </c>
      <c r="M26" s="2" t="s">
        <v>106</v>
      </c>
      <c r="N26" s="41">
        <f>IFERROR(__xludf.DUMMYFUNCTION("IF (
                (IFERROR(MATCH(CONCAT(CONCAT(""*"",K26),""*""),SPLIT($D26, "",""), 0),0))=1
                ,
                (
                        IF(
                                (IFERROR(MATCH(M26, SPLIT($F26, "",""), 0),-1))&lt;&gt;-1
          "&amp;"                      ,
                                2
                                , 
                                (IF(IFERROR(MATCH(CONCAT(CONCAT(""*"",M26),""*""), SPLIT($F26, "",""), 0),-1)&lt;&gt;-1,
                                        1,
    "&amp;"                                    0
                                        )        
                                )
                        )
                )
                ,
                (
                        IF (
                        "&amp;"        (IFERROR(MATCH(CONCAT(CONCAT(""*"",K26),""*""),SPLIT($D26, "",""), 0),0))=2
                                ,
                                (        
                                        IF(
                                                (IF"&amp;"ERROR(MATCH(M26, SPLIT($E26, "",""), 0),-1))&lt;&gt;-1,
                                                2, 
                                                (IF(IFERROR(MATCH(CONCAT(CONCAT(""*"",M26),""*""), SPLIT($E26, "",""), 0),-1)&lt;&gt;-1,
                      "&amp;"                                  1,
                                                        0
                                                        )        
                                                )
                                        )
  "&amp;"                              )
                                ,
                                0
                        )
                )
        )"),2.0)</f>
        <v>2</v>
      </c>
      <c r="O26" s="37" t="s">
        <v>105</v>
      </c>
      <c r="P26" s="38">
        <f>IFERROR(__xludf.DUMMYFUNCTION("IF(
    (IFERROR(MATCH(O26, SPLIT($D26, "",""), 0),-1))&lt;&gt;-1,
        2, 
    IF(IFERROR(MATCH(CONCAT(CONCAT(""*"",O26),""*""), SPLIT($D26, "",""), 0),-1)&lt;&gt;-1,
        1,
        0
        )        
)"),2.0)</f>
        <v>2</v>
      </c>
      <c r="Q26" s="2" t="s">
        <v>106</v>
      </c>
      <c r="R26" s="39">
        <f>IFERROR(__xludf.DUMMYFUNCTION("IF (
                (IFERROR(MATCH(CONCAT(CONCAT(""*"",O26),""*""),SPLIT($D26, "",""), 0),0))=1
                ,
                (
                        IF(
                                (IFERROR(MATCH(Q26, SPLIT($F26, "",""), 0),-1))&lt;&gt;-1
          "&amp;"                      ,
                                2
                                , 
                                (IF(IFERROR(MATCH(CONCAT(CONCAT(""*"",Q26),""*""), SPLIT($F26, "",""), 0),-1)&lt;&gt;-1,
                                        1,
    "&amp;"                                    0
                                        )        
                                )
                        )
                )
                ,
                (
                        IF (
                        "&amp;"        (IFERROR(MATCH(CONCAT(CONCAT(""*"",O26),""*""),SPLIT($D26, "",""), 0),0))=2
                                ,
                                (        
                                        IF(
                                                (IF"&amp;"ERROR(MATCH(Q26, SPLIT($E26, "",""), 0),-1))&lt;&gt;-1,
                                                2, 
                                                (IF(IFERROR(MATCH(CONCAT(CONCAT(""*"",Q26),""*""), SPLIT($E26, "",""), 0),-1)&lt;&gt;-1,
                      "&amp;"                                  1,
                                                        0
                                                        )        
                                                )
                                        )
  "&amp;"                              )
                                ,
                                0
                        )
                )
        )"),2.0)</f>
        <v>2</v>
      </c>
      <c r="S26" s="37" t="s">
        <v>105</v>
      </c>
      <c r="T26" s="38">
        <f>IFERROR(__xludf.DUMMYFUNCTION("IF(
    (IFERROR(MATCH(S26, SPLIT($D26, "",""), 0),-1))&lt;&gt;-1,
        2, 
    IF(IFERROR(MATCH(CONCAT(CONCAT(""*"",S26),""*""), SPLIT($D26, "",""), 0),-1)&lt;&gt;-1,
        1,
        0
        )        
)"),2.0)</f>
        <v>2</v>
      </c>
      <c r="U26" s="2" t="s">
        <v>106</v>
      </c>
      <c r="V26" s="41">
        <f>IFERROR(__xludf.DUMMYFUNCTION("IF (
                (IFERROR(MATCH(CONCAT(CONCAT(""*"",S26),""*""),SPLIT($D26, "",""), 0),0))=1
                ,
                (
                        IF(
                                (IFERROR(MATCH(U26, SPLIT($F26, "",""), 0),-1))&lt;&gt;-1
          "&amp;"                      ,
                                2
                                , 
                                (IF(IFERROR(MATCH(CONCAT(CONCAT(""*"",U26),""*""), SPLIT($F26, "",""), 0),-1)&lt;&gt;-1,
                                        1,
    "&amp;"                                    0
                                        )        
                                )
                        )
                )
                ,
                (
                        IF (
                        "&amp;"        (IFERROR(MATCH(CONCAT(CONCAT(""*"",S26),""*""),SPLIT($D26, "",""), 0),0))=2
                                ,
                                (        
                                        IF(
                                                (IF"&amp;"ERROR(MATCH(U26, SPLIT($E26, "",""), 0),-1))&lt;&gt;-1,
                                                2, 
                                                (IF(IFERROR(MATCH(CONCAT(CONCAT(""*"",U26),""*""), SPLIT($E26, "",""), 0),-1)&lt;&gt;-1,
                      "&amp;"                                  1,
                                                        0
                                                        )        
                                                )
                                        )
  "&amp;"                              )
                                ,
                                0
                        )
                )
        )"),2.0)</f>
        <v>2</v>
      </c>
      <c r="W26" s="37" t="s">
        <v>105</v>
      </c>
      <c r="X26" s="40">
        <f>IFERROR(__xludf.DUMMYFUNCTION("IF(
    (IFERROR(MATCH(W26, SPLIT($D26, "",""), 0),-1))&lt;&gt;-1,
        2, 
    IF(IFERROR(MATCH(CONCAT(CONCAT(""*"",W26),""*""), SPLIT($D26, "",""), 0),-1)&lt;&gt;-1,
        1,
        0
        )        
)"),2.0)</f>
        <v>2</v>
      </c>
      <c r="Y26" s="2" t="s">
        <v>106</v>
      </c>
      <c r="Z26" s="39">
        <f>IFERROR(__xludf.DUMMYFUNCTION("IF (
                (IFERROR(MATCH(CONCAT(CONCAT(""*"",W26),""*""),SPLIT($D26, "",""), 0),0))=1
                ,
                (
                        IF(
                                (IFERROR(MATCH(Y26, SPLIT($F26, "",""), 0),-1))&lt;&gt;-1
          "&amp;"                      ,
                                2
                                , 
                                (IF(IFERROR(MATCH(CONCAT(CONCAT(""*"",Y26),""*""), SPLIT($F26, "",""), 0),-1)&lt;&gt;-1,
                                        1,
    "&amp;"                                    0
                                        )        
                                )
                        )
                )
                ,
                (
                        IF (
                        "&amp;"        (IFERROR(MATCH(CONCAT(CONCAT(""*"",W26),""*""),SPLIT($D26, "",""), 0),0))=2
                                ,
                                (        
                                        IF(
                                                (IF"&amp;"ERROR(MATCH(Y26, SPLIT($E26, "",""), 0),-1))&lt;&gt;-1,
                                                2, 
                                                (IF(IFERROR(MATCH(CONCAT(CONCAT(""*"",Y26),""*""), SPLIT($E26, "",""), 0),-1)&lt;&gt;-1,
                      "&amp;"                                  1,
                                                        0
                                                        )        
                                                )
                                        )
  "&amp;"                              )
                                ,
                                0
                        )
                )
        )"),2.0)</f>
        <v>2</v>
      </c>
      <c r="AA26" s="42" t="s">
        <v>107</v>
      </c>
      <c r="AB26" s="40">
        <f>IFERROR(__xludf.DUMMYFUNCTION("IF(
    (IFERROR(MATCH(AA26, SPLIT($D26, "",""), 0),-1))&lt;&gt;-1,
        2, 
    IF(IFERROR(MATCH(CONCAT(CONCAT(""*"",AA26),""*""), SPLIT($D26, "",""), 0),-1)&lt;&gt;-1,
        1,
        0
        )        
)"),0.0)</f>
        <v>0</v>
      </c>
      <c r="AC26" s="5" t="s">
        <v>166</v>
      </c>
      <c r="AD26" s="39">
        <f>IFERROR(__xludf.DUMMYFUNCTION("IF (
                (IFERROR(MATCH(CONCAT(CONCAT(""*"",AA26),""*""),SPLIT($D26, "",""), 0),0))=1
                ,
                (
                        IF(
                                (IFERROR(MATCH(AC26, SPLIT($F26, "",""), 0),-1))&lt;&gt;-1
        "&amp;"                        ,
                                2
                                , 
                                (IF(IFERROR(MATCH(CONCAT(CONCAT(""*"",AC26),""*""), SPLIT($F26, "",""), 0),-1)&lt;&gt;-1,
                                        1,
 "&amp;"                                       0
                                        )        
                                )
                        )
                )
                ,
                (
                        IF (
                     "&amp;"           (IFERROR(MATCH(CONCAT(CONCAT(""*"",AA26),""*""),SPLIT($D26, "",""), 0),0))=2
                                ,
                                (        
                                        IF(
                                               "&amp;" (IFERROR(MATCH(AC26, SPLIT($E26, "",""), 0),-1))&lt;&gt;-1,
                                                2, 
                                                (IF(IFERROR(MATCH(CONCAT(CONCAT(""*"",AC26),""*""), SPLIT($E26, "",""), 0),-1)&lt;&gt;-1,
                "&amp;"                                        1,
                                                        0
                                                        )        
                                                )
                                      "&amp;"  )
                                )
                                ,
                                0
                        )
                )
        )"),0.0)</f>
        <v>0</v>
      </c>
    </row>
    <row r="27">
      <c r="A27" s="33" t="s">
        <v>68</v>
      </c>
      <c r="B27" s="34" t="s">
        <v>167</v>
      </c>
      <c r="D27" s="35" t="s">
        <v>136</v>
      </c>
      <c r="E27" s="36" t="s">
        <v>137</v>
      </c>
      <c r="F27" s="36" t="s">
        <v>138</v>
      </c>
      <c r="G27" s="37" t="s">
        <v>106</v>
      </c>
      <c r="H27" s="38">
        <f>IFERROR(__xludf.DUMMYFUNCTION("IF(
    (IFERROR(MATCH(G27, SPLIT($D27, "",""), 0),-1))&lt;&gt;-1,
        2, 
    IF(IFERROR(MATCH(CONCAT(CONCAT(""*"",G27),""*""), SPLIT($D27, "",""), 0),-1)&lt;&gt;-1,
        1,
        0
        )        
)"),2.0)</f>
        <v>2</v>
      </c>
      <c r="I27" s="2" t="s">
        <v>105</v>
      </c>
      <c r="J27" s="39">
        <f>IFERROR(__xludf.DUMMYFUNCTION("IF (
                (IFERROR(MATCH(CONCAT(CONCAT(""*"",G27),""*""),SPLIT($D27, "",""), 0),0))=1
                ,
                (
                        IF(
                                (IFERROR(MATCH(I27, SPLIT($F27, "",""), 0),-1))&lt;&gt;-1
          "&amp;"                      ,
                                2
                                , 
                                (IF(IFERROR(MATCH(CONCAT(CONCAT(""*"",I27),""*""), SPLIT($F27, "",""), 0),-1)&lt;&gt;-1,
                                        1,
    "&amp;"                                    0
                                        )        
                                )
                        )
                )
                ,
                (
                        IF (
                        "&amp;"        (IFERROR(MATCH(CONCAT(CONCAT(""*"",G27),""*""),SPLIT($D27, "",""), 0),0))=2
                                ,
                                (        
                                        IF(
                                                (IF"&amp;"ERROR(MATCH(I27, SPLIT($E27, "",""), 0),-1))&lt;&gt;-1,
                                                2, 
                                                (IF(IFERROR(MATCH(CONCAT(CONCAT(""*"",I27),""*""), SPLIT($E27, "",""), 0),-1)&lt;&gt;-1,
                      "&amp;"                                  1,
                                                        0
                                                        )        
                                                )
                                        )
  "&amp;"                              )
                                ,
                                0
                        )
                )
        )"),2.0)</f>
        <v>2</v>
      </c>
      <c r="K27" s="37" t="s">
        <v>106</v>
      </c>
      <c r="L27" s="40">
        <f>IFERROR(__xludf.DUMMYFUNCTION("IF(
    (IFERROR(MATCH(K27, SPLIT($D27, "",""), 0),-1))&lt;&gt;-1,
        2, 
    IF(IFERROR(MATCH(CONCAT(CONCAT(""*"",K27),""*""), SPLIT($D27, "",""), 0),-1)&lt;&gt;-1,
        1,
        0
        )        
)"),2.0)</f>
        <v>2</v>
      </c>
      <c r="M27" s="2" t="s">
        <v>105</v>
      </c>
      <c r="N27" s="41">
        <f>IFERROR(__xludf.DUMMYFUNCTION("IF (
                (IFERROR(MATCH(CONCAT(CONCAT(""*"",K27),""*""),SPLIT($D27, "",""), 0),0))=1
                ,
                (
                        IF(
                                (IFERROR(MATCH(M27, SPLIT($F27, "",""), 0),-1))&lt;&gt;-1
          "&amp;"                      ,
                                2
                                , 
                                (IF(IFERROR(MATCH(CONCAT(CONCAT(""*"",M27),""*""), SPLIT($F27, "",""), 0),-1)&lt;&gt;-1,
                                        1,
    "&amp;"                                    0
                                        )        
                                )
                        )
                )
                ,
                (
                        IF (
                        "&amp;"        (IFERROR(MATCH(CONCAT(CONCAT(""*"",K27),""*""),SPLIT($D27, "",""), 0),0))=2
                                ,
                                (        
                                        IF(
                                                (IF"&amp;"ERROR(MATCH(M27, SPLIT($E27, "",""), 0),-1))&lt;&gt;-1,
                                                2, 
                                                (IF(IFERROR(MATCH(CONCAT(CONCAT(""*"",M27),""*""), SPLIT($E27, "",""), 0),-1)&lt;&gt;-1,
                      "&amp;"                                  1,
                                                        0
                                                        )        
                                                )
                                        )
  "&amp;"                              )
                                ,
                                0
                        )
                )
        )"),2.0)</f>
        <v>2</v>
      </c>
      <c r="O27" s="37" t="s">
        <v>106</v>
      </c>
      <c r="P27" s="38">
        <f>IFERROR(__xludf.DUMMYFUNCTION("IF(
    (IFERROR(MATCH(O27, SPLIT($D27, "",""), 0),-1))&lt;&gt;-1,
        2, 
    IF(IFERROR(MATCH(CONCAT(CONCAT(""*"",O27),""*""), SPLIT($D27, "",""), 0),-1)&lt;&gt;-1,
        1,
        0
        )        
)"),2.0)</f>
        <v>2</v>
      </c>
      <c r="Q27" s="2" t="s">
        <v>105</v>
      </c>
      <c r="R27" s="39">
        <f>IFERROR(__xludf.DUMMYFUNCTION("IF (
                (IFERROR(MATCH(CONCAT(CONCAT(""*"",O27),""*""),SPLIT($D27, "",""), 0),0))=1
                ,
                (
                        IF(
                                (IFERROR(MATCH(Q27, SPLIT($F27, "",""), 0),-1))&lt;&gt;-1
          "&amp;"                      ,
                                2
                                , 
                                (IF(IFERROR(MATCH(CONCAT(CONCAT(""*"",Q27),""*""), SPLIT($F27, "",""), 0),-1)&lt;&gt;-1,
                                        1,
    "&amp;"                                    0
                                        )        
                                )
                        )
                )
                ,
                (
                        IF (
                        "&amp;"        (IFERROR(MATCH(CONCAT(CONCAT(""*"",O27),""*""),SPLIT($D27, "",""), 0),0))=2
                                ,
                                (        
                                        IF(
                                                (IF"&amp;"ERROR(MATCH(Q27, SPLIT($E27, "",""), 0),-1))&lt;&gt;-1,
                                                2, 
                                                (IF(IFERROR(MATCH(CONCAT(CONCAT(""*"",Q27),""*""), SPLIT($E27, "",""), 0),-1)&lt;&gt;-1,
                      "&amp;"                                  1,
                                                        0
                                                        )        
                                                )
                                        )
  "&amp;"                              )
                                ,
                                0
                        )
                )
        )"),2.0)</f>
        <v>2</v>
      </c>
      <c r="S27" s="37" t="s">
        <v>106</v>
      </c>
      <c r="T27" s="38">
        <f>IFERROR(__xludf.DUMMYFUNCTION("IF(
    (IFERROR(MATCH(S27, SPLIT($D27, "",""), 0),-1))&lt;&gt;-1,
        2, 
    IF(IFERROR(MATCH(CONCAT(CONCAT(""*"",S27),""*""), SPLIT($D27, "",""), 0),-1)&lt;&gt;-1,
        1,
        0
        )        
)"),2.0)</f>
        <v>2</v>
      </c>
      <c r="U27" s="2" t="s">
        <v>105</v>
      </c>
      <c r="V27" s="41">
        <f>IFERROR(__xludf.DUMMYFUNCTION("IF (
                (IFERROR(MATCH(CONCAT(CONCAT(""*"",S27),""*""),SPLIT($D27, "",""), 0),0))=1
                ,
                (
                        IF(
                                (IFERROR(MATCH(U27, SPLIT($F27, "",""), 0),-1))&lt;&gt;-1
          "&amp;"                      ,
                                2
                                , 
                                (IF(IFERROR(MATCH(CONCAT(CONCAT(""*"",U27),""*""), SPLIT($F27, "",""), 0),-1)&lt;&gt;-1,
                                        1,
    "&amp;"                                    0
                                        )        
                                )
                        )
                )
                ,
                (
                        IF (
                        "&amp;"        (IFERROR(MATCH(CONCAT(CONCAT(""*"",S27),""*""),SPLIT($D27, "",""), 0),0))=2
                                ,
                                (        
                                        IF(
                                                (IF"&amp;"ERROR(MATCH(U27, SPLIT($E27, "",""), 0),-1))&lt;&gt;-1,
                                                2, 
                                                (IF(IFERROR(MATCH(CONCAT(CONCAT(""*"",U27),""*""), SPLIT($E27, "",""), 0),-1)&lt;&gt;-1,
                      "&amp;"                                  1,
                                                        0
                                                        )        
                                                )
                                        )
  "&amp;"                              )
                                ,
                                0
                        )
                )
        )"),2.0)</f>
        <v>2</v>
      </c>
      <c r="W27" s="37" t="s">
        <v>106</v>
      </c>
      <c r="X27" s="40">
        <f>IFERROR(__xludf.DUMMYFUNCTION("IF(
    (IFERROR(MATCH(W27, SPLIT($D27, "",""), 0),-1))&lt;&gt;-1,
        2, 
    IF(IFERROR(MATCH(CONCAT(CONCAT(""*"",W27),""*""), SPLIT($D27, "",""), 0),-1)&lt;&gt;-1,
        1,
        0
        )        
)"),2.0)</f>
        <v>2</v>
      </c>
      <c r="Y27" s="2" t="s">
        <v>105</v>
      </c>
      <c r="Z27" s="39">
        <f>IFERROR(__xludf.DUMMYFUNCTION("IF (
                (IFERROR(MATCH(CONCAT(CONCAT(""*"",W27),""*""),SPLIT($D27, "",""), 0),0))=1
                ,
                (
                        IF(
                                (IFERROR(MATCH(Y27, SPLIT($F27, "",""), 0),-1))&lt;&gt;-1
          "&amp;"                      ,
                                2
                                , 
                                (IF(IFERROR(MATCH(CONCAT(CONCAT(""*"",Y27),""*""), SPLIT($F27, "",""), 0),-1)&lt;&gt;-1,
                                        1,
    "&amp;"                                    0
                                        )        
                                )
                        )
                )
                ,
                (
                        IF (
                        "&amp;"        (IFERROR(MATCH(CONCAT(CONCAT(""*"",W27),""*""),SPLIT($D27, "",""), 0),0))=2
                                ,
                                (        
                                        IF(
                                                (IF"&amp;"ERROR(MATCH(Y27, SPLIT($E27, "",""), 0),-1))&lt;&gt;-1,
                                                2, 
                                                (IF(IFERROR(MATCH(CONCAT(CONCAT(""*"",Y27),""*""), SPLIT($E27, "",""), 0),-1)&lt;&gt;-1,
                      "&amp;"                                  1,
                                                        0
                                                        )        
                                                )
                                        )
  "&amp;"                              )
                                ,
                                0
                        )
                )
        )"),2.0)</f>
        <v>2</v>
      </c>
      <c r="AA27" s="42" t="s">
        <v>107</v>
      </c>
      <c r="AB27" s="40">
        <f>IFERROR(__xludf.DUMMYFUNCTION("IF(
    (IFERROR(MATCH(AA27, SPLIT($D27, "",""), 0),-1))&lt;&gt;-1,
        2, 
    IF(IFERROR(MATCH(CONCAT(CONCAT(""*"",AA27),""*""), SPLIT($D27, "",""), 0),-1)&lt;&gt;-1,
        1,
        0
        )        
)"),0.0)</f>
        <v>0</v>
      </c>
      <c r="AC27" s="5" t="s">
        <v>168</v>
      </c>
      <c r="AD27" s="39">
        <f>IFERROR(__xludf.DUMMYFUNCTION("IF (
                (IFERROR(MATCH(CONCAT(CONCAT(""*"",AA27),""*""),SPLIT($D27, "",""), 0),0))=1
                ,
                (
                        IF(
                                (IFERROR(MATCH(AC27, SPLIT($F27, "",""), 0),-1))&lt;&gt;-1
        "&amp;"                        ,
                                2
                                , 
                                (IF(IFERROR(MATCH(CONCAT(CONCAT(""*"",AC27),""*""), SPLIT($F27, "",""), 0),-1)&lt;&gt;-1,
                                        1,
 "&amp;"                                       0
                                        )        
                                )
                        )
                )
                ,
                (
                        IF (
                     "&amp;"           (IFERROR(MATCH(CONCAT(CONCAT(""*"",AA27),""*""),SPLIT($D27, "",""), 0),0))=2
                                ,
                                (        
                                        IF(
                                               "&amp;" (IFERROR(MATCH(AC27, SPLIT($E27, "",""), 0),-1))&lt;&gt;-1,
                                                2, 
                                                (IF(IFERROR(MATCH(CONCAT(CONCAT(""*"",AC27),""*""), SPLIT($E27, "",""), 0),-1)&lt;&gt;-1,
                "&amp;"                                        1,
                                                        0
                                                        )        
                                                )
                                      "&amp;"  )
                                )
                                ,
                                0
                        )
                )
        )"),0.0)</f>
        <v>0</v>
      </c>
    </row>
    <row r="28">
      <c r="A28" s="5"/>
      <c r="B28" s="14" t="s">
        <v>169</v>
      </c>
      <c r="C28" s="6"/>
      <c r="D28" s="5"/>
      <c r="E28" s="56"/>
      <c r="F28" s="56"/>
      <c r="G28" s="57" t="s">
        <v>81</v>
      </c>
      <c r="H28" s="58"/>
      <c r="I28" s="59"/>
      <c r="J28" s="60"/>
      <c r="K28" s="61" t="s">
        <v>170</v>
      </c>
      <c r="L28" s="58"/>
      <c r="M28" s="59"/>
      <c r="N28" s="58"/>
      <c r="O28" s="62" t="s">
        <v>85</v>
      </c>
      <c r="P28" s="63"/>
      <c r="Q28" s="64"/>
      <c r="R28" s="65"/>
      <c r="S28" s="61" t="s">
        <v>171</v>
      </c>
      <c r="T28" s="63"/>
      <c r="U28" s="64"/>
      <c r="V28" s="63"/>
      <c r="W28" s="62" t="s">
        <v>172</v>
      </c>
      <c r="X28" s="66"/>
      <c r="Y28" s="63"/>
      <c r="Z28" s="65"/>
      <c r="AA28" s="62" t="s">
        <v>91</v>
      </c>
      <c r="AB28" s="66"/>
      <c r="AC28" s="63"/>
      <c r="AD28" s="65"/>
    </row>
    <row r="29">
      <c r="A29" s="5"/>
      <c r="B29" s="5"/>
      <c r="C29" s="12" t="s">
        <v>173</v>
      </c>
      <c r="E29" s="6"/>
      <c r="F29" s="5"/>
      <c r="G29" s="67">
        <f>COUNTIF(H8:H27,"=1")/20</f>
        <v>0</v>
      </c>
      <c r="H29" s="68">
        <f>COUNTIF(H8:H27,"=2")/20</f>
        <v>1</v>
      </c>
      <c r="I29" s="69">
        <f>COUNTIF(J8:J27,"=1")/20</f>
        <v>0</v>
      </c>
      <c r="J29" s="70">
        <f>COUNTIF(J8:J27,"=2")/20</f>
        <v>0.9</v>
      </c>
      <c r="K29" s="68">
        <f>COUNTIF(L8:L27,"=1")/20</f>
        <v>0.2</v>
      </c>
      <c r="L29" s="68">
        <f>COUNTIF(L8:L27,"=2")/20</f>
        <v>0.8</v>
      </c>
      <c r="M29" s="69">
        <f>COUNTIF(N8:N27,"=1")/20</f>
        <v>0.2</v>
      </c>
      <c r="N29" s="68">
        <f>COUNTIF(N8:N27,"=2")/20</f>
        <v>0.8</v>
      </c>
      <c r="O29" s="67">
        <f>COUNTIF(P8:P27,"=1")/20</f>
        <v>0</v>
      </c>
      <c r="P29" s="68">
        <f>COUNTIF(P8:P27,"=2")/20</f>
        <v>1</v>
      </c>
      <c r="Q29" s="69">
        <f>COUNTIF(R8:R27,"=1")/20</f>
        <v>0</v>
      </c>
      <c r="R29" s="70">
        <f>COUNTIF(R8:R27,"=2")/20</f>
        <v>1</v>
      </c>
      <c r="S29" s="67">
        <f>COUNTIF(T8:T27,"=1")/20</f>
        <v>0.25</v>
      </c>
      <c r="T29" s="68">
        <f>COUNTIF(T8:T27,"=2")/20</f>
        <v>0.75</v>
      </c>
      <c r="U29" s="69">
        <f>COUNTIF(V8:V27,"=1")/20</f>
        <v>0.25</v>
      </c>
      <c r="V29" s="70">
        <f>COUNTIF(V8:V27,"=2")/20</f>
        <v>0.75</v>
      </c>
      <c r="W29" s="67">
        <f>COUNTIF(X8:X27,"=1")/20</f>
        <v>0.3</v>
      </c>
      <c r="X29" s="68">
        <f>COUNTIF(X8:X27,"=2")/20</f>
        <v>0.7</v>
      </c>
      <c r="Y29" s="69">
        <f>COUNTIF(Z8:Z27,"=1")/20</f>
        <v>0.3</v>
      </c>
      <c r="Z29" s="70">
        <f>COUNTIF(Z8:Z27,"=2")/20</f>
        <v>0.7</v>
      </c>
      <c r="AA29" s="67">
        <f>COUNTIF(AB8:AB27,"=1")/20</f>
        <v>0</v>
      </c>
      <c r="AB29" s="68">
        <f>COUNTIF(AB8:AB27,"=2")/20</f>
        <v>0</v>
      </c>
      <c r="AC29" s="69">
        <f>COUNTIF(AD8:AD27,"=1")/20</f>
        <v>0</v>
      </c>
      <c r="AD29" s="70">
        <f>COUNTIF(AD8:AD27,"=2")/20</f>
        <v>0</v>
      </c>
    </row>
    <row r="30">
      <c r="A30" s="5"/>
      <c r="B30" s="5"/>
      <c r="C30" s="6"/>
      <c r="D30" s="5"/>
      <c r="E30" s="5"/>
      <c r="F30" s="5"/>
      <c r="G30" s="71"/>
      <c r="H30" s="72"/>
      <c r="I30" s="72"/>
      <c r="J30" s="73"/>
      <c r="K30" s="5"/>
      <c r="L30" s="72"/>
      <c r="M30" s="72"/>
      <c r="N30" s="72"/>
      <c r="O30" s="10"/>
      <c r="P30" s="72"/>
      <c r="Q30" s="72"/>
      <c r="R30" s="73"/>
      <c r="S30" s="72"/>
      <c r="T30" s="72"/>
      <c r="U30" s="72"/>
      <c r="V30" s="72"/>
      <c r="W30" s="10"/>
      <c r="X30" s="72"/>
      <c r="Y30" s="72"/>
      <c r="Z30" s="73"/>
      <c r="AA30" s="5"/>
      <c r="AC30" s="74"/>
    </row>
    <row r="31">
      <c r="A31" s="75"/>
      <c r="B31" s="76"/>
      <c r="C31" s="75"/>
      <c r="D31" s="75"/>
      <c r="E31" s="75"/>
      <c r="F31" s="76"/>
      <c r="G31" s="77"/>
      <c r="H31" s="75"/>
      <c r="I31" s="75"/>
      <c r="J31" s="78"/>
      <c r="K31" s="75"/>
      <c r="L31" s="75"/>
      <c r="M31" s="75"/>
      <c r="N31" s="75"/>
      <c r="O31" s="77"/>
      <c r="P31" s="75"/>
      <c r="Q31" s="75"/>
      <c r="R31" s="78"/>
      <c r="S31" s="75"/>
      <c r="T31" s="75"/>
      <c r="U31" s="75"/>
      <c r="V31" s="75"/>
      <c r="W31" s="77"/>
      <c r="X31" s="75"/>
      <c r="Y31" s="75"/>
      <c r="Z31" s="78"/>
      <c r="AA31" s="75"/>
      <c r="AB31" s="79"/>
      <c r="AC31" s="79"/>
      <c r="AD31" s="79"/>
      <c r="AE31" s="79"/>
      <c r="AF31" s="79"/>
      <c r="AG31" s="79"/>
      <c r="AH31" s="79"/>
      <c r="AI31" s="79"/>
      <c r="AJ31" s="79"/>
      <c r="AK31" s="79"/>
      <c r="AL31" s="79"/>
      <c r="AM31" s="79"/>
      <c r="AN31" s="79"/>
      <c r="AO31" s="79"/>
      <c r="AP31" s="79"/>
      <c r="AQ31" s="79"/>
      <c r="AR31" s="79"/>
    </row>
    <row r="32">
      <c r="B32" s="1" t="s">
        <v>174</v>
      </c>
      <c r="G32" s="80" t="s">
        <v>175</v>
      </c>
      <c r="K32" s="80" t="s">
        <v>176</v>
      </c>
      <c r="O32" s="80" t="s">
        <v>177</v>
      </c>
      <c r="S32" s="80" t="s">
        <v>178</v>
      </c>
      <c r="T32" s="1"/>
      <c r="V32" s="1"/>
      <c r="W32" s="80" t="s">
        <v>179</v>
      </c>
      <c r="Y32" s="1"/>
      <c r="AA32" s="1"/>
      <c r="AB32" s="1"/>
      <c r="AD32" s="1"/>
    </row>
    <row r="33" ht="66.0" customHeight="1">
      <c r="A33" s="81"/>
      <c r="B33" s="81" t="s">
        <v>180</v>
      </c>
      <c r="C33" s="81"/>
      <c r="D33" s="81"/>
      <c r="E33" s="81"/>
      <c r="G33" s="82" t="s">
        <v>181</v>
      </c>
      <c r="H33" s="81"/>
      <c r="I33" s="81"/>
      <c r="J33" s="81"/>
      <c r="K33" s="82" t="s">
        <v>182</v>
      </c>
      <c r="L33" s="81"/>
      <c r="M33" s="81"/>
      <c r="N33" s="81"/>
      <c r="O33" s="82" t="s">
        <v>183</v>
      </c>
      <c r="Q33" s="81"/>
      <c r="R33" s="81"/>
      <c r="S33" s="82" t="s">
        <v>184</v>
      </c>
      <c r="T33" s="83"/>
      <c r="V33" s="83"/>
      <c r="W33" s="82" t="s">
        <v>185</v>
      </c>
      <c r="X33" s="81"/>
      <c r="Y33" s="83"/>
      <c r="AA33" s="83"/>
      <c r="AB33" s="83"/>
      <c r="AD33" s="83"/>
    </row>
    <row r="34" ht="67.5" customHeight="1">
      <c r="A34" s="81"/>
      <c r="B34" s="81" t="s">
        <v>186</v>
      </c>
      <c r="C34" s="81"/>
      <c r="D34" s="81"/>
      <c r="E34" s="81"/>
      <c r="G34" s="82" t="s">
        <v>187</v>
      </c>
      <c r="H34" s="81"/>
      <c r="I34" s="81"/>
      <c r="J34" s="81"/>
      <c r="K34" s="82" t="s">
        <v>188</v>
      </c>
      <c r="L34" s="81"/>
      <c r="M34" s="81"/>
      <c r="N34" s="81"/>
      <c r="O34" s="82" t="s">
        <v>189</v>
      </c>
      <c r="Q34" s="81"/>
      <c r="R34" s="81"/>
      <c r="S34" s="82" t="s">
        <v>190</v>
      </c>
      <c r="T34" s="83"/>
      <c r="V34" s="83"/>
      <c r="W34" s="82" t="s">
        <v>191</v>
      </c>
      <c r="X34" s="81"/>
      <c r="Y34" s="83"/>
      <c r="AA34" s="83"/>
      <c r="AB34" s="83"/>
      <c r="AD34" s="83"/>
    </row>
    <row r="35" ht="63.75" customHeight="1">
      <c r="A35" s="81"/>
      <c r="B35" s="81" t="s">
        <v>192</v>
      </c>
      <c r="C35" s="81"/>
      <c r="D35" s="81"/>
      <c r="E35" s="81"/>
      <c r="G35" s="82" t="s">
        <v>193</v>
      </c>
      <c r="H35" s="81"/>
      <c r="I35" s="81"/>
      <c r="J35" s="81"/>
      <c r="K35" s="82" t="s">
        <v>194</v>
      </c>
      <c r="L35" s="81"/>
      <c r="M35" s="81"/>
      <c r="N35" s="81"/>
      <c r="O35" s="82" t="s">
        <v>195</v>
      </c>
      <c r="Q35" s="81"/>
      <c r="R35" s="81"/>
      <c r="S35" s="82" t="s">
        <v>196</v>
      </c>
      <c r="T35" s="83"/>
      <c r="V35" s="83"/>
      <c r="W35" s="82" t="s">
        <v>197</v>
      </c>
      <c r="X35" s="81"/>
      <c r="Y35" s="83"/>
      <c r="AA35" s="83"/>
      <c r="AB35" s="83"/>
      <c r="AD35" s="83"/>
    </row>
    <row r="36" ht="71.25" customHeight="1">
      <c r="A36" s="81"/>
      <c r="B36" s="81" t="s">
        <v>198</v>
      </c>
      <c r="C36" s="81"/>
      <c r="D36" s="81"/>
      <c r="E36" s="81"/>
      <c r="G36" s="82" t="s">
        <v>199</v>
      </c>
      <c r="H36" s="81"/>
      <c r="I36" s="81"/>
      <c r="J36" s="81"/>
      <c r="K36" s="82" t="s">
        <v>200</v>
      </c>
      <c r="L36" s="81"/>
      <c r="M36" s="81"/>
      <c r="N36" s="81"/>
      <c r="O36" s="82" t="s">
        <v>201</v>
      </c>
      <c r="Q36" s="81"/>
      <c r="R36" s="81"/>
      <c r="S36" s="82" t="s">
        <v>202</v>
      </c>
      <c r="T36" s="83"/>
      <c r="V36" s="83"/>
      <c r="W36" s="82" t="s">
        <v>203</v>
      </c>
      <c r="X36" s="81"/>
      <c r="Y36" s="83"/>
      <c r="AA36" s="83"/>
      <c r="AB36" s="83"/>
      <c r="AD36" s="83"/>
    </row>
    <row r="37" ht="78.75" customHeight="1">
      <c r="A37" s="81"/>
      <c r="B37" s="81" t="s">
        <v>204</v>
      </c>
      <c r="C37" s="81"/>
      <c r="D37" s="81"/>
      <c r="E37" s="81"/>
      <c r="G37" s="82" t="s">
        <v>205</v>
      </c>
      <c r="H37" s="81"/>
      <c r="I37" s="81"/>
      <c r="J37" s="81"/>
      <c r="K37" s="82" t="s">
        <v>206</v>
      </c>
      <c r="L37" s="81"/>
      <c r="M37" s="81"/>
      <c r="N37" s="81"/>
      <c r="O37" s="82" t="s">
        <v>207</v>
      </c>
      <c r="R37" s="81"/>
      <c r="S37" s="82" t="s">
        <v>208</v>
      </c>
      <c r="T37" s="83"/>
      <c r="V37" s="83"/>
      <c r="W37" s="82" t="s">
        <v>209</v>
      </c>
      <c r="X37" s="81"/>
      <c r="Y37" s="83"/>
      <c r="AA37" s="83"/>
      <c r="AB37" s="83"/>
      <c r="AD37" s="83"/>
    </row>
    <row r="38" ht="67.5" customHeight="1">
      <c r="A38" s="81"/>
      <c r="B38" s="81" t="s">
        <v>210</v>
      </c>
      <c r="C38" s="81"/>
      <c r="D38" s="81"/>
      <c r="E38" s="81"/>
      <c r="G38" s="82" t="s">
        <v>211</v>
      </c>
      <c r="H38" s="81"/>
      <c r="I38" s="81"/>
      <c r="J38" s="81"/>
      <c r="K38" s="82" t="s">
        <v>212</v>
      </c>
      <c r="L38" s="81"/>
      <c r="M38" s="81"/>
      <c r="N38" s="81"/>
      <c r="O38" s="82" t="s">
        <v>213</v>
      </c>
      <c r="R38" s="81"/>
      <c r="S38" s="82" t="s">
        <v>214</v>
      </c>
      <c r="T38" s="83"/>
      <c r="V38" s="83"/>
      <c r="W38" s="82" t="s">
        <v>215</v>
      </c>
      <c r="X38" s="81"/>
      <c r="Y38" s="83"/>
      <c r="AA38" s="83"/>
      <c r="AB38" s="83"/>
      <c r="AD38" s="83"/>
    </row>
    <row r="39" ht="69.0" customHeight="1">
      <c r="A39" s="81"/>
      <c r="B39" s="81" t="s">
        <v>216</v>
      </c>
      <c r="C39" s="81"/>
      <c r="D39" s="81"/>
      <c r="E39" s="81"/>
      <c r="G39" s="82" t="s">
        <v>217</v>
      </c>
      <c r="H39" s="81"/>
      <c r="I39" s="81"/>
      <c r="J39" s="81"/>
      <c r="K39" s="82" t="s">
        <v>218</v>
      </c>
      <c r="L39" s="81"/>
      <c r="M39" s="81"/>
      <c r="N39" s="81"/>
      <c r="O39" s="82" t="s">
        <v>219</v>
      </c>
      <c r="R39" s="81"/>
      <c r="S39" s="82" t="s">
        <v>220</v>
      </c>
      <c r="T39" s="83"/>
      <c r="V39" s="83"/>
      <c r="W39" s="82" t="s">
        <v>221</v>
      </c>
      <c r="X39" s="81"/>
      <c r="Y39" s="83"/>
      <c r="AA39" s="83"/>
      <c r="AB39" s="83"/>
      <c r="AD39" s="83"/>
    </row>
    <row r="40" ht="61.5" customHeight="1">
      <c r="A40" s="81"/>
      <c r="B40" s="81" t="s">
        <v>222</v>
      </c>
      <c r="C40" s="81"/>
      <c r="D40" s="81"/>
      <c r="E40" s="81"/>
      <c r="G40" s="82" t="s">
        <v>223</v>
      </c>
      <c r="H40" s="81"/>
      <c r="I40" s="81"/>
      <c r="J40" s="81"/>
      <c r="K40" s="82" t="s">
        <v>224</v>
      </c>
      <c r="L40" s="81"/>
      <c r="M40" s="81"/>
      <c r="N40" s="81"/>
      <c r="O40" s="82" t="s">
        <v>225</v>
      </c>
      <c r="R40" s="81"/>
      <c r="S40" s="82" t="s">
        <v>226</v>
      </c>
      <c r="T40" s="83"/>
      <c r="V40" s="83"/>
      <c r="W40" s="82" t="s">
        <v>227</v>
      </c>
      <c r="X40" s="81"/>
      <c r="Y40" s="83"/>
      <c r="AA40" s="83"/>
      <c r="AB40" s="83"/>
      <c r="AD40" s="83"/>
    </row>
    <row r="41" ht="60.75" customHeight="1">
      <c r="A41" s="81"/>
      <c r="B41" s="81" t="s">
        <v>228</v>
      </c>
      <c r="C41" s="81"/>
      <c r="D41" s="81"/>
      <c r="E41" s="81"/>
      <c r="G41" s="82" t="s">
        <v>229</v>
      </c>
      <c r="H41" s="81"/>
      <c r="I41" s="81"/>
      <c r="J41" s="81"/>
      <c r="K41" s="82" t="s">
        <v>230</v>
      </c>
      <c r="L41" s="81"/>
      <c r="M41" s="81"/>
      <c r="N41" s="81"/>
      <c r="O41" s="82" t="s">
        <v>231</v>
      </c>
      <c r="Q41" s="81"/>
      <c r="R41" s="81"/>
      <c r="S41" s="82" t="s">
        <v>232</v>
      </c>
      <c r="T41" s="83"/>
      <c r="V41" s="83"/>
      <c r="W41" s="82" t="s">
        <v>233</v>
      </c>
      <c r="X41" s="81"/>
      <c r="Y41" s="83"/>
      <c r="AA41" s="83"/>
      <c r="AB41" s="83"/>
      <c r="AD41" s="83"/>
    </row>
    <row r="42" ht="63.75" customHeight="1">
      <c r="A42" s="81"/>
      <c r="B42" s="81" t="s">
        <v>234</v>
      </c>
      <c r="C42" s="81"/>
      <c r="D42" s="81"/>
      <c r="E42" s="81"/>
      <c r="G42" s="82" t="s">
        <v>235</v>
      </c>
      <c r="H42" s="81"/>
      <c r="I42" s="81"/>
      <c r="J42" s="81"/>
      <c r="K42" s="82" t="s">
        <v>236</v>
      </c>
      <c r="L42" s="81"/>
      <c r="M42" s="81"/>
      <c r="N42" s="81"/>
      <c r="O42" s="82" t="s">
        <v>237</v>
      </c>
      <c r="Q42" s="81"/>
      <c r="R42" s="81"/>
      <c r="S42" s="82" t="s">
        <v>238</v>
      </c>
      <c r="T42" s="83"/>
      <c r="V42" s="83"/>
      <c r="W42" s="82" t="s">
        <v>239</v>
      </c>
      <c r="X42" s="81"/>
      <c r="Y42" s="83"/>
      <c r="AA42" s="83"/>
      <c r="AB42" s="83"/>
      <c r="AD42" s="83"/>
    </row>
    <row r="43" ht="55.5" customHeight="1">
      <c r="A43" s="81"/>
      <c r="B43" s="81" t="s">
        <v>240</v>
      </c>
      <c r="C43" s="81"/>
      <c r="D43" s="81"/>
      <c r="E43" s="81"/>
      <c r="G43" s="82" t="s">
        <v>241</v>
      </c>
      <c r="H43" s="81"/>
      <c r="I43" s="81"/>
      <c r="J43" s="81"/>
      <c r="K43" s="82" t="s">
        <v>242</v>
      </c>
      <c r="L43" s="81"/>
      <c r="M43" s="81"/>
      <c r="N43" s="81"/>
      <c r="O43" s="82" t="s">
        <v>243</v>
      </c>
      <c r="Q43" s="81"/>
      <c r="R43" s="81"/>
      <c r="S43" s="82" t="s">
        <v>244</v>
      </c>
      <c r="T43" s="83"/>
      <c r="V43" s="83"/>
      <c r="W43" s="82" t="s">
        <v>245</v>
      </c>
      <c r="X43" s="81"/>
      <c r="Y43" s="83"/>
      <c r="AA43" s="83"/>
      <c r="AB43" s="83"/>
      <c r="AD43" s="83"/>
    </row>
    <row r="44" ht="59.25" customHeight="1">
      <c r="A44" s="81"/>
      <c r="B44" s="81" t="s">
        <v>246</v>
      </c>
      <c r="C44" s="81"/>
      <c r="D44" s="81"/>
      <c r="E44" s="81"/>
      <c r="G44" s="82" t="s">
        <v>247</v>
      </c>
      <c r="H44" s="81"/>
      <c r="I44" s="81"/>
      <c r="J44" s="81"/>
      <c r="K44" s="82" t="s">
        <v>248</v>
      </c>
      <c r="L44" s="81"/>
      <c r="M44" s="81"/>
      <c r="N44" s="81"/>
      <c r="O44" s="82" t="s">
        <v>249</v>
      </c>
      <c r="Q44" s="81"/>
      <c r="R44" s="81"/>
      <c r="S44" s="82" t="s">
        <v>250</v>
      </c>
      <c r="T44" s="83"/>
      <c r="V44" s="83"/>
      <c r="W44" s="82" t="s">
        <v>251</v>
      </c>
      <c r="X44" s="81"/>
      <c r="Y44" s="83"/>
      <c r="AA44" s="83"/>
      <c r="AB44" s="83"/>
      <c r="AD44" s="83"/>
    </row>
    <row r="45" ht="66.0" customHeight="1">
      <c r="A45" s="81"/>
      <c r="B45" s="81" t="s">
        <v>252</v>
      </c>
      <c r="C45" s="81"/>
      <c r="D45" s="81"/>
      <c r="E45" s="81"/>
      <c r="G45" s="82" t="s">
        <v>253</v>
      </c>
      <c r="H45" s="81"/>
      <c r="I45" s="81"/>
      <c r="J45" s="81"/>
      <c r="K45" s="82" t="s">
        <v>254</v>
      </c>
      <c r="L45" s="81"/>
      <c r="M45" s="81"/>
      <c r="N45" s="81"/>
      <c r="O45" s="82" t="s">
        <v>255</v>
      </c>
      <c r="Q45" s="81"/>
      <c r="R45" s="81"/>
      <c r="S45" s="82" t="s">
        <v>256</v>
      </c>
      <c r="T45" s="83"/>
      <c r="V45" s="83"/>
      <c r="W45" s="82" t="s">
        <v>257</v>
      </c>
      <c r="X45" s="81"/>
      <c r="Y45" s="83"/>
      <c r="AA45" s="83"/>
      <c r="AB45" s="83"/>
      <c r="AD45" s="83"/>
    </row>
    <row r="46" ht="51.75" customHeight="1">
      <c r="A46" s="81"/>
      <c r="B46" s="81" t="s">
        <v>258</v>
      </c>
      <c r="C46" s="81"/>
      <c r="D46" s="81"/>
      <c r="E46" s="81"/>
      <c r="G46" s="82" t="s">
        <v>259</v>
      </c>
      <c r="H46" s="81"/>
      <c r="I46" s="81"/>
      <c r="J46" s="81"/>
      <c r="K46" s="82" t="s">
        <v>260</v>
      </c>
      <c r="L46" s="81"/>
      <c r="M46" s="81"/>
      <c r="N46" s="81"/>
      <c r="O46" s="82" t="s">
        <v>261</v>
      </c>
      <c r="Q46" s="81"/>
      <c r="R46" s="81"/>
      <c r="S46" s="82" t="s">
        <v>262</v>
      </c>
      <c r="T46" s="83"/>
      <c r="V46" s="83"/>
      <c r="W46" s="82" t="s">
        <v>263</v>
      </c>
      <c r="X46" s="81"/>
      <c r="Y46" s="83"/>
      <c r="AA46" s="83"/>
      <c r="AB46" s="83"/>
      <c r="AD46" s="83"/>
    </row>
    <row r="47" ht="66.75" customHeight="1">
      <c r="A47" s="81"/>
      <c r="B47" s="81" t="s">
        <v>264</v>
      </c>
      <c r="C47" s="81"/>
      <c r="D47" s="81"/>
      <c r="E47" s="81"/>
      <c r="G47" s="82" t="s">
        <v>265</v>
      </c>
      <c r="H47" s="81"/>
      <c r="I47" s="81"/>
      <c r="J47" s="81"/>
      <c r="K47" s="82" t="s">
        <v>266</v>
      </c>
      <c r="L47" s="81"/>
      <c r="M47" s="81"/>
      <c r="N47" s="81"/>
      <c r="O47" s="82" t="s">
        <v>267</v>
      </c>
      <c r="Q47" s="81"/>
      <c r="R47" s="81"/>
      <c r="S47" s="82" t="s">
        <v>268</v>
      </c>
      <c r="T47" s="83"/>
      <c r="V47" s="83"/>
      <c r="W47" s="82" t="s">
        <v>269</v>
      </c>
      <c r="X47" s="81"/>
      <c r="Y47" s="83"/>
      <c r="AA47" s="83"/>
      <c r="AB47" s="83"/>
      <c r="AD47" s="83"/>
    </row>
    <row r="48" ht="55.5" customHeight="1">
      <c r="A48" s="81"/>
      <c r="B48" s="81" t="s">
        <v>270</v>
      </c>
      <c r="C48" s="81"/>
      <c r="D48" s="81"/>
      <c r="E48" s="81"/>
      <c r="G48" s="82" t="s">
        <v>271</v>
      </c>
      <c r="H48" s="81"/>
      <c r="I48" s="81"/>
      <c r="J48" s="81"/>
      <c r="K48" s="82" t="s">
        <v>272</v>
      </c>
      <c r="L48" s="81"/>
      <c r="M48" s="81"/>
      <c r="N48" s="81"/>
      <c r="O48" s="82" t="s">
        <v>273</v>
      </c>
      <c r="Q48" s="81"/>
      <c r="R48" s="81"/>
      <c r="S48" s="82" t="s">
        <v>274</v>
      </c>
      <c r="T48" s="83"/>
      <c r="V48" s="83"/>
      <c r="W48" s="82" t="s">
        <v>275</v>
      </c>
      <c r="X48" s="81"/>
      <c r="Y48" s="83"/>
      <c r="AA48" s="83"/>
      <c r="AB48" s="83"/>
      <c r="AD48" s="83"/>
    </row>
    <row r="49" ht="50.25" customHeight="1">
      <c r="A49" s="81"/>
      <c r="B49" s="81" t="s">
        <v>276</v>
      </c>
      <c r="C49" s="81"/>
      <c r="D49" s="81"/>
      <c r="E49" s="81"/>
      <c r="G49" s="82" t="s">
        <v>277</v>
      </c>
      <c r="H49" s="81"/>
      <c r="I49" s="81"/>
      <c r="J49" s="81"/>
      <c r="K49" s="82" t="s">
        <v>278</v>
      </c>
      <c r="L49" s="81"/>
      <c r="M49" s="81"/>
      <c r="N49" s="81"/>
      <c r="O49" s="82" t="s">
        <v>279</v>
      </c>
      <c r="Q49" s="81"/>
      <c r="R49" s="81"/>
      <c r="S49" s="82" t="s">
        <v>280</v>
      </c>
      <c r="T49" s="83"/>
      <c r="V49" s="83"/>
      <c r="W49" s="82" t="s">
        <v>281</v>
      </c>
      <c r="X49" s="81"/>
      <c r="Y49" s="83"/>
      <c r="AA49" s="83"/>
      <c r="AB49" s="83"/>
      <c r="AD49" s="83"/>
    </row>
    <row r="50" ht="66.75" customHeight="1">
      <c r="A50" s="81"/>
      <c r="B50" s="81" t="s">
        <v>282</v>
      </c>
      <c r="C50" s="81"/>
      <c r="D50" s="81"/>
      <c r="E50" s="81"/>
      <c r="G50" s="82" t="s">
        <v>283</v>
      </c>
      <c r="H50" s="81"/>
      <c r="I50" s="81"/>
      <c r="J50" s="81"/>
      <c r="K50" s="82" t="s">
        <v>284</v>
      </c>
      <c r="L50" s="81"/>
      <c r="M50" s="81"/>
      <c r="N50" s="81"/>
      <c r="O50" s="82" t="s">
        <v>285</v>
      </c>
      <c r="Q50" s="81"/>
      <c r="R50" s="81"/>
      <c r="S50" s="82" t="s">
        <v>286</v>
      </c>
      <c r="T50" s="83"/>
      <c r="V50" s="83"/>
      <c r="W50" s="82" t="s">
        <v>287</v>
      </c>
      <c r="X50" s="81"/>
      <c r="Y50" s="83"/>
      <c r="AA50" s="83"/>
      <c r="AB50" s="83"/>
      <c r="AD50" s="83"/>
    </row>
    <row r="51" ht="67.5" customHeight="1">
      <c r="A51" s="81"/>
      <c r="B51" s="81" t="s">
        <v>288</v>
      </c>
      <c r="C51" s="81"/>
      <c r="D51" s="81"/>
      <c r="E51" s="81"/>
      <c r="G51" s="82" t="s">
        <v>289</v>
      </c>
      <c r="H51" s="81"/>
      <c r="I51" s="81"/>
      <c r="J51" s="81"/>
      <c r="K51" s="82" t="s">
        <v>290</v>
      </c>
      <c r="L51" s="81"/>
      <c r="M51" s="81"/>
      <c r="N51" s="81"/>
      <c r="O51" s="82" t="s">
        <v>291</v>
      </c>
      <c r="Q51" s="81"/>
      <c r="R51" s="81"/>
      <c r="S51" s="82" t="s">
        <v>292</v>
      </c>
      <c r="T51" s="83"/>
      <c r="V51" s="83"/>
      <c r="W51" s="82" t="s">
        <v>293</v>
      </c>
      <c r="X51" s="81"/>
      <c r="Y51" s="83"/>
      <c r="AA51" s="83"/>
      <c r="AB51" s="83"/>
      <c r="AD51" s="83"/>
    </row>
    <row r="52" ht="66.75" customHeight="1">
      <c r="A52" s="81"/>
      <c r="B52" s="81" t="s">
        <v>294</v>
      </c>
      <c r="C52" s="81"/>
      <c r="D52" s="81"/>
      <c r="E52" s="81"/>
      <c r="G52" s="82" t="s">
        <v>295</v>
      </c>
      <c r="H52" s="81"/>
      <c r="I52" s="81"/>
      <c r="J52" s="81"/>
      <c r="K52" s="82" t="s">
        <v>296</v>
      </c>
      <c r="L52" s="81"/>
      <c r="M52" s="81"/>
      <c r="N52" s="81"/>
      <c r="O52" s="82" t="s">
        <v>297</v>
      </c>
      <c r="Q52" s="81"/>
      <c r="R52" s="81"/>
      <c r="S52" s="82" t="s">
        <v>298</v>
      </c>
      <c r="T52" s="83"/>
      <c r="V52" s="83"/>
      <c r="W52" s="82" t="s">
        <v>299</v>
      </c>
      <c r="X52" s="81"/>
      <c r="Y52" s="83"/>
      <c r="AA52" s="83"/>
      <c r="AB52" s="83"/>
      <c r="AD52" s="83"/>
    </row>
    <row r="53">
      <c r="G53" s="84"/>
      <c r="K53" s="84"/>
      <c r="O53" s="84"/>
      <c r="S53" s="84"/>
      <c r="W53" s="84"/>
    </row>
    <row r="54">
      <c r="A54" s="85"/>
      <c r="B54" s="85"/>
      <c r="C54" s="85"/>
      <c r="D54" s="85"/>
      <c r="E54" s="85"/>
      <c r="F54" s="85"/>
      <c r="G54" s="86"/>
      <c r="H54" s="85"/>
      <c r="I54" s="85"/>
      <c r="J54" s="85"/>
      <c r="K54" s="86"/>
      <c r="L54" s="85"/>
      <c r="M54" s="85"/>
      <c r="N54" s="85"/>
      <c r="O54" s="86"/>
      <c r="P54" s="85"/>
      <c r="Q54" s="85"/>
      <c r="R54" s="85"/>
      <c r="S54" s="86"/>
      <c r="T54" s="85"/>
      <c r="U54" s="85"/>
      <c r="V54" s="85"/>
      <c r="W54" s="86"/>
      <c r="X54" s="85"/>
      <c r="Y54" s="85"/>
      <c r="Z54" s="85"/>
      <c r="AA54" s="85"/>
      <c r="AB54" s="85"/>
      <c r="AC54" s="85"/>
      <c r="AD54" s="85"/>
      <c r="AE54" s="85"/>
      <c r="AF54" s="85"/>
      <c r="AG54" s="85"/>
      <c r="AH54" s="85"/>
      <c r="AI54" s="85"/>
      <c r="AJ54" s="85"/>
      <c r="AK54" s="85"/>
      <c r="AL54" s="85"/>
      <c r="AM54" s="85"/>
      <c r="AN54" s="85"/>
      <c r="AO54" s="85"/>
      <c r="AP54" s="85"/>
      <c r="AQ54" s="85"/>
      <c r="AR54" s="85"/>
    </row>
    <row r="55">
      <c r="A55" s="4" t="s">
        <v>300</v>
      </c>
      <c r="B55" s="5"/>
      <c r="C55" s="87"/>
      <c r="D55" s="5"/>
      <c r="E55" s="5"/>
      <c r="G55" s="84"/>
      <c r="K55" s="84"/>
      <c r="O55" s="84"/>
      <c r="S55" s="84"/>
      <c r="W55" s="84"/>
    </row>
    <row r="56" ht="68.25" customHeight="1">
      <c r="A56" s="5"/>
      <c r="B56" s="88" t="s">
        <v>301</v>
      </c>
      <c r="C56" s="87" t="s">
        <v>302</v>
      </c>
      <c r="D56" s="5"/>
      <c r="E56" s="5"/>
    </row>
    <row r="57" ht="54.0" customHeight="1">
      <c r="A57" s="89" t="s">
        <v>10</v>
      </c>
      <c r="B57" s="89" t="s">
        <v>303</v>
      </c>
      <c r="C57" s="90"/>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9" t="s">
        <v>14</v>
      </c>
      <c r="B58" s="89" t="s">
        <v>304</v>
      </c>
      <c r="C58" s="90"/>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9" t="s">
        <v>17</v>
      </c>
      <c r="B59" s="89" t="s">
        <v>305</v>
      </c>
      <c r="C59" s="90"/>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9" t="s">
        <v>20</v>
      </c>
      <c r="B60" s="89" t="s">
        <v>306</v>
      </c>
      <c r="C60" s="90"/>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9" t="s">
        <v>23</v>
      </c>
      <c r="B61" s="89" t="s">
        <v>307</v>
      </c>
      <c r="C61" s="90"/>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9" t="s">
        <v>26</v>
      </c>
      <c r="B62" s="89" t="s">
        <v>308</v>
      </c>
      <c r="C62" s="90"/>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9" t="s">
        <v>29</v>
      </c>
      <c r="B63" s="89" t="s">
        <v>309</v>
      </c>
      <c r="C63" s="90"/>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9" t="s">
        <v>32</v>
      </c>
      <c r="B64" s="89" t="s">
        <v>310</v>
      </c>
      <c r="C64" s="90"/>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9" t="s">
        <v>35</v>
      </c>
      <c r="B65" s="89" t="s">
        <v>311</v>
      </c>
      <c r="C65" s="90"/>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9" t="s">
        <v>38</v>
      </c>
      <c r="B66" s="89" t="s">
        <v>312</v>
      </c>
      <c r="C66" s="90"/>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9" t="s">
        <v>41</v>
      </c>
      <c r="B67" s="89" t="s">
        <v>313</v>
      </c>
      <c r="C67" s="90"/>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9" t="s">
        <v>44</v>
      </c>
      <c r="B68" s="89" t="s">
        <v>314</v>
      </c>
      <c r="C68" s="90"/>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9" t="s">
        <v>47</v>
      </c>
      <c r="B69" s="89" t="s">
        <v>315</v>
      </c>
      <c r="C69" s="90"/>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9" t="s">
        <v>50</v>
      </c>
      <c r="B70" s="89" t="s">
        <v>316</v>
      </c>
      <c r="C70" s="90"/>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9" t="s">
        <v>53</v>
      </c>
      <c r="B71" s="89" t="s">
        <v>317</v>
      </c>
      <c r="C71" s="90"/>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9" t="s">
        <v>56</v>
      </c>
      <c r="B72" s="89" t="s">
        <v>318</v>
      </c>
      <c r="C72" s="90"/>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9" t="s">
        <v>59</v>
      </c>
      <c r="B73" s="89" t="s">
        <v>319</v>
      </c>
      <c r="C73" s="90"/>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9" t="s">
        <v>62</v>
      </c>
      <c r="B74" s="89" t="s">
        <v>320</v>
      </c>
      <c r="C74" s="90"/>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9" t="s">
        <v>65</v>
      </c>
      <c r="B75" s="89" t="s">
        <v>321</v>
      </c>
      <c r="C75" s="90"/>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9" t="s">
        <v>68</v>
      </c>
      <c r="B76" s="89" t="s">
        <v>322</v>
      </c>
      <c r="C76" s="90"/>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sheetData>
  <mergeCells count="1">
    <mergeCell ref="C29:D29"/>
  </mergeCells>
  <hyperlinks>
    <hyperlink r:id="rId1" ref="V5"/>
    <hyperlink r:id="rId2" ref="J6"/>
    <hyperlink r:id="rId3" ref="N6"/>
    <hyperlink r:id="rId4" ref="R6"/>
    <hyperlink r:id="rId5" ref="V6"/>
    <hyperlink r:id="rId6" ref="Z6"/>
    <hyperlink r:id="rId7" ref="AD6"/>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4.5"/>
    <col customWidth="1" min="4" max="4" width="8.38"/>
    <col customWidth="1" min="5" max="5" width="8.13"/>
    <col customWidth="1" min="6" max="6" width="10.75"/>
    <col customWidth="1" min="7" max="7" width="6.13"/>
    <col customWidth="1" min="8" max="8" width="10.0"/>
    <col customWidth="1" min="9" max="9" width="6.13"/>
    <col customWidth="1" min="10" max="10" width="6.38"/>
    <col customWidth="1" min="11" max="11" width="10.63"/>
    <col customWidth="1" min="12" max="12" width="6.5"/>
    <col customWidth="1" min="13" max="13" width="10.0"/>
    <col customWidth="1" min="14" max="14" width="6.5"/>
    <col customWidth="1" min="15" max="15" width="6.25"/>
    <col customWidth="1" min="16" max="16" width="11.63"/>
    <col customWidth="1" min="17" max="17" width="6.38"/>
    <col customWidth="1" min="18" max="18" width="10.88"/>
    <col customWidth="1" min="19" max="19" width="6.0"/>
    <col customWidth="1" min="20" max="20" width="7.13"/>
    <col customWidth="1" min="21" max="21" width="12.5"/>
    <col customWidth="1" min="22" max="22" width="7.63"/>
    <col customWidth="1" min="23" max="23" width="12.38"/>
    <col customWidth="1" min="24" max="24" width="7.38"/>
    <col customWidth="1" min="25" max="25" width="7.63"/>
    <col customWidth="1" min="26" max="26" width="10.63"/>
    <col customWidth="1" min="27" max="27" width="6.88"/>
    <col customWidth="1" min="28" max="28" width="10.63"/>
    <col customWidth="1" min="29" max="29" width="6.0"/>
    <col customWidth="1" min="30" max="30" width="6.25"/>
  </cols>
  <sheetData>
    <row r="1">
      <c r="A1" s="1" t="s">
        <v>323</v>
      </c>
      <c r="C1" s="1"/>
      <c r="D1" s="1"/>
      <c r="E1" s="1"/>
      <c r="F1" s="1" t="s">
        <v>70</v>
      </c>
      <c r="I1" s="91"/>
      <c r="J1" s="92"/>
      <c r="K1" s="93"/>
      <c r="L1" s="92"/>
      <c r="M1" s="92"/>
      <c r="N1" s="91"/>
      <c r="O1" s="92"/>
      <c r="P1" s="93"/>
      <c r="Q1" s="92"/>
      <c r="R1" s="92"/>
      <c r="S1" s="92"/>
      <c r="U1" s="92"/>
      <c r="V1" s="92"/>
      <c r="W1" s="92"/>
      <c r="X1" s="92"/>
    </row>
    <row r="2">
      <c r="D2" s="1"/>
      <c r="E2" s="1"/>
      <c r="F2" s="80"/>
      <c r="K2" s="84"/>
      <c r="P2" s="84"/>
      <c r="U2" s="84"/>
      <c r="Z2" s="84"/>
      <c r="AD2" s="94"/>
    </row>
    <row r="3">
      <c r="D3" s="1"/>
      <c r="E3" s="1"/>
      <c r="F3" s="80" t="s">
        <v>73</v>
      </c>
      <c r="K3" s="80" t="s">
        <v>73</v>
      </c>
      <c r="O3" s="1"/>
      <c r="P3" s="80" t="s">
        <v>73</v>
      </c>
      <c r="T3" s="1"/>
      <c r="U3" s="80" t="s">
        <v>73</v>
      </c>
      <c r="V3" s="1"/>
      <c r="W3" s="1"/>
      <c r="Y3" s="1"/>
      <c r="Z3" s="80" t="s">
        <v>73</v>
      </c>
      <c r="AA3" s="1"/>
      <c r="AB3" s="1"/>
      <c r="AD3" s="95"/>
    </row>
    <row r="4">
      <c r="D4" s="1"/>
      <c r="E4" s="1"/>
      <c r="F4" s="37" t="s">
        <v>74</v>
      </c>
      <c r="K4" s="37" t="s">
        <v>75</v>
      </c>
      <c r="O4" s="2"/>
      <c r="P4" s="37" t="s">
        <v>76</v>
      </c>
      <c r="T4" s="2"/>
      <c r="U4" s="37" t="s">
        <v>76</v>
      </c>
      <c r="V4" s="2"/>
      <c r="W4" s="2"/>
      <c r="Y4" s="2"/>
      <c r="Z4" s="37" t="s">
        <v>76</v>
      </c>
      <c r="AA4" s="2"/>
      <c r="AB4" s="2"/>
      <c r="AD4" s="96"/>
    </row>
    <row r="5">
      <c r="D5" s="1"/>
      <c r="E5" s="1"/>
      <c r="F5" s="37"/>
      <c r="K5" s="97" t="s">
        <v>77</v>
      </c>
      <c r="P5" s="84"/>
      <c r="T5" s="2"/>
      <c r="U5" s="37"/>
      <c r="V5" s="2"/>
      <c r="W5" s="2"/>
      <c r="Z5" s="84"/>
      <c r="AD5" s="94"/>
    </row>
    <row r="6">
      <c r="A6" s="98"/>
      <c r="B6" s="98"/>
      <c r="D6" s="1"/>
      <c r="E6" s="1" t="s">
        <v>80</v>
      </c>
      <c r="F6" s="80" t="s">
        <v>324</v>
      </c>
      <c r="G6" s="21"/>
      <c r="H6" s="21"/>
      <c r="I6" s="21"/>
      <c r="J6" s="99" t="s">
        <v>82</v>
      </c>
      <c r="K6" s="80" t="s">
        <v>83</v>
      </c>
      <c r="L6" s="21"/>
      <c r="M6" s="21"/>
      <c r="N6" s="21"/>
      <c r="O6" s="100" t="s">
        <v>84</v>
      </c>
      <c r="P6" s="80" t="s">
        <v>85</v>
      </c>
      <c r="Q6" s="21"/>
      <c r="R6" s="21"/>
      <c r="S6" s="21"/>
      <c r="T6" s="101" t="s">
        <v>86</v>
      </c>
      <c r="U6" s="80" t="s">
        <v>171</v>
      </c>
      <c r="V6" s="1"/>
      <c r="W6" s="1"/>
      <c r="X6" s="21"/>
      <c r="Y6" s="100" t="s">
        <v>88</v>
      </c>
      <c r="Z6" s="80" t="s">
        <v>172</v>
      </c>
      <c r="AA6" s="1"/>
      <c r="AB6" s="1"/>
      <c r="AC6" s="21"/>
      <c r="AD6" s="102" t="s">
        <v>90</v>
      </c>
    </row>
    <row r="7" ht="46.5" customHeight="1">
      <c r="A7" s="98" t="s">
        <v>6</v>
      </c>
      <c r="B7" s="103" t="s">
        <v>92</v>
      </c>
      <c r="D7" s="104" t="s">
        <v>325</v>
      </c>
      <c r="E7" s="104" t="s">
        <v>326</v>
      </c>
      <c r="F7" s="105" t="s">
        <v>327</v>
      </c>
      <c r="G7" s="106" t="s">
        <v>328</v>
      </c>
      <c r="H7" s="104" t="s">
        <v>329</v>
      </c>
      <c r="I7" s="104" t="s">
        <v>330</v>
      </c>
      <c r="J7" s="107" t="s">
        <v>97</v>
      </c>
      <c r="K7" s="105" t="s">
        <v>327</v>
      </c>
      <c r="L7" s="106" t="s">
        <v>328</v>
      </c>
      <c r="M7" s="104" t="s">
        <v>329</v>
      </c>
      <c r="N7" s="104" t="s">
        <v>330</v>
      </c>
      <c r="O7" s="107" t="s">
        <v>97</v>
      </c>
      <c r="P7" s="105" t="s">
        <v>327</v>
      </c>
      <c r="Q7" s="106" t="s">
        <v>328</v>
      </c>
      <c r="R7" s="104" t="s">
        <v>329</v>
      </c>
      <c r="S7" s="104" t="s">
        <v>330</v>
      </c>
      <c r="T7" s="107" t="s">
        <v>97</v>
      </c>
      <c r="U7" s="105" t="s">
        <v>327</v>
      </c>
      <c r="V7" s="106" t="s">
        <v>328</v>
      </c>
      <c r="W7" s="104" t="s">
        <v>329</v>
      </c>
      <c r="X7" s="104" t="s">
        <v>330</v>
      </c>
      <c r="Y7" s="107" t="s">
        <v>97</v>
      </c>
      <c r="Z7" s="105" t="s">
        <v>327</v>
      </c>
      <c r="AA7" s="106" t="s">
        <v>328</v>
      </c>
      <c r="AB7" s="104" t="s">
        <v>329</v>
      </c>
      <c r="AC7" s="104" t="s">
        <v>330</v>
      </c>
      <c r="AD7" s="108" t="s">
        <v>97</v>
      </c>
    </row>
    <row r="8">
      <c r="A8" s="33" t="s">
        <v>10</v>
      </c>
      <c r="B8" s="33" t="s">
        <v>303</v>
      </c>
      <c r="D8" s="109" t="s">
        <v>119</v>
      </c>
      <c r="E8" s="110" t="s">
        <v>118</v>
      </c>
      <c r="F8" s="37" t="s">
        <v>105</v>
      </c>
      <c r="G8" s="111">
        <f t="shared" ref="G8:G27" si="1">if($D8=F8,1,0)</f>
        <v>0</v>
      </c>
      <c r="H8" s="2" t="s">
        <v>106</v>
      </c>
      <c r="I8" s="112">
        <f t="shared" ref="I8:I27" si="2">if($E8=H8,1,0)</f>
        <v>0</v>
      </c>
      <c r="J8" s="20">
        <v>1.0</v>
      </c>
      <c r="K8" s="37" t="s">
        <v>105</v>
      </c>
      <c r="L8" s="111">
        <f t="shared" ref="L8:L27" si="3">if($D8=K8,1,0)</f>
        <v>0</v>
      </c>
      <c r="M8" s="2" t="s">
        <v>106</v>
      </c>
      <c r="N8" s="112">
        <f t="shared" ref="N8:N27" si="4">if($E8=M8,1,0)</f>
        <v>0</v>
      </c>
      <c r="O8" s="20">
        <v>1.0</v>
      </c>
      <c r="P8" s="37" t="s">
        <v>105</v>
      </c>
      <c r="Q8" s="111">
        <f t="shared" ref="Q8:Q27" si="5">if($D8=P8,1,0)</f>
        <v>0</v>
      </c>
      <c r="R8" s="2" t="s">
        <v>106</v>
      </c>
      <c r="S8" s="112">
        <f t="shared" ref="S8:S27" si="6">if($E8=R8,1,0)</f>
        <v>0</v>
      </c>
      <c r="T8" s="20">
        <v>1.0</v>
      </c>
      <c r="U8" s="37" t="s">
        <v>105</v>
      </c>
      <c r="V8" s="111">
        <f t="shared" ref="V8:V27" si="7">if($D8=U8,1,0)</f>
        <v>0</v>
      </c>
      <c r="W8" s="2" t="s">
        <v>106</v>
      </c>
      <c r="X8" s="112">
        <f t="shared" ref="X8:X27" si="8">if($E8=W8,1,0)</f>
        <v>0</v>
      </c>
      <c r="Y8" s="20">
        <v>1.0</v>
      </c>
      <c r="Z8" s="37" t="s">
        <v>105</v>
      </c>
      <c r="AA8" s="111">
        <f t="shared" ref="AA8:AA27" si="9">if($D8=Z8,1,0)</f>
        <v>0</v>
      </c>
      <c r="AB8" s="2" t="s">
        <v>106</v>
      </c>
      <c r="AC8" s="112">
        <f t="shared" ref="AC8:AC27" si="10">if($E8=AB8,1,0)</f>
        <v>0</v>
      </c>
      <c r="AD8" s="113">
        <v>1.0</v>
      </c>
    </row>
    <row r="9">
      <c r="A9" s="33" t="s">
        <v>14</v>
      </c>
      <c r="B9" s="114" t="s">
        <v>304</v>
      </c>
      <c r="D9" s="109" t="s">
        <v>119</v>
      </c>
      <c r="E9" s="110" t="s">
        <v>118</v>
      </c>
      <c r="F9" s="37" t="s">
        <v>113</v>
      </c>
      <c r="G9" s="111">
        <f t="shared" si="1"/>
        <v>0</v>
      </c>
      <c r="H9" s="2" t="s">
        <v>114</v>
      </c>
      <c r="I9" s="112">
        <f t="shared" si="2"/>
        <v>0</v>
      </c>
      <c r="J9" s="20">
        <v>1.0</v>
      </c>
      <c r="K9" s="37" t="s">
        <v>113</v>
      </c>
      <c r="L9" s="111">
        <f t="shared" si="3"/>
        <v>0</v>
      </c>
      <c r="M9" s="2" t="s">
        <v>114</v>
      </c>
      <c r="N9" s="112">
        <f t="shared" si="4"/>
        <v>0</v>
      </c>
      <c r="O9" s="20">
        <v>1.0</v>
      </c>
      <c r="P9" s="37" t="s">
        <v>113</v>
      </c>
      <c r="Q9" s="111">
        <f t="shared" si="5"/>
        <v>0</v>
      </c>
      <c r="R9" s="2" t="s">
        <v>114</v>
      </c>
      <c r="S9" s="112">
        <f t="shared" si="6"/>
        <v>0</v>
      </c>
      <c r="T9" s="20">
        <v>1.0</v>
      </c>
      <c r="U9" s="37" t="s">
        <v>113</v>
      </c>
      <c r="V9" s="111">
        <f t="shared" si="7"/>
        <v>0</v>
      </c>
      <c r="W9" s="2" t="s">
        <v>114</v>
      </c>
      <c r="X9" s="112">
        <f t="shared" si="8"/>
        <v>0</v>
      </c>
      <c r="Y9" s="20">
        <v>1.0</v>
      </c>
      <c r="Z9" s="37" t="s">
        <v>113</v>
      </c>
      <c r="AA9" s="111">
        <f t="shared" si="9"/>
        <v>0</v>
      </c>
      <c r="AB9" s="2" t="s">
        <v>114</v>
      </c>
      <c r="AC9" s="112">
        <f t="shared" si="10"/>
        <v>0</v>
      </c>
      <c r="AD9" s="113">
        <v>1.0</v>
      </c>
    </row>
    <row r="10">
      <c r="A10" s="33" t="s">
        <v>17</v>
      </c>
      <c r="B10" s="33" t="s">
        <v>305</v>
      </c>
      <c r="D10" s="35" t="s">
        <v>118</v>
      </c>
      <c r="E10" s="110" t="s">
        <v>119</v>
      </c>
      <c r="F10" s="37" t="s">
        <v>118</v>
      </c>
      <c r="G10" s="111">
        <f t="shared" si="1"/>
        <v>1</v>
      </c>
      <c r="H10" s="2" t="s">
        <v>119</v>
      </c>
      <c r="I10" s="112">
        <f t="shared" si="2"/>
        <v>1</v>
      </c>
      <c r="J10" s="20">
        <v>1.0</v>
      </c>
      <c r="K10" s="37" t="s">
        <v>106</v>
      </c>
      <c r="L10" s="111">
        <f t="shared" si="3"/>
        <v>0</v>
      </c>
      <c r="M10" s="2" t="s">
        <v>105</v>
      </c>
      <c r="N10" s="112">
        <f t="shared" si="4"/>
        <v>0</v>
      </c>
      <c r="O10" s="20">
        <v>1.0</v>
      </c>
      <c r="P10" s="37" t="s">
        <v>106</v>
      </c>
      <c r="Q10" s="111">
        <f t="shared" si="5"/>
        <v>0</v>
      </c>
      <c r="R10" s="2" t="s">
        <v>105</v>
      </c>
      <c r="S10" s="112">
        <f t="shared" si="6"/>
        <v>0</v>
      </c>
      <c r="T10" s="20">
        <v>1.0</v>
      </c>
      <c r="U10" s="37" t="s">
        <v>106</v>
      </c>
      <c r="V10" s="111">
        <f t="shared" si="7"/>
        <v>0</v>
      </c>
      <c r="W10" s="2" t="s">
        <v>105</v>
      </c>
      <c r="X10" s="112">
        <f t="shared" si="8"/>
        <v>0</v>
      </c>
      <c r="Y10" s="20">
        <v>1.0</v>
      </c>
      <c r="Z10" s="37" t="s">
        <v>106</v>
      </c>
      <c r="AA10" s="111">
        <f t="shared" si="9"/>
        <v>0</v>
      </c>
      <c r="AB10" s="2" t="s">
        <v>105</v>
      </c>
      <c r="AC10" s="112">
        <f t="shared" si="10"/>
        <v>0</v>
      </c>
      <c r="AD10" s="113">
        <v>1.0</v>
      </c>
    </row>
    <row r="11">
      <c r="A11" s="43" t="s">
        <v>20</v>
      </c>
      <c r="B11" s="43" t="s">
        <v>306</v>
      </c>
      <c r="C11" s="45"/>
      <c r="D11" s="46" t="s">
        <v>118</v>
      </c>
      <c r="E11" s="115" t="s">
        <v>119</v>
      </c>
      <c r="F11" s="48" t="s">
        <v>118</v>
      </c>
      <c r="G11" s="116">
        <f t="shared" si="1"/>
        <v>1</v>
      </c>
      <c r="H11" s="50" t="s">
        <v>119</v>
      </c>
      <c r="I11" s="45">
        <f t="shared" si="2"/>
        <v>1</v>
      </c>
      <c r="J11" s="117">
        <v>1.0</v>
      </c>
      <c r="K11" s="48" t="s">
        <v>118</v>
      </c>
      <c r="L11" s="116">
        <f t="shared" si="3"/>
        <v>1</v>
      </c>
      <c r="M11" s="50" t="s">
        <v>119</v>
      </c>
      <c r="N11" s="45">
        <f t="shared" si="4"/>
        <v>1</v>
      </c>
      <c r="O11" s="117">
        <v>1.0</v>
      </c>
      <c r="P11" s="48" t="s">
        <v>124</v>
      </c>
      <c r="Q11" s="116">
        <f t="shared" si="5"/>
        <v>0</v>
      </c>
      <c r="R11" s="50" t="s">
        <v>125</v>
      </c>
      <c r="S11" s="45">
        <f t="shared" si="6"/>
        <v>0</v>
      </c>
      <c r="T11" s="117">
        <v>1.0</v>
      </c>
      <c r="U11" s="48" t="s">
        <v>106</v>
      </c>
      <c r="V11" s="116">
        <f t="shared" si="7"/>
        <v>0</v>
      </c>
      <c r="W11" s="50" t="s">
        <v>105</v>
      </c>
      <c r="X11" s="45">
        <f t="shared" si="8"/>
        <v>0</v>
      </c>
      <c r="Y11" s="117">
        <v>0.0</v>
      </c>
      <c r="Z11" s="48" t="s">
        <v>106</v>
      </c>
      <c r="AA11" s="116">
        <f t="shared" si="9"/>
        <v>0</v>
      </c>
      <c r="AB11" s="50" t="s">
        <v>105</v>
      </c>
      <c r="AC11" s="45">
        <f t="shared" si="10"/>
        <v>0</v>
      </c>
      <c r="AD11" s="118">
        <v>0.0</v>
      </c>
      <c r="AE11" s="45"/>
      <c r="AF11" s="45"/>
      <c r="AG11" s="45"/>
      <c r="AH11" s="45"/>
      <c r="AI11" s="45"/>
      <c r="AJ11" s="45"/>
      <c r="AK11" s="45"/>
      <c r="AL11" s="45"/>
      <c r="AM11" s="45"/>
      <c r="AN11" s="45"/>
      <c r="AO11" s="45"/>
      <c r="AP11" s="45"/>
      <c r="AQ11" s="45"/>
      <c r="AR11" s="45"/>
    </row>
    <row r="12">
      <c r="A12" s="33" t="s">
        <v>23</v>
      </c>
      <c r="B12" s="33" t="s">
        <v>307</v>
      </c>
      <c r="D12" s="35" t="s">
        <v>118</v>
      </c>
      <c r="E12" s="110" t="s">
        <v>119</v>
      </c>
      <c r="F12" s="37" t="s">
        <v>106</v>
      </c>
      <c r="G12" s="111">
        <f t="shared" si="1"/>
        <v>0</v>
      </c>
      <c r="H12" s="20" t="s">
        <v>105</v>
      </c>
      <c r="I12" s="112">
        <f t="shared" si="2"/>
        <v>0</v>
      </c>
      <c r="J12" s="20">
        <v>1.0</v>
      </c>
      <c r="K12" s="37" t="s">
        <v>106</v>
      </c>
      <c r="L12" s="111">
        <f t="shared" si="3"/>
        <v>0</v>
      </c>
      <c r="M12" s="2" t="s">
        <v>105</v>
      </c>
      <c r="N12" s="112">
        <f t="shared" si="4"/>
        <v>0</v>
      </c>
      <c r="O12" s="20">
        <v>1.0</v>
      </c>
      <c r="P12" s="37" t="s">
        <v>106</v>
      </c>
      <c r="Q12" s="111">
        <f t="shared" si="5"/>
        <v>0</v>
      </c>
      <c r="R12" s="2" t="s">
        <v>105</v>
      </c>
      <c r="S12" s="112">
        <f t="shared" si="6"/>
        <v>0</v>
      </c>
      <c r="T12" s="20">
        <v>1.0</v>
      </c>
      <c r="U12" s="37" t="s">
        <v>106</v>
      </c>
      <c r="V12" s="111">
        <f t="shared" si="7"/>
        <v>0</v>
      </c>
      <c r="W12" s="2" t="s">
        <v>105</v>
      </c>
      <c r="X12" s="112">
        <f t="shared" si="8"/>
        <v>0</v>
      </c>
      <c r="Y12" s="20">
        <v>1.0</v>
      </c>
      <c r="Z12" s="37" t="s">
        <v>106</v>
      </c>
      <c r="AA12" s="111">
        <f t="shared" si="9"/>
        <v>0</v>
      </c>
      <c r="AB12" s="2" t="s">
        <v>105</v>
      </c>
      <c r="AC12" s="112">
        <f t="shared" si="10"/>
        <v>0</v>
      </c>
      <c r="AD12" s="113">
        <v>1.0</v>
      </c>
    </row>
    <row r="13">
      <c r="A13" s="43" t="s">
        <v>26</v>
      </c>
      <c r="B13" s="43" t="s">
        <v>308</v>
      </c>
      <c r="C13" s="45"/>
      <c r="D13" s="46" t="s">
        <v>118</v>
      </c>
      <c r="E13" s="115" t="s">
        <v>119</v>
      </c>
      <c r="F13" s="48" t="s">
        <v>124</v>
      </c>
      <c r="G13" s="116">
        <f t="shared" si="1"/>
        <v>0</v>
      </c>
      <c r="H13" s="50" t="s">
        <v>125</v>
      </c>
      <c r="I13" s="45">
        <f t="shared" si="2"/>
        <v>0</v>
      </c>
      <c r="J13" s="117">
        <v>1.0</v>
      </c>
      <c r="K13" s="48" t="s">
        <v>118</v>
      </c>
      <c r="L13" s="116">
        <f t="shared" si="3"/>
        <v>1</v>
      </c>
      <c r="M13" s="50" t="s">
        <v>119</v>
      </c>
      <c r="N13" s="45">
        <f t="shared" si="4"/>
        <v>1</v>
      </c>
      <c r="O13" s="117">
        <v>1.0</v>
      </c>
      <c r="P13" s="48" t="s">
        <v>124</v>
      </c>
      <c r="Q13" s="116">
        <f t="shared" si="5"/>
        <v>0</v>
      </c>
      <c r="R13" s="50" t="s">
        <v>125</v>
      </c>
      <c r="S13" s="45">
        <f t="shared" si="6"/>
        <v>0</v>
      </c>
      <c r="T13" s="117">
        <v>1.0</v>
      </c>
      <c r="U13" s="48" t="s">
        <v>118</v>
      </c>
      <c r="V13" s="116">
        <f t="shared" si="7"/>
        <v>1</v>
      </c>
      <c r="W13" s="50" t="s">
        <v>119</v>
      </c>
      <c r="X13" s="45">
        <f t="shared" si="8"/>
        <v>1</v>
      </c>
      <c r="Y13" s="117">
        <v>1.0</v>
      </c>
      <c r="Z13" s="48" t="s">
        <v>106</v>
      </c>
      <c r="AA13" s="116">
        <f t="shared" si="9"/>
        <v>0</v>
      </c>
      <c r="AB13" s="50" t="s">
        <v>105</v>
      </c>
      <c r="AC13" s="45">
        <f t="shared" si="10"/>
        <v>0</v>
      </c>
      <c r="AD13" s="118">
        <v>0.0</v>
      </c>
      <c r="AE13" s="45"/>
      <c r="AF13" s="45"/>
      <c r="AG13" s="45"/>
      <c r="AH13" s="45"/>
      <c r="AI13" s="45"/>
      <c r="AJ13" s="45"/>
      <c r="AK13" s="45"/>
      <c r="AL13" s="45"/>
      <c r="AM13" s="45"/>
      <c r="AN13" s="45"/>
      <c r="AO13" s="45"/>
      <c r="AP13" s="45"/>
      <c r="AQ13" s="45"/>
      <c r="AR13" s="45"/>
    </row>
    <row r="14">
      <c r="A14" s="33" t="s">
        <v>29</v>
      </c>
      <c r="B14" s="33" t="s">
        <v>309</v>
      </c>
      <c r="D14" s="35" t="s">
        <v>118</v>
      </c>
      <c r="E14" s="110" t="s">
        <v>119</v>
      </c>
      <c r="F14" s="37" t="s">
        <v>114</v>
      </c>
      <c r="G14" s="111">
        <f t="shared" si="1"/>
        <v>0</v>
      </c>
      <c r="H14" s="20" t="s">
        <v>113</v>
      </c>
      <c r="I14" s="112">
        <f t="shared" si="2"/>
        <v>0</v>
      </c>
      <c r="J14" s="20">
        <v>1.0</v>
      </c>
      <c r="K14" s="37" t="s">
        <v>114</v>
      </c>
      <c r="L14" s="111">
        <f t="shared" si="3"/>
        <v>0</v>
      </c>
      <c r="M14" s="20" t="s">
        <v>113</v>
      </c>
      <c r="N14" s="112">
        <f t="shared" si="4"/>
        <v>0</v>
      </c>
      <c r="O14" s="20">
        <v>1.0</v>
      </c>
      <c r="P14" s="37" t="s">
        <v>114</v>
      </c>
      <c r="Q14" s="111">
        <f t="shared" si="5"/>
        <v>0</v>
      </c>
      <c r="R14" s="20" t="s">
        <v>113</v>
      </c>
      <c r="S14" s="112">
        <f t="shared" si="6"/>
        <v>0</v>
      </c>
      <c r="T14" s="20">
        <v>1.0</v>
      </c>
      <c r="U14" s="37" t="s">
        <v>118</v>
      </c>
      <c r="V14" s="111">
        <f t="shared" si="7"/>
        <v>1</v>
      </c>
      <c r="W14" s="2" t="s">
        <v>119</v>
      </c>
      <c r="X14" s="112">
        <f t="shared" si="8"/>
        <v>1</v>
      </c>
      <c r="Y14" s="20">
        <v>1.0</v>
      </c>
      <c r="Z14" s="37" t="s">
        <v>114</v>
      </c>
      <c r="AA14" s="111">
        <f t="shared" si="9"/>
        <v>0</v>
      </c>
      <c r="AB14" s="20" t="s">
        <v>113</v>
      </c>
      <c r="AC14" s="112">
        <f t="shared" si="10"/>
        <v>0</v>
      </c>
      <c r="AD14" s="113">
        <v>1.0</v>
      </c>
    </row>
    <row r="15">
      <c r="A15" s="33" t="s">
        <v>32</v>
      </c>
      <c r="B15" s="33" t="s">
        <v>310</v>
      </c>
      <c r="D15" s="35" t="s">
        <v>118</v>
      </c>
      <c r="E15" s="110" t="s">
        <v>119</v>
      </c>
      <c r="F15" s="37" t="s">
        <v>114</v>
      </c>
      <c r="G15" s="111">
        <f t="shared" si="1"/>
        <v>0</v>
      </c>
      <c r="H15" s="2" t="s">
        <v>134</v>
      </c>
      <c r="I15" s="112">
        <f t="shared" si="2"/>
        <v>0</v>
      </c>
      <c r="J15" s="20">
        <v>1.0</v>
      </c>
      <c r="K15" s="37" t="s">
        <v>114</v>
      </c>
      <c r="L15" s="111">
        <f t="shared" si="3"/>
        <v>0</v>
      </c>
      <c r="M15" s="20" t="s">
        <v>113</v>
      </c>
      <c r="N15" s="112">
        <f t="shared" si="4"/>
        <v>0</v>
      </c>
      <c r="O15" s="20">
        <v>1.0</v>
      </c>
      <c r="P15" s="37" t="s">
        <v>114</v>
      </c>
      <c r="Q15" s="111">
        <f t="shared" si="5"/>
        <v>0</v>
      </c>
      <c r="R15" s="20" t="s">
        <v>113</v>
      </c>
      <c r="S15" s="112">
        <f t="shared" si="6"/>
        <v>0</v>
      </c>
      <c r="T15" s="20">
        <v>1.0</v>
      </c>
      <c r="U15" s="37" t="s">
        <v>118</v>
      </c>
      <c r="V15" s="111">
        <f t="shared" si="7"/>
        <v>1</v>
      </c>
      <c r="W15" s="2" t="s">
        <v>119</v>
      </c>
      <c r="X15" s="112">
        <f t="shared" si="8"/>
        <v>1</v>
      </c>
      <c r="Y15" s="20">
        <v>1.0</v>
      </c>
      <c r="Z15" s="37" t="s">
        <v>114</v>
      </c>
      <c r="AA15" s="111">
        <f t="shared" si="9"/>
        <v>0</v>
      </c>
      <c r="AB15" s="20" t="s">
        <v>113</v>
      </c>
      <c r="AC15" s="112">
        <f t="shared" si="10"/>
        <v>0</v>
      </c>
      <c r="AD15" s="113">
        <v>1.0</v>
      </c>
    </row>
    <row r="16">
      <c r="A16" s="33" t="s">
        <v>35</v>
      </c>
      <c r="B16" s="33" t="s">
        <v>311</v>
      </c>
      <c r="D16" s="35" t="s">
        <v>118</v>
      </c>
      <c r="E16" s="110" t="s">
        <v>119</v>
      </c>
      <c r="F16" s="37" t="s">
        <v>106</v>
      </c>
      <c r="G16" s="111">
        <f t="shared" si="1"/>
        <v>0</v>
      </c>
      <c r="H16" s="2" t="s">
        <v>105</v>
      </c>
      <c r="I16" s="112">
        <f t="shared" si="2"/>
        <v>0</v>
      </c>
      <c r="J16" s="20">
        <v>1.0</v>
      </c>
      <c r="K16" s="37" t="s">
        <v>106</v>
      </c>
      <c r="L16" s="111">
        <f t="shared" si="3"/>
        <v>0</v>
      </c>
      <c r="M16" s="2" t="s">
        <v>105</v>
      </c>
      <c r="N16" s="112">
        <f t="shared" si="4"/>
        <v>0</v>
      </c>
      <c r="O16" s="20">
        <v>1.0</v>
      </c>
      <c r="P16" s="37" t="s">
        <v>106</v>
      </c>
      <c r="Q16" s="111">
        <f t="shared" si="5"/>
        <v>0</v>
      </c>
      <c r="R16" s="2" t="s">
        <v>105</v>
      </c>
      <c r="S16" s="112">
        <f t="shared" si="6"/>
        <v>0</v>
      </c>
      <c r="T16" s="20">
        <v>1.0</v>
      </c>
      <c r="U16" s="37" t="s">
        <v>106</v>
      </c>
      <c r="V16" s="111">
        <f t="shared" si="7"/>
        <v>0</v>
      </c>
      <c r="W16" s="2" t="s">
        <v>105</v>
      </c>
      <c r="X16" s="112">
        <f t="shared" si="8"/>
        <v>0</v>
      </c>
      <c r="Y16" s="20">
        <v>1.0</v>
      </c>
      <c r="Z16" s="37" t="s">
        <v>106</v>
      </c>
      <c r="AA16" s="111">
        <f t="shared" si="9"/>
        <v>0</v>
      </c>
      <c r="AB16" s="2" t="s">
        <v>105</v>
      </c>
      <c r="AC16" s="112">
        <f t="shared" si="10"/>
        <v>0</v>
      </c>
      <c r="AD16" s="113">
        <v>1.0</v>
      </c>
    </row>
    <row r="17">
      <c r="A17" s="33" t="s">
        <v>38</v>
      </c>
      <c r="B17" s="33" t="s">
        <v>312</v>
      </c>
      <c r="D17" s="35" t="s">
        <v>119</v>
      </c>
      <c r="E17" s="110" t="s">
        <v>118</v>
      </c>
      <c r="F17" s="37" t="s">
        <v>105</v>
      </c>
      <c r="G17" s="111">
        <f t="shared" si="1"/>
        <v>0</v>
      </c>
      <c r="H17" s="2" t="s">
        <v>106</v>
      </c>
      <c r="I17" s="112">
        <f t="shared" si="2"/>
        <v>0</v>
      </c>
      <c r="J17" s="20">
        <v>1.0</v>
      </c>
      <c r="K17" s="37" t="s">
        <v>105</v>
      </c>
      <c r="L17" s="111">
        <f t="shared" si="3"/>
        <v>0</v>
      </c>
      <c r="M17" s="2" t="s">
        <v>106</v>
      </c>
      <c r="N17" s="112">
        <f t="shared" si="4"/>
        <v>0</v>
      </c>
      <c r="O17" s="20">
        <v>1.0</v>
      </c>
      <c r="P17" s="37" t="s">
        <v>105</v>
      </c>
      <c r="Q17" s="111">
        <f t="shared" si="5"/>
        <v>0</v>
      </c>
      <c r="R17" s="2" t="s">
        <v>106</v>
      </c>
      <c r="S17" s="112">
        <f t="shared" si="6"/>
        <v>0</v>
      </c>
      <c r="T17" s="20">
        <v>1.0</v>
      </c>
      <c r="U17" s="37" t="s">
        <v>105</v>
      </c>
      <c r="V17" s="111">
        <f t="shared" si="7"/>
        <v>0</v>
      </c>
      <c r="W17" s="2" t="s">
        <v>106</v>
      </c>
      <c r="X17" s="112">
        <f t="shared" si="8"/>
        <v>0</v>
      </c>
      <c r="Y17" s="20">
        <v>1.0</v>
      </c>
      <c r="Z17" s="37" t="s">
        <v>105</v>
      </c>
      <c r="AA17" s="111">
        <f t="shared" si="9"/>
        <v>0</v>
      </c>
      <c r="AB17" s="2" t="s">
        <v>106</v>
      </c>
      <c r="AC17" s="112">
        <f t="shared" si="10"/>
        <v>0</v>
      </c>
      <c r="AD17" s="113">
        <v>1.0</v>
      </c>
    </row>
    <row r="18">
      <c r="A18" s="33" t="s">
        <v>41</v>
      </c>
      <c r="B18" s="33" t="s">
        <v>313</v>
      </c>
      <c r="D18" s="35" t="s">
        <v>119</v>
      </c>
      <c r="E18" s="110" t="s">
        <v>118</v>
      </c>
      <c r="F18" s="37" t="s">
        <v>113</v>
      </c>
      <c r="G18" s="111">
        <f t="shared" si="1"/>
        <v>0</v>
      </c>
      <c r="H18" s="2" t="s">
        <v>114</v>
      </c>
      <c r="I18" s="112">
        <f t="shared" si="2"/>
        <v>0</v>
      </c>
      <c r="J18" s="20">
        <v>1.0</v>
      </c>
      <c r="K18" s="37" t="s">
        <v>113</v>
      </c>
      <c r="L18" s="111">
        <f t="shared" si="3"/>
        <v>0</v>
      </c>
      <c r="M18" s="2" t="s">
        <v>114</v>
      </c>
      <c r="N18" s="112">
        <f t="shared" si="4"/>
        <v>0</v>
      </c>
      <c r="O18" s="20">
        <v>1.0</v>
      </c>
      <c r="P18" s="37" t="s">
        <v>113</v>
      </c>
      <c r="Q18" s="111">
        <f t="shared" si="5"/>
        <v>0</v>
      </c>
      <c r="R18" s="2" t="s">
        <v>114</v>
      </c>
      <c r="S18" s="112">
        <f t="shared" si="6"/>
        <v>0</v>
      </c>
      <c r="T18" s="20">
        <v>1.0</v>
      </c>
      <c r="U18" s="37" t="s">
        <v>113</v>
      </c>
      <c r="V18" s="111">
        <f t="shared" si="7"/>
        <v>0</v>
      </c>
      <c r="W18" s="2" t="s">
        <v>114</v>
      </c>
      <c r="X18" s="112">
        <f t="shared" si="8"/>
        <v>0</v>
      </c>
      <c r="Y18" s="20">
        <v>1.0</v>
      </c>
      <c r="Z18" s="37" t="s">
        <v>113</v>
      </c>
      <c r="AA18" s="111">
        <f t="shared" si="9"/>
        <v>0</v>
      </c>
      <c r="AB18" s="2" t="s">
        <v>114</v>
      </c>
      <c r="AC18" s="112">
        <f t="shared" si="10"/>
        <v>0</v>
      </c>
      <c r="AD18" s="113">
        <v>1.0</v>
      </c>
    </row>
    <row r="19">
      <c r="A19" s="33" t="s">
        <v>44</v>
      </c>
      <c r="B19" s="33" t="s">
        <v>314</v>
      </c>
      <c r="D19" s="109" t="s">
        <v>118</v>
      </c>
      <c r="E19" s="110" t="s">
        <v>119</v>
      </c>
      <c r="F19" s="37" t="s">
        <v>114</v>
      </c>
      <c r="G19" s="111">
        <f t="shared" si="1"/>
        <v>0</v>
      </c>
      <c r="H19" s="2" t="s">
        <v>331</v>
      </c>
      <c r="I19" s="112">
        <f t="shared" si="2"/>
        <v>0</v>
      </c>
      <c r="J19" s="20">
        <v>1.0</v>
      </c>
      <c r="K19" s="37" t="s">
        <v>114</v>
      </c>
      <c r="L19" s="111">
        <f t="shared" si="3"/>
        <v>0</v>
      </c>
      <c r="M19" s="20" t="s">
        <v>113</v>
      </c>
      <c r="N19" s="112">
        <f t="shared" si="4"/>
        <v>0</v>
      </c>
      <c r="O19" s="20">
        <v>1.0</v>
      </c>
      <c r="P19" s="37" t="s">
        <v>114</v>
      </c>
      <c r="Q19" s="111">
        <f t="shared" si="5"/>
        <v>0</v>
      </c>
      <c r="R19" s="20" t="s">
        <v>113</v>
      </c>
      <c r="S19" s="112">
        <f t="shared" si="6"/>
        <v>0</v>
      </c>
      <c r="T19" s="20">
        <v>1.0</v>
      </c>
      <c r="U19" s="37" t="s">
        <v>114</v>
      </c>
      <c r="V19" s="111">
        <f t="shared" si="7"/>
        <v>0</v>
      </c>
      <c r="W19" s="2" t="s">
        <v>113</v>
      </c>
      <c r="X19" s="112">
        <f t="shared" si="8"/>
        <v>0</v>
      </c>
      <c r="Y19" s="20">
        <v>1.0</v>
      </c>
      <c r="Z19" s="37" t="s">
        <v>114</v>
      </c>
      <c r="AA19" s="111">
        <f t="shared" si="9"/>
        <v>0</v>
      </c>
      <c r="AB19" s="20" t="s">
        <v>113</v>
      </c>
      <c r="AC19" s="112">
        <f t="shared" si="10"/>
        <v>0</v>
      </c>
      <c r="AD19" s="113">
        <v>1.0</v>
      </c>
    </row>
    <row r="20">
      <c r="A20" s="33" t="s">
        <v>47</v>
      </c>
      <c r="B20" s="33" t="s">
        <v>315</v>
      </c>
      <c r="D20" s="109" t="s">
        <v>119</v>
      </c>
      <c r="E20" s="110" t="s">
        <v>118</v>
      </c>
      <c r="F20" s="37" t="s">
        <v>105</v>
      </c>
      <c r="G20" s="111">
        <f t="shared" si="1"/>
        <v>0</v>
      </c>
      <c r="H20" s="2" t="s">
        <v>106</v>
      </c>
      <c r="I20" s="112">
        <f t="shared" si="2"/>
        <v>0</v>
      </c>
      <c r="J20" s="20">
        <v>1.0</v>
      </c>
      <c r="K20" s="37" t="s">
        <v>105</v>
      </c>
      <c r="L20" s="111">
        <f t="shared" si="3"/>
        <v>0</v>
      </c>
      <c r="M20" s="2" t="s">
        <v>106</v>
      </c>
      <c r="N20" s="112">
        <f t="shared" si="4"/>
        <v>0</v>
      </c>
      <c r="O20" s="20">
        <v>1.0</v>
      </c>
      <c r="P20" s="37" t="s">
        <v>105</v>
      </c>
      <c r="Q20" s="111">
        <f t="shared" si="5"/>
        <v>0</v>
      </c>
      <c r="R20" s="2" t="s">
        <v>106</v>
      </c>
      <c r="S20" s="112">
        <f t="shared" si="6"/>
        <v>0</v>
      </c>
      <c r="T20" s="20">
        <v>1.0</v>
      </c>
      <c r="U20" s="37" t="s">
        <v>105</v>
      </c>
      <c r="V20" s="111">
        <f t="shared" si="7"/>
        <v>0</v>
      </c>
      <c r="W20" s="2" t="s">
        <v>106</v>
      </c>
      <c r="X20" s="112">
        <f t="shared" si="8"/>
        <v>0</v>
      </c>
      <c r="Y20" s="20">
        <v>1.0</v>
      </c>
      <c r="Z20" s="37" t="s">
        <v>105</v>
      </c>
      <c r="AA20" s="111">
        <f t="shared" si="9"/>
        <v>0</v>
      </c>
      <c r="AB20" s="2" t="s">
        <v>106</v>
      </c>
      <c r="AC20" s="112">
        <f t="shared" si="10"/>
        <v>0</v>
      </c>
      <c r="AD20" s="113">
        <v>1.0</v>
      </c>
    </row>
    <row r="21">
      <c r="A21" s="33" t="s">
        <v>50</v>
      </c>
      <c r="B21" s="33" t="s">
        <v>316</v>
      </c>
      <c r="D21" s="109" t="s">
        <v>118</v>
      </c>
      <c r="E21" s="110" t="s">
        <v>119</v>
      </c>
      <c r="F21" s="37" t="s">
        <v>106</v>
      </c>
      <c r="G21" s="111">
        <f t="shared" si="1"/>
        <v>0</v>
      </c>
      <c r="H21" s="2" t="s">
        <v>105</v>
      </c>
      <c r="I21" s="112">
        <f t="shared" si="2"/>
        <v>0</v>
      </c>
      <c r="J21" s="20">
        <v>1.0</v>
      </c>
      <c r="K21" s="37" t="s">
        <v>106</v>
      </c>
      <c r="L21" s="111">
        <f t="shared" si="3"/>
        <v>0</v>
      </c>
      <c r="M21" s="2" t="s">
        <v>105</v>
      </c>
      <c r="N21" s="112">
        <f t="shared" si="4"/>
        <v>0</v>
      </c>
      <c r="O21" s="20">
        <v>1.0</v>
      </c>
      <c r="P21" s="37" t="s">
        <v>106</v>
      </c>
      <c r="Q21" s="111">
        <f t="shared" si="5"/>
        <v>0</v>
      </c>
      <c r="R21" s="2" t="s">
        <v>105</v>
      </c>
      <c r="S21" s="112">
        <f t="shared" si="6"/>
        <v>0</v>
      </c>
      <c r="T21" s="20">
        <v>1.0</v>
      </c>
      <c r="U21" s="37" t="s">
        <v>106</v>
      </c>
      <c r="V21" s="111">
        <f t="shared" si="7"/>
        <v>0</v>
      </c>
      <c r="W21" s="2" t="s">
        <v>105</v>
      </c>
      <c r="X21" s="112">
        <f t="shared" si="8"/>
        <v>0</v>
      </c>
      <c r="Y21" s="20">
        <v>1.0</v>
      </c>
      <c r="Z21" s="37" t="s">
        <v>106</v>
      </c>
      <c r="AA21" s="111">
        <f t="shared" si="9"/>
        <v>0</v>
      </c>
      <c r="AB21" s="2" t="s">
        <v>105</v>
      </c>
      <c r="AC21" s="112">
        <f t="shared" si="10"/>
        <v>0</v>
      </c>
      <c r="AD21" s="113">
        <v>1.0</v>
      </c>
    </row>
    <row r="22">
      <c r="A22" s="43" t="s">
        <v>53</v>
      </c>
      <c r="B22" s="43" t="s">
        <v>317</v>
      </c>
      <c r="C22" s="45"/>
      <c r="D22" s="119" t="s">
        <v>118</v>
      </c>
      <c r="E22" s="115" t="s">
        <v>119</v>
      </c>
      <c r="F22" s="48" t="s">
        <v>124</v>
      </c>
      <c r="G22" s="116">
        <f t="shared" si="1"/>
        <v>0</v>
      </c>
      <c r="H22" s="50" t="s">
        <v>125</v>
      </c>
      <c r="I22" s="45">
        <f t="shared" si="2"/>
        <v>0</v>
      </c>
      <c r="J22" s="117">
        <v>1.0</v>
      </c>
      <c r="K22" s="48" t="s">
        <v>106</v>
      </c>
      <c r="L22" s="116">
        <f t="shared" si="3"/>
        <v>0</v>
      </c>
      <c r="M22" s="50" t="s">
        <v>105</v>
      </c>
      <c r="N22" s="45">
        <f t="shared" si="4"/>
        <v>0</v>
      </c>
      <c r="O22" s="117">
        <v>0.0</v>
      </c>
      <c r="P22" s="48" t="s">
        <v>124</v>
      </c>
      <c r="Q22" s="116">
        <f t="shared" si="5"/>
        <v>0</v>
      </c>
      <c r="R22" s="50" t="s">
        <v>125</v>
      </c>
      <c r="S22" s="45">
        <f t="shared" si="6"/>
        <v>0</v>
      </c>
      <c r="T22" s="117">
        <v>1.0</v>
      </c>
      <c r="U22" s="48" t="s">
        <v>106</v>
      </c>
      <c r="V22" s="116">
        <f t="shared" si="7"/>
        <v>0</v>
      </c>
      <c r="W22" s="50" t="s">
        <v>105</v>
      </c>
      <c r="X22" s="45">
        <f t="shared" si="8"/>
        <v>0</v>
      </c>
      <c r="Y22" s="117">
        <v>0.0</v>
      </c>
      <c r="Z22" s="48" t="s">
        <v>106</v>
      </c>
      <c r="AA22" s="116">
        <f t="shared" si="9"/>
        <v>0</v>
      </c>
      <c r="AB22" s="50" t="s">
        <v>105</v>
      </c>
      <c r="AC22" s="45">
        <f t="shared" si="10"/>
        <v>0</v>
      </c>
      <c r="AD22" s="118">
        <v>0.0</v>
      </c>
      <c r="AE22" s="45"/>
      <c r="AF22" s="45"/>
      <c r="AG22" s="45"/>
      <c r="AH22" s="45"/>
      <c r="AI22" s="45"/>
      <c r="AJ22" s="45"/>
      <c r="AK22" s="45"/>
      <c r="AL22" s="45"/>
      <c r="AM22" s="45"/>
      <c r="AN22" s="45"/>
      <c r="AO22" s="45"/>
      <c r="AP22" s="45"/>
      <c r="AQ22" s="45"/>
      <c r="AR22" s="45"/>
    </row>
    <row r="23">
      <c r="A23" s="43" t="s">
        <v>56</v>
      </c>
      <c r="B23" s="43" t="s">
        <v>318</v>
      </c>
      <c r="C23" s="45"/>
      <c r="D23" s="119" t="s">
        <v>119</v>
      </c>
      <c r="E23" s="115" t="s">
        <v>118</v>
      </c>
      <c r="F23" s="48" t="s">
        <v>125</v>
      </c>
      <c r="G23" s="116">
        <f t="shared" si="1"/>
        <v>0</v>
      </c>
      <c r="H23" s="50" t="s">
        <v>124</v>
      </c>
      <c r="I23" s="45">
        <f t="shared" si="2"/>
        <v>0</v>
      </c>
      <c r="J23" s="117">
        <v>1.0</v>
      </c>
      <c r="K23" s="48" t="s">
        <v>105</v>
      </c>
      <c r="L23" s="116">
        <f t="shared" si="3"/>
        <v>0</v>
      </c>
      <c r="M23" s="50" t="s">
        <v>106</v>
      </c>
      <c r="N23" s="45">
        <f t="shared" si="4"/>
        <v>0</v>
      </c>
      <c r="O23" s="117">
        <v>0.0</v>
      </c>
      <c r="P23" s="48" t="s">
        <v>125</v>
      </c>
      <c r="Q23" s="116">
        <f t="shared" si="5"/>
        <v>0</v>
      </c>
      <c r="R23" s="50" t="s">
        <v>124</v>
      </c>
      <c r="S23" s="45">
        <f t="shared" si="6"/>
        <v>0</v>
      </c>
      <c r="T23" s="117">
        <v>1.0</v>
      </c>
      <c r="U23" s="48" t="s">
        <v>105</v>
      </c>
      <c r="V23" s="116">
        <f t="shared" si="7"/>
        <v>0</v>
      </c>
      <c r="W23" s="50" t="s">
        <v>106</v>
      </c>
      <c r="X23" s="45">
        <f t="shared" si="8"/>
        <v>0</v>
      </c>
      <c r="Y23" s="117">
        <v>0.0</v>
      </c>
      <c r="Z23" s="48" t="s">
        <v>105</v>
      </c>
      <c r="AA23" s="116">
        <f t="shared" si="9"/>
        <v>0</v>
      </c>
      <c r="AB23" s="50" t="s">
        <v>106</v>
      </c>
      <c r="AC23" s="45">
        <f t="shared" si="10"/>
        <v>0</v>
      </c>
      <c r="AD23" s="118">
        <v>0.0</v>
      </c>
      <c r="AE23" s="45"/>
      <c r="AF23" s="45"/>
      <c r="AG23" s="45"/>
      <c r="AH23" s="45"/>
      <c r="AI23" s="45"/>
      <c r="AJ23" s="45"/>
      <c r="AK23" s="45"/>
      <c r="AL23" s="45"/>
      <c r="AM23" s="45"/>
      <c r="AN23" s="45"/>
      <c r="AO23" s="45"/>
      <c r="AP23" s="45"/>
      <c r="AQ23" s="45"/>
      <c r="AR23" s="45"/>
    </row>
    <row r="24">
      <c r="A24" s="43" t="s">
        <v>59</v>
      </c>
      <c r="B24" s="43" t="s">
        <v>319</v>
      </c>
      <c r="C24" s="45"/>
      <c r="D24" s="119" t="s">
        <v>118</v>
      </c>
      <c r="E24" s="115" t="s">
        <v>119</v>
      </c>
      <c r="F24" s="48" t="s">
        <v>118</v>
      </c>
      <c r="G24" s="116">
        <f t="shared" si="1"/>
        <v>1</v>
      </c>
      <c r="H24" s="50" t="s">
        <v>119</v>
      </c>
      <c r="I24" s="45">
        <f t="shared" si="2"/>
        <v>1</v>
      </c>
      <c r="J24" s="117">
        <v>1.0</v>
      </c>
      <c r="K24" s="48" t="s">
        <v>106</v>
      </c>
      <c r="L24" s="116">
        <f t="shared" si="3"/>
        <v>0</v>
      </c>
      <c r="M24" s="50" t="s">
        <v>105</v>
      </c>
      <c r="N24" s="45">
        <f t="shared" si="4"/>
        <v>0</v>
      </c>
      <c r="O24" s="117">
        <v>0.0</v>
      </c>
      <c r="P24" s="48" t="s">
        <v>124</v>
      </c>
      <c r="Q24" s="116">
        <f t="shared" si="5"/>
        <v>0</v>
      </c>
      <c r="R24" s="50" t="s">
        <v>125</v>
      </c>
      <c r="S24" s="45">
        <f t="shared" si="6"/>
        <v>0</v>
      </c>
      <c r="T24" s="117">
        <v>1.0</v>
      </c>
      <c r="U24" s="48" t="s">
        <v>106</v>
      </c>
      <c r="V24" s="116">
        <f t="shared" si="7"/>
        <v>0</v>
      </c>
      <c r="W24" s="50" t="s">
        <v>105</v>
      </c>
      <c r="X24" s="45">
        <f t="shared" si="8"/>
        <v>0</v>
      </c>
      <c r="Y24" s="117">
        <v>0.0</v>
      </c>
      <c r="Z24" s="48" t="s">
        <v>106</v>
      </c>
      <c r="AA24" s="116">
        <f t="shared" si="9"/>
        <v>0</v>
      </c>
      <c r="AB24" s="50" t="s">
        <v>105</v>
      </c>
      <c r="AC24" s="45">
        <f t="shared" si="10"/>
        <v>0</v>
      </c>
      <c r="AD24" s="118">
        <v>0.0</v>
      </c>
      <c r="AE24" s="45"/>
      <c r="AF24" s="45"/>
      <c r="AG24" s="45"/>
      <c r="AH24" s="45"/>
      <c r="AI24" s="45"/>
      <c r="AJ24" s="45"/>
      <c r="AK24" s="45"/>
      <c r="AL24" s="45"/>
      <c r="AM24" s="45"/>
      <c r="AN24" s="45"/>
      <c r="AO24" s="45"/>
      <c r="AP24" s="45"/>
      <c r="AQ24" s="45"/>
      <c r="AR24" s="45"/>
    </row>
    <row r="25">
      <c r="A25" s="43" t="s">
        <v>62</v>
      </c>
      <c r="B25" s="43" t="s">
        <v>320</v>
      </c>
      <c r="C25" s="45"/>
      <c r="D25" s="119" t="s">
        <v>119</v>
      </c>
      <c r="E25" s="115" t="s">
        <v>118</v>
      </c>
      <c r="F25" s="48" t="s">
        <v>119</v>
      </c>
      <c r="G25" s="116">
        <f t="shared" si="1"/>
        <v>1</v>
      </c>
      <c r="H25" s="50" t="s">
        <v>118</v>
      </c>
      <c r="I25" s="45">
        <f t="shared" si="2"/>
        <v>1</v>
      </c>
      <c r="J25" s="117">
        <v>1.0</v>
      </c>
      <c r="K25" s="48" t="s">
        <v>105</v>
      </c>
      <c r="L25" s="116">
        <f t="shared" si="3"/>
        <v>0</v>
      </c>
      <c r="M25" s="50" t="s">
        <v>106</v>
      </c>
      <c r="N25" s="45">
        <f t="shared" si="4"/>
        <v>0</v>
      </c>
      <c r="O25" s="117">
        <v>0.0</v>
      </c>
      <c r="P25" s="48" t="s">
        <v>125</v>
      </c>
      <c r="Q25" s="116">
        <f t="shared" si="5"/>
        <v>0</v>
      </c>
      <c r="R25" s="50" t="s">
        <v>124</v>
      </c>
      <c r="S25" s="45">
        <f t="shared" si="6"/>
        <v>0</v>
      </c>
      <c r="T25" s="117">
        <v>1.0</v>
      </c>
      <c r="U25" s="48" t="s">
        <v>105</v>
      </c>
      <c r="V25" s="116">
        <f t="shared" si="7"/>
        <v>0</v>
      </c>
      <c r="W25" s="50" t="s">
        <v>106</v>
      </c>
      <c r="X25" s="45">
        <f t="shared" si="8"/>
        <v>0</v>
      </c>
      <c r="Y25" s="117">
        <v>0.0</v>
      </c>
      <c r="Z25" s="48" t="s">
        <v>105</v>
      </c>
      <c r="AA25" s="116">
        <f t="shared" si="9"/>
        <v>0</v>
      </c>
      <c r="AB25" s="50" t="s">
        <v>106</v>
      </c>
      <c r="AC25" s="45">
        <f t="shared" si="10"/>
        <v>0</v>
      </c>
      <c r="AD25" s="118">
        <v>0.0</v>
      </c>
      <c r="AE25" s="45"/>
      <c r="AF25" s="45"/>
      <c r="AG25" s="45"/>
      <c r="AH25" s="45"/>
      <c r="AI25" s="45"/>
      <c r="AJ25" s="45"/>
      <c r="AK25" s="45"/>
      <c r="AL25" s="45"/>
      <c r="AM25" s="45"/>
      <c r="AN25" s="45"/>
      <c r="AO25" s="45"/>
      <c r="AP25" s="45"/>
      <c r="AQ25" s="45"/>
      <c r="AR25" s="45"/>
    </row>
    <row r="26">
      <c r="A26" s="33" t="s">
        <v>65</v>
      </c>
      <c r="B26" s="33" t="s">
        <v>321</v>
      </c>
      <c r="D26" s="109" t="s">
        <v>105</v>
      </c>
      <c r="E26" s="110" t="s">
        <v>106</v>
      </c>
      <c r="F26" s="37" t="s">
        <v>105</v>
      </c>
      <c r="G26" s="111">
        <f t="shared" si="1"/>
        <v>1</v>
      </c>
      <c r="H26" s="2" t="s">
        <v>106</v>
      </c>
      <c r="I26" s="112">
        <f t="shared" si="2"/>
        <v>1</v>
      </c>
      <c r="J26" s="20">
        <v>1.0</v>
      </c>
      <c r="K26" s="37" t="s">
        <v>105</v>
      </c>
      <c r="L26" s="111">
        <f t="shared" si="3"/>
        <v>1</v>
      </c>
      <c r="M26" s="2" t="s">
        <v>106</v>
      </c>
      <c r="N26" s="112">
        <f t="shared" si="4"/>
        <v>1</v>
      </c>
      <c r="O26" s="20">
        <v>1.0</v>
      </c>
      <c r="P26" s="37" t="s">
        <v>105</v>
      </c>
      <c r="Q26" s="111">
        <f t="shared" si="5"/>
        <v>1</v>
      </c>
      <c r="R26" s="2" t="s">
        <v>106</v>
      </c>
      <c r="S26" s="112">
        <f t="shared" si="6"/>
        <v>1</v>
      </c>
      <c r="T26" s="20">
        <v>1.0</v>
      </c>
      <c r="U26" s="37" t="s">
        <v>105</v>
      </c>
      <c r="V26" s="111">
        <f t="shared" si="7"/>
        <v>1</v>
      </c>
      <c r="W26" s="2" t="s">
        <v>106</v>
      </c>
      <c r="X26" s="112">
        <f t="shared" si="8"/>
        <v>1</v>
      </c>
      <c r="Y26" s="20">
        <v>1.0</v>
      </c>
      <c r="Z26" s="37" t="s">
        <v>105</v>
      </c>
      <c r="AA26" s="111">
        <f t="shared" si="9"/>
        <v>1</v>
      </c>
      <c r="AB26" s="2" t="s">
        <v>106</v>
      </c>
      <c r="AC26" s="112">
        <f t="shared" si="10"/>
        <v>1</v>
      </c>
      <c r="AD26" s="113">
        <v>1.0</v>
      </c>
    </row>
    <row r="27">
      <c r="A27" s="33" t="s">
        <v>68</v>
      </c>
      <c r="B27" s="33" t="s">
        <v>322</v>
      </c>
      <c r="D27" s="109" t="s">
        <v>106</v>
      </c>
      <c r="E27" s="110" t="s">
        <v>105</v>
      </c>
      <c r="F27" s="37" t="s">
        <v>106</v>
      </c>
      <c r="G27" s="111">
        <f t="shared" si="1"/>
        <v>1</v>
      </c>
      <c r="H27" s="2" t="s">
        <v>105</v>
      </c>
      <c r="I27" s="112">
        <f t="shared" si="2"/>
        <v>1</v>
      </c>
      <c r="J27" s="20">
        <v>1.0</v>
      </c>
      <c r="K27" s="37" t="s">
        <v>106</v>
      </c>
      <c r="L27" s="111">
        <f t="shared" si="3"/>
        <v>1</v>
      </c>
      <c r="M27" s="2" t="s">
        <v>105</v>
      </c>
      <c r="N27" s="112">
        <f t="shared" si="4"/>
        <v>1</v>
      </c>
      <c r="O27" s="20">
        <v>1.0</v>
      </c>
      <c r="P27" s="37" t="s">
        <v>106</v>
      </c>
      <c r="Q27" s="111">
        <f t="shared" si="5"/>
        <v>1</v>
      </c>
      <c r="R27" s="2" t="s">
        <v>105</v>
      </c>
      <c r="S27" s="112">
        <f t="shared" si="6"/>
        <v>1</v>
      </c>
      <c r="T27" s="20">
        <v>1.0</v>
      </c>
      <c r="U27" s="37" t="s">
        <v>106</v>
      </c>
      <c r="V27" s="111">
        <f t="shared" si="7"/>
        <v>1</v>
      </c>
      <c r="W27" s="2" t="s">
        <v>105</v>
      </c>
      <c r="X27" s="112">
        <f t="shared" si="8"/>
        <v>1</v>
      </c>
      <c r="Y27" s="20">
        <v>1.0</v>
      </c>
      <c r="Z27" s="37" t="s">
        <v>106</v>
      </c>
      <c r="AA27" s="111">
        <f t="shared" si="9"/>
        <v>1</v>
      </c>
      <c r="AB27" s="2" t="s">
        <v>105</v>
      </c>
      <c r="AC27" s="112">
        <f t="shared" si="10"/>
        <v>1</v>
      </c>
      <c r="AD27" s="113">
        <v>1.0</v>
      </c>
    </row>
    <row r="28">
      <c r="B28" s="1"/>
      <c r="C28" s="1"/>
      <c r="F28" s="120" t="s">
        <v>332</v>
      </c>
      <c r="G28" s="121"/>
      <c r="H28" s="122"/>
      <c r="I28" s="121"/>
      <c r="J28" s="122"/>
      <c r="K28" s="123" t="s">
        <v>170</v>
      </c>
      <c r="L28" s="121"/>
      <c r="M28" s="122"/>
      <c r="N28" s="121"/>
      <c r="O28" s="124"/>
      <c r="P28" s="123" t="s">
        <v>85</v>
      </c>
      <c r="Q28" s="125"/>
      <c r="R28" s="126"/>
      <c r="S28" s="125"/>
      <c r="T28" s="124"/>
      <c r="U28" s="123" t="s">
        <v>171</v>
      </c>
      <c r="V28" s="127"/>
      <c r="W28" s="127"/>
      <c r="X28" s="125"/>
      <c r="Y28" s="128"/>
      <c r="Z28" s="129" t="s">
        <v>172</v>
      </c>
      <c r="AA28" s="130"/>
      <c r="AB28" s="130"/>
      <c r="AC28" s="125"/>
      <c r="AD28" s="131"/>
    </row>
    <row r="29">
      <c r="C29" s="132" t="s">
        <v>333</v>
      </c>
      <c r="E29" s="132"/>
      <c r="F29" s="133"/>
      <c r="G29" s="134">
        <f>COUNTIF(G8:G27,"=1")/20</f>
        <v>0.3</v>
      </c>
      <c r="H29" s="135"/>
      <c r="I29" s="134">
        <f t="shared" ref="I29:J29" si="11">COUNTIF(I8:I27,"=1")/20</f>
        <v>0.3</v>
      </c>
      <c r="J29" s="135">
        <f t="shared" si="11"/>
        <v>1</v>
      </c>
      <c r="K29" s="133"/>
      <c r="L29" s="134">
        <f>COUNTIF(L8:L27,"=1")/20</f>
        <v>0.2</v>
      </c>
      <c r="M29" s="135"/>
      <c r="N29" s="134">
        <f t="shared" ref="N29:O29" si="12">COUNTIF(N8:N27,"=1")/20</f>
        <v>0.2</v>
      </c>
      <c r="O29" s="135">
        <f t="shared" si="12"/>
        <v>0.8</v>
      </c>
      <c r="P29" s="133"/>
      <c r="Q29" s="134">
        <f>COUNTIF(Q8:Q27,"=1")/20</f>
        <v>0.1</v>
      </c>
      <c r="R29" s="135"/>
      <c r="S29" s="136">
        <f t="shared" ref="S29:T29" si="13">COUNTIF(S8:S27,"=1")/20</f>
        <v>0.1</v>
      </c>
      <c r="T29" s="134">
        <f t="shared" si="13"/>
        <v>1</v>
      </c>
      <c r="U29" s="133"/>
      <c r="V29" s="134">
        <f>COUNTIF(V8:V27,"=1")/20</f>
        <v>0.25</v>
      </c>
      <c r="W29" s="134"/>
      <c r="X29" s="136">
        <f t="shared" ref="X29:Y29" si="14">COUNTIF(X8:X27,"=1")/20</f>
        <v>0.25</v>
      </c>
      <c r="Y29" s="134">
        <f t="shared" si="14"/>
        <v>0.75</v>
      </c>
      <c r="Z29" s="133"/>
      <c r="AA29" s="134">
        <f>COUNTIF(AA8:AA27,"=1")/20</f>
        <v>0.1</v>
      </c>
      <c r="AB29" s="134"/>
      <c r="AC29" s="136">
        <f t="shared" ref="AC29:AD29" si="15">COUNTIF(AC8:AC27,"=1")/20</f>
        <v>0.1</v>
      </c>
      <c r="AD29" s="137">
        <f t="shared" si="15"/>
        <v>0.7</v>
      </c>
    </row>
    <row r="30">
      <c r="C30" s="1"/>
      <c r="F30" s="84"/>
      <c r="G30" s="74"/>
      <c r="H30" s="74"/>
      <c r="I30" s="74"/>
      <c r="J30" s="74"/>
      <c r="K30" s="84"/>
      <c r="L30" s="74"/>
      <c r="M30" s="74"/>
      <c r="N30" s="74"/>
      <c r="P30" s="84"/>
      <c r="Q30" s="74"/>
      <c r="R30" s="74"/>
      <c r="S30" s="74"/>
      <c r="U30" s="84"/>
      <c r="X30" s="74"/>
      <c r="Z30" s="84"/>
      <c r="AC30" s="74"/>
      <c r="AD30" s="94"/>
    </row>
    <row r="31">
      <c r="A31" s="79"/>
      <c r="B31" s="138"/>
      <c r="C31" s="79"/>
      <c r="D31" s="79"/>
      <c r="E31" s="79"/>
      <c r="F31" s="139"/>
      <c r="G31" s="79"/>
      <c r="H31" s="79"/>
      <c r="I31" s="79"/>
      <c r="J31" s="79"/>
      <c r="K31" s="140"/>
      <c r="L31" s="79"/>
      <c r="M31" s="79"/>
      <c r="N31" s="79"/>
      <c r="O31" s="79"/>
      <c r="P31" s="140"/>
      <c r="Q31" s="79"/>
      <c r="R31" s="79"/>
      <c r="S31" s="79"/>
      <c r="T31" s="79"/>
      <c r="U31" s="140"/>
      <c r="V31" s="79"/>
      <c r="W31" s="79"/>
      <c r="X31" s="79"/>
      <c r="Y31" s="79"/>
      <c r="Z31" s="140"/>
      <c r="AA31" s="79"/>
      <c r="AB31" s="79"/>
      <c r="AC31" s="79"/>
      <c r="AD31" s="141"/>
      <c r="AE31" s="79"/>
      <c r="AF31" s="79"/>
      <c r="AG31" s="79"/>
      <c r="AH31" s="79"/>
      <c r="AI31" s="79"/>
      <c r="AJ31" s="79"/>
      <c r="AK31" s="79"/>
      <c r="AL31" s="79"/>
      <c r="AM31" s="79"/>
      <c r="AN31" s="79"/>
      <c r="AO31" s="79"/>
      <c r="AP31" s="79"/>
      <c r="AQ31" s="79"/>
      <c r="AR31" s="79"/>
    </row>
    <row r="32">
      <c r="B32" s="1" t="s">
        <v>174</v>
      </c>
      <c r="F32" s="80" t="s">
        <v>334</v>
      </c>
      <c r="K32" s="80" t="s">
        <v>176</v>
      </c>
      <c r="O32" s="1"/>
      <c r="P32" s="80" t="s">
        <v>177</v>
      </c>
      <c r="T32" s="1"/>
      <c r="U32" s="80" t="s">
        <v>178</v>
      </c>
      <c r="V32" s="1"/>
      <c r="W32" s="1"/>
      <c r="Y32" s="1"/>
      <c r="Z32" s="80" t="s">
        <v>179</v>
      </c>
      <c r="AA32" s="1"/>
      <c r="AB32" s="1"/>
      <c r="AD32" s="95"/>
    </row>
    <row r="33" ht="66.0" customHeight="1">
      <c r="A33" s="81"/>
      <c r="B33" s="81" t="s">
        <v>180</v>
      </c>
      <c r="C33" s="81"/>
      <c r="D33" s="81"/>
      <c r="E33" s="81"/>
      <c r="F33" s="82" t="s">
        <v>181</v>
      </c>
      <c r="G33" s="81"/>
      <c r="H33" s="81"/>
      <c r="I33" s="81"/>
      <c r="J33" s="81"/>
      <c r="K33" s="82" t="s">
        <v>182</v>
      </c>
      <c r="L33" s="81"/>
      <c r="M33" s="81"/>
      <c r="N33" s="81"/>
      <c r="O33" s="83"/>
      <c r="P33" s="82" t="s">
        <v>183</v>
      </c>
      <c r="Q33" s="81"/>
      <c r="R33" s="81"/>
      <c r="S33" s="81"/>
      <c r="T33" s="83"/>
      <c r="U33" s="82" t="s">
        <v>184</v>
      </c>
      <c r="V33" s="83"/>
      <c r="W33" s="83"/>
      <c r="X33" s="81"/>
      <c r="Y33" s="83"/>
      <c r="Z33" s="82" t="s">
        <v>185</v>
      </c>
      <c r="AA33" s="83"/>
      <c r="AB33" s="83"/>
      <c r="AD33" s="142"/>
    </row>
    <row r="34" ht="67.5" customHeight="1">
      <c r="A34" s="81"/>
      <c r="B34" s="81" t="s">
        <v>186</v>
      </c>
      <c r="C34" s="81"/>
      <c r="D34" s="81"/>
      <c r="E34" s="81"/>
      <c r="F34" s="82" t="s">
        <v>187</v>
      </c>
      <c r="G34" s="81"/>
      <c r="H34" s="81"/>
      <c r="I34" s="81"/>
      <c r="J34" s="81"/>
      <c r="K34" s="82" t="s">
        <v>188</v>
      </c>
      <c r="L34" s="81"/>
      <c r="M34" s="81"/>
      <c r="N34" s="81"/>
      <c r="O34" s="83"/>
      <c r="P34" s="82" t="s">
        <v>189</v>
      </c>
      <c r="Q34" s="81"/>
      <c r="R34" s="81"/>
      <c r="S34" s="81"/>
      <c r="T34" s="83"/>
      <c r="U34" s="82" t="s">
        <v>190</v>
      </c>
      <c r="V34" s="83"/>
      <c r="W34" s="83"/>
      <c r="X34" s="81"/>
      <c r="Y34" s="83"/>
      <c r="Z34" s="82" t="s">
        <v>191</v>
      </c>
      <c r="AA34" s="83"/>
      <c r="AB34" s="83"/>
      <c r="AD34" s="142"/>
    </row>
    <row r="35" ht="63.75" customHeight="1">
      <c r="A35" s="81"/>
      <c r="B35" s="81" t="s">
        <v>192</v>
      </c>
      <c r="C35" s="81"/>
      <c r="D35" s="81"/>
      <c r="E35" s="81"/>
      <c r="F35" s="82" t="s">
        <v>193</v>
      </c>
      <c r="G35" s="81"/>
      <c r="H35" s="81"/>
      <c r="I35" s="81"/>
      <c r="J35" s="81"/>
      <c r="K35" s="82" t="s">
        <v>194</v>
      </c>
      <c r="L35" s="81"/>
      <c r="M35" s="81"/>
      <c r="N35" s="81"/>
      <c r="O35" s="83"/>
      <c r="P35" s="82" t="s">
        <v>195</v>
      </c>
      <c r="Q35" s="81"/>
      <c r="R35" s="81"/>
      <c r="S35" s="81"/>
      <c r="T35" s="83"/>
      <c r="U35" s="82" t="s">
        <v>196</v>
      </c>
      <c r="V35" s="83"/>
      <c r="W35" s="83"/>
      <c r="X35" s="81"/>
      <c r="Y35" s="83"/>
      <c r="Z35" s="82" t="s">
        <v>197</v>
      </c>
      <c r="AA35" s="83"/>
      <c r="AB35" s="83"/>
      <c r="AD35" s="142"/>
    </row>
    <row r="36" ht="71.25" customHeight="1">
      <c r="A36" s="81"/>
      <c r="B36" s="81" t="s">
        <v>198</v>
      </c>
      <c r="C36" s="81"/>
      <c r="D36" s="81"/>
      <c r="E36" s="81"/>
      <c r="F36" s="82" t="s">
        <v>199</v>
      </c>
      <c r="G36" s="81"/>
      <c r="H36" s="81"/>
      <c r="I36" s="81"/>
      <c r="J36" s="81"/>
      <c r="K36" s="82" t="s">
        <v>200</v>
      </c>
      <c r="L36" s="81"/>
      <c r="M36" s="81"/>
      <c r="N36" s="81"/>
      <c r="O36" s="83"/>
      <c r="P36" s="82" t="s">
        <v>201</v>
      </c>
      <c r="Q36" s="81"/>
      <c r="R36" s="81"/>
      <c r="S36" s="81"/>
      <c r="T36" s="83"/>
      <c r="U36" s="82" t="s">
        <v>202</v>
      </c>
      <c r="V36" s="83"/>
      <c r="W36" s="83"/>
      <c r="X36" s="81"/>
      <c r="Y36" s="83"/>
      <c r="Z36" s="82" t="s">
        <v>203</v>
      </c>
      <c r="AA36" s="83"/>
      <c r="AB36" s="83"/>
      <c r="AD36" s="142"/>
    </row>
    <row r="37" ht="78.75" customHeight="1">
      <c r="A37" s="81"/>
      <c r="B37" s="81" t="s">
        <v>204</v>
      </c>
      <c r="C37" s="81"/>
      <c r="D37" s="81"/>
      <c r="E37" s="81"/>
      <c r="F37" s="82" t="s">
        <v>205</v>
      </c>
      <c r="G37" s="81"/>
      <c r="H37" s="81"/>
      <c r="I37" s="81"/>
      <c r="J37" s="81"/>
      <c r="K37" s="82" t="s">
        <v>206</v>
      </c>
      <c r="L37" s="81"/>
      <c r="M37" s="81"/>
      <c r="N37" s="81"/>
      <c r="O37" s="83"/>
      <c r="P37" s="82" t="s">
        <v>207</v>
      </c>
      <c r="R37" s="81"/>
      <c r="S37" s="81"/>
      <c r="T37" s="83"/>
      <c r="U37" s="82" t="s">
        <v>208</v>
      </c>
      <c r="V37" s="83"/>
      <c r="W37" s="83"/>
      <c r="X37" s="81"/>
      <c r="Y37" s="83"/>
      <c r="Z37" s="82" t="s">
        <v>209</v>
      </c>
      <c r="AA37" s="83"/>
      <c r="AB37" s="83"/>
      <c r="AD37" s="142"/>
    </row>
    <row r="38" ht="67.5" customHeight="1">
      <c r="A38" s="81"/>
      <c r="B38" s="81" t="s">
        <v>210</v>
      </c>
      <c r="C38" s="81"/>
      <c r="D38" s="81"/>
      <c r="E38" s="81"/>
      <c r="F38" s="82" t="s">
        <v>211</v>
      </c>
      <c r="G38" s="81"/>
      <c r="H38" s="81"/>
      <c r="I38" s="81"/>
      <c r="J38" s="81"/>
      <c r="K38" s="82" t="s">
        <v>212</v>
      </c>
      <c r="L38" s="81"/>
      <c r="M38" s="81"/>
      <c r="N38" s="81"/>
      <c r="O38" s="83"/>
      <c r="P38" s="82" t="s">
        <v>213</v>
      </c>
      <c r="R38" s="81"/>
      <c r="S38" s="81"/>
      <c r="T38" s="83"/>
      <c r="U38" s="82" t="s">
        <v>214</v>
      </c>
      <c r="V38" s="83"/>
      <c r="W38" s="83"/>
      <c r="X38" s="81"/>
      <c r="Y38" s="83"/>
      <c r="Z38" s="82" t="s">
        <v>215</v>
      </c>
      <c r="AA38" s="83"/>
      <c r="AB38" s="83"/>
      <c r="AD38" s="142"/>
    </row>
    <row r="39" ht="69.0" customHeight="1">
      <c r="A39" s="81"/>
      <c r="B39" s="81" t="s">
        <v>216</v>
      </c>
      <c r="C39" s="81"/>
      <c r="D39" s="81"/>
      <c r="E39" s="81"/>
      <c r="F39" s="82" t="s">
        <v>217</v>
      </c>
      <c r="G39" s="81"/>
      <c r="H39" s="81"/>
      <c r="I39" s="81"/>
      <c r="J39" s="81"/>
      <c r="K39" s="82" t="s">
        <v>218</v>
      </c>
      <c r="L39" s="81"/>
      <c r="M39" s="81"/>
      <c r="N39" s="81"/>
      <c r="O39" s="83"/>
      <c r="P39" s="82" t="s">
        <v>219</v>
      </c>
      <c r="R39" s="81"/>
      <c r="S39" s="81"/>
      <c r="T39" s="83"/>
      <c r="U39" s="82" t="s">
        <v>220</v>
      </c>
      <c r="V39" s="83"/>
      <c r="W39" s="83"/>
      <c r="X39" s="81"/>
      <c r="Y39" s="83"/>
      <c r="Z39" s="82" t="s">
        <v>221</v>
      </c>
      <c r="AA39" s="83"/>
      <c r="AB39" s="83"/>
      <c r="AD39" s="142"/>
    </row>
    <row r="40" ht="61.5" customHeight="1">
      <c r="A40" s="81"/>
      <c r="B40" s="81" t="s">
        <v>222</v>
      </c>
      <c r="C40" s="81"/>
      <c r="D40" s="81"/>
      <c r="E40" s="81"/>
      <c r="F40" s="82" t="s">
        <v>223</v>
      </c>
      <c r="G40" s="81"/>
      <c r="H40" s="81"/>
      <c r="I40" s="81"/>
      <c r="J40" s="81"/>
      <c r="K40" s="82" t="s">
        <v>224</v>
      </c>
      <c r="L40" s="81"/>
      <c r="M40" s="81"/>
      <c r="N40" s="81"/>
      <c r="O40" s="83"/>
      <c r="P40" s="82" t="s">
        <v>225</v>
      </c>
      <c r="R40" s="81"/>
      <c r="S40" s="81"/>
      <c r="T40" s="83"/>
      <c r="U40" s="82" t="s">
        <v>226</v>
      </c>
      <c r="V40" s="83"/>
      <c r="W40" s="83"/>
      <c r="X40" s="81"/>
      <c r="Y40" s="83"/>
      <c r="Z40" s="82" t="s">
        <v>227</v>
      </c>
      <c r="AA40" s="83"/>
      <c r="AB40" s="83"/>
      <c r="AD40" s="142"/>
    </row>
    <row r="41" ht="60.75" customHeight="1">
      <c r="A41" s="81"/>
      <c r="B41" s="81" t="s">
        <v>228</v>
      </c>
      <c r="C41" s="81"/>
      <c r="D41" s="81"/>
      <c r="E41" s="81"/>
      <c r="F41" s="82" t="s">
        <v>229</v>
      </c>
      <c r="G41" s="81"/>
      <c r="H41" s="81"/>
      <c r="I41" s="81"/>
      <c r="J41" s="81"/>
      <c r="K41" s="82" t="s">
        <v>230</v>
      </c>
      <c r="L41" s="81"/>
      <c r="M41" s="81"/>
      <c r="N41" s="81"/>
      <c r="O41" s="83"/>
      <c r="P41" s="82" t="s">
        <v>231</v>
      </c>
      <c r="Q41" s="81"/>
      <c r="R41" s="81"/>
      <c r="S41" s="81"/>
      <c r="T41" s="83"/>
      <c r="U41" s="82" t="s">
        <v>232</v>
      </c>
      <c r="V41" s="83"/>
      <c r="W41" s="83"/>
      <c r="X41" s="81"/>
      <c r="Y41" s="83"/>
      <c r="Z41" s="82" t="s">
        <v>233</v>
      </c>
      <c r="AA41" s="83"/>
      <c r="AB41" s="83"/>
      <c r="AD41" s="142"/>
    </row>
    <row r="42" ht="63.75" customHeight="1">
      <c r="A42" s="81"/>
      <c r="B42" s="81" t="s">
        <v>234</v>
      </c>
      <c r="C42" s="81"/>
      <c r="D42" s="81"/>
      <c r="E42" s="81"/>
      <c r="F42" s="82" t="s">
        <v>235</v>
      </c>
      <c r="G42" s="81"/>
      <c r="H42" s="81"/>
      <c r="I42" s="81"/>
      <c r="J42" s="81"/>
      <c r="K42" s="82" t="s">
        <v>236</v>
      </c>
      <c r="L42" s="81"/>
      <c r="M42" s="81"/>
      <c r="N42" s="81"/>
      <c r="O42" s="83"/>
      <c r="P42" s="82" t="s">
        <v>237</v>
      </c>
      <c r="Q42" s="81"/>
      <c r="R42" s="81"/>
      <c r="S42" s="81"/>
      <c r="T42" s="83"/>
      <c r="U42" s="82" t="s">
        <v>238</v>
      </c>
      <c r="V42" s="83"/>
      <c r="W42" s="83"/>
      <c r="X42" s="81"/>
      <c r="Y42" s="83"/>
      <c r="Z42" s="82" t="s">
        <v>239</v>
      </c>
      <c r="AA42" s="83"/>
      <c r="AB42" s="83"/>
      <c r="AD42" s="142"/>
    </row>
    <row r="43" ht="55.5" customHeight="1">
      <c r="A43" s="81"/>
      <c r="B43" s="81" t="s">
        <v>240</v>
      </c>
      <c r="C43" s="81"/>
      <c r="D43" s="81"/>
      <c r="E43" s="81"/>
      <c r="F43" s="82" t="s">
        <v>241</v>
      </c>
      <c r="G43" s="81"/>
      <c r="H43" s="81"/>
      <c r="I43" s="81"/>
      <c r="J43" s="81"/>
      <c r="K43" s="82" t="s">
        <v>242</v>
      </c>
      <c r="L43" s="81"/>
      <c r="M43" s="81"/>
      <c r="N43" s="81"/>
      <c r="O43" s="83"/>
      <c r="P43" s="82" t="s">
        <v>243</v>
      </c>
      <c r="Q43" s="81"/>
      <c r="R43" s="81"/>
      <c r="S43" s="81"/>
      <c r="T43" s="83"/>
      <c r="U43" s="82" t="s">
        <v>244</v>
      </c>
      <c r="V43" s="83"/>
      <c r="W43" s="83"/>
      <c r="X43" s="81"/>
      <c r="Y43" s="83"/>
      <c r="Z43" s="82" t="s">
        <v>245</v>
      </c>
      <c r="AA43" s="83"/>
      <c r="AB43" s="83"/>
      <c r="AD43" s="142"/>
    </row>
    <row r="44" ht="59.25" customHeight="1">
      <c r="A44" s="81"/>
      <c r="B44" s="81" t="s">
        <v>246</v>
      </c>
      <c r="C44" s="81"/>
      <c r="D44" s="81"/>
      <c r="E44" s="81"/>
      <c r="F44" s="82" t="s">
        <v>247</v>
      </c>
      <c r="G44" s="81"/>
      <c r="H44" s="81"/>
      <c r="I44" s="81"/>
      <c r="J44" s="81"/>
      <c r="K44" s="82" t="s">
        <v>248</v>
      </c>
      <c r="L44" s="81"/>
      <c r="M44" s="81"/>
      <c r="N44" s="81"/>
      <c r="O44" s="83"/>
      <c r="P44" s="82" t="s">
        <v>249</v>
      </c>
      <c r="Q44" s="81"/>
      <c r="R44" s="81"/>
      <c r="S44" s="81"/>
      <c r="T44" s="83"/>
      <c r="U44" s="82" t="s">
        <v>250</v>
      </c>
      <c r="V44" s="83"/>
      <c r="W44" s="83"/>
      <c r="X44" s="81"/>
      <c r="Y44" s="83"/>
      <c r="Z44" s="82" t="s">
        <v>251</v>
      </c>
      <c r="AA44" s="83"/>
      <c r="AB44" s="83"/>
      <c r="AD44" s="142"/>
    </row>
    <row r="45" ht="66.0" customHeight="1">
      <c r="A45" s="81"/>
      <c r="B45" s="81" t="s">
        <v>252</v>
      </c>
      <c r="C45" s="81"/>
      <c r="D45" s="81"/>
      <c r="E45" s="81"/>
      <c r="F45" s="82" t="s">
        <v>253</v>
      </c>
      <c r="G45" s="81"/>
      <c r="H45" s="81"/>
      <c r="I45" s="81"/>
      <c r="J45" s="81"/>
      <c r="K45" s="82" t="s">
        <v>254</v>
      </c>
      <c r="L45" s="81"/>
      <c r="M45" s="81"/>
      <c r="N45" s="81"/>
      <c r="O45" s="83"/>
      <c r="P45" s="82" t="s">
        <v>255</v>
      </c>
      <c r="Q45" s="81"/>
      <c r="R45" s="81"/>
      <c r="S45" s="81"/>
      <c r="T45" s="83"/>
      <c r="U45" s="82" t="s">
        <v>256</v>
      </c>
      <c r="V45" s="83"/>
      <c r="W45" s="83"/>
      <c r="X45" s="81"/>
      <c r="Y45" s="83"/>
      <c r="Z45" s="82" t="s">
        <v>257</v>
      </c>
      <c r="AA45" s="83"/>
      <c r="AB45" s="83"/>
      <c r="AD45" s="142"/>
    </row>
    <row r="46" ht="51.75" customHeight="1">
      <c r="A46" s="81"/>
      <c r="B46" s="81" t="s">
        <v>258</v>
      </c>
      <c r="C46" s="81"/>
      <c r="D46" s="81"/>
      <c r="E46" s="81"/>
      <c r="F46" s="82" t="s">
        <v>335</v>
      </c>
      <c r="G46" s="81"/>
      <c r="H46" s="81"/>
      <c r="I46" s="81"/>
      <c r="J46" s="81"/>
      <c r="K46" s="82" t="s">
        <v>260</v>
      </c>
      <c r="L46" s="81"/>
      <c r="M46" s="81"/>
      <c r="N46" s="81"/>
      <c r="O46" s="83"/>
      <c r="P46" s="82" t="s">
        <v>261</v>
      </c>
      <c r="Q46" s="81"/>
      <c r="R46" s="81"/>
      <c r="S46" s="81"/>
      <c r="T46" s="83"/>
      <c r="U46" s="82" t="s">
        <v>262</v>
      </c>
      <c r="V46" s="83"/>
      <c r="W46" s="83"/>
      <c r="X46" s="81"/>
      <c r="Y46" s="83"/>
      <c r="Z46" s="82" t="s">
        <v>263</v>
      </c>
      <c r="AA46" s="83"/>
      <c r="AB46" s="83"/>
      <c r="AD46" s="142"/>
    </row>
    <row r="47" ht="66.75" customHeight="1">
      <c r="A47" s="81"/>
      <c r="B47" s="81" t="s">
        <v>264</v>
      </c>
      <c r="C47" s="81"/>
      <c r="D47" s="81"/>
      <c r="E47" s="81"/>
      <c r="F47" s="82" t="s">
        <v>265</v>
      </c>
      <c r="G47" s="81"/>
      <c r="H47" s="81"/>
      <c r="I47" s="81"/>
      <c r="J47" s="81"/>
      <c r="K47" s="82" t="s">
        <v>266</v>
      </c>
      <c r="L47" s="81"/>
      <c r="M47" s="81"/>
      <c r="N47" s="81"/>
      <c r="O47" s="83"/>
      <c r="P47" s="82" t="s">
        <v>267</v>
      </c>
      <c r="Q47" s="81"/>
      <c r="R47" s="81"/>
      <c r="S47" s="81"/>
      <c r="T47" s="83"/>
      <c r="U47" s="82" t="s">
        <v>268</v>
      </c>
      <c r="V47" s="83"/>
      <c r="W47" s="83"/>
      <c r="X47" s="81"/>
      <c r="Y47" s="83"/>
      <c r="Z47" s="82" t="s">
        <v>269</v>
      </c>
      <c r="AA47" s="83"/>
      <c r="AB47" s="83"/>
      <c r="AD47" s="142"/>
    </row>
    <row r="48" ht="55.5" customHeight="1">
      <c r="A48" s="81"/>
      <c r="B48" s="81" t="s">
        <v>270</v>
      </c>
      <c r="C48" s="81"/>
      <c r="D48" s="81"/>
      <c r="E48" s="81"/>
      <c r="F48" s="82" t="s">
        <v>271</v>
      </c>
      <c r="G48" s="81"/>
      <c r="H48" s="81"/>
      <c r="I48" s="81"/>
      <c r="J48" s="81"/>
      <c r="K48" s="82" t="s">
        <v>272</v>
      </c>
      <c r="L48" s="81"/>
      <c r="M48" s="81"/>
      <c r="N48" s="81"/>
      <c r="O48" s="83"/>
      <c r="P48" s="82" t="s">
        <v>273</v>
      </c>
      <c r="Q48" s="81"/>
      <c r="R48" s="81"/>
      <c r="S48" s="81"/>
      <c r="T48" s="83"/>
      <c r="U48" s="82" t="s">
        <v>274</v>
      </c>
      <c r="V48" s="83"/>
      <c r="W48" s="83"/>
      <c r="X48" s="81"/>
      <c r="Y48" s="83"/>
      <c r="Z48" s="82" t="s">
        <v>275</v>
      </c>
      <c r="AA48" s="83"/>
      <c r="AB48" s="83"/>
      <c r="AD48" s="142"/>
    </row>
    <row r="49" ht="50.25" customHeight="1">
      <c r="A49" s="81"/>
      <c r="B49" s="81" t="s">
        <v>276</v>
      </c>
      <c r="C49" s="81"/>
      <c r="D49" s="81"/>
      <c r="E49" s="81"/>
      <c r="F49" s="82" t="s">
        <v>277</v>
      </c>
      <c r="G49" s="81"/>
      <c r="H49" s="81"/>
      <c r="I49" s="81"/>
      <c r="J49" s="81"/>
      <c r="K49" s="82" t="s">
        <v>278</v>
      </c>
      <c r="L49" s="81"/>
      <c r="M49" s="81"/>
      <c r="N49" s="81"/>
      <c r="O49" s="83"/>
      <c r="P49" s="82" t="s">
        <v>279</v>
      </c>
      <c r="Q49" s="81"/>
      <c r="R49" s="81"/>
      <c r="S49" s="81"/>
      <c r="T49" s="83"/>
      <c r="U49" s="82" t="s">
        <v>280</v>
      </c>
      <c r="V49" s="83"/>
      <c r="W49" s="83"/>
      <c r="X49" s="81"/>
      <c r="Y49" s="83"/>
      <c r="Z49" s="82" t="s">
        <v>281</v>
      </c>
      <c r="AA49" s="83"/>
      <c r="AB49" s="83"/>
      <c r="AD49" s="142"/>
    </row>
    <row r="50" ht="66.75" customHeight="1">
      <c r="A50" s="81"/>
      <c r="B50" s="81" t="s">
        <v>282</v>
      </c>
      <c r="C50" s="81"/>
      <c r="D50" s="81"/>
      <c r="E50" s="81"/>
      <c r="F50" s="82" t="s">
        <v>283</v>
      </c>
      <c r="G50" s="81"/>
      <c r="H50" s="81"/>
      <c r="I50" s="81"/>
      <c r="J50" s="81"/>
      <c r="K50" s="82" t="s">
        <v>284</v>
      </c>
      <c r="L50" s="81"/>
      <c r="M50" s="81"/>
      <c r="N50" s="81"/>
      <c r="O50" s="83"/>
      <c r="P50" s="82" t="s">
        <v>285</v>
      </c>
      <c r="Q50" s="81"/>
      <c r="R50" s="81"/>
      <c r="S50" s="81"/>
      <c r="T50" s="83"/>
      <c r="U50" s="82" t="s">
        <v>286</v>
      </c>
      <c r="V50" s="83"/>
      <c r="W50" s="83"/>
      <c r="X50" s="81"/>
      <c r="Y50" s="83"/>
      <c r="Z50" s="82" t="s">
        <v>287</v>
      </c>
      <c r="AA50" s="83"/>
      <c r="AB50" s="83"/>
      <c r="AD50" s="142"/>
    </row>
    <row r="51" ht="67.5" customHeight="1">
      <c r="A51" s="81"/>
      <c r="B51" s="81" t="s">
        <v>288</v>
      </c>
      <c r="C51" s="81"/>
      <c r="D51" s="81"/>
      <c r="E51" s="81"/>
      <c r="F51" s="82" t="s">
        <v>289</v>
      </c>
      <c r="G51" s="81"/>
      <c r="H51" s="81"/>
      <c r="I51" s="81"/>
      <c r="J51" s="81"/>
      <c r="K51" s="82" t="s">
        <v>290</v>
      </c>
      <c r="L51" s="81"/>
      <c r="M51" s="81"/>
      <c r="N51" s="81"/>
      <c r="O51" s="83"/>
      <c r="P51" s="82" t="s">
        <v>291</v>
      </c>
      <c r="Q51" s="81"/>
      <c r="R51" s="81"/>
      <c r="S51" s="81"/>
      <c r="T51" s="83"/>
      <c r="U51" s="82" t="s">
        <v>292</v>
      </c>
      <c r="V51" s="83"/>
      <c r="W51" s="83"/>
      <c r="X51" s="81"/>
      <c r="Y51" s="83"/>
      <c r="Z51" s="82" t="s">
        <v>293</v>
      </c>
      <c r="AA51" s="83"/>
      <c r="AB51" s="83"/>
      <c r="AD51" s="142"/>
    </row>
    <row r="52" ht="66.75" customHeight="1">
      <c r="A52" s="81"/>
      <c r="B52" s="81" t="s">
        <v>294</v>
      </c>
      <c r="C52" s="81"/>
      <c r="D52" s="81"/>
      <c r="E52" s="81"/>
      <c r="F52" s="82" t="s">
        <v>295</v>
      </c>
      <c r="G52" s="81"/>
      <c r="H52" s="81"/>
      <c r="I52" s="81"/>
      <c r="J52" s="81"/>
      <c r="K52" s="82" t="s">
        <v>296</v>
      </c>
      <c r="L52" s="81"/>
      <c r="M52" s="81"/>
      <c r="N52" s="81"/>
      <c r="O52" s="83"/>
      <c r="P52" s="82" t="s">
        <v>297</v>
      </c>
      <c r="Q52" s="81"/>
      <c r="R52" s="81"/>
      <c r="S52" s="81"/>
      <c r="T52" s="83"/>
      <c r="U52" s="82" t="s">
        <v>298</v>
      </c>
      <c r="V52" s="83"/>
      <c r="W52" s="83"/>
      <c r="X52" s="81"/>
      <c r="Y52" s="83"/>
      <c r="Z52" s="82" t="s">
        <v>299</v>
      </c>
      <c r="AA52" s="83"/>
      <c r="AB52" s="83"/>
      <c r="AD52" s="142"/>
    </row>
    <row r="53">
      <c r="F53" s="84"/>
      <c r="K53" s="84"/>
      <c r="P53" s="84"/>
      <c r="U53" s="84"/>
      <c r="Z53" s="84"/>
      <c r="AD53" s="94"/>
    </row>
    <row r="54">
      <c r="A54" s="85"/>
      <c r="B54" s="85"/>
      <c r="C54" s="85"/>
      <c r="D54" s="85"/>
      <c r="E54" s="85"/>
      <c r="F54" s="86"/>
      <c r="G54" s="85"/>
      <c r="H54" s="85"/>
      <c r="I54" s="85"/>
      <c r="J54" s="85"/>
      <c r="K54" s="86"/>
      <c r="L54" s="85"/>
      <c r="M54" s="85"/>
      <c r="N54" s="85"/>
      <c r="O54" s="85"/>
      <c r="P54" s="86"/>
      <c r="Q54" s="85"/>
      <c r="R54" s="85"/>
      <c r="S54" s="85"/>
      <c r="T54" s="85"/>
      <c r="U54" s="86"/>
      <c r="V54" s="85"/>
      <c r="W54" s="85"/>
      <c r="X54" s="85"/>
      <c r="Y54" s="85"/>
      <c r="Z54" s="86"/>
      <c r="AA54" s="85"/>
      <c r="AB54" s="85"/>
      <c r="AC54" s="85"/>
      <c r="AD54" s="143"/>
      <c r="AE54" s="85"/>
      <c r="AF54" s="85"/>
      <c r="AG54" s="85"/>
      <c r="AH54" s="85"/>
      <c r="AI54" s="85"/>
      <c r="AJ54" s="85"/>
      <c r="AK54" s="85"/>
      <c r="AL54" s="85"/>
      <c r="AM54" s="85"/>
      <c r="AN54" s="85"/>
      <c r="AO54" s="85"/>
      <c r="AP54" s="85"/>
      <c r="AQ54" s="85"/>
      <c r="AR54" s="85"/>
    </row>
    <row r="55">
      <c r="A55" s="4" t="s">
        <v>300</v>
      </c>
      <c r="B55" s="5"/>
      <c r="C55" s="87"/>
      <c r="D55" s="5"/>
      <c r="E55" s="5"/>
      <c r="F55" s="84"/>
      <c r="K55" s="84"/>
      <c r="P55" s="84"/>
      <c r="U55" s="84"/>
      <c r="Z55" s="84"/>
      <c r="AD55" s="94"/>
    </row>
    <row r="56" ht="68.25" customHeight="1">
      <c r="A56" s="5"/>
      <c r="B56" s="88" t="s">
        <v>301</v>
      </c>
      <c r="C56" s="87" t="s">
        <v>302</v>
      </c>
      <c r="D56" s="5"/>
      <c r="E56" s="5"/>
    </row>
    <row r="57" ht="54.0" customHeight="1">
      <c r="A57" s="89" t="s">
        <v>10</v>
      </c>
      <c r="B57" s="89" t="s">
        <v>303</v>
      </c>
      <c r="C57" s="90"/>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9" t="s">
        <v>14</v>
      </c>
      <c r="B58" s="89" t="s">
        <v>304</v>
      </c>
      <c r="C58" s="90"/>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9" t="s">
        <v>17</v>
      </c>
      <c r="B59" s="89" t="s">
        <v>305</v>
      </c>
      <c r="C59" s="90"/>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9" t="s">
        <v>20</v>
      </c>
      <c r="B60" s="89" t="s">
        <v>306</v>
      </c>
      <c r="C60" s="90"/>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9" t="s">
        <v>23</v>
      </c>
      <c r="B61" s="89" t="s">
        <v>307</v>
      </c>
      <c r="C61" s="90"/>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9" t="s">
        <v>26</v>
      </c>
      <c r="B62" s="89" t="s">
        <v>308</v>
      </c>
      <c r="C62" s="90"/>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9" t="s">
        <v>29</v>
      </c>
      <c r="B63" s="89" t="s">
        <v>309</v>
      </c>
      <c r="C63" s="90"/>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9" t="s">
        <v>32</v>
      </c>
      <c r="B64" s="89" t="s">
        <v>310</v>
      </c>
      <c r="C64" s="90"/>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9" t="s">
        <v>35</v>
      </c>
      <c r="B65" s="89" t="s">
        <v>311</v>
      </c>
      <c r="C65" s="90"/>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9" t="s">
        <v>38</v>
      </c>
      <c r="B66" s="89" t="s">
        <v>312</v>
      </c>
      <c r="C66" s="90"/>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9" t="s">
        <v>41</v>
      </c>
      <c r="B67" s="89" t="s">
        <v>313</v>
      </c>
      <c r="C67" s="90"/>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9" t="s">
        <v>44</v>
      </c>
      <c r="B68" s="89" t="s">
        <v>314</v>
      </c>
      <c r="C68" s="90"/>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9" t="s">
        <v>47</v>
      </c>
      <c r="B69" s="89" t="s">
        <v>315</v>
      </c>
      <c r="C69" s="90"/>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9" t="s">
        <v>50</v>
      </c>
      <c r="B70" s="89" t="s">
        <v>316</v>
      </c>
      <c r="C70" s="90"/>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9" t="s">
        <v>53</v>
      </c>
      <c r="B71" s="89" t="s">
        <v>317</v>
      </c>
      <c r="C71" s="90"/>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9" t="s">
        <v>56</v>
      </c>
      <c r="B72" s="89" t="s">
        <v>318</v>
      </c>
      <c r="C72" s="90"/>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9" t="s">
        <v>59</v>
      </c>
      <c r="B73" s="89" t="s">
        <v>319</v>
      </c>
      <c r="C73" s="90"/>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9" t="s">
        <v>62</v>
      </c>
      <c r="B74" s="89" t="s">
        <v>320</v>
      </c>
      <c r="C74" s="90"/>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9" t="s">
        <v>65</v>
      </c>
      <c r="B75" s="89" t="s">
        <v>321</v>
      </c>
      <c r="C75" s="90"/>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9" t="s">
        <v>68</v>
      </c>
      <c r="B76" s="89" t="s">
        <v>322</v>
      </c>
      <c r="C76" s="90"/>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sheetData>
  <mergeCells count="1">
    <mergeCell ref="C29:D29"/>
  </mergeCells>
  <hyperlinks>
    <hyperlink r:id="rId1" ref="J6"/>
    <hyperlink r:id="rId2" ref="O6"/>
    <hyperlink r:id="rId3" ref="T6"/>
    <hyperlink r:id="rId4" ref="Y6"/>
    <hyperlink r:id="rId5" ref="AD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4.13"/>
    <col customWidth="1" min="4" max="4" width="8.88"/>
    <col customWidth="1" min="5" max="6" width="7.38"/>
    <col customWidth="1" min="7" max="7" width="6.88"/>
    <col customWidth="1" min="8" max="8" width="6.5"/>
    <col customWidth="1" min="9" max="9" width="7.5"/>
    <col customWidth="1" min="10" max="10" width="7.13"/>
    <col customWidth="1" min="11" max="11" width="7.88"/>
    <col customWidth="1" min="12" max="12" width="7.38"/>
    <col customWidth="1" min="13" max="13" width="10.63"/>
    <col customWidth="1" min="14" max="14" width="9.0"/>
  </cols>
  <sheetData>
    <row r="1">
      <c r="A1" s="1" t="s">
        <v>2</v>
      </c>
      <c r="C1" s="1"/>
      <c r="D1" s="1"/>
      <c r="E1" s="1" t="s">
        <v>3</v>
      </c>
      <c r="F1" s="91"/>
      <c r="G1" s="93"/>
      <c r="H1" s="91"/>
      <c r="I1" s="93"/>
      <c r="J1" s="91"/>
      <c r="K1" s="93"/>
      <c r="L1" s="92"/>
      <c r="N1" s="111"/>
    </row>
    <row r="2">
      <c r="D2" s="1"/>
      <c r="E2" s="23"/>
      <c r="F2" s="111"/>
      <c r="G2" s="144"/>
      <c r="H2" s="111"/>
      <c r="I2" s="144"/>
      <c r="J2" s="111"/>
      <c r="K2" s="144"/>
      <c r="N2" s="111"/>
    </row>
    <row r="3">
      <c r="D3" s="1"/>
      <c r="E3" s="23" t="s">
        <v>73</v>
      </c>
      <c r="F3" s="111"/>
      <c r="G3" s="23" t="s">
        <v>73</v>
      </c>
      <c r="H3" s="111"/>
      <c r="I3" s="23" t="s">
        <v>73</v>
      </c>
      <c r="J3" s="111"/>
      <c r="K3" s="23" t="s">
        <v>73</v>
      </c>
      <c r="M3" s="23" t="s">
        <v>73</v>
      </c>
      <c r="N3" s="111"/>
    </row>
    <row r="4">
      <c r="D4" s="1"/>
      <c r="E4" s="20" t="s">
        <v>74</v>
      </c>
      <c r="F4" s="111"/>
      <c r="G4" s="20" t="s">
        <v>75</v>
      </c>
      <c r="H4" s="111"/>
      <c r="I4" s="20" t="s">
        <v>76</v>
      </c>
      <c r="J4" s="111"/>
      <c r="K4" s="20" t="s">
        <v>76</v>
      </c>
      <c r="M4" s="20" t="s">
        <v>76</v>
      </c>
      <c r="N4" s="111"/>
    </row>
    <row r="5">
      <c r="D5" s="1"/>
      <c r="E5" s="20"/>
      <c r="F5" s="111"/>
      <c r="G5" s="145" t="s">
        <v>77</v>
      </c>
      <c r="H5" s="111"/>
      <c r="I5" s="144"/>
      <c r="J5" s="111"/>
      <c r="K5" s="20" t="s">
        <v>78</v>
      </c>
      <c r="L5" s="99" t="s">
        <v>79</v>
      </c>
      <c r="M5" s="144"/>
      <c r="N5" s="111"/>
    </row>
    <row r="6">
      <c r="A6" s="98"/>
      <c r="B6" s="98"/>
      <c r="D6" s="1" t="s">
        <v>80</v>
      </c>
      <c r="E6" s="23" t="s">
        <v>81</v>
      </c>
      <c r="F6" s="146" t="s">
        <v>82</v>
      </c>
      <c r="G6" s="23" t="s">
        <v>83</v>
      </c>
      <c r="H6" s="146" t="s">
        <v>84</v>
      </c>
      <c r="I6" s="23" t="s">
        <v>85</v>
      </c>
      <c r="J6" s="146" t="s">
        <v>86</v>
      </c>
      <c r="K6" s="23" t="s">
        <v>171</v>
      </c>
      <c r="L6" s="99" t="s">
        <v>88</v>
      </c>
      <c r="M6" s="23" t="s">
        <v>172</v>
      </c>
      <c r="N6" s="146" t="s">
        <v>90</v>
      </c>
    </row>
    <row r="7" ht="42.0" customHeight="1">
      <c r="A7" s="98" t="s">
        <v>6</v>
      </c>
      <c r="B7" s="103" t="s">
        <v>92</v>
      </c>
      <c r="D7" s="1" t="s">
        <v>336</v>
      </c>
      <c r="E7" s="23" t="s">
        <v>337</v>
      </c>
      <c r="F7" s="147" t="s">
        <v>338</v>
      </c>
      <c r="G7" s="23" t="s">
        <v>337</v>
      </c>
      <c r="H7" s="147" t="s">
        <v>338</v>
      </c>
      <c r="I7" s="23" t="s">
        <v>337</v>
      </c>
      <c r="J7" s="147" t="s">
        <v>338</v>
      </c>
      <c r="K7" s="23" t="s">
        <v>337</v>
      </c>
      <c r="L7" s="1" t="s">
        <v>338</v>
      </c>
      <c r="M7" s="23" t="s">
        <v>337</v>
      </c>
      <c r="N7" s="148" t="s">
        <v>338</v>
      </c>
    </row>
    <row r="8">
      <c r="A8" s="149">
        <v>1.0</v>
      </c>
      <c r="B8" s="114" t="s">
        <v>9</v>
      </c>
      <c r="D8" s="2">
        <v>1.0</v>
      </c>
      <c r="E8" s="20">
        <v>5.0</v>
      </c>
      <c r="F8" s="150">
        <f>if(E8&gt;E9,1,0)</f>
        <v>0</v>
      </c>
      <c r="G8" s="20">
        <v>5.0</v>
      </c>
      <c r="H8" s="150">
        <f>if(G8&gt;G9,1,0)</f>
        <v>1</v>
      </c>
      <c r="I8" s="20">
        <v>5.0</v>
      </c>
      <c r="J8" s="150">
        <f>if(I8&gt;I9,1,0)</f>
        <v>0</v>
      </c>
      <c r="K8" s="20">
        <v>3.0</v>
      </c>
      <c r="L8" s="2">
        <f>if(K8&gt;K9,1,0)</f>
        <v>1</v>
      </c>
      <c r="M8" s="20">
        <v>3.0</v>
      </c>
      <c r="N8" s="150">
        <f>if(M8&gt;M9,1,0)</f>
        <v>1</v>
      </c>
    </row>
    <row r="9">
      <c r="A9" s="33" t="s">
        <v>10</v>
      </c>
      <c r="B9" s="33" t="s">
        <v>303</v>
      </c>
      <c r="D9" s="2">
        <v>0.0</v>
      </c>
      <c r="E9" s="20">
        <v>5.0</v>
      </c>
      <c r="F9" s="111"/>
      <c r="G9" s="20">
        <v>3.0</v>
      </c>
      <c r="H9" s="111"/>
      <c r="I9" s="20">
        <v>5.0</v>
      </c>
      <c r="J9" s="111"/>
      <c r="K9" s="20">
        <v>2.0</v>
      </c>
      <c r="M9" s="20">
        <v>2.0</v>
      </c>
      <c r="N9" s="111"/>
    </row>
    <row r="10">
      <c r="A10" s="149">
        <v>2.0</v>
      </c>
      <c r="B10" s="33" t="s">
        <v>13</v>
      </c>
      <c r="D10" s="2">
        <v>1.0</v>
      </c>
      <c r="E10" s="20">
        <v>5.0</v>
      </c>
      <c r="F10" s="150">
        <f>if(E10&gt;E11,1,0)</f>
        <v>0</v>
      </c>
      <c r="G10" s="20">
        <v>5.0</v>
      </c>
      <c r="H10" s="150">
        <f>if(G10&gt;G11,1,0)</f>
        <v>1</v>
      </c>
      <c r="I10" s="20">
        <v>5.0</v>
      </c>
      <c r="J10" s="150">
        <f>if(I10&gt;I11,1,0)</f>
        <v>1</v>
      </c>
      <c r="K10" s="20">
        <v>4.0</v>
      </c>
      <c r="L10" s="2">
        <f>if(K10&gt;K11,1,0)</f>
        <v>0</v>
      </c>
      <c r="M10" s="20">
        <v>5.0</v>
      </c>
      <c r="N10" s="150">
        <f>if(M10&gt;M11,1,0)</f>
        <v>1</v>
      </c>
    </row>
    <row r="11">
      <c r="A11" s="33" t="s">
        <v>14</v>
      </c>
      <c r="B11" s="33" t="s">
        <v>304</v>
      </c>
      <c r="D11" s="2">
        <v>0.0</v>
      </c>
      <c r="E11" s="20">
        <v>5.0</v>
      </c>
      <c r="F11" s="111"/>
      <c r="G11" s="20">
        <v>3.0</v>
      </c>
      <c r="H11" s="111"/>
      <c r="I11" s="20">
        <v>3.0</v>
      </c>
      <c r="J11" s="111"/>
      <c r="K11" s="20">
        <v>4.0</v>
      </c>
      <c r="M11" s="20">
        <v>1.0</v>
      </c>
      <c r="N11" s="111"/>
    </row>
    <row r="12">
      <c r="A12" s="149">
        <v>3.0</v>
      </c>
      <c r="B12" s="33" t="s">
        <v>16</v>
      </c>
      <c r="D12" s="2">
        <v>1.0</v>
      </c>
      <c r="E12" s="20">
        <v>5.0</v>
      </c>
      <c r="F12" s="150">
        <f>if(E12&gt;E13,1,0)</f>
        <v>0</v>
      </c>
      <c r="G12" s="20">
        <v>5.0</v>
      </c>
      <c r="H12" s="150">
        <f>if(G12&gt;G13,1,0)</f>
        <v>1</v>
      </c>
      <c r="I12" s="20">
        <v>5.0</v>
      </c>
      <c r="J12" s="150">
        <f>if(I12&gt;I13,1,0)</f>
        <v>1</v>
      </c>
      <c r="K12" s="20">
        <v>5.0</v>
      </c>
      <c r="L12" s="2">
        <f>if(K12&gt;K13,1,0)</f>
        <v>1</v>
      </c>
      <c r="M12" s="20">
        <v>5.0</v>
      </c>
      <c r="N12" s="150">
        <f>if(M12&gt;M13,1,0)</f>
        <v>1</v>
      </c>
    </row>
    <row r="13">
      <c r="A13" s="33" t="s">
        <v>17</v>
      </c>
      <c r="B13" s="33" t="s">
        <v>305</v>
      </c>
      <c r="D13" s="2">
        <v>0.0</v>
      </c>
      <c r="E13" s="20">
        <v>5.0</v>
      </c>
      <c r="F13" s="111"/>
      <c r="G13" s="20">
        <v>2.0</v>
      </c>
      <c r="H13" s="111"/>
      <c r="I13" s="20">
        <v>1.0</v>
      </c>
      <c r="J13" s="111"/>
      <c r="K13" s="20">
        <v>3.0</v>
      </c>
      <c r="M13" s="20">
        <v>2.0</v>
      </c>
      <c r="N13" s="111"/>
    </row>
    <row r="14">
      <c r="A14" s="149">
        <v>4.0</v>
      </c>
      <c r="B14" s="33" t="s">
        <v>19</v>
      </c>
      <c r="D14" s="2">
        <v>1.0</v>
      </c>
      <c r="E14" s="20">
        <v>5.0</v>
      </c>
      <c r="F14" s="150">
        <f>if(E14&gt;E15,1,0)</f>
        <v>1</v>
      </c>
      <c r="G14" s="20">
        <v>5.0</v>
      </c>
      <c r="H14" s="150">
        <f>if(G14&gt;G15,1,0)</f>
        <v>1</v>
      </c>
      <c r="I14" s="20">
        <v>5.0</v>
      </c>
      <c r="J14" s="150">
        <f>if(I14&gt;I15,1,0)</f>
        <v>1</v>
      </c>
      <c r="K14" s="20">
        <v>5.0</v>
      </c>
      <c r="L14" s="2">
        <f>if(K14&gt;K15,1,0)</f>
        <v>1</v>
      </c>
      <c r="M14" s="20">
        <v>5.0</v>
      </c>
      <c r="N14" s="150">
        <f>if(M14&gt;M15,1,0)</f>
        <v>1</v>
      </c>
    </row>
    <row r="15">
      <c r="A15" s="33" t="s">
        <v>20</v>
      </c>
      <c r="B15" s="33" t="s">
        <v>306</v>
      </c>
      <c r="D15" s="2">
        <v>0.0</v>
      </c>
      <c r="E15" s="20">
        <v>3.0</v>
      </c>
      <c r="F15" s="111"/>
      <c r="G15" s="20">
        <v>2.0</v>
      </c>
      <c r="H15" s="111"/>
      <c r="I15" s="20">
        <v>3.0</v>
      </c>
      <c r="J15" s="111"/>
      <c r="K15" s="20">
        <v>3.0</v>
      </c>
      <c r="M15" s="20">
        <v>1.0</v>
      </c>
      <c r="N15" s="111"/>
    </row>
    <row r="16">
      <c r="A16" s="149">
        <v>5.0</v>
      </c>
      <c r="B16" s="33" t="s">
        <v>22</v>
      </c>
      <c r="D16" s="2">
        <v>1.0</v>
      </c>
      <c r="E16" s="20">
        <v>5.0</v>
      </c>
      <c r="F16" s="150">
        <f>if(E16&gt;E17,1,0)</f>
        <v>1</v>
      </c>
      <c r="G16" s="20">
        <v>5.0</v>
      </c>
      <c r="H16" s="150">
        <f>if(G16&gt;G17,1,0)</f>
        <v>1</v>
      </c>
      <c r="I16" s="20">
        <v>5.0</v>
      </c>
      <c r="J16" s="150">
        <f>if(I16&gt;I17,1,0)</f>
        <v>1</v>
      </c>
      <c r="K16" s="20">
        <v>4.0</v>
      </c>
      <c r="L16" s="2">
        <f>if(K16&gt;K17,1,0)</f>
        <v>0</v>
      </c>
      <c r="M16" s="20">
        <v>5.0</v>
      </c>
      <c r="N16" s="150">
        <f>if(M16&gt;M17,1,0)</f>
        <v>1</v>
      </c>
    </row>
    <row r="17">
      <c r="A17" s="33" t="s">
        <v>23</v>
      </c>
      <c r="B17" s="33" t="s">
        <v>307</v>
      </c>
      <c r="D17" s="2">
        <v>0.0</v>
      </c>
      <c r="E17" s="20">
        <v>1.0</v>
      </c>
      <c r="F17" s="111"/>
      <c r="G17" s="20">
        <v>2.0</v>
      </c>
      <c r="H17" s="111"/>
      <c r="I17" s="20">
        <v>1.0</v>
      </c>
      <c r="J17" s="111"/>
      <c r="K17" s="20">
        <v>4.0</v>
      </c>
      <c r="M17" s="20">
        <v>2.0</v>
      </c>
      <c r="N17" s="111"/>
    </row>
    <row r="18">
      <c r="A18" s="149">
        <v>6.0</v>
      </c>
      <c r="B18" s="33" t="s">
        <v>25</v>
      </c>
      <c r="D18" s="2">
        <v>1.0</v>
      </c>
      <c r="E18" s="20">
        <v>5.0</v>
      </c>
      <c r="F18" s="150">
        <f>if(E18&gt;E19,1,0)</f>
        <v>1</v>
      </c>
      <c r="G18" s="20">
        <v>5.0</v>
      </c>
      <c r="H18" s="150">
        <f>if(G18&gt;G19,1,0)</f>
        <v>1</v>
      </c>
      <c r="I18" s="20">
        <v>5.0</v>
      </c>
      <c r="J18" s="150">
        <f>if(I18&gt;I19,1,0)</f>
        <v>1</v>
      </c>
      <c r="K18" s="20">
        <v>4.0</v>
      </c>
      <c r="L18" s="2">
        <f>if(K18&gt;K19,1,0)</f>
        <v>1</v>
      </c>
      <c r="M18" s="20">
        <v>5.0</v>
      </c>
      <c r="N18" s="150">
        <f>if(M18&gt;M19,1,0)</f>
        <v>1</v>
      </c>
    </row>
    <row r="19">
      <c r="A19" s="33" t="s">
        <v>26</v>
      </c>
      <c r="B19" s="33" t="s">
        <v>308</v>
      </c>
      <c r="D19" s="2">
        <v>0.0</v>
      </c>
      <c r="E19" s="20">
        <v>2.0</v>
      </c>
      <c r="F19" s="111"/>
      <c r="G19" s="20">
        <v>2.0</v>
      </c>
      <c r="H19" s="111"/>
      <c r="I19" s="20">
        <v>3.0</v>
      </c>
      <c r="J19" s="111"/>
      <c r="K19" s="20">
        <v>3.0</v>
      </c>
      <c r="M19" s="20">
        <v>1.0</v>
      </c>
      <c r="N19" s="111"/>
    </row>
    <row r="20">
      <c r="A20" s="149">
        <v>7.0</v>
      </c>
      <c r="B20" s="33" t="s">
        <v>28</v>
      </c>
      <c r="D20" s="2">
        <v>1.0</v>
      </c>
      <c r="E20" s="20">
        <v>5.0</v>
      </c>
      <c r="F20" s="150">
        <f>if(E20&gt;E21,1,0)</f>
        <v>1</v>
      </c>
      <c r="G20" s="20">
        <v>5.0</v>
      </c>
      <c r="H20" s="150">
        <f>if(G20&gt;G21,1,0)</f>
        <v>1</v>
      </c>
      <c r="I20" s="20">
        <v>5.0</v>
      </c>
      <c r="J20" s="150">
        <f>if(I20&gt;I21,1,0)</f>
        <v>0</v>
      </c>
      <c r="K20" s="20">
        <v>5.0</v>
      </c>
      <c r="L20" s="2">
        <f>if(K20&gt;K21,1,0)</f>
        <v>1</v>
      </c>
      <c r="M20" s="20">
        <v>5.0</v>
      </c>
      <c r="N20" s="150">
        <f>if(M20&gt;M21,1,0)</f>
        <v>1</v>
      </c>
    </row>
    <row r="21">
      <c r="A21" s="33" t="s">
        <v>29</v>
      </c>
      <c r="B21" s="33" t="s">
        <v>309</v>
      </c>
      <c r="D21" s="2">
        <v>0.0</v>
      </c>
      <c r="E21" s="20">
        <v>2.0</v>
      </c>
      <c r="F21" s="111"/>
      <c r="G21" s="20">
        <v>2.0</v>
      </c>
      <c r="H21" s="111"/>
      <c r="I21" s="20">
        <v>5.0</v>
      </c>
      <c r="J21" s="111"/>
      <c r="K21" s="20">
        <v>2.0</v>
      </c>
      <c r="M21" s="20">
        <v>2.0</v>
      </c>
      <c r="N21" s="111"/>
    </row>
    <row r="22">
      <c r="A22" s="149">
        <v>8.0</v>
      </c>
      <c r="B22" s="33" t="s">
        <v>31</v>
      </c>
      <c r="D22" s="2">
        <v>1.0</v>
      </c>
      <c r="E22" s="20">
        <v>5.0</v>
      </c>
      <c r="F22" s="150">
        <f>if(E22&gt;E23,1,0)</f>
        <v>1</v>
      </c>
      <c r="G22" s="20">
        <v>5.0</v>
      </c>
      <c r="H22" s="150">
        <f>if(G22&gt;G23,1,0)</f>
        <v>1</v>
      </c>
      <c r="I22" s="20">
        <v>5.0</v>
      </c>
      <c r="J22" s="150">
        <f>if(I22&gt;I23,1,0)</f>
        <v>1</v>
      </c>
      <c r="K22" s="20">
        <v>5.0</v>
      </c>
      <c r="L22" s="2">
        <f>if(K22&gt;K23,1,0)</f>
        <v>1</v>
      </c>
      <c r="M22" s="20">
        <v>5.0</v>
      </c>
      <c r="N22" s="150">
        <f>if(M22&gt;M23,1,0)</f>
        <v>1</v>
      </c>
    </row>
    <row r="23">
      <c r="A23" s="33" t="s">
        <v>32</v>
      </c>
      <c r="B23" s="33" t="s">
        <v>310</v>
      </c>
      <c r="D23" s="2">
        <v>0.0</v>
      </c>
      <c r="E23" s="20">
        <v>1.0</v>
      </c>
      <c r="F23" s="111"/>
      <c r="G23" s="20">
        <v>2.0</v>
      </c>
      <c r="H23" s="111"/>
      <c r="I23" s="20">
        <v>3.0</v>
      </c>
      <c r="J23" s="111"/>
      <c r="K23" s="20">
        <v>4.0</v>
      </c>
      <c r="M23" s="20">
        <v>1.0</v>
      </c>
      <c r="N23" s="111"/>
    </row>
    <row r="24">
      <c r="A24" s="149">
        <v>9.0</v>
      </c>
      <c r="B24" s="33" t="s">
        <v>34</v>
      </c>
      <c r="D24" s="2">
        <v>1.0</v>
      </c>
      <c r="E24" s="20">
        <v>5.0</v>
      </c>
      <c r="F24" s="150">
        <f>if(E24&gt;E25,1,0)</f>
        <v>1</v>
      </c>
      <c r="G24" s="20">
        <v>5.0</v>
      </c>
      <c r="H24" s="150">
        <f>if(G24&gt;G25,1,0)</f>
        <v>1</v>
      </c>
      <c r="I24" s="20">
        <v>5.0</v>
      </c>
      <c r="J24" s="150">
        <f>if(I24&gt;I25,1,0)</f>
        <v>1</v>
      </c>
      <c r="K24" s="20">
        <v>5.0</v>
      </c>
      <c r="L24" s="2">
        <f>if(K24&gt;K25,1,0)</f>
        <v>0</v>
      </c>
      <c r="M24" s="20">
        <v>4.0</v>
      </c>
      <c r="N24" s="150">
        <f>if(M24&gt;M25,1,0)</f>
        <v>1</v>
      </c>
    </row>
    <row r="25">
      <c r="A25" s="33" t="s">
        <v>35</v>
      </c>
      <c r="B25" s="33" t="s">
        <v>311</v>
      </c>
      <c r="D25" s="2">
        <v>0.0</v>
      </c>
      <c r="E25" s="20">
        <v>2.0</v>
      </c>
      <c r="F25" s="111"/>
      <c r="G25" s="20">
        <v>2.0</v>
      </c>
      <c r="H25" s="111"/>
      <c r="I25" s="20">
        <v>1.0</v>
      </c>
      <c r="J25" s="111"/>
      <c r="K25" s="20">
        <v>5.0</v>
      </c>
      <c r="M25" s="20">
        <v>2.0</v>
      </c>
      <c r="N25" s="111"/>
    </row>
    <row r="26">
      <c r="A26" s="149">
        <v>10.0</v>
      </c>
      <c r="B26" s="33" t="s">
        <v>37</v>
      </c>
      <c r="D26" s="2">
        <v>1.0</v>
      </c>
      <c r="E26" s="20">
        <v>5.0</v>
      </c>
      <c r="F26" s="150">
        <f>if(E26&gt;E27,1,0)</f>
        <v>1</v>
      </c>
      <c r="G26" s="20">
        <v>5.0</v>
      </c>
      <c r="H26" s="150">
        <f>if(G26&gt;G27,1,0)</f>
        <v>1</v>
      </c>
      <c r="I26" s="20">
        <v>5.0</v>
      </c>
      <c r="J26" s="150">
        <f>if(I26&gt;I27,1,0)</f>
        <v>1</v>
      </c>
      <c r="K26" s="20">
        <v>4.0</v>
      </c>
      <c r="L26" s="2">
        <f>if(K26&gt;K27,1,0)</f>
        <v>0</v>
      </c>
      <c r="M26" s="20">
        <v>5.0</v>
      </c>
      <c r="N26" s="150">
        <f>if(M26&gt;M27,1,0)</f>
        <v>1</v>
      </c>
    </row>
    <row r="27">
      <c r="A27" s="33" t="s">
        <v>38</v>
      </c>
      <c r="B27" s="33" t="s">
        <v>312</v>
      </c>
      <c r="D27" s="2">
        <v>0.0</v>
      </c>
      <c r="E27" s="20">
        <v>3.0</v>
      </c>
      <c r="F27" s="111"/>
      <c r="G27" s="20">
        <v>3.0</v>
      </c>
      <c r="H27" s="111"/>
      <c r="I27" s="20">
        <v>2.0</v>
      </c>
      <c r="J27" s="111"/>
      <c r="K27" s="20">
        <v>5.0</v>
      </c>
      <c r="M27" s="20">
        <v>2.0</v>
      </c>
      <c r="N27" s="111"/>
    </row>
    <row r="28">
      <c r="A28" s="149">
        <v>11.0</v>
      </c>
      <c r="B28" s="33" t="s">
        <v>40</v>
      </c>
      <c r="D28" s="2">
        <v>1.0</v>
      </c>
      <c r="E28" s="20">
        <v>5.0</v>
      </c>
      <c r="F28" s="150">
        <f>if(E28&gt;E29,1,0)</f>
        <v>1</v>
      </c>
      <c r="G28" s="20">
        <v>5.0</v>
      </c>
      <c r="H28" s="150">
        <f>if(G28&gt;G29,1,0)</f>
        <v>1</v>
      </c>
      <c r="I28" s="20">
        <v>5.0</v>
      </c>
      <c r="J28" s="150">
        <f>if(I28&gt;I29,1,0)</f>
        <v>1</v>
      </c>
      <c r="K28" s="20">
        <v>5.0</v>
      </c>
      <c r="L28" s="2">
        <f>if(K28&gt;K29,1,0)</f>
        <v>0</v>
      </c>
      <c r="M28" s="20">
        <v>5.0</v>
      </c>
      <c r="N28" s="150">
        <f>if(M28&gt;M29,1,0)</f>
        <v>1</v>
      </c>
    </row>
    <row r="29">
      <c r="A29" s="33" t="s">
        <v>41</v>
      </c>
      <c r="B29" s="33" t="s">
        <v>313</v>
      </c>
      <c r="D29" s="2">
        <v>0.0</v>
      </c>
      <c r="E29" s="20">
        <v>3.0</v>
      </c>
      <c r="F29" s="111"/>
      <c r="G29" s="20">
        <v>3.0</v>
      </c>
      <c r="H29" s="111"/>
      <c r="I29" s="20">
        <v>2.0</v>
      </c>
      <c r="J29" s="111"/>
      <c r="K29" s="20">
        <v>5.0</v>
      </c>
      <c r="M29" s="20">
        <v>2.0</v>
      </c>
      <c r="N29" s="111"/>
    </row>
    <row r="30">
      <c r="A30" s="149">
        <v>12.0</v>
      </c>
      <c r="B30" s="33" t="s">
        <v>43</v>
      </c>
      <c r="D30" s="2">
        <v>1.0</v>
      </c>
      <c r="E30" s="20">
        <v>5.0</v>
      </c>
      <c r="F30" s="150">
        <f>if(E30&gt;E31,1,0)</f>
        <v>1</v>
      </c>
      <c r="G30" s="20">
        <v>5.0</v>
      </c>
      <c r="H30" s="150">
        <f>if(G30&gt;G31,1,0)</f>
        <v>1</v>
      </c>
      <c r="I30" s="20">
        <v>5.0</v>
      </c>
      <c r="J30" s="150">
        <f>if(I30&gt;I31,1,0)</f>
        <v>1</v>
      </c>
      <c r="K30" s="20">
        <v>5.0</v>
      </c>
      <c r="L30" s="2">
        <f>if(K30&gt;K31,1,0)</f>
        <v>1</v>
      </c>
      <c r="M30" s="20">
        <v>5.0</v>
      </c>
      <c r="N30" s="150">
        <f>if(M30&gt;M31,1,0)</f>
        <v>1</v>
      </c>
    </row>
    <row r="31">
      <c r="A31" s="33" t="s">
        <v>44</v>
      </c>
      <c r="B31" s="33" t="s">
        <v>314</v>
      </c>
      <c r="D31" s="2">
        <v>0.0</v>
      </c>
      <c r="E31" s="20">
        <v>3.0</v>
      </c>
      <c r="F31" s="111"/>
      <c r="G31" s="20">
        <v>3.0</v>
      </c>
      <c r="H31" s="111"/>
      <c r="I31" s="20">
        <v>1.0</v>
      </c>
      <c r="J31" s="111"/>
      <c r="K31" s="20">
        <v>4.0</v>
      </c>
      <c r="M31" s="20">
        <v>2.0</v>
      </c>
      <c r="N31" s="111"/>
    </row>
    <row r="32">
      <c r="A32" s="149">
        <v>13.0</v>
      </c>
      <c r="B32" s="33" t="s">
        <v>46</v>
      </c>
      <c r="D32" s="2">
        <v>1.0</v>
      </c>
      <c r="E32" s="20">
        <v>5.0</v>
      </c>
      <c r="F32" s="150">
        <f>if(E32&gt;E33,1,0)</f>
        <v>1</v>
      </c>
      <c r="G32" s="20">
        <v>5.0</v>
      </c>
      <c r="H32" s="150">
        <f>if(G32&gt;G33,1,0)</f>
        <v>1</v>
      </c>
      <c r="I32" s="20">
        <v>5.0</v>
      </c>
      <c r="J32" s="150">
        <f>if(I32&gt;I33,1,0)</f>
        <v>1</v>
      </c>
      <c r="K32" s="20">
        <v>4.0</v>
      </c>
      <c r="L32" s="2">
        <f>if(K32&gt;K33,1,0)</f>
        <v>0</v>
      </c>
      <c r="M32" s="20">
        <v>5.0</v>
      </c>
      <c r="N32" s="150">
        <f>if(M32&gt;M33,1,0)</f>
        <v>1</v>
      </c>
    </row>
    <row r="33">
      <c r="A33" s="33" t="s">
        <v>47</v>
      </c>
      <c r="B33" s="33" t="s">
        <v>315</v>
      </c>
      <c r="D33" s="2">
        <v>0.0</v>
      </c>
      <c r="E33" s="20">
        <v>2.0</v>
      </c>
      <c r="F33" s="111"/>
      <c r="G33" s="20">
        <v>2.0</v>
      </c>
      <c r="H33" s="111"/>
      <c r="I33" s="20">
        <v>1.0</v>
      </c>
      <c r="J33" s="111"/>
      <c r="K33" s="20">
        <v>5.0</v>
      </c>
      <c r="M33" s="20">
        <v>2.0</v>
      </c>
      <c r="N33" s="111"/>
    </row>
    <row r="34">
      <c r="A34" s="149">
        <v>14.0</v>
      </c>
      <c r="B34" s="33" t="s">
        <v>49</v>
      </c>
      <c r="D34" s="2">
        <v>1.0</v>
      </c>
      <c r="E34" s="20">
        <v>5.0</v>
      </c>
      <c r="F34" s="150">
        <f>if(E34&gt;E35,1,0)</f>
        <v>0</v>
      </c>
      <c r="G34" s="20">
        <v>5.0</v>
      </c>
      <c r="H34" s="150">
        <f>if(G34&gt;G35,1,0)</f>
        <v>1</v>
      </c>
      <c r="I34" s="20">
        <v>5.0</v>
      </c>
      <c r="J34" s="150">
        <f>if(I34&gt;I35,1,0)</f>
        <v>1</v>
      </c>
      <c r="K34" s="20">
        <v>4.0</v>
      </c>
      <c r="L34" s="2">
        <f>if(K34&gt;K35,1,0)</f>
        <v>0</v>
      </c>
      <c r="M34" s="20">
        <v>5.0</v>
      </c>
      <c r="N34" s="150">
        <f>if(M34&gt;M35,1,0)</f>
        <v>1</v>
      </c>
    </row>
    <row r="35">
      <c r="A35" s="33" t="s">
        <v>50</v>
      </c>
      <c r="B35" s="33" t="s">
        <v>316</v>
      </c>
      <c r="D35" s="2">
        <v>0.0</v>
      </c>
      <c r="E35" s="20">
        <v>5.0</v>
      </c>
      <c r="F35" s="111"/>
      <c r="G35" s="20">
        <v>2.0</v>
      </c>
      <c r="H35" s="111"/>
      <c r="I35" s="20">
        <v>1.0</v>
      </c>
      <c r="J35" s="111"/>
      <c r="K35" s="20">
        <v>5.0</v>
      </c>
      <c r="M35" s="20">
        <v>2.0</v>
      </c>
      <c r="N35" s="111"/>
    </row>
    <row r="36">
      <c r="A36" s="149">
        <v>15.0</v>
      </c>
      <c r="B36" s="33" t="s">
        <v>52</v>
      </c>
      <c r="D36" s="2">
        <v>1.0</v>
      </c>
      <c r="E36" s="20">
        <v>5.0</v>
      </c>
      <c r="F36" s="150">
        <f>if(E36&gt;E37,1,0)</f>
        <v>1</v>
      </c>
      <c r="G36" s="20">
        <v>5.0</v>
      </c>
      <c r="H36" s="150">
        <f>if(G36&gt;G37,1,0)</f>
        <v>1</v>
      </c>
      <c r="I36" s="20">
        <v>5.0</v>
      </c>
      <c r="J36" s="150">
        <f>if(I36&gt;I37,1,0)</f>
        <v>1</v>
      </c>
      <c r="K36" s="20">
        <v>5.0</v>
      </c>
      <c r="L36" s="2">
        <f>if(K36&gt;K37,1,0)</f>
        <v>0</v>
      </c>
      <c r="M36" s="20">
        <v>5.0</v>
      </c>
      <c r="N36" s="150">
        <f>if(M36&gt;M37,1,0)</f>
        <v>1</v>
      </c>
    </row>
    <row r="37">
      <c r="A37" s="33" t="s">
        <v>53</v>
      </c>
      <c r="B37" s="33" t="s">
        <v>317</v>
      </c>
      <c r="D37" s="2">
        <v>0.0</v>
      </c>
      <c r="E37" s="20">
        <v>3.0</v>
      </c>
      <c r="F37" s="111"/>
      <c r="G37" s="20">
        <v>2.0</v>
      </c>
      <c r="H37" s="111"/>
      <c r="I37" s="20">
        <v>1.0</v>
      </c>
      <c r="J37" s="111"/>
      <c r="K37" s="20">
        <v>5.0</v>
      </c>
      <c r="M37" s="20">
        <v>1.0</v>
      </c>
      <c r="N37" s="111"/>
    </row>
    <row r="38">
      <c r="A38" s="149">
        <v>16.0</v>
      </c>
      <c r="B38" s="33" t="s">
        <v>55</v>
      </c>
      <c r="D38" s="2">
        <v>1.0</v>
      </c>
      <c r="E38" s="20">
        <v>5.0</v>
      </c>
      <c r="F38" s="150">
        <f>if(E38&gt;E39,1,0)</f>
        <v>0</v>
      </c>
      <c r="G38" s="20">
        <v>5.0</v>
      </c>
      <c r="H38" s="150">
        <f>if(G38&gt;G39,1,0)</f>
        <v>1</v>
      </c>
      <c r="I38" s="20">
        <v>5.0</v>
      </c>
      <c r="J38" s="150">
        <f>if(I38&gt;I39,1,0)</f>
        <v>1</v>
      </c>
      <c r="K38" s="20">
        <v>4.0</v>
      </c>
      <c r="L38" s="2">
        <f>if(K38&gt;K39,1,0)</f>
        <v>0</v>
      </c>
      <c r="M38" s="20">
        <v>5.0</v>
      </c>
      <c r="N38" s="150">
        <f>if(M38&gt;M39,1,0)</f>
        <v>1</v>
      </c>
    </row>
    <row r="39">
      <c r="A39" s="33" t="s">
        <v>56</v>
      </c>
      <c r="B39" s="33" t="s">
        <v>318</v>
      </c>
      <c r="D39" s="2">
        <v>0.0</v>
      </c>
      <c r="E39" s="20">
        <v>5.0</v>
      </c>
      <c r="F39" s="111"/>
      <c r="G39" s="20">
        <v>2.0</v>
      </c>
      <c r="H39" s="111"/>
      <c r="I39" s="20">
        <v>1.0</v>
      </c>
      <c r="J39" s="111"/>
      <c r="K39" s="20">
        <v>4.0</v>
      </c>
      <c r="M39" s="20">
        <v>1.0</v>
      </c>
      <c r="N39" s="111"/>
    </row>
    <row r="40">
      <c r="A40" s="149">
        <v>17.0</v>
      </c>
      <c r="B40" s="33" t="s">
        <v>58</v>
      </c>
      <c r="D40" s="2">
        <v>1.0</v>
      </c>
      <c r="E40" s="20">
        <v>5.0</v>
      </c>
      <c r="F40" s="150">
        <f>if(E40&gt;E41,1,0)</f>
        <v>1</v>
      </c>
      <c r="G40" s="20">
        <v>4.0</v>
      </c>
      <c r="H40" s="150">
        <f>if(G40&gt;G41,1,0)</f>
        <v>1</v>
      </c>
      <c r="I40" s="20">
        <v>3.0</v>
      </c>
      <c r="J40" s="150">
        <f>if(I40&gt;I41,1,0)</f>
        <v>1</v>
      </c>
      <c r="K40" s="20">
        <v>4.0</v>
      </c>
      <c r="L40" s="2">
        <f>if(K40&gt;K41,1,0)</f>
        <v>0</v>
      </c>
      <c r="M40" s="20">
        <v>5.0</v>
      </c>
      <c r="N40" s="150">
        <f>if(M40&gt;M41,1,0)</f>
        <v>1</v>
      </c>
    </row>
    <row r="41">
      <c r="A41" s="33" t="s">
        <v>59</v>
      </c>
      <c r="B41" s="33" t="s">
        <v>319</v>
      </c>
      <c r="D41" s="2">
        <v>0.0</v>
      </c>
      <c r="E41" s="20">
        <v>3.0</v>
      </c>
      <c r="F41" s="111"/>
      <c r="G41" s="20">
        <v>2.0</v>
      </c>
      <c r="H41" s="111"/>
      <c r="I41" s="20">
        <v>1.0</v>
      </c>
      <c r="J41" s="111"/>
      <c r="K41" s="20">
        <v>4.0</v>
      </c>
      <c r="M41" s="20">
        <v>2.0</v>
      </c>
      <c r="N41" s="111"/>
    </row>
    <row r="42">
      <c r="A42" s="149">
        <v>18.0</v>
      </c>
      <c r="B42" s="33" t="s">
        <v>61</v>
      </c>
      <c r="D42" s="2">
        <v>1.0</v>
      </c>
      <c r="E42" s="20">
        <v>5.0</v>
      </c>
      <c r="F42" s="150">
        <f>if(E42&gt;E43,1,0)</f>
        <v>0</v>
      </c>
      <c r="G42" s="20">
        <v>5.0</v>
      </c>
      <c r="H42" s="150">
        <f>if(G42&gt;G43,1,0)</f>
        <v>1</v>
      </c>
      <c r="I42" s="20">
        <v>5.0</v>
      </c>
      <c r="J42" s="150">
        <f>if(I42&gt;I43,1,0)</f>
        <v>1</v>
      </c>
      <c r="K42" s="20">
        <v>4.0</v>
      </c>
      <c r="L42" s="2">
        <f>if(K42&gt;K43,1,0)</f>
        <v>1</v>
      </c>
      <c r="M42" s="20">
        <v>5.0</v>
      </c>
      <c r="N42" s="150">
        <f>if(M42&gt;M43,1,0)</f>
        <v>1</v>
      </c>
    </row>
    <row r="43">
      <c r="A43" s="33" t="s">
        <v>62</v>
      </c>
      <c r="B43" s="33" t="s">
        <v>320</v>
      </c>
      <c r="D43" s="2">
        <v>0.0</v>
      </c>
      <c r="E43" s="20">
        <v>5.0</v>
      </c>
      <c r="F43" s="111"/>
      <c r="G43" s="20">
        <v>2.0</v>
      </c>
      <c r="H43" s="111"/>
      <c r="I43" s="20">
        <v>1.0</v>
      </c>
      <c r="J43" s="111"/>
      <c r="K43" s="20">
        <v>2.0</v>
      </c>
      <c r="M43" s="20">
        <v>1.0</v>
      </c>
      <c r="N43" s="111"/>
    </row>
    <row r="44">
      <c r="A44" s="149">
        <v>19.0</v>
      </c>
      <c r="B44" s="33" t="s">
        <v>64</v>
      </c>
      <c r="D44" s="2">
        <v>1.0</v>
      </c>
      <c r="E44" s="20">
        <v>5.0</v>
      </c>
      <c r="F44" s="150">
        <f>if(E44&gt;E45,1,0)</f>
        <v>0</v>
      </c>
      <c r="G44" s="20">
        <v>4.0</v>
      </c>
      <c r="H44" s="150">
        <f>if(G44&gt;G45,1,0)</f>
        <v>1</v>
      </c>
      <c r="I44" s="20">
        <v>5.0</v>
      </c>
      <c r="J44" s="150">
        <f>if(I44&gt;I45,1,0)</f>
        <v>1</v>
      </c>
      <c r="K44" s="20">
        <v>4.0</v>
      </c>
      <c r="L44" s="2">
        <f>if(K44&gt;K45,1,0)</f>
        <v>1</v>
      </c>
      <c r="M44" s="20">
        <v>5.0</v>
      </c>
      <c r="N44" s="150">
        <f>if(M44&gt;M45,1,0)</f>
        <v>1</v>
      </c>
    </row>
    <row r="45">
      <c r="A45" s="33" t="s">
        <v>65</v>
      </c>
      <c r="B45" s="33" t="s">
        <v>321</v>
      </c>
      <c r="D45" s="2">
        <v>0.0</v>
      </c>
      <c r="E45" s="20">
        <v>5.0</v>
      </c>
      <c r="F45" s="111"/>
      <c r="G45" s="20">
        <v>1.0</v>
      </c>
      <c r="H45" s="111"/>
      <c r="I45" s="20">
        <v>1.0</v>
      </c>
      <c r="J45" s="111"/>
      <c r="K45" s="20">
        <v>1.0</v>
      </c>
      <c r="M45" s="20">
        <v>2.0</v>
      </c>
      <c r="N45" s="111"/>
    </row>
    <row r="46">
      <c r="A46" s="149">
        <v>20.0</v>
      </c>
      <c r="B46" s="33" t="s">
        <v>67</v>
      </c>
      <c r="D46" s="2">
        <v>1.0</v>
      </c>
      <c r="E46" s="20">
        <v>5.0</v>
      </c>
      <c r="F46" s="150">
        <f>if(E46&gt;E47,1,0)</f>
        <v>1</v>
      </c>
      <c r="G46" s="20">
        <v>5.0</v>
      </c>
      <c r="H46" s="150">
        <f>if(G46&gt;G47,1,0)</f>
        <v>1</v>
      </c>
      <c r="I46" s="20">
        <v>5.0</v>
      </c>
      <c r="J46" s="150">
        <f>if(I46&gt;I47,1,0)</f>
        <v>1</v>
      </c>
      <c r="K46" s="20">
        <v>5.0</v>
      </c>
      <c r="L46" s="2">
        <f>if(K46&gt;K47,1,0)</f>
        <v>1</v>
      </c>
      <c r="M46" s="20">
        <v>5.0</v>
      </c>
      <c r="N46" s="150">
        <f>if(M46&gt;M47,1,0)</f>
        <v>1</v>
      </c>
    </row>
    <row r="47">
      <c r="A47" s="33" t="s">
        <v>68</v>
      </c>
      <c r="B47" s="33" t="s">
        <v>322</v>
      </c>
      <c r="D47" s="2">
        <v>0.0</v>
      </c>
      <c r="E47" s="20">
        <v>1.0</v>
      </c>
      <c r="F47" s="111"/>
      <c r="G47" s="20">
        <v>1.0</v>
      </c>
      <c r="H47" s="111"/>
      <c r="I47" s="20">
        <v>1.0</v>
      </c>
      <c r="J47" s="111"/>
      <c r="K47" s="20">
        <v>4.0</v>
      </c>
      <c r="M47" s="20">
        <v>2.0</v>
      </c>
      <c r="N47" s="111"/>
    </row>
    <row r="48">
      <c r="B48" s="1"/>
      <c r="C48" s="1"/>
      <c r="E48" s="23" t="s">
        <v>81</v>
      </c>
      <c r="F48" s="151"/>
      <c r="G48" s="152" t="s">
        <v>170</v>
      </c>
      <c r="H48" s="151"/>
      <c r="I48" s="152" t="s">
        <v>85</v>
      </c>
      <c r="J48" s="153"/>
      <c r="K48" s="152" t="s">
        <v>171</v>
      </c>
      <c r="L48" s="72"/>
      <c r="M48" s="23" t="s">
        <v>172</v>
      </c>
      <c r="N48" s="153"/>
    </row>
    <row r="49">
      <c r="B49" s="1"/>
      <c r="C49" s="1"/>
      <c r="D49" s="9" t="s">
        <v>339</v>
      </c>
      <c r="E49" s="154">
        <f>MIN(E8:E47)</f>
        <v>1</v>
      </c>
      <c r="F49" s="155"/>
      <c r="G49" s="154">
        <f>MIN(G8:G47)</f>
        <v>1</v>
      </c>
      <c r="H49" s="58"/>
      <c r="I49" s="154">
        <f>MIN(I8:I47)</f>
        <v>1</v>
      </c>
      <c r="J49" s="156"/>
      <c r="K49" s="157">
        <f>MIN(K8:K47)</f>
        <v>1</v>
      </c>
      <c r="L49" s="63"/>
      <c r="M49" s="154">
        <f>MIN(M8:M47)</f>
        <v>1</v>
      </c>
      <c r="N49" s="156"/>
    </row>
    <row r="50">
      <c r="B50" s="1"/>
      <c r="C50" s="1"/>
      <c r="D50" s="158" t="s">
        <v>340</v>
      </c>
      <c r="E50" s="159">
        <f>MAX(E9:E49)</f>
        <v>5</v>
      </c>
      <c r="F50" s="151"/>
      <c r="G50" s="159">
        <f>MAX(G9:G49)</f>
        <v>5</v>
      </c>
      <c r="H50" s="160"/>
      <c r="I50" s="159">
        <f>MAX(I9:I49)</f>
        <v>5</v>
      </c>
      <c r="J50" s="153"/>
      <c r="K50" s="161">
        <f>MAX(K9:K49)</f>
        <v>5</v>
      </c>
      <c r="L50" s="72"/>
      <c r="M50" s="159">
        <f>MAX(M9:M49)</f>
        <v>5</v>
      </c>
      <c r="N50" s="153"/>
    </row>
    <row r="51">
      <c r="B51" s="1"/>
      <c r="C51" s="1"/>
      <c r="D51" s="158" t="s">
        <v>341</v>
      </c>
      <c r="E51" s="159">
        <f>STDEV(E8:E47)</f>
        <v>1.392286443</v>
      </c>
      <c r="F51" s="151"/>
      <c r="G51" s="159">
        <f>STDEV(G8:G47)</f>
        <v>1.467380362</v>
      </c>
      <c r="H51" s="160"/>
      <c r="I51" s="159">
        <f>STDEV(I8:I47)</f>
        <v>1.808810347</v>
      </c>
      <c r="J51" s="153"/>
      <c r="K51" s="161">
        <f>STDEV(K8:K47)</f>
        <v>1.011472651</v>
      </c>
      <c r="L51" s="72"/>
      <c r="M51" s="159">
        <f>STDEV(M8:M47)</f>
        <v>1.690850188</v>
      </c>
      <c r="N51" s="153"/>
    </row>
    <row r="52">
      <c r="B52" s="1"/>
      <c r="C52" s="1"/>
      <c r="D52" s="162" t="s">
        <v>342</v>
      </c>
      <c r="E52" s="163">
        <f>AVERAGE(E8:E47)</f>
        <v>4.1</v>
      </c>
      <c r="F52" s="164"/>
      <c r="G52" s="163">
        <f>AVERAGE(G8:G47)</f>
        <v>3.525</v>
      </c>
      <c r="H52" s="165"/>
      <c r="I52" s="163">
        <f>AVERAGE(I8:I47)</f>
        <v>3.4</v>
      </c>
      <c r="J52" s="136"/>
      <c r="K52" s="166">
        <f>AVERAGE(K8:K47)</f>
        <v>4.05</v>
      </c>
      <c r="L52" s="167"/>
      <c r="M52" s="163">
        <f>AVERAGE(M8:M47)</f>
        <v>3.25</v>
      </c>
      <c r="N52" s="136"/>
    </row>
    <row r="53">
      <c r="B53" s="1" t="s">
        <v>169</v>
      </c>
      <c r="C53" s="128"/>
      <c r="D53" s="92"/>
      <c r="E53" s="23" t="s">
        <v>81</v>
      </c>
      <c r="F53" s="168"/>
      <c r="G53" s="124" t="s">
        <v>170</v>
      </c>
      <c r="H53" s="168"/>
      <c r="I53" s="124" t="s">
        <v>85</v>
      </c>
      <c r="J53" s="156"/>
      <c r="K53" s="124" t="s">
        <v>171</v>
      </c>
      <c r="L53" s="125"/>
      <c r="M53" s="128" t="s">
        <v>172</v>
      </c>
      <c r="N53" s="156"/>
    </row>
    <row r="54">
      <c r="C54" s="169" t="s">
        <v>173</v>
      </c>
      <c r="D54" s="170"/>
      <c r="E54" s="171"/>
      <c r="F54" s="136">
        <f>COUNTIF(F8:F47,"=1")/20</f>
        <v>0.65</v>
      </c>
      <c r="G54" s="171"/>
      <c r="H54" s="136">
        <f>COUNTIF(H8:H47,"=1")/20</f>
        <v>1</v>
      </c>
      <c r="I54" s="171"/>
      <c r="J54" s="136">
        <f>COUNTIF(J8:J47,"=1")/20</f>
        <v>0.9</v>
      </c>
      <c r="K54" s="171"/>
      <c r="L54" s="134">
        <f>COUNTIF(L8:L47,"=1")/20</f>
        <v>0.5</v>
      </c>
      <c r="M54" s="171"/>
      <c r="N54" s="136">
        <f>COUNTIF(N8:N47,"=1")/20</f>
        <v>1</v>
      </c>
    </row>
    <row r="55">
      <c r="C55" s="1"/>
      <c r="E55" s="144"/>
      <c r="F55" s="153"/>
      <c r="G55" s="144"/>
      <c r="H55" s="153"/>
      <c r="I55" s="144"/>
      <c r="J55" s="153"/>
      <c r="K55" s="144"/>
      <c r="L55" s="74"/>
      <c r="M55" s="144"/>
      <c r="N55" s="153"/>
    </row>
    <row r="56">
      <c r="A56" s="79"/>
      <c r="B56" s="138"/>
      <c r="C56" s="79"/>
      <c r="D56" s="79"/>
      <c r="E56" s="172"/>
      <c r="F56" s="173"/>
      <c r="G56" s="174"/>
      <c r="H56" s="173"/>
      <c r="I56" s="174"/>
      <c r="J56" s="173"/>
      <c r="K56" s="174"/>
      <c r="L56" s="79"/>
      <c r="M56" s="174"/>
      <c r="N56" s="173"/>
      <c r="O56" s="79"/>
      <c r="P56" s="79"/>
      <c r="Q56" s="79"/>
      <c r="R56" s="79"/>
      <c r="S56" s="79"/>
      <c r="T56" s="79"/>
      <c r="U56" s="79"/>
      <c r="V56" s="79"/>
      <c r="W56" s="79"/>
      <c r="X56" s="79"/>
      <c r="Y56" s="79"/>
      <c r="Z56" s="79"/>
      <c r="AA56" s="79"/>
      <c r="AB56" s="79"/>
      <c r="AC56" s="79"/>
    </row>
    <row r="57">
      <c r="B57" s="1" t="s">
        <v>174</v>
      </c>
      <c r="E57" s="23" t="s">
        <v>175</v>
      </c>
      <c r="F57" s="111"/>
      <c r="G57" s="23" t="s">
        <v>176</v>
      </c>
      <c r="H57" s="111"/>
      <c r="I57" s="23" t="s">
        <v>177</v>
      </c>
      <c r="J57" s="111"/>
      <c r="K57" s="23" t="s">
        <v>178</v>
      </c>
      <c r="M57" s="23" t="s">
        <v>179</v>
      </c>
      <c r="N57" s="111"/>
    </row>
    <row r="58" ht="60.0" customHeight="1">
      <c r="A58" s="81"/>
      <c r="B58" s="83" t="s">
        <v>343</v>
      </c>
      <c r="C58" s="81"/>
      <c r="D58" s="81"/>
      <c r="E58" s="175" t="s">
        <v>344</v>
      </c>
      <c r="F58" s="176"/>
      <c r="G58" s="175" t="s">
        <v>345</v>
      </c>
      <c r="H58" s="176"/>
      <c r="I58" s="175" t="s">
        <v>346</v>
      </c>
      <c r="J58" s="176"/>
      <c r="K58" s="175" t="s">
        <v>347</v>
      </c>
      <c r="L58" s="81"/>
      <c r="M58" s="177" t="s">
        <v>348</v>
      </c>
      <c r="N58" s="111"/>
    </row>
    <row r="59" ht="66.0" customHeight="1">
      <c r="A59" s="81"/>
      <c r="B59" s="83" t="s">
        <v>349</v>
      </c>
      <c r="C59" s="81"/>
      <c r="D59" s="81"/>
      <c r="E59" s="175" t="s">
        <v>350</v>
      </c>
      <c r="F59" s="176"/>
      <c r="G59" s="175" t="s">
        <v>351</v>
      </c>
      <c r="H59" s="176"/>
      <c r="I59" s="175" t="s">
        <v>352</v>
      </c>
      <c r="J59" s="176"/>
      <c r="K59" s="175" t="s">
        <v>353</v>
      </c>
      <c r="L59" s="81"/>
      <c r="M59" s="177" t="s">
        <v>354</v>
      </c>
      <c r="N59" s="111"/>
    </row>
    <row r="60" ht="66.75" customHeight="1">
      <c r="A60" s="81"/>
      <c r="B60" s="178" t="s">
        <v>355</v>
      </c>
      <c r="C60" s="81"/>
      <c r="D60" s="81"/>
      <c r="E60" s="175" t="s">
        <v>356</v>
      </c>
      <c r="F60" s="176"/>
      <c r="G60" s="175" t="s">
        <v>357</v>
      </c>
      <c r="H60" s="176"/>
      <c r="I60" s="175" t="s">
        <v>358</v>
      </c>
      <c r="J60" s="176"/>
      <c r="K60" s="175" t="s">
        <v>359</v>
      </c>
      <c r="L60" s="81"/>
      <c r="M60" s="177" t="s">
        <v>360</v>
      </c>
      <c r="N60" s="111"/>
    </row>
    <row r="61" ht="67.5" customHeight="1">
      <c r="A61" s="81"/>
      <c r="B61" s="83" t="s">
        <v>361</v>
      </c>
      <c r="C61" s="81"/>
      <c r="D61" s="81"/>
      <c r="E61" s="175" t="s">
        <v>362</v>
      </c>
      <c r="F61" s="176"/>
      <c r="G61" s="175" t="s">
        <v>363</v>
      </c>
      <c r="H61" s="176"/>
      <c r="I61" s="175" t="s">
        <v>364</v>
      </c>
      <c r="J61" s="176"/>
      <c r="K61" s="175" t="s">
        <v>365</v>
      </c>
      <c r="L61" s="81"/>
      <c r="M61" s="177" t="s">
        <v>366</v>
      </c>
      <c r="N61" s="111"/>
    </row>
    <row r="62" ht="66.0" customHeight="1">
      <c r="A62" s="81"/>
      <c r="B62" s="83" t="s">
        <v>367</v>
      </c>
      <c r="C62" s="81"/>
      <c r="D62" s="81"/>
      <c r="E62" s="175" t="s">
        <v>368</v>
      </c>
      <c r="F62" s="176"/>
      <c r="G62" s="175" t="s">
        <v>369</v>
      </c>
      <c r="H62" s="176"/>
      <c r="I62" s="175" t="s">
        <v>370</v>
      </c>
      <c r="J62" s="176"/>
      <c r="K62" s="175" t="s">
        <v>371</v>
      </c>
      <c r="L62" s="81"/>
      <c r="M62" s="177" t="s">
        <v>372</v>
      </c>
      <c r="N62" s="111"/>
    </row>
    <row r="63" ht="63.75" customHeight="1">
      <c r="A63" s="81"/>
      <c r="B63" s="83" t="s">
        <v>373</v>
      </c>
      <c r="C63" s="81"/>
      <c r="D63" s="81"/>
      <c r="E63" s="175" t="s">
        <v>374</v>
      </c>
      <c r="F63" s="176"/>
      <c r="G63" s="175" t="s">
        <v>375</v>
      </c>
      <c r="H63" s="176"/>
      <c r="I63" s="175" t="s">
        <v>376</v>
      </c>
      <c r="J63" s="176"/>
      <c r="K63" s="175" t="s">
        <v>377</v>
      </c>
      <c r="L63" s="81"/>
      <c r="M63" s="177" t="s">
        <v>378</v>
      </c>
      <c r="N63" s="111"/>
    </row>
    <row r="64" ht="70.5" customHeight="1">
      <c r="A64" s="81"/>
      <c r="B64" s="83" t="s">
        <v>379</v>
      </c>
      <c r="C64" s="81"/>
      <c r="D64" s="81"/>
      <c r="E64" s="175" t="s">
        <v>380</v>
      </c>
      <c r="F64" s="176"/>
      <c r="G64" s="175" t="s">
        <v>381</v>
      </c>
      <c r="H64" s="176"/>
      <c r="I64" s="175" t="s">
        <v>382</v>
      </c>
      <c r="J64" s="176"/>
      <c r="K64" s="175" t="s">
        <v>383</v>
      </c>
      <c r="L64" s="81"/>
      <c r="M64" s="177" t="s">
        <v>384</v>
      </c>
      <c r="N64" s="111"/>
    </row>
    <row r="65" ht="71.25" customHeight="1">
      <c r="A65" s="81"/>
      <c r="B65" s="83" t="s">
        <v>385</v>
      </c>
      <c r="C65" s="81"/>
      <c r="D65" s="81"/>
      <c r="E65" s="175" t="s">
        <v>386</v>
      </c>
      <c r="F65" s="176"/>
      <c r="G65" s="175" t="s">
        <v>387</v>
      </c>
      <c r="H65" s="176"/>
      <c r="I65" s="175" t="s">
        <v>388</v>
      </c>
      <c r="J65" s="176"/>
      <c r="K65" s="175" t="s">
        <v>389</v>
      </c>
      <c r="L65" s="81"/>
      <c r="M65" s="177" t="s">
        <v>390</v>
      </c>
      <c r="N65" s="111"/>
    </row>
    <row r="66" ht="67.5" customHeight="1">
      <c r="A66" s="81"/>
      <c r="B66" s="83" t="s">
        <v>391</v>
      </c>
      <c r="C66" s="81"/>
      <c r="D66" s="81"/>
      <c r="E66" s="175" t="s">
        <v>392</v>
      </c>
      <c r="F66" s="176"/>
      <c r="G66" s="175" t="s">
        <v>393</v>
      </c>
      <c r="H66" s="176"/>
      <c r="I66" s="175" t="s">
        <v>394</v>
      </c>
      <c r="J66" s="176"/>
      <c r="K66" s="175" t="s">
        <v>395</v>
      </c>
      <c r="L66" s="81"/>
      <c r="M66" s="177" t="s">
        <v>396</v>
      </c>
      <c r="N66" s="111"/>
    </row>
    <row r="67" ht="78.75" customHeight="1">
      <c r="A67" s="81"/>
      <c r="B67" s="83" t="s">
        <v>397</v>
      </c>
      <c r="C67" s="81"/>
      <c r="D67" s="81"/>
      <c r="E67" s="175" t="s">
        <v>398</v>
      </c>
      <c r="F67" s="176"/>
      <c r="G67" s="175" t="s">
        <v>399</v>
      </c>
      <c r="H67" s="176"/>
      <c r="I67" s="175" t="s">
        <v>400</v>
      </c>
      <c r="J67" s="176"/>
      <c r="K67" s="175" t="s">
        <v>401</v>
      </c>
      <c r="L67" s="81"/>
      <c r="M67" s="177" t="s">
        <v>402</v>
      </c>
      <c r="N67" s="111"/>
    </row>
    <row r="68" ht="72.0" customHeight="1">
      <c r="A68" s="81"/>
      <c r="B68" s="83" t="s">
        <v>403</v>
      </c>
      <c r="C68" s="81"/>
      <c r="D68" s="81"/>
      <c r="E68" s="175" t="s">
        <v>404</v>
      </c>
      <c r="F68" s="176"/>
      <c r="G68" s="175" t="s">
        <v>405</v>
      </c>
      <c r="H68" s="176"/>
      <c r="I68" s="175" t="s">
        <v>406</v>
      </c>
      <c r="J68" s="176"/>
      <c r="K68" s="175" t="s">
        <v>407</v>
      </c>
      <c r="L68" s="81"/>
      <c r="M68" s="177" t="s">
        <v>408</v>
      </c>
      <c r="N68" s="111"/>
    </row>
    <row r="69" ht="67.5" customHeight="1">
      <c r="A69" s="81"/>
      <c r="B69" s="83" t="s">
        <v>409</v>
      </c>
      <c r="C69" s="81"/>
      <c r="D69" s="81"/>
      <c r="E69" s="175" t="s">
        <v>410</v>
      </c>
      <c r="F69" s="176"/>
      <c r="G69" s="175" t="s">
        <v>411</v>
      </c>
      <c r="H69" s="176"/>
      <c r="I69" s="175" t="s">
        <v>412</v>
      </c>
      <c r="J69" s="176"/>
      <c r="K69" s="175" t="s">
        <v>413</v>
      </c>
      <c r="L69" s="81"/>
      <c r="M69" s="177" t="s">
        <v>414</v>
      </c>
      <c r="N69" s="111"/>
    </row>
    <row r="70" ht="68.25" customHeight="1">
      <c r="A70" s="81"/>
      <c r="B70" s="83" t="s">
        <v>415</v>
      </c>
      <c r="C70" s="81"/>
      <c r="D70" s="81"/>
      <c r="E70" s="175" t="s">
        <v>416</v>
      </c>
      <c r="F70" s="176"/>
      <c r="G70" s="175" t="s">
        <v>417</v>
      </c>
      <c r="H70" s="176"/>
      <c r="I70" s="175" t="s">
        <v>418</v>
      </c>
      <c r="J70" s="176"/>
      <c r="K70" s="175" t="s">
        <v>419</v>
      </c>
      <c r="L70" s="81"/>
      <c r="M70" s="177" t="s">
        <v>420</v>
      </c>
      <c r="N70" s="111"/>
    </row>
    <row r="71" ht="69.0" customHeight="1">
      <c r="A71" s="81"/>
      <c r="B71" s="83" t="s">
        <v>421</v>
      </c>
      <c r="C71" s="81"/>
      <c r="D71" s="81"/>
      <c r="E71" s="175" t="s">
        <v>422</v>
      </c>
      <c r="F71" s="176"/>
      <c r="G71" s="175" t="s">
        <v>423</v>
      </c>
      <c r="H71" s="176"/>
      <c r="I71" s="175" t="s">
        <v>424</v>
      </c>
      <c r="J71" s="176"/>
      <c r="K71" s="175" t="s">
        <v>425</v>
      </c>
      <c r="L71" s="81"/>
      <c r="M71" s="177" t="s">
        <v>426</v>
      </c>
      <c r="N71" s="111"/>
    </row>
    <row r="72" ht="64.5" customHeight="1">
      <c r="A72" s="81"/>
      <c r="B72" s="83" t="s">
        <v>427</v>
      </c>
      <c r="C72" s="81"/>
      <c r="D72" s="81"/>
      <c r="E72" s="175" t="s">
        <v>428</v>
      </c>
      <c r="F72" s="176"/>
      <c r="G72" s="175" t="s">
        <v>429</v>
      </c>
      <c r="H72" s="176"/>
      <c r="I72" s="175" t="s">
        <v>430</v>
      </c>
      <c r="J72" s="176"/>
      <c r="K72" s="175" t="s">
        <v>431</v>
      </c>
      <c r="L72" s="81"/>
      <c r="M72" s="177" t="s">
        <v>432</v>
      </c>
      <c r="N72" s="111"/>
    </row>
    <row r="73" ht="61.5" customHeight="1">
      <c r="A73" s="81"/>
      <c r="B73" s="83" t="s">
        <v>433</v>
      </c>
      <c r="C73" s="81"/>
      <c r="D73" s="81"/>
      <c r="E73" s="175" t="s">
        <v>434</v>
      </c>
      <c r="F73" s="176"/>
      <c r="G73" s="175" t="s">
        <v>435</v>
      </c>
      <c r="H73" s="176"/>
      <c r="I73" s="175" t="s">
        <v>436</v>
      </c>
      <c r="J73" s="176"/>
      <c r="K73" s="175" t="s">
        <v>437</v>
      </c>
      <c r="L73" s="81"/>
      <c r="M73" s="177" t="s">
        <v>438</v>
      </c>
      <c r="N73" s="111"/>
    </row>
    <row r="74" ht="57.75" customHeight="1">
      <c r="A74" s="81"/>
      <c r="B74" s="83" t="s">
        <v>439</v>
      </c>
      <c r="C74" s="81"/>
      <c r="D74" s="81"/>
      <c r="E74" s="175" t="s">
        <v>440</v>
      </c>
      <c r="F74" s="176"/>
      <c r="G74" s="175" t="s">
        <v>441</v>
      </c>
      <c r="H74" s="176"/>
      <c r="I74" s="175" t="s">
        <v>442</v>
      </c>
      <c r="J74" s="176"/>
      <c r="K74" s="175" t="s">
        <v>443</v>
      </c>
      <c r="L74" s="81"/>
      <c r="M74" s="177" t="s">
        <v>444</v>
      </c>
      <c r="N74" s="111"/>
    </row>
    <row r="75" ht="60.75" customHeight="1">
      <c r="A75" s="81"/>
      <c r="B75" s="83" t="s">
        <v>445</v>
      </c>
      <c r="C75" s="81"/>
      <c r="D75" s="81"/>
      <c r="E75" s="175" t="s">
        <v>446</v>
      </c>
      <c r="F75" s="176"/>
      <c r="G75" s="175" t="s">
        <v>447</v>
      </c>
      <c r="H75" s="176"/>
      <c r="I75" s="175" t="s">
        <v>448</v>
      </c>
      <c r="J75" s="176"/>
      <c r="K75" s="175" t="s">
        <v>449</v>
      </c>
      <c r="L75" s="81"/>
      <c r="M75" s="177" t="s">
        <v>450</v>
      </c>
      <c r="N75" s="111"/>
    </row>
    <row r="76" ht="59.25" customHeight="1">
      <c r="A76" s="81"/>
      <c r="B76" s="83" t="s">
        <v>451</v>
      </c>
      <c r="C76" s="81"/>
      <c r="D76" s="81"/>
      <c r="E76" s="175" t="s">
        <v>452</v>
      </c>
      <c r="F76" s="176"/>
      <c r="G76" s="175" t="s">
        <v>453</v>
      </c>
      <c r="H76" s="176"/>
      <c r="I76" s="175" t="s">
        <v>454</v>
      </c>
      <c r="J76" s="176"/>
      <c r="K76" s="175" t="s">
        <v>455</v>
      </c>
      <c r="L76" s="81"/>
      <c r="M76" s="177" t="s">
        <v>456</v>
      </c>
      <c r="N76" s="111"/>
    </row>
    <row r="77" ht="63.75" customHeight="1">
      <c r="A77" s="81"/>
      <c r="B77" s="83" t="s">
        <v>457</v>
      </c>
      <c r="C77" s="81"/>
      <c r="D77" s="81"/>
      <c r="E77" s="175" t="s">
        <v>458</v>
      </c>
      <c r="F77" s="176"/>
      <c r="G77" s="175" t="s">
        <v>459</v>
      </c>
      <c r="H77" s="176"/>
      <c r="I77" s="175" t="s">
        <v>460</v>
      </c>
      <c r="J77" s="176"/>
      <c r="K77" s="175" t="s">
        <v>461</v>
      </c>
      <c r="L77" s="81"/>
      <c r="M77" s="177" t="s">
        <v>462</v>
      </c>
      <c r="N77" s="111"/>
    </row>
    <row r="78" ht="61.5" customHeight="1">
      <c r="A78" s="81"/>
      <c r="B78" s="83" t="s">
        <v>463</v>
      </c>
      <c r="C78" s="81"/>
      <c r="D78" s="81"/>
      <c r="E78" s="175" t="s">
        <v>464</v>
      </c>
      <c r="F78" s="176"/>
      <c r="G78" s="175" t="s">
        <v>465</v>
      </c>
      <c r="H78" s="176"/>
      <c r="I78" s="175" t="s">
        <v>466</v>
      </c>
      <c r="J78" s="176"/>
      <c r="K78" s="175" t="s">
        <v>467</v>
      </c>
      <c r="L78" s="81"/>
      <c r="M78" s="177" t="s">
        <v>468</v>
      </c>
      <c r="N78" s="111"/>
    </row>
    <row r="79" ht="55.5" customHeight="1">
      <c r="A79" s="81"/>
      <c r="B79" s="83" t="s">
        <v>469</v>
      </c>
      <c r="C79" s="81"/>
      <c r="D79" s="81"/>
      <c r="E79" s="175" t="s">
        <v>470</v>
      </c>
      <c r="F79" s="176"/>
      <c r="G79" s="175" t="s">
        <v>471</v>
      </c>
      <c r="H79" s="176"/>
      <c r="I79" s="175" t="s">
        <v>472</v>
      </c>
      <c r="J79" s="176"/>
      <c r="K79" s="2" t="s">
        <v>473</v>
      </c>
      <c r="L79" s="81"/>
      <c r="M79" s="177" t="s">
        <v>474</v>
      </c>
      <c r="N79" s="111"/>
    </row>
    <row r="80" ht="63.0" customHeight="1">
      <c r="A80" s="81"/>
      <c r="B80" s="83" t="s">
        <v>475</v>
      </c>
      <c r="C80" s="81"/>
      <c r="D80" s="81"/>
      <c r="E80" s="175" t="s">
        <v>476</v>
      </c>
      <c r="F80" s="176"/>
      <c r="G80" s="175" t="s">
        <v>477</v>
      </c>
      <c r="H80" s="176"/>
      <c r="I80" s="175" t="s">
        <v>478</v>
      </c>
      <c r="J80" s="176"/>
      <c r="K80" s="175" t="s">
        <v>479</v>
      </c>
      <c r="L80" s="81"/>
      <c r="M80" s="177" t="s">
        <v>480</v>
      </c>
      <c r="N80" s="111"/>
    </row>
    <row r="81" ht="59.25" customHeight="1">
      <c r="A81" s="81"/>
      <c r="B81" s="83" t="s">
        <v>481</v>
      </c>
      <c r="C81" s="81"/>
      <c r="D81" s="81"/>
      <c r="E81" s="175" t="s">
        <v>482</v>
      </c>
      <c r="F81" s="176"/>
      <c r="G81" s="175" t="s">
        <v>483</v>
      </c>
      <c r="H81" s="176"/>
      <c r="I81" s="175" t="s">
        <v>484</v>
      </c>
      <c r="J81" s="176"/>
      <c r="K81" s="175" t="s">
        <v>485</v>
      </c>
      <c r="L81" s="81"/>
      <c r="M81" s="177" t="s">
        <v>486</v>
      </c>
      <c r="N81" s="111"/>
    </row>
    <row r="82" ht="63.75" customHeight="1">
      <c r="A82" s="81"/>
      <c r="B82" s="83" t="s">
        <v>487</v>
      </c>
      <c r="C82" s="81"/>
      <c r="D82" s="81"/>
      <c r="E82" s="175" t="s">
        <v>488</v>
      </c>
      <c r="F82" s="176"/>
      <c r="G82" s="175" t="s">
        <v>489</v>
      </c>
      <c r="H82" s="176"/>
      <c r="I82" s="175" t="s">
        <v>490</v>
      </c>
      <c r="J82" s="176"/>
      <c r="K82" s="175" t="s">
        <v>491</v>
      </c>
      <c r="L82" s="81"/>
      <c r="M82" s="177" t="s">
        <v>492</v>
      </c>
      <c r="N82" s="111"/>
    </row>
    <row r="83" ht="66.0" customHeight="1">
      <c r="A83" s="81"/>
      <c r="B83" s="83" t="s">
        <v>493</v>
      </c>
      <c r="C83" s="81"/>
      <c r="D83" s="81"/>
      <c r="E83" s="175" t="s">
        <v>494</v>
      </c>
      <c r="F83" s="176"/>
      <c r="G83" s="175" t="s">
        <v>495</v>
      </c>
      <c r="H83" s="176"/>
      <c r="I83" s="175" t="s">
        <v>496</v>
      </c>
      <c r="J83" s="176"/>
      <c r="K83" s="175" t="s">
        <v>497</v>
      </c>
      <c r="L83" s="81"/>
      <c r="M83" s="177" t="s">
        <v>498</v>
      </c>
      <c r="N83" s="111"/>
    </row>
    <row r="84" ht="67.5" customHeight="1">
      <c r="A84" s="81"/>
      <c r="B84" s="83" t="s">
        <v>499</v>
      </c>
      <c r="C84" s="81"/>
      <c r="D84" s="81"/>
      <c r="E84" s="175" t="s">
        <v>500</v>
      </c>
      <c r="F84" s="176"/>
      <c r="G84" s="175" t="s">
        <v>501</v>
      </c>
      <c r="H84" s="176"/>
      <c r="I84" s="175" t="s">
        <v>502</v>
      </c>
      <c r="J84" s="176"/>
      <c r="K84" s="175" t="s">
        <v>503</v>
      </c>
      <c r="L84" s="81"/>
      <c r="M84" s="177" t="s">
        <v>504</v>
      </c>
      <c r="N84" s="111"/>
    </row>
    <row r="85" ht="51.75" customHeight="1">
      <c r="A85" s="81"/>
      <c r="B85" s="83" t="s">
        <v>505</v>
      </c>
      <c r="C85" s="81"/>
      <c r="D85" s="81"/>
      <c r="E85" s="175" t="s">
        <v>506</v>
      </c>
      <c r="F85" s="176"/>
      <c r="G85" s="175" t="s">
        <v>507</v>
      </c>
      <c r="H85" s="176"/>
      <c r="I85" s="175" t="s">
        <v>508</v>
      </c>
      <c r="J85" s="176"/>
      <c r="K85" s="175" t="s">
        <v>509</v>
      </c>
      <c r="L85" s="81"/>
      <c r="M85" s="177" t="s">
        <v>510</v>
      </c>
      <c r="N85" s="111"/>
    </row>
    <row r="86" ht="69.75" customHeight="1">
      <c r="A86" s="81"/>
      <c r="B86" s="83" t="s">
        <v>511</v>
      </c>
      <c r="C86" s="81"/>
      <c r="D86" s="81"/>
      <c r="E86" s="175" t="s">
        <v>512</v>
      </c>
      <c r="F86" s="176"/>
      <c r="G86" s="175" t="s">
        <v>513</v>
      </c>
      <c r="H86" s="176"/>
      <c r="I86" s="175" t="s">
        <v>514</v>
      </c>
      <c r="J86" s="176"/>
      <c r="K86" s="175" t="s">
        <v>515</v>
      </c>
      <c r="L86" s="81"/>
      <c r="M86" s="177" t="s">
        <v>516</v>
      </c>
      <c r="N86" s="111"/>
    </row>
    <row r="87" ht="66.75" customHeight="1">
      <c r="A87" s="81"/>
      <c r="B87" s="83" t="s">
        <v>517</v>
      </c>
      <c r="C87" s="81"/>
      <c r="D87" s="81"/>
      <c r="E87" s="175" t="s">
        <v>518</v>
      </c>
      <c r="F87" s="176"/>
      <c r="G87" s="175" t="s">
        <v>519</v>
      </c>
      <c r="H87" s="176"/>
      <c r="I87" s="175" t="s">
        <v>520</v>
      </c>
      <c r="J87" s="176"/>
      <c r="K87" s="175" t="s">
        <v>521</v>
      </c>
      <c r="L87" s="81"/>
      <c r="M87" s="177" t="s">
        <v>522</v>
      </c>
      <c r="N87" s="111"/>
    </row>
    <row r="88" ht="66.0" customHeight="1">
      <c r="A88" s="81"/>
      <c r="B88" s="83" t="s">
        <v>523</v>
      </c>
      <c r="C88" s="81"/>
      <c r="D88" s="81"/>
      <c r="E88" s="175" t="s">
        <v>524</v>
      </c>
      <c r="F88" s="176"/>
      <c r="G88" s="175" t="s">
        <v>525</v>
      </c>
      <c r="H88" s="176"/>
      <c r="I88" s="175" t="s">
        <v>526</v>
      </c>
      <c r="J88" s="176"/>
      <c r="K88" s="175" t="s">
        <v>527</v>
      </c>
      <c r="L88" s="81"/>
      <c r="M88" s="177" t="s">
        <v>528</v>
      </c>
      <c r="N88" s="111"/>
    </row>
    <row r="89" ht="55.5" customHeight="1">
      <c r="A89" s="81"/>
      <c r="B89" s="83" t="s">
        <v>529</v>
      </c>
      <c r="C89" s="81"/>
      <c r="D89" s="81"/>
      <c r="E89" s="175" t="s">
        <v>530</v>
      </c>
      <c r="F89" s="176"/>
      <c r="G89" s="175" t="s">
        <v>531</v>
      </c>
      <c r="H89" s="176"/>
      <c r="I89" s="175" t="s">
        <v>532</v>
      </c>
      <c r="J89" s="176"/>
      <c r="K89" s="175" t="s">
        <v>533</v>
      </c>
      <c r="L89" s="81"/>
      <c r="M89" s="177" t="s">
        <v>534</v>
      </c>
      <c r="N89" s="111"/>
    </row>
    <row r="90" ht="54.75" customHeight="1">
      <c r="A90" s="81"/>
      <c r="B90" s="83" t="s">
        <v>535</v>
      </c>
      <c r="C90" s="81"/>
      <c r="D90" s="81"/>
      <c r="E90" s="175" t="s">
        <v>536</v>
      </c>
      <c r="F90" s="176"/>
      <c r="G90" s="175" t="s">
        <v>537</v>
      </c>
      <c r="H90" s="176"/>
      <c r="I90" s="175" t="s">
        <v>538</v>
      </c>
      <c r="J90" s="176"/>
      <c r="K90" s="175" t="s">
        <v>539</v>
      </c>
      <c r="L90" s="81"/>
      <c r="M90" s="177" t="s">
        <v>540</v>
      </c>
      <c r="N90" s="111"/>
    </row>
    <row r="91" ht="50.25" customHeight="1">
      <c r="A91" s="81"/>
      <c r="B91" s="83" t="s">
        <v>541</v>
      </c>
      <c r="C91" s="81"/>
      <c r="D91" s="81"/>
      <c r="E91" s="175" t="s">
        <v>542</v>
      </c>
      <c r="F91" s="176"/>
      <c r="G91" s="175" t="s">
        <v>543</v>
      </c>
      <c r="H91" s="176"/>
      <c r="I91" s="175" t="s">
        <v>544</v>
      </c>
      <c r="J91" s="176"/>
      <c r="K91" s="175" t="s">
        <v>545</v>
      </c>
      <c r="L91" s="81"/>
      <c r="M91" s="177" t="s">
        <v>546</v>
      </c>
      <c r="N91" s="111"/>
    </row>
    <row r="92" ht="69.75" customHeight="1">
      <c r="A92" s="81"/>
      <c r="B92" s="83" t="s">
        <v>547</v>
      </c>
      <c r="C92" s="81"/>
      <c r="D92" s="81"/>
      <c r="E92" s="175" t="s">
        <v>548</v>
      </c>
      <c r="F92" s="176"/>
      <c r="G92" s="175" t="s">
        <v>549</v>
      </c>
      <c r="H92" s="176"/>
      <c r="I92" s="175" t="s">
        <v>550</v>
      </c>
      <c r="J92" s="176"/>
      <c r="K92" s="175" t="s">
        <v>551</v>
      </c>
      <c r="L92" s="81"/>
      <c r="M92" s="177" t="s">
        <v>552</v>
      </c>
      <c r="N92" s="111"/>
    </row>
    <row r="93" ht="66.75" customHeight="1">
      <c r="A93" s="81"/>
      <c r="B93" s="83" t="s">
        <v>553</v>
      </c>
      <c r="C93" s="81"/>
      <c r="D93" s="81"/>
      <c r="E93" s="175" t="s">
        <v>554</v>
      </c>
      <c r="F93" s="176"/>
      <c r="G93" s="175" t="s">
        <v>555</v>
      </c>
      <c r="H93" s="176"/>
      <c r="I93" s="175" t="s">
        <v>556</v>
      </c>
      <c r="J93" s="176"/>
      <c r="K93" s="175" t="s">
        <v>557</v>
      </c>
      <c r="L93" s="81"/>
      <c r="M93" s="177" t="s">
        <v>558</v>
      </c>
      <c r="N93" s="111"/>
    </row>
    <row r="94" ht="68.25" customHeight="1">
      <c r="A94" s="81"/>
      <c r="B94" s="83" t="s">
        <v>559</v>
      </c>
      <c r="C94" s="81"/>
      <c r="D94" s="81"/>
      <c r="E94" s="175" t="s">
        <v>560</v>
      </c>
      <c r="F94" s="176"/>
      <c r="G94" s="175" t="s">
        <v>561</v>
      </c>
      <c r="H94" s="176"/>
      <c r="I94" s="175" t="s">
        <v>562</v>
      </c>
      <c r="J94" s="176"/>
      <c r="K94" s="175" t="s">
        <v>563</v>
      </c>
      <c r="L94" s="81"/>
      <c r="M94" s="177" t="s">
        <v>564</v>
      </c>
      <c r="N94" s="111"/>
    </row>
    <row r="95" ht="67.5" customHeight="1">
      <c r="A95" s="81"/>
      <c r="B95" s="83" t="s">
        <v>565</v>
      </c>
      <c r="C95" s="81"/>
      <c r="D95" s="81"/>
      <c r="E95" s="175" t="s">
        <v>566</v>
      </c>
      <c r="F95" s="176"/>
      <c r="G95" s="175" t="s">
        <v>567</v>
      </c>
      <c r="H95" s="176"/>
      <c r="I95" s="175" t="s">
        <v>568</v>
      </c>
      <c r="J95" s="176"/>
      <c r="K95" s="175" t="s">
        <v>569</v>
      </c>
      <c r="L95" s="81"/>
      <c r="M95" s="177" t="s">
        <v>570</v>
      </c>
      <c r="N95" s="111"/>
    </row>
    <row r="96" ht="58.5" customHeight="1">
      <c r="A96" s="81"/>
      <c r="B96" s="83" t="s">
        <v>571</v>
      </c>
      <c r="C96" s="81"/>
      <c r="D96" s="81"/>
      <c r="E96" s="175" t="s">
        <v>572</v>
      </c>
      <c r="F96" s="176"/>
      <c r="G96" s="175" t="s">
        <v>573</v>
      </c>
      <c r="H96" s="176"/>
      <c r="I96" s="175" t="s">
        <v>574</v>
      </c>
      <c r="J96" s="176"/>
      <c r="K96" s="175" t="s">
        <v>575</v>
      </c>
      <c r="L96" s="81"/>
      <c r="M96" s="177" t="s">
        <v>576</v>
      </c>
      <c r="N96" s="111"/>
    </row>
    <row r="97" ht="66.75" customHeight="1">
      <c r="A97" s="81"/>
      <c r="B97" s="83" t="s">
        <v>577</v>
      </c>
      <c r="C97" s="81"/>
      <c r="D97" s="81"/>
      <c r="E97" s="175" t="s">
        <v>578</v>
      </c>
      <c r="F97" s="176"/>
      <c r="G97" s="175" t="s">
        <v>579</v>
      </c>
      <c r="H97" s="176"/>
      <c r="I97" s="179" t="s">
        <v>580</v>
      </c>
      <c r="J97" s="179"/>
      <c r="K97" s="175" t="s">
        <v>581</v>
      </c>
      <c r="L97" s="81"/>
      <c r="M97" s="177" t="s">
        <v>582</v>
      </c>
      <c r="N97" s="111"/>
    </row>
    <row r="98">
      <c r="E98" s="144"/>
      <c r="F98" s="111"/>
      <c r="G98" s="144"/>
      <c r="H98" s="111"/>
      <c r="I98" s="144"/>
      <c r="J98" s="111"/>
      <c r="K98" s="144"/>
      <c r="N98" s="111"/>
    </row>
    <row r="99">
      <c r="A99" s="85"/>
      <c r="B99" s="85"/>
      <c r="C99" s="85"/>
      <c r="D99" s="85"/>
      <c r="E99" s="180"/>
      <c r="F99" s="181"/>
      <c r="G99" s="180"/>
      <c r="H99" s="181"/>
      <c r="I99" s="180"/>
      <c r="J99" s="181"/>
      <c r="K99" s="180"/>
      <c r="L99" s="85"/>
      <c r="M99" s="85"/>
      <c r="N99" s="181"/>
      <c r="O99" s="85"/>
      <c r="P99" s="85"/>
      <c r="Q99" s="85"/>
      <c r="R99" s="85"/>
      <c r="S99" s="85"/>
      <c r="T99" s="85"/>
      <c r="U99" s="85"/>
      <c r="V99" s="85"/>
      <c r="W99" s="85"/>
      <c r="X99" s="85"/>
      <c r="Y99" s="85"/>
      <c r="Z99" s="85"/>
      <c r="AA99" s="85"/>
      <c r="AB99" s="85"/>
      <c r="AC99" s="85"/>
    </row>
    <row r="100">
      <c r="A100" s="4" t="s">
        <v>300</v>
      </c>
      <c r="B100" s="5"/>
      <c r="E100" s="144"/>
      <c r="F100" s="111"/>
      <c r="G100" s="144"/>
      <c r="H100" s="111"/>
      <c r="I100" s="144"/>
      <c r="J100" s="111"/>
      <c r="K100" s="144"/>
      <c r="N100" s="111"/>
    </row>
    <row r="101">
      <c r="A101" s="5"/>
      <c r="B101" s="88" t="s">
        <v>301</v>
      </c>
      <c r="C101" s="87" t="s">
        <v>583</v>
      </c>
      <c r="D101" s="5"/>
      <c r="E101" s="144"/>
      <c r="F101" s="111"/>
      <c r="G101" s="144"/>
      <c r="H101" s="111"/>
      <c r="I101" s="144"/>
      <c r="J101" s="111"/>
      <c r="K101" s="144"/>
      <c r="N101" s="111"/>
    </row>
    <row r="102">
      <c r="A102" s="149">
        <v>1.0</v>
      </c>
      <c r="B102" s="114" t="s">
        <v>9</v>
      </c>
      <c r="C102" s="5"/>
      <c r="D102" s="5" t="str">
        <f>IFERROR(__xludf.DUMMYFUNCTION("CONCATENATE(""#"",TO_TEXT(A102),SUBSTITUTE($C$101,""&lt;TEXTO&gt;"",B102))"),"#1
Texto:""Como enfileirar elementos em uma fila?""
Tarefa: Dado o texto acima, forneça uma pontuação de coerência do texto (5 - alta, 1 - baixa) e justifique sua resposta no formato abaixo:
Resultado: &lt;PONTUAÇÃO&gt;
Justificativa: &lt;JUSTIFICATIVA&gt;    
")</f>
        <v>#1
Texto:"Como enfileirar elementos em uma fila?"
Tarefa: Dado o texto acima, forneça uma pontuação de coerência do texto (5 - alta, 1 - baixa) e justifique sua resposta no formato abaixo:
Resultado: &lt;PONTUAÇÃO&gt;
Justificativa: &lt;JUSTIFICATIVA&gt;    
</v>
      </c>
      <c r="E102" s="144"/>
      <c r="F102" s="111"/>
      <c r="G102" s="144"/>
      <c r="H102" s="111"/>
      <c r="I102" s="144"/>
      <c r="J102" s="111"/>
      <c r="K102" s="144"/>
      <c r="N102" s="111"/>
    </row>
    <row r="103">
      <c r="A103" s="33" t="s">
        <v>10</v>
      </c>
      <c r="B103" s="33" t="s">
        <v>303</v>
      </c>
      <c r="D103" s="5" t="str">
        <f>IFERROR(__xludf.DUMMYFUNCTION("CONCATENATE(""#"",TO_TEXT(A103),SUBSTITUTE($C$101,""&lt;TEXTO&gt;"",B103))"),"#1_pert_0
Texto:""Como enfileirar elementos em uma pilha?""
Tarefa: Dado o texto acima, forneça uma pontuação de coerência do texto (5 - alta, 1 - baixa) e justifique sua resposta no formato abaixo:
Resultado: &lt;PONTUAÇÃO&gt;
Justificativa: &lt;JUSTIFICATIVA&gt;"&amp;"    
")</f>
        <v>#1_pert_0
Texto:"Como enfileirar elementos em uma pilha?"
Tarefa: Dado o texto acima, forneça uma pontuação de coerência do texto (5 - alta, 1 - baixa) e justifique sua resposta no formato abaixo:
Resultado: &lt;PONTUAÇÃO&gt;
Justificativa: &lt;JUSTIFICATIVA&gt;    
</v>
      </c>
      <c r="E103" s="144"/>
      <c r="F103" s="111"/>
      <c r="G103" s="144"/>
      <c r="H103" s="111"/>
      <c r="I103" s="144"/>
      <c r="J103" s="111"/>
      <c r="K103" s="144"/>
      <c r="N103" s="111"/>
    </row>
    <row r="104">
      <c r="A104" s="149">
        <v>2.0</v>
      </c>
      <c r="B104" s="33" t="s">
        <v>13</v>
      </c>
      <c r="D104" s="5" t="str">
        <f>IFERROR(__xludf.DUMMYFUNCTION("CONCATENATE(""#"",TO_TEXT(A104),SUBSTITUTE($C$101,""&lt;TEXTO&gt;"",B104))"),"#2
Texto:""Como desenfileirar elementos em uma fila?""
Tarefa: Dado o texto acima, forneça uma pontuação de coerência do texto (5 - alta, 1 - baixa) e justifique sua resposta no formato abaixo:
Resultado: &lt;PONTUAÇÃO&gt;
Justificativa: &lt;JUSTIFICATIVA&gt;    
")</f>
        <v>#2
Texto:"Como desenfileirar elementos em uma fila?"
Tarefa: Dado o texto acima, forneça uma pontuação de coerência do texto (5 - alta, 1 - baixa) e justifique sua resposta no formato abaixo:
Resultado: &lt;PONTUAÇÃO&gt;
Justificativa: &lt;JUSTIFICATIVA&gt;    
</v>
      </c>
      <c r="E104" s="144"/>
      <c r="F104" s="111"/>
      <c r="G104" s="144"/>
      <c r="H104" s="111"/>
      <c r="I104" s="144"/>
      <c r="J104" s="111"/>
      <c r="K104" s="144"/>
      <c r="N104" s="111"/>
    </row>
    <row r="105">
      <c r="A105" s="33" t="s">
        <v>14</v>
      </c>
      <c r="B105" s="33" t="s">
        <v>304</v>
      </c>
      <c r="D105" s="5" t="str">
        <f>IFERROR(__xludf.DUMMYFUNCTION("CONCATENATE(""#"",TO_TEXT(A105),SUBSTITUTE($C$101,""&lt;TEXTO&gt;"",B105))"),"#2_pert_0
Texto:""Como desenfileirar elementos em uma pilha?""
Tarefa: Dado o texto acima, forneça uma pontuação de coerência do texto (5 - alta, 1 - baixa) e justifique sua resposta no formato abaixo:
Resultado: &lt;PONTUAÇÃO&gt;
Justificativa: &lt;JUSTIFICATI"&amp;"VA&gt;    
")</f>
        <v>#2_pert_0
Texto:"Como desenfileirar elementos em uma pilha?"
Tarefa: Dado o texto acima, forneça uma pontuação de coerência do texto (5 - alta, 1 - baixa) e justifique sua resposta no formato abaixo:
Resultado: &lt;PONTUAÇÃO&gt;
Justificativa: &lt;JUSTIFICATIVA&gt;    
</v>
      </c>
      <c r="E105" s="144"/>
      <c r="F105" s="111"/>
      <c r="G105" s="144"/>
      <c r="H105" s="111"/>
      <c r="I105" s="144"/>
      <c r="J105" s="111"/>
      <c r="K105" s="144"/>
      <c r="N105" s="111"/>
    </row>
    <row r="106">
      <c r="A106" s="149">
        <v>3.0</v>
      </c>
      <c r="B106" s="33" t="s">
        <v>16</v>
      </c>
      <c r="D106" s="5" t="str">
        <f>IFERROR(__xludf.DUMMYFUNCTION("CONCATENATE(""#"",TO_TEXT(A106),SUBSTITUTE($C$101,""&lt;TEXTO&gt;"",B106))"),"#3
Texto:""Como empilhar elementos em uma pilha?""
Tarefa: Dado o texto acima, forneça uma pontuação de coerência do texto (5 - alta, 1 - baixa) e justifique sua resposta no formato abaixo:
Resultado: &lt;PONTUAÇÃO&gt;
Justificativa: &lt;JUSTIFICATIVA&gt;    
")</f>
        <v>#3
Texto:"Como empilhar elementos em uma pilha?"
Tarefa: Dado o texto acima, forneça uma pontuação de coerência do texto (5 - alta, 1 - baixa) e justifique sua resposta no formato abaixo:
Resultado: &lt;PONTUAÇÃO&gt;
Justificativa: &lt;JUSTIFICATIVA&gt;    
</v>
      </c>
      <c r="E106" s="144"/>
      <c r="F106" s="111"/>
      <c r="G106" s="144"/>
      <c r="H106" s="111"/>
      <c r="I106" s="144"/>
      <c r="J106" s="111"/>
      <c r="K106" s="144"/>
      <c r="N106" s="111"/>
    </row>
    <row r="107">
      <c r="A107" s="33" t="s">
        <v>17</v>
      </c>
      <c r="B107" s="33" t="s">
        <v>305</v>
      </c>
      <c r="D107" s="5" t="str">
        <f>IFERROR(__xludf.DUMMYFUNCTION("CONCATENATE(""#"",TO_TEXT(A107),SUBSTITUTE($C$101,""&lt;TEXTO&gt;"",B107))"),"#3_pert_0
Texto:""Como empilhar elementos em uma fila?""
Tarefa: Dado o texto acima, forneça uma pontuação de coerência do texto (5 - alta, 1 - baixa) e justifique sua resposta no formato abaixo:
Resultado: &lt;PONTUAÇÃO&gt;
Justificativa: &lt;JUSTIFICATIVA&gt;   "&amp;" 
")</f>
        <v>#3_pert_0
Texto:"Como empilhar elementos em uma fila?"
Tarefa: Dado o texto acima, forneça uma pontuação de coerência do texto (5 - alta, 1 - baixa) e justifique sua resposta no formato abaixo:
Resultado: &lt;PONTUAÇÃO&gt;
Justificativa: &lt;JUSTIFICATIVA&gt;    
</v>
      </c>
      <c r="E107" s="144"/>
      <c r="F107" s="111"/>
      <c r="G107" s="144"/>
      <c r="H107" s="111"/>
      <c r="I107" s="144"/>
      <c r="J107" s="111"/>
      <c r="K107" s="144"/>
      <c r="N107" s="111"/>
    </row>
    <row r="108">
      <c r="A108" s="149">
        <v>4.0</v>
      </c>
      <c r="B108" s="33" t="s">
        <v>19</v>
      </c>
      <c r="D108" s="5" t="str">
        <f>IFERROR(__xludf.DUMMYFUNCTION("CONCATENATE(""#"",TO_TEXT(A108),SUBSTITUTE($C$101,""&lt;TEXTO&gt;"",B108))"),"#4
Texto:""Como empilhar e desempilhar elementos em uma pilha?""
Tarefa: Dado o texto acima, forneça uma pontuação de coerência do texto (5 - alta, 1 - baixa) e justifique sua resposta no formato abaixo:
Resultado: &lt;PONTUAÇÃO&gt;
Justificativa: &lt;JUSTIFICA"&amp;"TIVA&gt;    
")</f>
        <v>#4
Texto:"Como empilhar e desempilhar elementos em uma pilha?"
Tarefa: Dado o texto acima, forneça uma pontuação de coerência do texto (5 - alta, 1 - baixa) e justifique sua resposta no formato abaixo:
Resultado: &lt;PONTUAÇÃO&gt;
Justificativa: &lt;JUSTIFICATIVA&gt;    
</v>
      </c>
      <c r="E108" s="144"/>
      <c r="F108" s="111"/>
      <c r="G108" s="144"/>
      <c r="H108" s="111"/>
      <c r="I108" s="144"/>
      <c r="J108" s="111"/>
      <c r="K108" s="144"/>
      <c r="N108" s="111"/>
    </row>
    <row r="109">
      <c r="A109" s="33" t="s">
        <v>20</v>
      </c>
      <c r="B109" s="33" t="s">
        <v>306</v>
      </c>
      <c r="D109" s="5" t="str">
        <f>IFERROR(__xludf.DUMMYFUNCTION("CONCATENATE(""#"",TO_TEXT(A109),SUBSTITUTE($C$101,""&lt;TEXTO&gt;"",B109))"),"#4_pert_0
Texto:""Como empilhar e desempilhar elementos em uma fila?""
Tarefa: Dado o texto acima, forneça uma pontuação de coerência do texto (5 - alta, 1 - baixa) e justifique sua resposta no formato abaixo:
Resultado: &lt;PONTUAÇÃO&gt;
Justificativa: &lt;JUS"&amp;"TIFICATIVA&gt;    
")</f>
        <v>#4_pert_0
Texto:"Como empilhar e desempilhar elementos em uma fila?"
Tarefa: Dado o texto acima, forneça uma pontuação de coerência do texto (5 - alta, 1 - baixa) e justifique sua resposta no formato abaixo:
Resultado: &lt;PONTUAÇÃO&gt;
Justificativa: &lt;JUSTIFICATIVA&gt;    
</v>
      </c>
      <c r="E109" s="144"/>
      <c r="F109" s="111"/>
      <c r="G109" s="144"/>
      <c r="H109" s="111"/>
      <c r="I109" s="144"/>
      <c r="J109" s="111"/>
      <c r="K109" s="144"/>
      <c r="N109" s="111"/>
    </row>
    <row r="110">
      <c r="A110" s="149">
        <v>5.0</v>
      </c>
      <c r="B110" s="33" t="s">
        <v>22</v>
      </c>
      <c r="D110" s="5" t="str">
        <f>IFERROR(__xludf.DUMMYFUNCTION("CONCATENATE(""#"",TO_TEXT(A110),SUBSTITUTE($C$101,""&lt;TEXTO&gt;"",B110))"),"#5
Texto:""Como empilhar elementos em uma estrutura de dados pilha?""
Tarefa: Dado o texto acima, forneça uma pontuação de coerência do texto (5 - alta, 1 - baixa) e justifique sua resposta no formato abaixo:
Resultado: &lt;PONTUAÇÃO&gt;
Justificativa: &lt;JUST"&amp;"IFICATIVA&gt;    
")</f>
        <v>#5
Texto:"Como empilhar elementos em uma estrutura de dados pilha?"
Tarefa: Dado o texto acima, forneça uma pontuação de coerência do texto (5 - alta, 1 - baixa) e justifique sua resposta no formato abaixo:
Resultado: &lt;PONTUAÇÃO&gt;
Justificativa: &lt;JUSTIFICATIVA&gt;    
</v>
      </c>
      <c r="E110" s="144"/>
      <c r="F110" s="111"/>
      <c r="G110" s="144"/>
      <c r="H110" s="111"/>
      <c r="I110" s="144"/>
      <c r="J110" s="111"/>
      <c r="K110" s="144"/>
      <c r="N110" s="111"/>
    </row>
    <row r="111">
      <c r="A111" s="33" t="s">
        <v>23</v>
      </c>
      <c r="B111" s="33" t="s">
        <v>307</v>
      </c>
      <c r="D111" s="5" t="str">
        <f>IFERROR(__xludf.DUMMYFUNCTION("CONCATENATE(""#"",TO_TEXT(A111),SUBSTITUTE($C$101,""&lt;TEXTO&gt;"",B111))"),"#5_pert_0
Texto:""Como empilhar elementos em uma estrutura de dados fila?""
Tarefa: Dado o texto acima, forneça uma pontuação de coerência do texto (5 - alta, 1 - baixa) e justifique sua resposta no formato abaixo:
Resultado: &lt;PONTUAÇÃO&gt;
Justificativa:"&amp;" &lt;JUSTIFICATIVA&gt;    
")</f>
        <v>#5_pert_0
Texto:"Como empilhar elementos em uma estrutura de dados fila?"
Tarefa: Dado o texto acima, forneça uma pontuação de coerência do texto (5 - alta, 1 - baixa) e justifique sua resposta no formato abaixo:
Resultado: &lt;PONTUAÇÃO&gt;
Justificativa: &lt;JUSTIFICATIVA&gt;    
</v>
      </c>
      <c r="E111" s="144"/>
      <c r="F111" s="111"/>
      <c r="G111" s="144"/>
      <c r="H111" s="111"/>
      <c r="I111" s="144"/>
      <c r="J111" s="111"/>
      <c r="K111" s="144"/>
      <c r="N111" s="111"/>
    </row>
    <row r="112">
      <c r="A112" s="149">
        <v>6.0</v>
      </c>
      <c r="B112" s="33" t="s">
        <v>25</v>
      </c>
      <c r="D112" s="5" t="str">
        <f>IFERROR(__xludf.DUMMYFUNCTION("CONCATENATE(""#"",TO_TEXT(A112),SUBSTITUTE($C$101,""&lt;TEXTO&gt;"",B112))"),"#6
Texto:""Como empilhar e desempilhar elementos em uma estrutura de dados pilha?""
Tarefa: Dado o texto acima, forneça uma pontuação de coerência do texto (5 - alta, 1 - baixa) e justifique sua resposta no formato abaixo:
Resultado: &lt;PONTUAÇÃO&gt;
Justif"&amp;"icativa: &lt;JUSTIFICATIVA&gt;    
")</f>
        <v>#6
Texto:"Como empilhar e desempilhar elementos em uma estrutura de dados pilha?"
Tarefa: Dado o texto acima, forneça uma pontuação de coerência do texto (5 - alta, 1 - baixa) e justifique sua resposta no formato abaixo:
Resultado: &lt;PONTUAÇÃO&gt;
Justificativa: &lt;JUSTIFICATIVA&gt;    
</v>
      </c>
      <c r="E112" s="144"/>
      <c r="F112" s="111"/>
      <c r="G112" s="144"/>
      <c r="H112" s="111"/>
      <c r="I112" s="144"/>
      <c r="J112" s="111"/>
      <c r="K112" s="144"/>
      <c r="N112" s="111"/>
    </row>
    <row r="113">
      <c r="A113" s="33" t="s">
        <v>26</v>
      </c>
      <c r="B113" s="33" t="s">
        <v>308</v>
      </c>
      <c r="D113" s="5" t="str">
        <f>IFERROR(__xludf.DUMMYFUNCTION("CONCATENATE(""#"",TO_TEXT(A113),SUBSTITUTE($C$101,""&lt;TEXTO&gt;"",B113))"),"#6_pert_0
Texto:""Como empilhar e desempilhar elementos em uma estrutura de dados fila?""
Tarefa: Dado o texto acima, forneça uma pontuação de coerência do texto (5 - alta, 1 - baixa) e justifique sua resposta no formato abaixo:
Resultado: &lt;PONTUAÇÃO&gt;
"&amp;"Justificativa: &lt;JUSTIFICATIVA&gt;    
")</f>
        <v>#6_pert_0
Texto:"Como empilhar e desempilhar elementos em uma estrutura de dados fila?"
Tarefa: Dado o texto acima, forneça uma pontuação de coerência do texto (5 - alta, 1 - baixa) e justifique sua resposta no formato abaixo:
Resultado: &lt;PONTUAÇÃO&gt;
Justificativa: &lt;JUSTIFICATIVA&gt;    
</v>
      </c>
      <c r="E113" s="144"/>
      <c r="F113" s="111"/>
      <c r="G113" s="144"/>
      <c r="H113" s="111"/>
      <c r="I113" s="144"/>
      <c r="J113" s="111"/>
      <c r="K113" s="144"/>
      <c r="N113" s="111"/>
    </row>
    <row r="114">
      <c r="A114" s="149">
        <v>7.0</v>
      </c>
      <c r="B114" s="33" t="s">
        <v>28</v>
      </c>
      <c r="D114" s="5" t="str">
        <f>IFERROR(__xludf.DUMMYFUNCTION("CONCATENATE(""#"",TO_TEXT(A114),SUBSTITUTE($C$101,""&lt;TEXTO&gt;"",B114))"),"#7
Texto:""Como desempilhar elementos em uma pilha?""
Tarefa: Dado o texto acima, forneça uma pontuação de coerência do texto (5 - alta, 1 - baixa) e justifique sua resposta no formato abaixo:
Resultado: &lt;PONTUAÇÃO&gt;
Justificativa: &lt;JUSTIFICATIVA&gt;    
")</f>
        <v>#7
Texto:"Como desempilhar elementos em uma pilha?"
Tarefa: Dado o texto acima, forneça uma pontuação de coerência do texto (5 - alta, 1 - baixa) e justifique sua resposta no formato abaixo:
Resultado: &lt;PONTUAÇÃO&gt;
Justificativa: &lt;JUSTIFICATIVA&gt;    
</v>
      </c>
      <c r="E114" s="144"/>
      <c r="F114" s="111"/>
      <c r="G114" s="144"/>
      <c r="H114" s="111"/>
      <c r="I114" s="144"/>
      <c r="J114" s="111"/>
      <c r="K114" s="144"/>
      <c r="N114" s="111"/>
    </row>
    <row r="115">
      <c r="A115" s="33" t="s">
        <v>29</v>
      </c>
      <c r="B115" s="33" t="s">
        <v>309</v>
      </c>
      <c r="D115" s="5" t="str">
        <f>IFERROR(__xludf.DUMMYFUNCTION("CONCATENATE(""#"",TO_TEXT(A115),SUBSTITUTE($C$101,""&lt;TEXTO&gt;"",B115))"),"#7_pert_0
Texto:""Como desempilhar elementos em uma fila?""
Tarefa: Dado o texto acima, forneça uma pontuação de coerência do texto (5 - alta, 1 - baixa) e justifique sua resposta no formato abaixo:
Resultado: &lt;PONTUAÇÃO&gt;
Justificativa: &lt;JUSTIFICATIVA&gt;"&amp;"    
")</f>
        <v>#7_pert_0
Texto:"Como desempilhar elementos em uma fila?"
Tarefa: Dado o texto acima, forneça uma pontuação de coerência do texto (5 - alta, 1 - baixa) e justifique sua resposta no formato abaixo:
Resultado: &lt;PONTUAÇÃO&gt;
Justificativa: &lt;JUSTIFICATIVA&gt;    
</v>
      </c>
      <c r="E115" s="144"/>
      <c r="F115" s="111"/>
      <c r="G115" s="144"/>
      <c r="H115" s="111"/>
      <c r="I115" s="144"/>
      <c r="J115" s="111"/>
      <c r="K115" s="144"/>
      <c r="N115" s="111"/>
    </row>
    <row r="116">
      <c r="A116" s="149">
        <v>8.0</v>
      </c>
      <c r="B116" s="33" t="s">
        <v>31</v>
      </c>
      <c r="D116" s="5" t="str">
        <f>IFERROR(__xludf.DUMMYFUNCTION("CONCATENATE(""#"",TO_TEXT(A116),SUBSTITUTE($C$101,""&lt;TEXTO&gt;"",B116))"),"#8
Texto:""Como desempilhar elementos em uma estrutura de dados pilha?""
Tarefa: Dado o texto acima, forneça uma pontuação de coerência do texto (5 - alta, 1 - baixa) e justifique sua resposta no formato abaixo:
Resultado: &lt;PONTUAÇÃO&gt;
Justificativa: &lt;J"&amp;"USTIFICATIVA&gt;    
")</f>
        <v>#8
Texto:"Como desempilhar elementos em uma estrutura de dados pilha?"
Tarefa: Dado o texto acima, forneça uma pontuação de coerência do texto (5 - alta, 1 - baixa) e justifique sua resposta no formato abaixo:
Resultado: &lt;PONTUAÇÃO&gt;
Justificativa: &lt;JUSTIFICATIVA&gt;    
</v>
      </c>
      <c r="E116" s="144"/>
      <c r="F116" s="111"/>
      <c r="G116" s="144"/>
      <c r="H116" s="111"/>
      <c r="I116" s="144"/>
      <c r="J116" s="111"/>
      <c r="K116" s="144"/>
      <c r="N116" s="111"/>
    </row>
    <row r="117">
      <c r="A117" s="33" t="s">
        <v>32</v>
      </c>
      <c r="B117" s="33" t="s">
        <v>310</v>
      </c>
      <c r="D117" s="5" t="str">
        <f>IFERROR(__xludf.DUMMYFUNCTION("CONCATENATE(""#"",TO_TEXT(A117),SUBSTITUTE($C$101,""&lt;TEXTO&gt;"",B117))"),"#8_pert_0
Texto:""Como desempilhar elementos em uma estrutura de dados fila?""
Tarefa: Dado o texto acima, forneça uma pontuação de coerência do texto (5 - alta, 1 - baixa) e justifique sua resposta no formato abaixo:
Resultado: &lt;PONTUAÇÃO&gt;
Justificati"&amp;"va: &lt;JUSTIFICATIVA&gt;    
")</f>
        <v>#8_pert_0
Texto:"Como desempilhar elementos em uma estrutura de dados fila?"
Tarefa: Dado o texto acima, forneça uma pontuação de coerência do texto (5 - alta, 1 - baixa) e justifique sua resposta no formato abaixo:
Resultado: &lt;PONTUAÇÃO&gt;
Justificativa: &lt;JUSTIFICATIVA&gt;    
</v>
      </c>
      <c r="E117" s="144"/>
      <c r="F117" s="111"/>
      <c r="G117" s="144"/>
      <c r="H117" s="111"/>
      <c r="I117" s="144"/>
      <c r="J117" s="111"/>
      <c r="K117" s="144"/>
      <c r="N117" s="111"/>
    </row>
    <row r="118">
      <c r="A118" s="149">
        <v>9.0</v>
      </c>
      <c r="B118" s="33" t="s">
        <v>34</v>
      </c>
      <c r="D118" s="5" t="str">
        <f>IFERROR(__xludf.DUMMYFUNCTION("CONCATENATE(""#"",TO_TEXT(A118),SUBSTITUTE($C$101,""&lt;TEXTO&gt;"",B118))"),"#9
Texto:""O que é uma pilha e como empilhar seu elemento?""
Tarefa: Dado o texto acima, forneça uma pontuação de coerência do texto (5 - alta, 1 - baixa) e justifique sua resposta no formato abaixo:
Resultado: &lt;PONTUAÇÃO&gt;
Justificativa: &lt;JUSTIFICATIVA"&amp;"&gt;    
")</f>
        <v>#9
Texto:"O que é uma pilha e como empilhar seu elemento?"
Tarefa: Dado o texto acima, forneça uma pontuação de coerência do texto (5 - alta, 1 - baixa) e justifique sua resposta no formato abaixo:
Resultado: &lt;PONTUAÇÃO&gt;
Justificativa: &lt;JUSTIFICATIVA&gt;    
</v>
      </c>
      <c r="E118" s="144"/>
      <c r="F118" s="111"/>
      <c r="G118" s="144"/>
      <c r="H118" s="111"/>
      <c r="I118" s="144"/>
      <c r="J118" s="111"/>
      <c r="K118" s="144"/>
      <c r="N118" s="111"/>
    </row>
    <row r="119">
      <c r="A119" s="33" t="s">
        <v>35</v>
      </c>
      <c r="B119" s="33" t="s">
        <v>311</v>
      </c>
      <c r="D119" s="5" t="str">
        <f>IFERROR(__xludf.DUMMYFUNCTION("CONCATENATE(""#"",TO_TEXT(A119),SUBSTITUTE($C$101,""&lt;TEXTO&gt;"",B119))"),"#9_pert_0
Texto:""O que é uma fila e como empilhar seu elemento?""
Tarefa: Dado o texto acima, forneça uma pontuação de coerência do texto (5 - alta, 1 - baixa) e justifique sua resposta no formato abaixo:
Resultado: &lt;PONTUAÇÃO&gt;
Justificativa: &lt;JUSTIFI"&amp;"CATIVA&gt;    
")</f>
        <v>#9_pert_0
Texto:"O que é uma fila e como empilhar seu elemento?"
Tarefa: Dado o texto acima, forneça uma pontuação de coerência do texto (5 - alta, 1 - baixa) e justifique sua resposta no formato abaixo:
Resultado: &lt;PONTUAÇÃO&gt;
Justificativa: &lt;JUSTIFICATIVA&gt;    
</v>
      </c>
      <c r="E119" s="144"/>
      <c r="F119" s="111"/>
      <c r="G119" s="144"/>
      <c r="H119" s="111"/>
      <c r="I119" s="144"/>
      <c r="J119" s="111"/>
      <c r="K119" s="144"/>
      <c r="N119" s="111"/>
    </row>
    <row r="120">
      <c r="A120" s="149">
        <v>10.0</v>
      </c>
      <c r="B120" s="33" t="s">
        <v>37</v>
      </c>
      <c r="D120" s="5" t="str">
        <f>IFERROR(__xludf.DUMMYFUNCTION("CONCATENATE(""#"",TO_TEXT(A120),SUBSTITUTE($C$101,""&lt;TEXTO&gt;"",B120))"),"#10
Texto:""O que é uma fila e como enfileirar seu elemento?""
Tarefa: Dado o texto acima, forneça uma pontuação de coerência do texto (5 - alta, 1 - baixa) e justifique sua resposta no formato abaixo:
Resultado: &lt;PONTUAÇÃO&gt;
Justificativa: &lt;JUSTIFICATI"&amp;"VA&gt;    
")</f>
        <v>#10
Texto:"O que é uma fila e como enfileirar seu elemento?"
Tarefa: Dado o texto acima, forneça uma pontuação de coerência do texto (5 - alta, 1 - baixa) e justifique sua resposta no formato abaixo:
Resultado: &lt;PONTUAÇÃO&gt;
Justificativa: &lt;JUSTIFICATIVA&gt;    
</v>
      </c>
      <c r="E120" s="144"/>
      <c r="F120" s="111"/>
      <c r="G120" s="144"/>
      <c r="H120" s="111"/>
      <c r="I120" s="144"/>
      <c r="J120" s="111"/>
      <c r="K120" s="144"/>
      <c r="N120" s="111"/>
    </row>
    <row r="121">
      <c r="A121" s="33" t="s">
        <v>38</v>
      </c>
      <c r="B121" s="33" t="s">
        <v>312</v>
      </c>
      <c r="D121" s="5" t="str">
        <f>IFERROR(__xludf.DUMMYFUNCTION("CONCATENATE(""#"",TO_TEXT(A121),SUBSTITUTE($C$101,""&lt;TEXTO&gt;"",B121))"),"#10_pert_0
Texto:""O que é uma pilha e como enfileirar seu elemento?""
Tarefa: Dado o texto acima, forneça uma pontuação de coerência do texto (5 - alta, 1 - baixa) e justifique sua resposta no formato abaixo:
Resultado: &lt;PONTUAÇÃO&gt;
Justificativa: &lt;JUS"&amp;"TIFICATIVA&gt;    
")</f>
        <v>#10_pert_0
Texto:"O que é uma pilha e como enfileirar seu elemento?"
Tarefa: Dado o texto acima, forneça uma pontuação de coerência do texto (5 - alta, 1 - baixa) e justifique sua resposta no formato abaixo:
Resultado: &lt;PONTUAÇÃO&gt;
Justificativa: &lt;JUSTIFICATIVA&gt;    
</v>
      </c>
      <c r="E121" s="144"/>
      <c r="F121" s="111"/>
      <c r="G121" s="144"/>
      <c r="H121" s="111"/>
      <c r="I121" s="144"/>
      <c r="J121" s="111"/>
      <c r="K121" s="144"/>
      <c r="N121" s="111"/>
    </row>
    <row r="122">
      <c r="A122" s="149">
        <v>11.0</v>
      </c>
      <c r="B122" s="33" t="s">
        <v>40</v>
      </c>
      <c r="D122" s="5" t="str">
        <f>IFERROR(__xludf.DUMMYFUNCTION("CONCATENATE(""#"",TO_TEXT(A122),SUBSTITUTE($C$101,""&lt;TEXTO&gt;"",B122))"),"#11
Texto:""O que é uma fila e como desenfileirar um elemento nela?""
Tarefa: Dado o texto acima, forneça uma pontuação de coerência do texto (5 - alta, 1 - baixa) e justifique sua resposta no formato abaixo:
Resultado: &lt;PONTUAÇÃO&gt;
Justificativa: &lt;JUST"&amp;"IFICATIVA&gt;    
")</f>
        <v>#11
Texto:"O que é uma fila e como desenfileirar um elemento nela?"
Tarefa: Dado o texto acima, forneça uma pontuação de coerência do texto (5 - alta, 1 - baixa) e justifique sua resposta no formato abaixo:
Resultado: &lt;PONTUAÇÃO&gt;
Justificativa: &lt;JUSTIFICATIVA&gt;    
</v>
      </c>
      <c r="E122" s="144"/>
      <c r="F122" s="111"/>
      <c r="G122" s="144"/>
      <c r="H122" s="111"/>
      <c r="I122" s="144"/>
      <c r="J122" s="111"/>
      <c r="K122" s="144"/>
      <c r="N122" s="111"/>
    </row>
    <row r="123">
      <c r="A123" s="33" t="s">
        <v>41</v>
      </c>
      <c r="B123" s="33" t="s">
        <v>313</v>
      </c>
      <c r="D123" s="5" t="str">
        <f>IFERROR(__xludf.DUMMYFUNCTION("CONCATENATE(""#"",TO_TEXT(A123),SUBSTITUTE($C$101,""&lt;TEXTO&gt;"",B123))"),"#11_pert_0
Texto:""O que é uma pilha e como desenfileirar um elemento nela?""
Tarefa: Dado o texto acima, forneça uma pontuação de coerência do texto (5 - alta, 1 - baixa) e justifique sua resposta no formato abaixo:
Resultado: &lt;PONTUAÇÃO&gt;
Justificativ"&amp;"a: &lt;JUSTIFICATIVA&gt;    
")</f>
        <v>#11_pert_0
Texto:"O que é uma pilha e como desenfileirar um elemento nela?"
Tarefa: Dado o texto acima, forneça uma pontuação de coerência do texto (5 - alta, 1 - baixa) e justifique sua resposta no formato abaixo:
Resultado: &lt;PONTUAÇÃO&gt;
Justificativa: &lt;JUSTIFICATIVA&gt;    
</v>
      </c>
      <c r="E123" s="144"/>
      <c r="F123" s="111"/>
      <c r="G123" s="144"/>
      <c r="H123" s="111"/>
      <c r="I123" s="144"/>
      <c r="J123" s="111"/>
      <c r="K123" s="144"/>
      <c r="N123" s="111"/>
    </row>
    <row r="124">
      <c r="A124" s="149">
        <v>12.0</v>
      </c>
      <c r="B124" s="33" t="s">
        <v>43</v>
      </c>
      <c r="D124" s="5" t="str">
        <f>IFERROR(__xludf.DUMMYFUNCTION("CONCATENATE(""#"",TO_TEXT(A124),SUBSTITUTE($C$101,""&lt;TEXTO&gt;"",B124))"),"#12
Texto:""O que é uma pilha e como desempilhar um elemento nela?""
Tarefa: Dado o texto acima, forneça uma pontuação de coerência do texto (5 - alta, 1 - baixa) e justifique sua resposta no formato abaixo:
Resultado: &lt;PONTUAÇÃO&gt;
Justificativa: &lt;JUSTI"&amp;"FICATIVA&gt;    
")</f>
        <v>#12
Texto:"O que é uma pilha e como desempilhar um elemento nela?"
Tarefa: Dado o texto acima, forneça uma pontuação de coerência do texto (5 - alta, 1 - baixa) e justifique sua resposta no formato abaixo:
Resultado: &lt;PONTUAÇÃO&gt;
Justificativa: &lt;JUSTIFICATIVA&gt;    
</v>
      </c>
      <c r="E124" s="144"/>
      <c r="F124" s="111"/>
      <c r="G124" s="144"/>
      <c r="H124" s="111"/>
      <c r="I124" s="144"/>
      <c r="J124" s="111"/>
      <c r="K124" s="144"/>
      <c r="N124" s="111"/>
    </row>
    <row r="125">
      <c r="A125" s="33" t="s">
        <v>44</v>
      </c>
      <c r="B125" s="33" t="s">
        <v>314</v>
      </c>
      <c r="D125" s="5" t="str">
        <f>IFERROR(__xludf.DUMMYFUNCTION("CONCATENATE(""#"",TO_TEXT(A125),SUBSTITUTE($C$101,""&lt;TEXTO&gt;"",B125))"),"#12_pert_0
Texto:""O que é uma fila e como desempilhar um elemento nela?""
Tarefa: Dado o texto acima, forneça uma pontuação de coerência do texto (5 - alta, 1 - baixa) e justifique sua resposta no formato abaixo:
Resultado: &lt;PONTUAÇÃO&gt;
Justificativa: "&amp;"&lt;JUSTIFICATIVA&gt;    
")</f>
        <v>#12_pert_0
Texto:"O que é uma fila e como desempilhar um elemento nela?"
Tarefa: Dado o texto acima, forneça uma pontuação de coerência do texto (5 - alta, 1 - baixa) e justifique sua resposta no formato abaixo:
Resultado: &lt;PONTUAÇÃO&gt;
Justificativa: &lt;JUSTIFICATIVA&gt;    
</v>
      </c>
      <c r="E125" s="144"/>
      <c r="F125" s="111"/>
      <c r="G125" s="144"/>
      <c r="H125" s="111"/>
      <c r="I125" s="144"/>
      <c r="J125" s="111"/>
      <c r="K125" s="144"/>
      <c r="N125" s="111"/>
    </row>
    <row r="126">
      <c r="A126" s="149">
        <v>13.0</v>
      </c>
      <c r="B126" s="33" t="s">
        <v>46</v>
      </c>
      <c r="D126" s="5" t="str">
        <f>IFERROR(__xludf.DUMMYFUNCTION("CONCATENATE(""#"",TO_TEXT(A126),SUBSTITUTE($C$101,""&lt;TEXTO&gt;"",B126))"),"#13
Texto:""O que é uma fila e como enfileirar um elemento nela?""
Tarefa: Dado o texto acima, forneça uma pontuação de coerência do texto (5 - alta, 1 - baixa) e justifique sua resposta no formato abaixo:
Resultado: &lt;PONTUAÇÃO&gt;
Justificativa: &lt;JUSTIFI"&amp;"CATIVA&gt;    
")</f>
        <v>#13
Texto:"O que é uma fila e como enfileirar um elemento nela?"
Tarefa: Dado o texto acima, forneça uma pontuação de coerência do texto (5 - alta, 1 - baixa) e justifique sua resposta no formato abaixo:
Resultado: &lt;PONTUAÇÃO&gt;
Justificativa: &lt;JUSTIFICATIVA&gt;    
</v>
      </c>
      <c r="E126" s="144"/>
      <c r="F126" s="111"/>
      <c r="G126" s="144"/>
      <c r="H126" s="111"/>
      <c r="I126" s="144"/>
      <c r="J126" s="111"/>
      <c r="K126" s="144"/>
      <c r="N126" s="111"/>
    </row>
    <row r="127">
      <c r="A127" s="33" t="s">
        <v>47</v>
      </c>
      <c r="B127" s="33" t="s">
        <v>315</v>
      </c>
      <c r="D127" s="5" t="str">
        <f>IFERROR(__xludf.DUMMYFUNCTION("CONCATENATE(""#"",TO_TEXT(A127),SUBSTITUTE($C$101,""&lt;TEXTO&gt;"",B127))"),"#13_pert_0
Texto:""O que é uma pilha e como enfileirar um elemento nela?""
Tarefa: Dado o texto acima, forneça uma pontuação de coerência do texto (5 - alta, 1 - baixa) e justifique sua resposta no formato abaixo:
Resultado: &lt;PONTUAÇÃO&gt;
Justificativa: "&amp;"&lt;JUSTIFICATIVA&gt;    
")</f>
        <v>#13_pert_0
Texto:"O que é uma pilha e como enfileirar um elemento nela?"
Tarefa: Dado o texto acima, forneça uma pontuação de coerência do texto (5 - alta, 1 - baixa) e justifique sua resposta no formato abaixo:
Resultado: &lt;PONTUAÇÃO&gt;
Justificativa: &lt;JUSTIFICATIVA&gt;    
</v>
      </c>
      <c r="E127" s="144"/>
      <c r="F127" s="111"/>
      <c r="G127" s="144"/>
      <c r="H127" s="111"/>
      <c r="I127" s="144"/>
      <c r="J127" s="111"/>
      <c r="K127" s="144"/>
      <c r="N127" s="111"/>
    </row>
    <row r="128">
      <c r="A128" s="149">
        <v>14.0</v>
      </c>
      <c r="B128" s="33" t="s">
        <v>49</v>
      </c>
      <c r="D128" s="5" t="str">
        <f>IFERROR(__xludf.DUMMYFUNCTION("CONCATENATE(""#"",TO_TEXT(A128),SUBSTITUTE($C$101,""&lt;TEXTO&gt;"",B128))"),"#14
Texto:""O que é uma pilha e como empilhar um elemento nela?""
Tarefa: Dado o texto acima, forneça uma pontuação de coerência do texto (5 - alta, 1 - baixa) e justifique sua resposta no formato abaixo:
Resultado: &lt;PONTUAÇÃO&gt;
Justificativa: &lt;JUSTIFIC"&amp;"ATIVA&gt;    
")</f>
        <v>#14
Texto:"O que é uma pilha e como empilhar um elemento nela?"
Tarefa: Dado o texto acima, forneça uma pontuação de coerência do texto (5 - alta, 1 - baixa) e justifique sua resposta no formato abaixo:
Resultado: &lt;PONTUAÇÃO&gt;
Justificativa: &lt;JUSTIFICATIVA&gt;    
</v>
      </c>
      <c r="E128" s="144"/>
      <c r="F128" s="111"/>
      <c r="G128" s="144"/>
      <c r="H128" s="111"/>
      <c r="I128" s="144"/>
      <c r="J128" s="111"/>
      <c r="K128" s="144"/>
      <c r="N128" s="111"/>
    </row>
    <row r="129">
      <c r="A129" s="33" t="s">
        <v>50</v>
      </c>
      <c r="B129" s="33" t="s">
        <v>316</v>
      </c>
      <c r="D129" s="5" t="str">
        <f>IFERROR(__xludf.DUMMYFUNCTION("CONCATENATE(""#"",TO_TEXT(A129),SUBSTITUTE($C$101,""&lt;TEXTO&gt;"",B129))"),"#14_pert_0
Texto:""O que é uma fila e como empilhar um elemento nela?""
Tarefa: Dado o texto acima, forneça uma pontuação de coerência do texto (5 - alta, 1 - baixa) e justifique sua resposta no formato abaixo:
Resultado: &lt;PONTUAÇÃO&gt;
Justificativa: &lt;JU"&amp;"STIFICATIVA&gt;    
")</f>
        <v>#14_pert_0
Texto:"O que é uma fila e como empilhar um elemento nela?"
Tarefa: Dado o texto acima, forneça uma pontuação de coerência do texto (5 - alta, 1 - baixa) e justifique sua resposta no formato abaixo:
Resultado: &lt;PONTUAÇÃO&gt;
Justificativa: &lt;JUSTIFICATIVA&gt;    
</v>
      </c>
      <c r="E129" s="144"/>
      <c r="F129" s="111"/>
      <c r="G129" s="144"/>
      <c r="H129" s="111"/>
      <c r="I129" s="144"/>
      <c r="J129" s="111"/>
      <c r="K129" s="144"/>
      <c r="N129" s="111"/>
    </row>
    <row r="130">
      <c r="A130" s="149">
        <v>15.0</v>
      </c>
      <c r="B130" s="33" t="s">
        <v>52</v>
      </c>
      <c r="D130" s="5" t="str">
        <f>IFERROR(__xludf.DUMMYFUNCTION("CONCATENATE(""#"",TO_TEXT(A130),SUBSTITUTE($C$101,""&lt;TEXTO&gt;"",B130))"),"#15
Texto:""O que é uma pilha e como empilhar e desempilhar seus elementos?""
Tarefa: Dado o texto acima, forneça uma pontuação de coerência do texto (5 - alta, 1 - baixa) e justifique sua resposta no formato abaixo:
Resultado: &lt;PONTUAÇÃO&gt;
Justificativ"&amp;"a: &lt;JUSTIFICATIVA&gt;    
")</f>
        <v>#15
Texto:"O que é uma pilha e como empilhar e desempilhar seus elementos?"
Tarefa: Dado o texto acima, forneça uma pontuação de coerência do texto (5 - alta, 1 - baixa) e justifique sua resposta no formato abaixo:
Resultado: &lt;PONTUAÇÃO&gt;
Justificativa: &lt;JUSTIFICATIVA&gt;    
</v>
      </c>
      <c r="E130" s="144"/>
      <c r="F130" s="111"/>
      <c r="G130" s="144"/>
      <c r="H130" s="111"/>
      <c r="I130" s="144"/>
      <c r="J130" s="111"/>
      <c r="K130" s="144"/>
      <c r="N130" s="111"/>
    </row>
    <row r="131">
      <c r="A131" s="33" t="s">
        <v>53</v>
      </c>
      <c r="B131" s="33" t="s">
        <v>317</v>
      </c>
      <c r="D131" s="5" t="str">
        <f>IFERROR(__xludf.DUMMYFUNCTION("CONCATENATE(""#"",TO_TEXT(A131),SUBSTITUTE($C$101,""&lt;TEXTO&gt;"",B131))"),"#15_pert_0
Texto:""O que é uma fila e como empilhar e desempilhar seus elementos?""
Tarefa: Dado o texto acima, forneça uma pontuação de coerência do texto (5 - alta, 1 - baixa) e justifique sua resposta no formato abaixo:
Resultado: &lt;PONTUAÇÃO&gt;
Justif"&amp;"icativa: &lt;JUSTIFICATIVA&gt;    
")</f>
        <v>#15_pert_0
Texto:"O que é uma fila e como empilhar e desempilhar seus elementos?"
Tarefa: Dado o texto acima, forneça uma pontuação de coerência do texto (5 - alta, 1 - baixa) e justifique sua resposta no formato abaixo:
Resultado: &lt;PONTUAÇÃO&gt;
Justificativa: &lt;JUSTIFICATIVA&gt;    
</v>
      </c>
      <c r="E131" s="144"/>
      <c r="F131" s="111"/>
      <c r="G131" s="144"/>
      <c r="H131" s="111"/>
      <c r="I131" s="144"/>
      <c r="J131" s="111"/>
      <c r="K131" s="144"/>
      <c r="N131" s="111"/>
    </row>
    <row r="132">
      <c r="A132" s="149">
        <v>16.0</v>
      </c>
      <c r="B132" s="33" t="s">
        <v>55</v>
      </c>
      <c r="D132" s="5" t="str">
        <f>IFERROR(__xludf.DUMMYFUNCTION("CONCATENATE(""#"",TO_TEXT(A132),SUBSTITUTE($C$101,""&lt;TEXTO&gt;"",B132))"),"#16
Texto:""O que é uma fila e como enfileirar e desenfileirar seus elementos?""
Tarefa: Dado o texto acima, forneça uma pontuação de coerência do texto (5 - alta, 1 - baixa) e justifique sua resposta no formato abaixo:
Resultado: &lt;PONTUAÇÃO&gt;
Justifica"&amp;"tiva: &lt;JUSTIFICATIVA&gt;    
")</f>
        <v>#16
Texto:"O que é uma fila e como enfileirar e desenfileirar seus elementos?"
Tarefa: Dado o texto acima, forneça uma pontuação de coerência do texto (5 - alta, 1 - baixa) e justifique sua resposta no formato abaixo:
Resultado: &lt;PONTUAÇÃO&gt;
Justificativa: &lt;JUSTIFICATIVA&gt;    
</v>
      </c>
      <c r="E132" s="144"/>
      <c r="F132" s="111"/>
      <c r="G132" s="144"/>
      <c r="H132" s="111"/>
      <c r="I132" s="144"/>
      <c r="J132" s="111"/>
      <c r="K132" s="144"/>
      <c r="N132" s="111"/>
    </row>
    <row r="133">
      <c r="A133" s="33" t="s">
        <v>56</v>
      </c>
      <c r="B133" s="33" t="s">
        <v>318</v>
      </c>
      <c r="D133" s="5" t="str">
        <f>IFERROR(__xludf.DUMMYFUNCTION("CONCATENATE(""#"",TO_TEXT(A133),SUBSTITUTE($C$101,""&lt;TEXTO&gt;"",B133))"),"#16_pert_0
Texto:""O que é uma pilha e como enfileirar e desenfileirar seus elementos?""
Tarefa: Dado o texto acima, forneça uma pontuação de coerência do texto (5 - alta, 1 - baixa) e justifique sua resposta no formato abaixo:
Resultado: &lt;PONTUAÇÃO&gt;
J"&amp;"ustificativa: &lt;JUSTIFICATIVA&gt;    
")</f>
        <v>#16_pert_0
Texto:"O que é uma pilha e como enfileirar e desenfileirar seus elementos?"
Tarefa: Dado o texto acima, forneça uma pontuação de coerência do texto (5 - alta, 1 - baixa) e justifique sua resposta no formato abaixo:
Resultado: &lt;PONTUAÇÃO&gt;
Justificativa: &lt;JUSTIFICATIVA&gt;    
</v>
      </c>
      <c r="E133" s="144"/>
      <c r="F133" s="111"/>
      <c r="G133" s="144"/>
      <c r="H133" s="111"/>
      <c r="I133" s="144"/>
      <c r="J133" s="111"/>
      <c r="K133" s="144"/>
      <c r="N133" s="111"/>
    </row>
    <row r="134">
      <c r="A134" s="149">
        <v>17.0</v>
      </c>
      <c r="B134" s="33" t="s">
        <v>58</v>
      </c>
      <c r="D134" s="5" t="str">
        <f>IFERROR(__xludf.DUMMYFUNCTION("CONCATENATE(""#"",TO_TEXT(A134),SUBSTITUTE($C$101,""&lt;TEXTO&gt;"",B134))"),"#17
Texto:""Como são implementadas as operações de empilhar e desempilhar elementos em uma pilha?""
Tarefa: Dado o texto acima, forneça uma pontuação de coerência do texto (5 - alta, 1 - baixa) e justifique sua resposta no formato abaixo:
Resultado: &lt;PO"&amp;"NTUAÇÃO&gt;
Justificativa: &lt;JUSTIFICATIVA&gt;    
")</f>
        <v>#17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    
</v>
      </c>
      <c r="E134" s="144"/>
      <c r="F134" s="111"/>
      <c r="G134" s="144"/>
      <c r="H134" s="111"/>
      <c r="I134" s="144"/>
      <c r="J134" s="111"/>
      <c r="K134" s="144"/>
      <c r="N134" s="111"/>
    </row>
    <row r="135">
      <c r="A135" s="33" t="s">
        <v>59</v>
      </c>
      <c r="B135" s="33" t="s">
        <v>319</v>
      </c>
      <c r="D135" s="5" t="str">
        <f>IFERROR(__xludf.DUMMYFUNCTION("CONCATENATE(""#"",TO_TEXT(A135),SUBSTITUTE($C$101,""&lt;TEXTO&gt;"",B135))"),"#17_pert_0
Texto:""Como são implementadas as operações de empilhar e desempilhar elementos em uma fila?""
Tarefa: Dado o texto acima, forneça uma pontuação de coerência do texto (5 - alta, 1 - baixa) e justifique sua resposta no formato abaixo:
Resultad"&amp;"o: &lt;PONTUAÇÃO&gt;
Justificativa: &lt;JUSTIFICATIVA&gt;    
")</f>
        <v>#17_pert_0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v>
      </c>
      <c r="E135" s="144"/>
      <c r="F135" s="111"/>
      <c r="G135" s="144"/>
      <c r="H135" s="111"/>
      <c r="I135" s="144"/>
      <c r="J135" s="111"/>
      <c r="K135" s="144"/>
      <c r="N135" s="111"/>
    </row>
    <row r="136">
      <c r="A136" s="149">
        <v>18.0</v>
      </c>
      <c r="B136" s="33" t="s">
        <v>61</v>
      </c>
      <c r="D136" s="5" t="str">
        <f>IFERROR(__xludf.DUMMYFUNCTION("CONCATENATE(""#"",TO_TEXT(A136),SUBSTITUTE($C$101,""&lt;TEXTO&gt;"",B136))"),"#18
Texto:""Como são implementadas as operações de enfileirar e desenfileirar elementos em uma fila?""
Tarefa: Dado o texto acima, forneça uma pontuação de coerência do texto (5 - alta, 1 - baixa) e justifique sua resposta no formato abaixo:
Resultado: "&amp;"&lt;PONTUAÇÃO&gt;
Justificativa: &lt;JUSTIFICATIVA&gt;    
")</f>
        <v>#18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    
</v>
      </c>
      <c r="E136" s="144"/>
      <c r="F136" s="111"/>
      <c r="G136" s="144"/>
      <c r="H136" s="111"/>
      <c r="I136" s="144"/>
      <c r="J136" s="111"/>
      <c r="K136" s="144"/>
      <c r="N136" s="111"/>
    </row>
    <row r="137">
      <c r="A137" s="33" t="s">
        <v>62</v>
      </c>
      <c r="B137" s="33" t="s">
        <v>320</v>
      </c>
      <c r="D137" s="5" t="str">
        <f>IFERROR(__xludf.DUMMYFUNCTION("CONCATENATE(""#"",TO_TEXT(A137),SUBSTITUTE($C$101,""&lt;TEXTO&gt;"",B137))"),"#18_pert_0
Texto:""Como são implementadas as operações de enfileirar e desenfileirar elementos em uma pilha?""
Tarefa: Dado o texto acima, forneça uma pontuação de coerência do texto (5 - alta, 1 - baixa) e justifique sua resposta no formato abaixo:
Res"&amp;"ultado: &lt;PONTUAÇÃO&gt;
Justificativa: &lt;JUSTIFICATIVA&gt;    
")</f>
        <v>#18_pert_0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v>
      </c>
      <c r="E137" s="144"/>
      <c r="F137" s="111"/>
      <c r="G137" s="144"/>
      <c r="H137" s="111"/>
      <c r="I137" s="144"/>
      <c r="J137" s="111"/>
      <c r="K137" s="144"/>
      <c r="N137" s="111"/>
    </row>
    <row r="138">
      <c r="A138" s="149">
        <v>19.0</v>
      </c>
      <c r="B138" s="33" t="s">
        <v>64</v>
      </c>
      <c r="D138" s="5" t="str">
        <f>IFERROR(__xludf.DUMMYFUNCTION("CONCATENATE(""#"",TO_TEXT(A138),SUBSTITUTE($C$101,""&lt;TEXTO&gt;"",B138))"),"#19
Texto:""Em uma pilha a operação de empilhar ocorre em qual extremidade?""
Tarefa: Dado o texto acima, forneça uma pontuação de coerência do texto (5 - alta, 1 - baixa) e justifique sua resposta no formato abaixo:
Resultado: &lt;PONTUAÇÃO&gt;
Justificativ"&amp;"a: &lt;JUSTIFICATIVA&gt;    
")</f>
        <v>#19
Texto:"Em uma pilha a operação de empilhar ocorre em qual extremidade?"
Tarefa: Dado o texto acima, forneça uma pontuação de coerência do texto (5 - alta, 1 - baixa) e justifique sua resposta no formato abaixo:
Resultado: &lt;PONTUAÇÃO&gt;
Justificativa: &lt;JUSTIFICATIVA&gt;    
</v>
      </c>
      <c r="E138" s="144"/>
      <c r="F138" s="111"/>
      <c r="G138" s="144"/>
      <c r="H138" s="111"/>
      <c r="I138" s="144"/>
      <c r="J138" s="111"/>
      <c r="K138" s="144"/>
      <c r="N138" s="111"/>
    </row>
    <row r="139">
      <c r="A139" s="33" t="s">
        <v>65</v>
      </c>
      <c r="B139" s="33" t="s">
        <v>321</v>
      </c>
      <c r="D139" s="5" t="str">
        <f>IFERROR(__xludf.DUMMYFUNCTION("CONCATENATE(""#"",TO_TEXT(A139),SUBSTITUTE($C$101,""&lt;TEXTO&gt;"",B139))"),"#19_pert_0
Texto:""Em uma pilha a operação de enfileirar ocorre em qual extremidade?""
Tarefa: Dado o texto acima, forneça uma pontuação de coerência do texto (5 - alta, 1 - baixa) e justifique sua resposta no formato abaixo:
Resultado: &lt;PONTUAÇÃO&gt;
Jus"&amp;"tificativa: &lt;JUSTIFICATIVA&gt;    
")</f>
        <v>#19_pert_0
Texto:"Em uma pilha a operação de enfileirar ocorre em qual extremidade?"
Tarefa: Dado o texto acima, forneça uma pontuação de coerência do texto (5 - alta, 1 - baixa) e justifique sua resposta no formato abaixo:
Resultado: &lt;PONTUAÇÃO&gt;
Justificativa: &lt;JUSTIFICATIVA&gt;    
</v>
      </c>
      <c r="E139" s="144"/>
      <c r="F139" s="111"/>
      <c r="G139" s="144"/>
      <c r="H139" s="111"/>
      <c r="I139" s="144"/>
      <c r="J139" s="111"/>
      <c r="K139" s="144"/>
      <c r="N139" s="111"/>
    </row>
    <row r="140">
      <c r="A140" s="149">
        <v>20.0</v>
      </c>
      <c r="B140" s="33" t="s">
        <v>67</v>
      </c>
      <c r="D140" s="5" t="str">
        <f>IFERROR(__xludf.DUMMYFUNCTION("CONCATENATE(""#"",TO_TEXT(A140),SUBSTITUTE($C$101,""&lt;TEXTO&gt;"",B140))"),"#20
Texto:""Em uma fila a operação de enfileirar ocorre em qual extremidade?""
Tarefa: Dado o texto acima, forneça uma pontuação de coerência do texto (5 - alta, 1 - baixa) e justifique sua resposta no formato abaixo:
Resultado: &lt;PONTUAÇÃO&gt;
Justificati"&amp;"va: &lt;JUSTIFICATIVA&gt;    
")</f>
        <v>#20
Texto:"Em uma fila a operação de enfileirar ocorre em qual extremidade?"
Tarefa: Dado o texto acima, forneça uma pontuação de coerência do texto (5 - alta, 1 - baixa) e justifique sua resposta no formato abaixo:
Resultado: &lt;PONTUAÇÃO&gt;
Justificativa: &lt;JUSTIFICATIVA&gt;    
</v>
      </c>
      <c r="E140" s="144"/>
      <c r="F140" s="111"/>
      <c r="G140" s="144"/>
      <c r="H140" s="111"/>
      <c r="I140" s="144"/>
      <c r="J140" s="111"/>
      <c r="K140" s="144"/>
      <c r="N140" s="111"/>
    </row>
    <row r="141">
      <c r="A141" s="33" t="s">
        <v>68</v>
      </c>
      <c r="B141" s="33" t="s">
        <v>322</v>
      </c>
      <c r="D141" s="5" t="str">
        <f>IFERROR(__xludf.DUMMYFUNCTION("CONCATENATE(""#"",TO_TEXT(A141),SUBSTITUTE($C$101,""&lt;TEXTO&gt;"",B141))"),"#20_pert_0
Texto:""Em uma fila a operação de empilhar ocorre em qual extremidade?""
Tarefa: Dado o texto acima, forneça uma pontuação de coerência do texto (5 - alta, 1 - baixa) e justifique sua resposta no formato abaixo:
Resultado: &lt;PONTUAÇÃO&gt;
Justif"&amp;"icativa: &lt;JUSTIFICATIVA&gt;    
")</f>
        <v>#20_pert_0
Texto:"Em uma fila a operação de empilhar ocorre em qual extremidade?"
Tarefa: Dado o texto acima, forneça uma pontuação de coerência do texto (5 - alta, 1 - baixa) e justifique sua resposta no formato abaixo:
Resultado: &lt;PONTUAÇÃO&gt;
Justificativa: &lt;JUSTIFICATIVA&gt;    
</v>
      </c>
      <c r="E141" s="144"/>
      <c r="F141" s="111"/>
      <c r="G141" s="144"/>
      <c r="H141" s="111"/>
      <c r="I141" s="144"/>
      <c r="J141" s="111"/>
      <c r="K141" s="144"/>
      <c r="N141" s="111"/>
    </row>
    <row r="142">
      <c r="E142" s="144"/>
      <c r="F142" s="111"/>
      <c r="G142" s="144"/>
      <c r="H142" s="111"/>
      <c r="I142" s="144"/>
      <c r="J142" s="111"/>
      <c r="K142" s="144"/>
      <c r="N142" s="111"/>
    </row>
    <row r="143">
      <c r="E143" s="144"/>
      <c r="F143" s="111"/>
      <c r="G143" s="144"/>
      <c r="H143" s="111"/>
      <c r="I143" s="144"/>
      <c r="J143" s="111"/>
      <c r="K143" s="144"/>
      <c r="N143" s="111"/>
    </row>
    <row r="144">
      <c r="E144" s="144"/>
      <c r="F144" s="111"/>
      <c r="G144" s="144"/>
      <c r="H144" s="111"/>
      <c r="I144" s="144"/>
      <c r="J144" s="111"/>
      <c r="K144" s="144"/>
      <c r="N144" s="111"/>
    </row>
    <row r="145">
      <c r="E145" s="144"/>
      <c r="F145" s="111"/>
      <c r="G145" s="144"/>
      <c r="H145" s="111"/>
      <c r="I145" s="144"/>
      <c r="J145" s="111"/>
      <c r="K145" s="144"/>
      <c r="N145" s="111"/>
    </row>
    <row r="146">
      <c r="E146" s="144"/>
      <c r="F146" s="111"/>
      <c r="G146" s="144"/>
      <c r="H146" s="111"/>
      <c r="I146" s="144"/>
      <c r="J146" s="111"/>
      <c r="K146" s="144"/>
      <c r="N146" s="111"/>
    </row>
    <row r="147">
      <c r="E147" s="144"/>
      <c r="F147" s="111"/>
      <c r="G147" s="144"/>
      <c r="H147" s="111"/>
      <c r="I147" s="144"/>
      <c r="J147" s="111"/>
      <c r="K147" s="144"/>
      <c r="N147" s="111"/>
    </row>
    <row r="148">
      <c r="E148" s="144"/>
      <c r="F148" s="111"/>
      <c r="G148" s="144"/>
      <c r="H148" s="111"/>
      <c r="I148" s="144"/>
      <c r="J148" s="111"/>
      <c r="K148" s="144"/>
      <c r="N148" s="111"/>
    </row>
    <row r="149">
      <c r="E149" s="144"/>
      <c r="F149" s="111"/>
      <c r="G149" s="144"/>
      <c r="H149" s="111"/>
      <c r="I149" s="144"/>
      <c r="J149" s="111"/>
      <c r="K149" s="144"/>
      <c r="N149" s="111"/>
    </row>
    <row r="150">
      <c r="E150" s="144"/>
      <c r="F150" s="111"/>
      <c r="G150" s="144"/>
      <c r="H150" s="111"/>
      <c r="I150" s="144"/>
      <c r="J150" s="111"/>
      <c r="K150" s="144"/>
      <c r="N150" s="111"/>
    </row>
    <row r="151">
      <c r="E151" s="144"/>
      <c r="F151" s="111"/>
      <c r="G151" s="144"/>
      <c r="H151" s="111"/>
      <c r="I151" s="144"/>
      <c r="J151" s="111"/>
      <c r="K151" s="144"/>
      <c r="N151" s="111"/>
    </row>
    <row r="152">
      <c r="E152" s="144"/>
      <c r="F152" s="111"/>
      <c r="G152" s="144"/>
      <c r="H152" s="111"/>
      <c r="I152" s="144"/>
      <c r="J152" s="111"/>
      <c r="K152" s="144"/>
      <c r="N152" s="111"/>
    </row>
    <row r="153">
      <c r="E153" s="144"/>
      <c r="F153" s="111"/>
      <c r="G153" s="144"/>
      <c r="H153" s="111"/>
      <c r="I153" s="144"/>
      <c r="J153" s="111"/>
      <c r="K153" s="144"/>
      <c r="N153" s="111"/>
    </row>
    <row r="154">
      <c r="E154" s="144"/>
      <c r="F154" s="111"/>
      <c r="G154" s="144"/>
      <c r="H154" s="111"/>
      <c r="I154" s="144"/>
      <c r="J154" s="111"/>
      <c r="K154" s="144"/>
      <c r="N154" s="111"/>
    </row>
    <row r="155">
      <c r="E155" s="144"/>
      <c r="F155" s="111"/>
      <c r="G155" s="144"/>
      <c r="H155" s="111"/>
      <c r="I155" s="144"/>
      <c r="J155" s="111"/>
      <c r="K155" s="144"/>
      <c r="N155" s="111"/>
    </row>
    <row r="156">
      <c r="E156" s="144"/>
      <c r="F156" s="111"/>
      <c r="G156" s="144"/>
      <c r="H156" s="111"/>
      <c r="I156" s="144"/>
      <c r="J156" s="111"/>
      <c r="K156" s="144"/>
      <c r="N156" s="111"/>
    </row>
    <row r="157">
      <c r="E157" s="144"/>
      <c r="F157" s="111"/>
      <c r="G157" s="144"/>
      <c r="H157" s="111"/>
      <c r="I157" s="144"/>
      <c r="J157" s="111"/>
      <c r="K157" s="144"/>
      <c r="N157" s="111"/>
    </row>
    <row r="158">
      <c r="E158" s="144"/>
      <c r="F158" s="111"/>
      <c r="G158" s="144"/>
      <c r="H158" s="111"/>
      <c r="I158" s="144"/>
      <c r="J158" s="111"/>
      <c r="K158" s="144"/>
      <c r="N158" s="111"/>
    </row>
    <row r="159">
      <c r="E159" s="144"/>
      <c r="F159" s="111"/>
      <c r="G159" s="144"/>
      <c r="H159" s="111"/>
      <c r="I159" s="144"/>
      <c r="J159" s="111"/>
      <c r="K159" s="144"/>
      <c r="N159" s="111"/>
    </row>
    <row r="160">
      <c r="E160" s="144"/>
      <c r="F160" s="111"/>
      <c r="G160" s="144"/>
      <c r="H160" s="111"/>
      <c r="I160" s="144"/>
      <c r="J160" s="111"/>
      <c r="K160" s="144"/>
      <c r="N160" s="111"/>
    </row>
    <row r="161">
      <c r="E161" s="144"/>
      <c r="F161" s="111"/>
      <c r="G161" s="144"/>
      <c r="H161" s="111"/>
      <c r="I161" s="144"/>
      <c r="J161" s="111"/>
      <c r="K161" s="144"/>
      <c r="N161" s="111"/>
    </row>
    <row r="162">
      <c r="E162" s="144"/>
      <c r="F162" s="111"/>
      <c r="G162" s="144"/>
      <c r="H162" s="111"/>
      <c r="I162" s="144"/>
      <c r="J162" s="111"/>
      <c r="K162" s="144"/>
      <c r="N162" s="111"/>
    </row>
    <row r="163">
      <c r="E163" s="144"/>
      <c r="F163" s="111"/>
      <c r="G163" s="144"/>
      <c r="H163" s="111"/>
      <c r="I163" s="144"/>
      <c r="J163" s="111"/>
      <c r="K163" s="144"/>
      <c r="N163" s="111"/>
    </row>
    <row r="164">
      <c r="E164" s="144"/>
      <c r="F164" s="111"/>
      <c r="G164" s="144"/>
      <c r="H164" s="111"/>
      <c r="I164" s="144"/>
      <c r="J164" s="111"/>
      <c r="K164" s="144"/>
      <c r="N164" s="111"/>
    </row>
    <row r="165">
      <c r="E165" s="144"/>
      <c r="F165" s="111"/>
      <c r="G165" s="144"/>
      <c r="H165" s="111"/>
      <c r="I165" s="144"/>
      <c r="J165" s="111"/>
      <c r="K165" s="144"/>
      <c r="N165" s="111"/>
    </row>
    <row r="166">
      <c r="E166" s="144"/>
      <c r="F166" s="111"/>
      <c r="G166" s="144"/>
      <c r="H166" s="111"/>
      <c r="I166" s="144"/>
      <c r="J166" s="111"/>
      <c r="K166" s="144"/>
      <c r="N166" s="111"/>
    </row>
    <row r="167">
      <c r="E167" s="144"/>
      <c r="F167" s="111"/>
      <c r="G167" s="144"/>
      <c r="H167" s="111"/>
      <c r="I167" s="144"/>
      <c r="J167" s="111"/>
      <c r="K167" s="144"/>
      <c r="N167" s="111"/>
    </row>
    <row r="168">
      <c r="E168" s="144"/>
      <c r="F168" s="111"/>
      <c r="G168" s="144"/>
      <c r="H168" s="111"/>
      <c r="I168" s="144"/>
      <c r="J168" s="111"/>
      <c r="K168" s="144"/>
      <c r="N168" s="111"/>
    </row>
    <row r="169">
      <c r="E169" s="144"/>
      <c r="F169" s="111"/>
      <c r="G169" s="144"/>
      <c r="H169" s="111"/>
      <c r="I169" s="144"/>
      <c r="J169" s="111"/>
      <c r="K169" s="144"/>
      <c r="N169" s="111"/>
    </row>
    <row r="170">
      <c r="E170" s="144"/>
      <c r="F170" s="111"/>
      <c r="G170" s="144"/>
      <c r="H170" s="111"/>
      <c r="I170" s="144"/>
      <c r="J170" s="111"/>
      <c r="K170" s="144"/>
      <c r="N170" s="111"/>
    </row>
    <row r="171">
      <c r="E171" s="144"/>
      <c r="F171" s="111"/>
      <c r="G171" s="144"/>
      <c r="H171" s="111"/>
      <c r="I171" s="144"/>
      <c r="J171" s="111"/>
      <c r="K171" s="144"/>
      <c r="N171" s="111"/>
    </row>
    <row r="172">
      <c r="E172" s="144"/>
      <c r="F172" s="111"/>
      <c r="G172" s="144"/>
      <c r="H172" s="111"/>
      <c r="I172" s="144"/>
      <c r="J172" s="111"/>
      <c r="K172" s="144"/>
      <c r="N172" s="111"/>
    </row>
    <row r="173">
      <c r="E173" s="144"/>
      <c r="F173" s="111"/>
      <c r="G173" s="144"/>
      <c r="H173" s="111"/>
      <c r="I173" s="144"/>
      <c r="J173" s="111"/>
      <c r="K173" s="144"/>
      <c r="N173" s="111"/>
    </row>
    <row r="174">
      <c r="E174" s="144"/>
      <c r="F174" s="111"/>
      <c r="G174" s="144"/>
      <c r="H174" s="111"/>
      <c r="I174" s="144"/>
      <c r="J174" s="111"/>
      <c r="K174" s="144"/>
      <c r="N174" s="111"/>
    </row>
    <row r="175">
      <c r="E175" s="144"/>
      <c r="F175" s="111"/>
      <c r="G175" s="144"/>
      <c r="H175" s="111"/>
      <c r="I175" s="144"/>
      <c r="J175" s="111"/>
      <c r="K175" s="144"/>
      <c r="N175" s="111"/>
    </row>
    <row r="176">
      <c r="E176" s="144"/>
      <c r="F176" s="111"/>
      <c r="G176" s="144"/>
      <c r="H176" s="111"/>
      <c r="I176" s="144"/>
      <c r="J176" s="111"/>
      <c r="K176" s="144"/>
      <c r="N176" s="111"/>
    </row>
    <row r="177">
      <c r="E177" s="144"/>
      <c r="F177" s="111"/>
      <c r="G177" s="144"/>
      <c r="H177" s="111"/>
      <c r="I177" s="144"/>
      <c r="J177" s="111"/>
      <c r="K177" s="144"/>
      <c r="N177" s="111"/>
    </row>
    <row r="178">
      <c r="E178" s="144"/>
      <c r="F178" s="111"/>
      <c r="G178" s="144"/>
      <c r="H178" s="111"/>
      <c r="I178" s="144"/>
      <c r="J178" s="111"/>
      <c r="K178" s="144"/>
      <c r="N178" s="111"/>
    </row>
    <row r="179">
      <c r="E179" s="144"/>
      <c r="F179" s="111"/>
      <c r="G179" s="144"/>
      <c r="H179" s="111"/>
      <c r="I179" s="144"/>
      <c r="J179" s="111"/>
      <c r="K179" s="144"/>
      <c r="N179" s="111"/>
    </row>
    <row r="180">
      <c r="E180" s="144"/>
      <c r="F180" s="111"/>
      <c r="G180" s="144"/>
      <c r="H180" s="111"/>
      <c r="I180" s="144"/>
      <c r="J180" s="111"/>
      <c r="K180" s="144"/>
      <c r="N180" s="111"/>
    </row>
    <row r="181">
      <c r="E181" s="144"/>
      <c r="F181" s="111"/>
      <c r="G181" s="144"/>
      <c r="H181" s="111"/>
      <c r="I181" s="144"/>
      <c r="J181" s="111"/>
      <c r="K181" s="144"/>
      <c r="N181" s="111"/>
    </row>
    <row r="182">
      <c r="E182" s="144"/>
      <c r="F182" s="111"/>
      <c r="G182" s="144"/>
      <c r="H182" s="111"/>
      <c r="I182" s="144"/>
      <c r="J182" s="111"/>
      <c r="K182" s="144"/>
      <c r="N182" s="111"/>
    </row>
    <row r="183">
      <c r="E183" s="144"/>
      <c r="F183" s="111"/>
      <c r="G183" s="144"/>
      <c r="H183" s="111"/>
      <c r="I183" s="144"/>
      <c r="J183" s="111"/>
      <c r="K183" s="144"/>
      <c r="N183" s="111"/>
    </row>
    <row r="184">
      <c r="E184" s="144"/>
      <c r="F184" s="111"/>
      <c r="G184" s="144"/>
      <c r="H184" s="111"/>
      <c r="I184" s="144"/>
      <c r="J184" s="111"/>
      <c r="K184" s="144"/>
      <c r="N184" s="111"/>
    </row>
    <row r="185">
      <c r="E185" s="144"/>
      <c r="F185" s="111"/>
      <c r="G185" s="144"/>
      <c r="H185" s="111"/>
      <c r="I185" s="144"/>
      <c r="J185" s="111"/>
      <c r="K185" s="144"/>
      <c r="N185" s="111"/>
    </row>
    <row r="186">
      <c r="E186" s="144"/>
      <c r="F186" s="111"/>
      <c r="G186" s="144"/>
      <c r="H186" s="111"/>
      <c r="I186" s="144"/>
      <c r="J186" s="111"/>
      <c r="K186" s="144"/>
      <c r="N186" s="111"/>
    </row>
    <row r="187">
      <c r="E187" s="144"/>
      <c r="F187" s="111"/>
      <c r="G187" s="144"/>
      <c r="H187" s="111"/>
      <c r="I187" s="144"/>
      <c r="J187" s="111"/>
      <c r="K187" s="144"/>
      <c r="N187" s="111"/>
    </row>
    <row r="188">
      <c r="E188" s="144"/>
      <c r="F188" s="111"/>
      <c r="G188" s="144"/>
      <c r="H188" s="111"/>
      <c r="I188" s="144"/>
      <c r="J188" s="111"/>
      <c r="K188" s="144"/>
      <c r="N188" s="111"/>
    </row>
    <row r="189">
      <c r="E189" s="144"/>
      <c r="F189" s="111"/>
      <c r="G189" s="144"/>
      <c r="H189" s="111"/>
      <c r="I189" s="144"/>
      <c r="J189" s="111"/>
      <c r="K189" s="144"/>
      <c r="N189" s="111"/>
    </row>
    <row r="190">
      <c r="E190" s="144"/>
      <c r="F190" s="111"/>
      <c r="G190" s="144"/>
      <c r="H190" s="111"/>
      <c r="I190" s="144"/>
      <c r="J190" s="111"/>
      <c r="K190" s="144"/>
      <c r="N190" s="111"/>
    </row>
    <row r="191">
      <c r="E191" s="144"/>
      <c r="F191" s="111"/>
      <c r="G191" s="144"/>
      <c r="H191" s="111"/>
      <c r="I191" s="144"/>
      <c r="J191" s="111"/>
      <c r="K191" s="144"/>
      <c r="N191" s="111"/>
    </row>
    <row r="192">
      <c r="E192" s="144"/>
      <c r="F192" s="111"/>
      <c r="G192" s="144"/>
      <c r="H192" s="111"/>
      <c r="I192" s="144"/>
      <c r="J192" s="111"/>
      <c r="K192" s="144"/>
      <c r="N192" s="111"/>
    </row>
    <row r="193">
      <c r="E193" s="144"/>
      <c r="F193" s="111"/>
      <c r="G193" s="144"/>
      <c r="H193" s="111"/>
      <c r="I193" s="144"/>
      <c r="J193" s="111"/>
      <c r="K193" s="144"/>
      <c r="N193" s="111"/>
    </row>
    <row r="194">
      <c r="E194" s="144"/>
      <c r="F194" s="111"/>
      <c r="G194" s="144"/>
      <c r="H194" s="111"/>
      <c r="I194" s="144"/>
      <c r="J194" s="111"/>
      <c r="K194" s="144"/>
      <c r="N194" s="111"/>
    </row>
    <row r="195">
      <c r="E195" s="144"/>
      <c r="F195" s="111"/>
      <c r="G195" s="144"/>
      <c r="H195" s="111"/>
      <c r="I195" s="144"/>
      <c r="J195" s="111"/>
      <c r="K195" s="144"/>
      <c r="N195" s="111"/>
    </row>
    <row r="196">
      <c r="E196" s="144"/>
      <c r="F196" s="111"/>
      <c r="G196" s="144"/>
      <c r="H196" s="111"/>
      <c r="I196" s="144"/>
      <c r="J196" s="111"/>
      <c r="K196" s="144"/>
      <c r="N196" s="111"/>
    </row>
    <row r="197">
      <c r="E197" s="144"/>
      <c r="F197" s="111"/>
      <c r="G197" s="144"/>
      <c r="H197" s="111"/>
      <c r="I197" s="144"/>
      <c r="J197" s="111"/>
      <c r="K197" s="144"/>
      <c r="N197" s="111"/>
    </row>
    <row r="198">
      <c r="E198" s="144"/>
      <c r="F198" s="111"/>
      <c r="G198" s="144"/>
      <c r="H198" s="111"/>
      <c r="I198" s="144"/>
      <c r="J198" s="111"/>
      <c r="K198" s="144"/>
      <c r="N198" s="111"/>
    </row>
    <row r="199">
      <c r="E199" s="144"/>
      <c r="F199" s="111"/>
      <c r="G199" s="144"/>
      <c r="H199" s="111"/>
      <c r="I199" s="144"/>
      <c r="J199" s="111"/>
      <c r="K199" s="144"/>
      <c r="N199" s="111"/>
    </row>
    <row r="200">
      <c r="E200" s="144"/>
      <c r="F200" s="111"/>
      <c r="G200" s="144"/>
      <c r="H200" s="111"/>
      <c r="I200" s="144"/>
      <c r="J200" s="111"/>
      <c r="K200" s="144"/>
      <c r="N200" s="111"/>
    </row>
    <row r="201">
      <c r="E201" s="144"/>
      <c r="F201" s="111"/>
      <c r="G201" s="144"/>
      <c r="H201" s="111"/>
      <c r="I201" s="144"/>
      <c r="J201" s="111"/>
      <c r="K201" s="144"/>
      <c r="N201" s="111"/>
    </row>
    <row r="202">
      <c r="E202" s="144"/>
      <c r="F202" s="111"/>
      <c r="G202" s="144"/>
      <c r="H202" s="111"/>
      <c r="I202" s="144"/>
      <c r="J202" s="111"/>
      <c r="K202" s="144"/>
      <c r="N202" s="111"/>
    </row>
    <row r="203">
      <c r="E203" s="144"/>
      <c r="F203" s="111"/>
      <c r="G203" s="144"/>
      <c r="H203" s="111"/>
      <c r="I203" s="144"/>
      <c r="J203" s="111"/>
      <c r="K203" s="144"/>
      <c r="N203" s="111"/>
    </row>
    <row r="204">
      <c r="E204" s="144"/>
      <c r="F204" s="111"/>
      <c r="G204" s="144"/>
      <c r="H204" s="111"/>
      <c r="I204" s="144"/>
      <c r="J204" s="111"/>
      <c r="K204" s="144"/>
      <c r="N204" s="111"/>
    </row>
    <row r="205">
      <c r="E205" s="144"/>
      <c r="F205" s="111"/>
      <c r="G205" s="144"/>
      <c r="H205" s="111"/>
      <c r="I205" s="144"/>
      <c r="J205" s="111"/>
      <c r="K205" s="144"/>
      <c r="N205" s="111"/>
    </row>
    <row r="206">
      <c r="E206" s="144"/>
      <c r="F206" s="111"/>
      <c r="G206" s="144"/>
      <c r="H206" s="111"/>
      <c r="I206" s="144"/>
      <c r="J206" s="111"/>
      <c r="K206" s="144"/>
      <c r="N206" s="111"/>
    </row>
    <row r="207">
      <c r="E207" s="144"/>
      <c r="F207" s="111"/>
      <c r="G207" s="144"/>
      <c r="H207" s="111"/>
      <c r="I207" s="144"/>
      <c r="J207" s="111"/>
      <c r="K207" s="144"/>
      <c r="N207" s="111"/>
    </row>
    <row r="208">
      <c r="E208" s="144"/>
      <c r="F208" s="111"/>
      <c r="G208" s="144"/>
      <c r="H208" s="111"/>
      <c r="I208" s="144"/>
      <c r="J208" s="111"/>
      <c r="K208" s="144"/>
      <c r="N208" s="111"/>
    </row>
    <row r="209">
      <c r="E209" s="144"/>
      <c r="F209" s="111"/>
      <c r="G209" s="144"/>
      <c r="H209" s="111"/>
      <c r="I209" s="144"/>
      <c r="J209" s="111"/>
      <c r="K209" s="144"/>
      <c r="N209" s="111"/>
    </row>
    <row r="210">
      <c r="E210" s="144"/>
      <c r="F210" s="111"/>
      <c r="G210" s="144"/>
      <c r="H210" s="111"/>
      <c r="I210" s="144"/>
      <c r="J210" s="111"/>
      <c r="K210" s="144"/>
      <c r="N210" s="111"/>
    </row>
    <row r="211">
      <c r="E211" s="144"/>
      <c r="F211" s="111"/>
      <c r="G211" s="144"/>
      <c r="H211" s="111"/>
      <c r="I211" s="144"/>
      <c r="J211" s="111"/>
      <c r="K211" s="144"/>
      <c r="N211" s="111"/>
    </row>
    <row r="212">
      <c r="E212" s="144"/>
      <c r="F212" s="111"/>
      <c r="G212" s="144"/>
      <c r="H212" s="111"/>
      <c r="I212" s="144"/>
      <c r="J212" s="111"/>
      <c r="K212" s="144"/>
      <c r="N212" s="111"/>
    </row>
    <row r="213">
      <c r="E213" s="144"/>
      <c r="F213" s="111"/>
      <c r="G213" s="144"/>
      <c r="H213" s="111"/>
      <c r="I213" s="144"/>
      <c r="J213" s="111"/>
      <c r="K213" s="144"/>
      <c r="N213" s="111"/>
    </row>
    <row r="214">
      <c r="E214" s="144"/>
      <c r="F214" s="111"/>
      <c r="G214" s="144"/>
      <c r="H214" s="111"/>
      <c r="I214" s="144"/>
      <c r="J214" s="111"/>
      <c r="K214" s="144"/>
      <c r="N214" s="111"/>
    </row>
    <row r="215">
      <c r="E215" s="144"/>
      <c r="F215" s="111"/>
      <c r="G215" s="144"/>
      <c r="H215" s="111"/>
      <c r="I215" s="144"/>
      <c r="J215" s="111"/>
      <c r="K215" s="144"/>
      <c r="N215" s="111"/>
    </row>
    <row r="216">
      <c r="E216" s="144"/>
      <c r="F216" s="111"/>
      <c r="G216" s="144"/>
      <c r="H216" s="111"/>
      <c r="I216" s="144"/>
      <c r="J216" s="111"/>
      <c r="K216" s="144"/>
      <c r="N216" s="111"/>
    </row>
    <row r="217">
      <c r="E217" s="144"/>
      <c r="F217" s="111"/>
      <c r="G217" s="144"/>
      <c r="H217" s="111"/>
      <c r="I217" s="144"/>
      <c r="J217" s="111"/>
      <c r="K217" s="144"/>
      <c r="N217" s="111"/>
    </row>
    <row r="218">
      <c r="E218" s="144"/>
      <c r="F218" s="111"/>
      <c r="G218" s="144"/>
      <c r="H218" s="111"/>
      <c r="I218" s="144"/>
      <c r="J218" s="111"/>
      <c r="K218" s="144"/>
      <c r="N218" s="111"/>
    </row>
    <row r="219">
      <c r="E219" s="144"/>
      <c r="F219" s="111"/>
      <c r="G219" s="144"/>
      <c r="H219" s="111"/>
      <c r="I219" s="144"/>
      <c r="J219" s="111"/>
      <c r="K219" s="144"/>
      <c r="N219" s="111"/>
    </row>
    <row r="220">
      <c r="E220" s="144"/>
      <c r="F220" s="111"/>
      <c r="G220" s="144"/>
      <c r="H220" s="111"/>
      <c r="I220" s="144"/>
      <c r="J220" s="111"/>
      <c r="K220" s="144"/>
      <c r="N220" s="111"/>
    </row>
    <row r="221">
      <c r="E221" s="144"/>
      <c r="F221" s="111"/>
      <c r="G221" s="144"/>
      <c r="H221" s="111"/>
      <c r="I221" s="144"/>
      <c r="J221" s="111"/>
      <c r="K221" s="144"/>
      <c r="N221" s="111"/>
    </row>
    <row r="222">
      <c r="E222" s="144"/>
      <c r="F222" s="111"/>
      <c r="G222" s="144"/>
      <c r="H222" s="111"/>
      <c r="I222" s="144"/>
      <c r="J222" s="111"/>
      <c r="K222" s="144"/>
      <c r="N222" s="111"/>
    </row>
    <row r="223">
      <c r="E223" s="144"/>
      <c r="F223" s="111"/>
      <c r="G223" s="144"/>
      <c r="H223" s="111"/>
      <c r="I223" s="144"/>
      <c r="J223" s="111"/>
      <c r="K223" s="144"/>
      <c r="N223" s="111"/>
    </row>
    <row r="224">
      <c r="E224" s="144"/>
      <c r="F224" s="111"/>
      <c r="G224" s="144"/>
      <c r="H224" s="111"/>
      <c r="I224" s="144"/>
      <c r="J224" s="111"/>
      <c r="K224" s="144"/>
      <c r="N224" s="111"/>
    </row>
    <row r="225">
      <c r="E225" s="144"/>
      <c r="F225" s="111"/>
      <c r="G225" s="144"/>
      <c r="H225" s="111"/>
      <c r="I225" s="144"/>
      <c r="J225" s="111"/>
      <c r="K225" s="144"/>
      <c r="N225" s="111"/>
    </row>
    <row r="226">
      <c r="E226" s="144"/>
      <c r="F226" s="111"/>
      <c r="G226" s="144"/>
      <c r="H226" s="111"/>
      <c r="I226" s="144"/>
      <c r="J226" s="111"/>
      <c r="K226" s="144"/>
      <c r="N226" s="111"/>
    </row>
    <row r="227">
      <c r="E227" s="144"/>
      <c r="F227" s="111"/>
      <c r="G227" s="144"/>
      <c r="H227" s="111"/>
      <c r="I227" s="144"/>
      <c r="J227" s="111"/>
      <c r="K227" s="144"/>
      <c r="N227" s="111"/>
    </row>
    <row r="228">
      <c r="E228" s="144"/>
      <c r="F228" s="111"/>
      <c r="G228" s="144"/>
      <c r="H228" s="111"/>
      <c r="I228" s="144"/>
      <c r="J228" s="111"/>
      <c r="K228" s="144"/>
      <c r="N228" s="111"/>
    </row>
    <row r="229">
      <c r="E229" s="144"/>
      <c r="F229" s="111"/>
      <c r="G229" s="144"/>
      <c r="H229" s="111"/>
      <c r="I229" s="144"/>
      <c r="J229" s="111"/>
      <c r="K229" s="144"/>
      <c r="N229" s="111"/>
    </row>
    <row r="230">
      <c r="E230" s="144"/>
      <c r="F230" s="111"/>
      <c r="G230" s="144"/>
      <c r="H230" s="111"/>
      <c r="I230" s="144"/>
      <c r="J230" s="111"/>
      <c r="K230" s="144"/>
      <c r="N230" s="111"/>
    </row>
    <row r="231">
      <c r="E231" s="144"/>
      <c r="F231" s="111"/>
      <c r="G231" s="144"/>
      <c r="H231" s="111"/>
      <c r="I231" s="144"/>
      <c r="J231" s="111"/>
      <c r="K231" s="144"/>
      <c r="N231" s="111"/>
    </row>
    <row r="232">
      <c r="E232" s="144"/>
      <c r="F232" s="111"/>
      <c r="G232" s="144"/>
      <c r="H232" s="111"/>
      <c r="I232" s="144"/>
      <c r="J232" s="111"/>
      <c r="K232" s="144"/>
      <c r="N232" s="111"/>
    </row>
    <row r="233">
      <c r="E233" s="144"/>
      <c r="F233" s="111"/>
      <c r="G233" s="144"/>
      <c r="H233" s="111"/>
      <c r="I233" s="144"/>
      <c r="J233" s="111"/>
      <c r="K233" s="144"/>
      <c r="N233" s="111"/>
    </row>
    <row r="234">
      <c r="E234" s="144"/>
      <c r="F234" s="111"/>
      <c r="G234" s="144"/>
      <c r="H234" s="111"/>
      <c r="I234" s="144"/>
      <c r="J234" s="111"/>
      <c r="K234" s="144"/>
      <c r="N234" s="111"/>
    </row>
    <row r="235">
      <c r="E235" s="144"/>
      <c r="F235" s="111"/>
      <c r="G235" s="144"/>
      <c r="H235" s="111"/>
      <c r="I235" s="144"/>
      <c r="J235" s="111"/>
      <c r="K235" s="144"/>
      <c r="N235" s="111"/>
    </row>
    <row r="236">
      <c r="E236" s="144"/>
      <c r="F236" s="111"/>
      <c r="G236" s="144"/>
      <c r="H236" s="111"/>
      <c r="I236" s="144"/>
      <c r="J236" s="111"/>
      <c r="K236" s="144"/>
      <c r="N236" s="111"/>
    </row>
    <row r="237">
      <c r="E237" s="144"/>
      <c r="F237" s="111"/>
      <c r="G237" s="144"/>
      <c r="H237" s="111"/>
      <c r="I237" s="144"/>
      <c r="J237" s="111"/>
      <c r="K237" s="144"/>
      <c r="N237" s="111"/>
    </row>
    <row r="238">
      <c r="E238" s="144"/>
      <c r="F238" s="111"/>
      <c r="G238" s="144"/>
      <c r="H238" s="111"/>
      <c r="I238" s="144"/>
      <c r="J238" s="111"/>
      <c r="K238" s="144"/>
      <c r="N238" s="111"/>
    </row>
    <row r="239">
      <c r="E239" s="144"/>
      <c r="F239" s="111"/>
      <c r="G239" s="144"/>
      <c r="H239" s="111"/>
      <c r="I239" s="144"/>
      <c r="J239" s="111"/>
      <c r="K239" s="144"/>
      <c r="N239" s="111"/>
    </row>
    <row r="240">
      <c r="E240" s="144"/>
      <c r="F240" s="111"/>
      <c r="G240" s="144"/>
      <c r="H240" s="111"/>
      <c r="I240" s="144"/>
      <c r="J240" s="111"/>
      <c r="K240" s="144"/>
      <c r="N240" s="111"/>
    </row>
    <row r="241">
      <c r="E241" s="144"/>
      <c r="F241" s="111"/>
      <c r="G241" s="144"/>
      <c r="H241" s="111"/>
      <c r="I241" s="144"/>
      <c r="J241" s="111"/>
      <c r="K241" s="144"/>
      <c r="N241" s="111"/>
    </row>
    <row r="242">
      <c r="E242" s="144"/>
      <c r="F242" s="111"/>
      <c r="G242" s="144"/>
      <c r="H242" s="111"/>
      <c r="I242" s="144"/>
      <c r="J242" s="111"/>
      <c r="K242" s="144"/>
      <c r="N242" s="111"/>
    </row>
    <row r="243">
      <c r="E243" s="144"/>
      <c r="F243" s="111"/>
      <c r="G243" s="144"/>
      <c r="H243" s="111"/>
      <c r="I243" s="144"/>
      <c r="J243" s="111"/>
      <c r="K243" s="144"/>
      <c r="N243" s="111"/>
    </row>
    <row r="244">
      <c r="E244" s="144"/>
      <c r="F244" s="111"/>
      <c r="G244" s="144"/>
      <c r="H244" s="111"/>
      <c r="I244" s="144"/>
      <c r="J244" s="111"/>
      <c r="K244" s="144"/>
      <c r="N244" s="111"/>
    </row>
    <row r="245">
      <c r="E245" s="144"/>
      <c r="F245" s="111"/>
      <c r="G245" s="144"/>
      <c r="H245" s="111"/>
      <c r="I245" s="144"/>
      <c r="J245" s="111"/>
      <c r="K245" s="144"/>
      <c r="N245" s="111"/>
    </row>
    <row r="246">
      <c r="E246" s="144"/>
      <c r="F246" s="111"/>
      <c r="G246" s="144"/>
      <c r="H246" s="111"/>
      <c r="I246" s="144"/>
      <c r="J246" s="111"/>
      <c r="K246" s="144"/>
      <c r="N246" s="111"/>
    </row>
    <row r="247">
      <c r="E247" s="144"/>
      <c r="F247" s="111"/>
      <c r="G247" s="144"/>
      <c r="H247" s="111"/>
      <c r="I247" s="144"/>
      <c r="J247" s="111"/>
      <c r="K247" s="144"/>
      <c r="N247" s="111"/>
    </row>
    <row r="248">
      <c r="E248" s="144"/>
      <c r="F248" s="111"/>
      <c r="G248" s="144"/>
      <c r="H248" s="111"/>
      <c r="I248" s="144"/>
      <c r="J248" s="111"/>
      <c r="K248" s="144"/>
      <c r="N248" s="111"/>
    </row>
    <row r="249">
      <c r="E249" s="144"/>
      <c r="F249" s="111"/>
      <c r="G249" s="144"/>
      <c r="H249" s="111"/>
      <c r="I249" s="144"/>
      <c r="J249" s="111"/>
      <c r="K249" s="144"/>
      <c r="N249" s="111"/>
    </row>
    <row r="250">
      <c r="E250" s="144"/>
      <c r="F250" s="111"/>
      <c r="G250" s="144"/>
      <c r="H250" s="111"/>
      <c r="I250" s="144"/>
      <c r="J250" s="111"/>
      <c r="K250" s="144"/>
      <c r="N250" s="111"/>
    </row>
    <row r="251">
      <c r="E251" s="144"/>
      <c r="F251" s="111"/>
      <c r="G251" s="144"/>
      <c r="H251" s="111"/>
      <c r="I251" s="144"/>
      <c r="J251" s="111"/>
      <c r="K251" s="144"/>
      <c r="N251" s="111"/>
    </row>
    <row r="252">
      <c r="E252" s="144"/>
      <c r="F252" s="111"/>
      <c r="G252" s="144"/>
      <c r="H252" s="111"/>
      <c r="I252" s="144"/>
      <c r="J252" s="111"/>
      <c r="K252" s="144"/>
      <c r="N252" s="111"/>
    </row>
    <row r="253">
      <c r="E253" s="144"/>
      <c r="F253" s="111"/>
      <c r="G253" s="144"/>
      <c r="H253" s="111"/>
      <c r="I253" s="144"/>
      <c r="J253" s="111"/>
      <c r="K253" s="144"/>
      <c r="N253" s="111"/>
    </row>
    <row r="254">
      <c r="E254" s="144"/>
      <c r="F254" s="111"/>
      <c r="G254" s="144"/>
      <c r="H254" s="111"/>
      <c r="I254" s="144"/>
      <c r="J254" s="111"/>
      <c r="K254" s="144"/>
      <c r="N254" s="111"/>
    </row>
    <row r="255">
      <c r="E255" s="144"/>
      <c r="F255" s="111"/>
      <c r="G255" s="144"/>
      <c r="H255" s="111"/>
      <c r="I255" s="144"/>
      <c r="J255" s="111"/>
      <c r="K255" s="144"/>
      <c r="N255" s="111"/>
    </row>
    <row r="256">
      <c r="E256" s="144"/>
      <c r="F256" s="111"/>
      <c r="G256" s="144"/>
      <c r="H256" s="111"/>
      <c r="I256" s="144"/>
      <c r="J256" s="111"/>
      <c r="K256" s="144"/>
      <c r="N256" s="111"/>
    </row>
    <row r="257">
      <c r="E257" s="144"/>
      <c r="F257" s="111"/>
      <c r="G257" s="144"/>
      <c r="H257" s="111"/>
      <c r="I257" s="144"/>
      <c r="J257" s="111"/>
      <c r="K257" s="144"/>
      <c r="N257" s="111"/>
    </row>
    <row r="258">
      <c r="E258" s="144"/>
      <c r="F258" s="111"/>
      <c r="G258" s="144"/>
      <c r="H258" s="111"/>
      <c r="I258" s="144"/>
      <c r="J258" s="111"/>
      <c r="K258" s="144"/>
      <c r="N258" s="111"/>
    </row>
    <row r="259">
      <c r="E259" s="144"/>
      <c r="F259" s="111"/>
      <c r="G259" s="144"/>
      <c r="H259" s="111"/>
      <c r="I259" s="144"/>
      <c r="J259" s="111"/>
      <c r="K259" s="144"/>
      <c r="N259" s="111"/>
    </row>
    <row r="260">
      <c r="E260" s="144"/>
      <c r="F260" s="111"/>
      <c r="G260" s="144"/>
      <c r="H260" s="111"/>
      <c r="I260" s="144"/>
      <c r="J260" s="111"/>
      <c r="K260" s="144"/>
      <c r="N260" s="111"/>
    </row>
    <row r="261">
      <c r="E261" s="144"/>
      <c r="F261" s="111"/>
      <c r="G261" s="144"/>
      <c r="H261" s="111"/>
      <c r="I261" s="144"/>
      <c r="J261" s="111"/>
      <c r="K261" s="144"/>
      <c r="N261" s="111"/>
    </row>
    <row r="262">
      <c r="E262" s="144"/>
      <c r="F262" s="111"/>
      <c r="G262" s="144"/>
      <c r="H262" s="111"/>
      <c r="I262" s="144"/>
      <c r="J262" s="111"/>
      <c r="K262" s="144"/>
      <c r="N262" s="111"/>
    </row>
    <row r="263">
      <c r="E263" s="144"/>
      <c r="F263" s="111"/>
      <c r="G263" s="144"/>
      <c r="H263" s="111"/>
      <c r="I263" s="144"/>
      <c r="J263" s="111"/>
      <c r="K263" s="144"/>
      <c r="N263" s="111"/>
    </row>
    <row r="264">
      <c r="E264" s="144"/>
      <c r="F264" s="111"/>
      <c r="G264" s="144"/>
      <c r="H264" s="111"/>
      <c r="I264" s="144"/>
      <c r="J264" s="111"/>
      <c r="K264" s="144"/>
      <c r="N264" s="111"/>
    </row>
    <row r="265">
      <c r="E265" s="144"/>
      <c r="F265" s="111"/>
      <c r="G265" s="144"/>
      <c r="H265" s="111"/>
      <c r="I265" s="144"/>
      <c r="J265" s="111"/>
      <c r="K265" s="144"/>
      <c r="N265" s="111"/>
    </row>
    <row r="266">
      <c r="E266" s="144"/>
      <c r="F266" s="111"/>
      <c r="G266" s="144"/>
      <c r="H266" s="111"/>
      <c r="I266" s="144"/>
      <c r="J266" s="111"/>
      <c r="K266" s="144"/>
      <c r="N266" s="111"/>
    </row>
    <row r="267">
      <c r="E267" s="144"/>
      <c r="F267" s="111"/>
      <c r="G267" s="144"/>
      <c r="H267" s="111"/>
      <c r="I267" s="144"/>
      <c r="J267" s="111"/>
      <c r="K267" s="144"/>
      <c r="N267" s="111"/>
    </row>
    <row r="268">
      <c r="E268" s="144"/>
      <c r="F268" s="111"/>
      <c r="G268" s="144"/>
      <c r="H268" s="111"/>
      <c r="I268" s="144"/>
      <c r="J268" s="111"/>
      <c r="K268" s="144"/>
      <c r="N268" s="111"/>
    </row>
    <row r="269">
      <c r="E269" s="144"/>
      <c r="F269" s="111"/>
      <c r="G269" s="144"/>
      <c r="H269" s="111"/>
      <c r="I269" s="144"/>
      <c r="J269" s="111"/>
      <c r="K269" s="144"/>
      <c r="N269" s="111"/>
    </row>
    <row r="270">
      <c r="E270" s="144"/>
      <c r="F270" s="111"/>
      <c r="G270" s="144"/>
      <c r="H270" s="111"/>
      <c r="I270" s="144"/>
      <c r="J270" s="111"/>
      <c r="K270" s="144"/>
      <c r="N270" s="111"/>
    </row>
    <row r="271">
      <c r="E271" s="144"/>
      <c r="F271" s="111"/>
      <c r="G271" s="144"/>
      <c r="H271" s="111"/>
      <c r="I271" s="144"/>
      <c r="J271" s="111"/>
      <c r="K271" s="144"/>
      <c r="N271" s="111"/>
    </row>
    <row r="272">
      <c r="E272" s="144"/>
      <c r="F272" s="111"/>
      <c r="G272" s="144"/>
      <c r="H272" s="111"/>
      <c r="I272" s="144"/>
      <c r="J272" s="111"/>
      <c r="K272" s="144"/>
      <c r="N272" s="111"/>
    </row>
    <row r="273">
      <c r="E273" s="144"/>
      <c r="F273" s="111"/>
      <c r="G273" s="144"/>
      <c r="H273" s="111"/>
      <c r="I273" s="144"/>
      <c r="J273" s="111"/>
      <c r="K273" s="144"/>
      <c r="N273" s="111"/>
    </row>
    <row r="274">
      <c r="E274" s="144"/>
      <c r="F274" s="111"/>
      <c r="G274" s="144"/>
      <c r="H274" s="111"/>
      <c r="I274" s="144"/>
      <c r="J274" s="111"/>
      <c r="K274" s="144"/>
      <c r="N274" s="111"/>
    </row>
    <row r="275">
      <c r="E275" s="144"/>
      <c r="F275" s="111"/>
      <c r="G275" s="144"/>
      <c r="H275" s="111"/>
      <c r="I275" s="144"/>
      <c r="J275" s="111"/>
      <c r="K275" s="144"/>
      <c r="N275" s="111"/>
    </row>
    <row r="276">
      <c r="E276" s="144"/>
      <c r="F276" s="111"/>
      <c r="G276" s="144"/>
      <c r="H276" s="111"/>
      <c r="I276" s="144"/>
      <c r="J276" s="111"/>
      <c r="K276" s="144"/>
      <c r="N276" s="111"/>
    </row>
    <row r="277">
      <c r="E277" s="144"/>
      <c r="F277" s="111"/>
      <c r="G277" s="144"/>
      <c r="H277" s="111"/>
      <c r="I277" s="144"/>
      <c r="J277" s="111"/>
      <c r="K277" s="144"/>
      <c r="N277" s="111"/>
    </row>
    <row r="278">
      <c r="E278" s="144"/>
      <c r="F278" s="111"/>
      <c r="G278" s="144"/>
      <c r="H278" s="111"/>
      <c r="I278" s="144"/>
      <c r="J278" s="111"/>
      <c r="K278" s="144"/>
      <c r="N278" s="111"/>
    </row>
    <row r="279">
      <c r="E279" s="144"/>
      <c r="F279" s="111"/>
      <c r="G279" s="144"/>
      <c r="H279" s="111"/>
      <c r="I279" s="144"/>
      <c r="J279" s="111"/>
      <c r="K279" s="144"/>
      <c r="N279" s="111"/>
    </row>
    <row r="280">
      <c r="E280" s="144"/>
      <c r="F280" s="111"/>
      <c r="G280" s="144"/>
      <c r="H280" s="111"/>
      <c r="I280" s="144"/>
      <c r="J280" s="111"/>
      <c r="K280" s="144"/>
      <c r="N280" s="111"/>
    </row>
    <row r="281">
      <c r="E281" s="144"/>
      <c r="F281" s="111"/>
      <c r="G281" s="144"/>
      <c r="H281" s="111"/>
      <c r="I281" s="144"/>
      <c r="J281" s="111"/>
      <c r="K281" s="144"/>
      <c r="N281" s="111"/>
    </row>
    <row r="282">
      <c r="E282" s="144"/>
      <c r="F282" s="111"/>
      <c r="G282" s="144"/>
      <c r="H282" s="111"/>
      <c r="I282" s="144"/>
      <c r="J282" s="111"/>
      <c r="K282" s="144"/>
      <c r="N282" s="111"/>
    </row>
    <row r="283">
      <c r="E283" s="144"/>
      <c r="F283" s="111"/>
      <c r="G283" s="144"/>
      <c r="H283" s="111"/>
      <c r="I283" s="144"/>
      <c r="J283" s="111"/>
      <c r="K283" s="144"/>
      <c r="N283" s="111"/>
    </row>
    <row r="284">
      <c r="E284" s="144"/>
      <c r="F284" s="111"/>
      <c r="G284" s="144"/>
      <c r="H284" s="111"/>
      <c r="I284" s="144"/>
      <c r="J284" s="111"/>
      <c r="K284" s="144"/>
      <c r="N284" s="111"/>
    </row>
    <row r="285">
      <c r="E285" s="144"/>
      <c r="F285" s="111"/>
      <c r="G285" s="144"/>
      <c r="H285" s="111"/>
      <c r="I285" s="144"/>
      <c r="J285" s="111"/>
      <c r="K285" s="144"/>
      <c r="N285" s="111"/>
    </row>
    <row r="286">
      <c r="E286" s="144"/>
      <c r="F286" s="111"/>
      <c r="G286" s="144"/>
      <c r="H286" s="111"/>
      <c r="I286" s="144"/>
      <c r="J286" s="111"/>
      <c r="K286" s="144"/>
      <c r="N286" s="111"/>
    </row>
    <row r="287">
      <c r="E287" s="144"/>
      <c r="F287" s="111"/>
      <c r="G287" s="144"/>
      <c r="H287" s="111"/>
      <c r="I287" s="144"/>
      <c r="J287" s="111"/>
      <c r="K287" s="144"/>
      <c r="N287" s="111"/>
    </row>
    <row r="288">
      <c r="E288" s="144"/>
      <c r="F288" s="111"/>
      <c r="G288" s="144"/>
      <c r="H288" s="111"/>
      <c r="I288" s="144"/>
      <c r="J288" s="111"/>
      <c r="K288" s="144"/>
      <c r="N288" s="111"/>
    </row>
    <row r="289">
      <c r="E289" s="144"/>
      <c r="F289" s="111"/>
      <c r="G289" s="144"/>
      <c r="H289" s="111"/>
      <c r="I289" s="144"/>
      <c r="J289" s="111"/>
      <c r="K289" s="144"/>
      <c r="N289" s="111"/>
    </row>
    <row r="290">
      <c r="E290" s="144"/>
      <c r="F290" s="111"/>
      <c r="G290" s="144"/>
      <c r="H290" s="111"/>
      <c r="I290" s="144"/>
      <c r="J290" s="111"/>
      <c r="K290" s="144"/>
      <c r="N290" s="111"/>
    </row>
    <row r="291">
      <c r="E291" s="144"/>
      <c r="F291" s="111"/>
      <c r="G291" s="144"/>
      <c r="H291" s="111"/>
      <c r="I291" s="144"/>
      <c r="J291" s="111"/>
      <c r="K291" s="144"/>
      <c r="N291" s="111"/>
    </row>
    <row r="292">
      <c r="E292" s="144"/>
      <c r="F292" s="111"/>
      <c r="G292" s="144"/>
      <c r="H292" s="111"/>
      <c r="I292" s="144"/>
      <c r="J292" s="111"/>
      <c r="K292" s="144"/>
      <c r="N292" s="111"/>
    </row>
    <row r="293">
      <c r="E293" s="144"/>
      <c r="F293" s="111"/>
      <c r="G293" s="144"/>
      <c r="H293" s="111"/>
      <c r="I293" s="144"/>
      <c r="J293" s="111"/>
      <c r="K293" s="144"/>
      <c r="N293" s="111"/>
    </row>
    <row r="294">
      <c r="E294" s="144"/>
      <c r="F294" s="111"/>
      <c r="G294" s="144"/>
      <c r="H294" s="111"/>
      <c r="I294" s="144"/>
      <c r="J294" s="111"/>
      <c r="K294" s="144"/>
      <c r="N294" s="111"/>
    </row>
    <row r="295">
      <c r="E295" s="144"/>
      <c r="F295" s="111"/>
      <c r="G295" s="144"/>
      <c r="H295" s="111"/>
      <c r="I295" s="144"/>
      <c r="J295" s="111"/>
      <c r="K295" s="144"/>
      <c r="N295" s="111"/>
    </row>
    <row r="296">
      <c r="E296" s="144"/>
      <c r="F296" s="111"/>
      <c r="G296" s="144"/>
      <c r="H296" s="111"/>
      <c r="I296" s="144"/>
      <c r="J296" s="111"/>
      <c r="K296" s="144"/>
      <c r="N296" s="111"/>
    </row>
    <row r="297">
      <c r="E297" s="144"/>
      <c r="F297" s="111"/>
      <c r="G297" s="144"/>
      <c r="H297" s="111"/>
      <c r="I297" s="144"/>
      <c r="J297" s="111"/>
      <c r="K297" s="144"/>
      <c r="N297" s="111"/>
    </row>
    <row r="298">
      <c r="E298" s="144"/>
      <c r="F298" s="111"/>
      <c r="G298" s="144"/>
      <c r="H298" s="111"/>
      <c r="I298" s="144"/>
      <c r="J298" s="111"/>
      <c r="K298" s="144"/>
      <c r="N298" s="111"/>
    </row>
    <row r="299">
      <c r="E299" s="144"/>
      <c r="F299" s="111"/>
      <c r="G299" s="144"/>
      <c r="H299" s="111"/>
      <c r="I299" s="144"/>
      <c r="J299" s="111"/>
      <c r="K299" s="144"/>
      <c r="N299" s="111"/>
    </row>
    <row r="300">
      <c r="E300" s="144"/>
      <c r="F300" s="111"/>
      <c r="G300" s="144"/>
      <c r="H300" s="111"/>
      <c r="I300" s="144"/>
      <c r="J300" s="111"/>
      <c r="K300" s="144"/>
      <c r="N300" s="111"/>
    </row>
    <row r="301">
      <c r="E301" s="144"/>
      <c r="F301" s="111"/>
      <c r="G301" s="144"/>
      <c r="H301" s="111"/>
      <c r="I301" s="144"/>
      <c r="J301" s="111"/>
      <c r="K301" s="144"/>
      <c r="N301" s="111"/>
    </row>
    <row r="302">
      <c r="E302" s="144"/>
      <c r="F302" s="111"/>
      <c r="G302" s="144"/>
      <c r="H302" s="111"/>
      <c r="I302" s="144"/>
      <c r="J302" s="111"/>
      <c r="K302" s="144"/>
      <c r="N302" s="111"/>
    </row>
    <row r="303">
      <c r="E303" s="144"/>
      <c r="F303" s="111"/>
      <c r="G303" s="144"/>
      <c r="H303" s="111"/>
      <c r="I303" s="144"/>
      <c r="J303" s="111"/>
      <c r="K303" s="144"/>
      <c r="N303" s="111"/>
    </row>
    <row r="304">
      <c r="E304" s="144"/>
      <c r="F304" s="111"/>
      <c r="G304" s="144"/>
      <c r="H304" s="111"/>
      <c r="I304" s="144"/>
      <c r="J304" s="111"/>
      <c r="K304" s="144"/>
      <c r="N304" s="111"/>
    </row>
    <row r="305">
      <c r="E305" s="144"/>
      <c r="F305" s="111"/>
      <c r="G305" s="144"/>
      <c r="H305" s="111"/>
      <c r="I305" s="144"/>
      <c r="J305" s="111"/>
      <c r="K305" s="144"/>
      <c r="N305" s="111"/>
    </row>
    <row r="306">
      <c r="E306" s="144"/>
      <c r="F306" s="111"/>
      <c r="G306" s="144"/>
      <c r="H306" s="111"/>
      <c r="I306" s="144"/>
      <c r="J306" s="111"/>
      <c r="K306" s="144"/>
      <c r="N306" s="111"/>
    </row>
    <row r="307">
      <c r="E307" s="144"/>
      <c r="F307" s="111"/>
      <c r="G307" s="144"/>
      <c r="H307" s="111"/>
      <c r="I307" s="144"/>
      <c r="J307" s="111"/>
      <c r="K307" s="144"/>
      <c r="N307" s="111"/>
    </row>
    <row r="308">
      <c r="E308" s="144"/>
      <c r="F308" s="111"/>
      <c r="G308" s="144"/>
      <c r="H308" s="111"/>
      <c r="I308" s="144"/>
      <c r="J308" s="111"/>
      <c r="K308" s="144"/>
      <c r="N308" s="111"/>
    </row>
    <row r="309">
      <c r="E309" s="144"/>
      <c r="F309" s="111"/>
      <c r="G309" s="144"/>
      <c r="H309" s="111"/>
      <c r="I309" s="144"/>
      <c r="J309" s="111"/>
      <c r="K309" s="144"/>
      <c r="N309" s="111"/>
    </row>
    <row r="310">
      <c r="E310" s="144"/>
      <c r="F310" s="111"/>
      <c r="G310" s="144"/>
      <c r="H310" s="111"/>
      <c r="I310" s="144"/>
      <c r="J310" s="111"/>
      <c r="K310" s="144"/>
      <c r="N310" s="111"/>
    </row>
    <row r="311">
      <c r="E311" s="144"/>
      <c r="F311" s="111"/>
      <c r="G311" s="144"/>
      <c r="H311" s="111"/>
      <c r="I311" s="144"/>
      <c r="J311" s="111"/>
      <c r="K311" s="144"/>
      <c r="N311" s="111"/>
    </row>
    <row r="312">
      <c r="E312" s="144"/>
      <c r="F312" s="111"/>
      <c r="G312" s="144"/>
      <c r="H312" s="111"/>
      <c r="I312" s="144"/>
      <c r="J312" s="111"/>
      <c r="K312" s="144"/>
      <c r="N312" s="111"/>
    </row>
    <row r="313">
      <c r="E313" s="144"/>
      <c r="F313" s="111"/>
      <c r="G313" s="144"/>
      <c r="H313" s="111"/>
      <c r="I313" s="144"/>
      <c r="J313" s="111"/>
      <c r="K313" s="144"/>
      <c r="N313" s="111"/>
    </row>
    <row r="314">
      <c r="E314" s="144"/>
      <c r="F314" s="111"/>
      <c r="G314" s="144"/>
      <c r="H314" s="111"/>
      <c r="I314" s="144"/>
      <c r="J314" s="111"/>
      <c r="K314" s="144"/>
      <c r="N314" s="111"/>
    </row>
    <row r="315">
      <c r="E315" s="144"/>
      <c r="F315" s="111"/>
      <c r="G315" s="144"/>
      <c r="H315" s="111"/>
      <c r="I315" s="144"/>
      <c r="J315" s="111"/>
      <c r="K315" s="144"/>
      <c r="N315" s="111"/>
    </row>
    <row r="316">
      <c r="E316" s="144"/>
      <c r="F316" s="111"/>
      <c r="G316" s="144"/>
      <c r="H316" s="111"/>
      <c r="I316" s="144"/>
      <c r="J316" s="111"/>
      <c r="K316" s="144"/>
      <c r="N316" s="111"/>
    </row>
    <row r="317">
      <c r="E317" s="144"/>
      <c r="F317" s="111"/>
      <c r="G317" s="144"/>
      <c r="H317" s="111"/>
      <c r="I317" s="144"/>
      <c r="J317" s="111"/>
      <c r="K317" s="144"/>
      <c r="N317" s="111"/>
    </row>
    <row r="318">
      <c r="E318" s="144"/>
      <c r="F318" s="111"/>
      <c r="G318" s="144"/>
      <c r="H318" s="111"/>
      <c r="I318" s="144"/>
      <c r="J318" s="111"/>
      <c r="K318" s="144"/>
      <c r="N318" s="111"/>
    </row>
    <row r="319">
      <c r="E319" s="144"/>
      <c r="F319" s="111"/>
      <c r="G319" s="144"/>
      <c r="H319" s="111"/>
      <c r="I319" s="144"/>
      <c r="J319" s="111"/>
      <c r="K319" s="144"/>
      <c r="N319" s="111"/>
    </row>
    <row r="320">
      <c r="E320" s="144"/>
      <c r="F320" s="111"/>
      <c r="G320" s="144"/>
      <c r="H320" s="111"/>
      <c r="I320" s="144"/>
      <c r="J320" s="111"/>
      <c r="K320" s="144"/>
      <c r="N320" s="111"/>
    </row>
    <row r="321">
      <c r="E321" s="144"/>
      <c r="F321" s="111"/>
      <c r="G321" s="144"/>
      <c r="H321" s="111"/>
      <c r="I321" s="144"/>
      <c r="J321" s="111"/>
      <c r="K321" s="144"/>
      <c r="N321" s="111"/>
    </row>
    <row r="322">
      <c r="E322" s="144"/>
      <c r="F322" s="111"/>
      <c r="G322" s="144"/>
      <c r="H322" s="111"/>
      <c r="I322" s="144"/>
      <c r="J322" s="111"/>
      <c r="K322" s="144"/>
      <c r="N322" s="111"/>
    </row>
    <row r="323">
      <c r="E323" s="144"/>
      <c r="F323" s="111"/>
      <c r="G323" s="144"/>
      <c r="H323" s="111"/>
      <c r="I323" s="144"/>
      <c r="J323" s="111"/>
      <c r="K323" s="144"/>
      <c r="N323" s="111"/>
    </row>
    <row r="324">
      <c r="E324" s="144"/>
      <c r="F324" s="111"/>
      <c r="G324" s="144"/>
      <c r="H324" s="111"/>
      <c r="I324" s="144"/>
      <c r="J324" s="111"/>
      <c r="K324" s="144"/>
      <c r="N324" s="111"/>
    </row>
    <row r="325">
      <c r="E325" s="144"/>
      <c r="F325" s="111"/>
      <c r="G325" s="144"/>
      <c r="H325" s="111"/>
      <c r="I325" s="144"/>
      <c r="J325" s="111"/>
      <c r="K325" s="144"/>
      <c r="N325" s="111"/>
    </row>
    <row r="326">
      <c r="E326" s="144"/>
      <c r="F326" s="111"/>
      <c r="G326" s="144"/>
      <c r="H326" s="111"/>
      <c r="I326" s="144"/>
      <c r="J326" s="111"/>
      <c r="K326" s="144"/>
      <c r="N326" s="111"/>
    </row>
    <row r="327">
      <c r="E327" s="144"/>
      <c r="F327" s="111"/>
      <c r="G327" s="144"/>
      <c r="H327" s="111"/>
      <c r="I327" s="144"/>
      <c r="J327" s="111"/>
      <c r="K327" s="144"/>
      <c r="N327" s="111"/>
    </row>
    <row r="328">
      <c r="E328" s="144"/>
      <c r="F328" s="111"/>
      <c r="G328" s="144"/>
      <c r="H328" s="111"/>
      <c r="I328" s="144"/>
      <c r="J328" s="111"/>
      <c r="K328" s="144"/>
      <c r="N328" s="111"/>
    </row>
    <row r="329">
      <c r="E329" s="144"/>
      <c r="F329" s="111"/>
      <c r="G329" s="144"/>
      <c r="H329" s="111"/>
      <c r="I329" s="144"/>
      <c r="J329" s="111"/>
      <c r="K329" s="144"/>
      <c r="N329" s="111"/>
    </row>
    <row r="330">
      <c r="E330" s="144"/>
      <c r="F330" s="111"/>
      <c r="G330" s="144"/>
      <c r="H330" s="111"/>
      <c r="I330" s="144"/>
      <c r="J330" s="111"/>
      <c r="K330" s="144"/>
      <c r="N330" s="111"/>
    </row>
    <row r="331">
      <c r="E331" s="144"/>
      <c r="F331" s="111"/>
      <c r="G331" s="144"/>
      <c r="H331" s="111"/>
      <c r="I331" s="144"/>
      <c r="J331" s="111"/>
      <c r="K331" s="144"/>
      <c r="N331" s="111"/>
    </row>
    <row r="332">
      <c r="E332" s="144"/>
      <c r="F332" s="111"/>
      <c r="G332" s="144"/>
      <c r="H332" s="111"/>
      <c r="I332" s="144"/>
      <c r="J332" s="111"/>
      <c r="K332" s="144"/>
      <c r="N332" s="111"/>
    </row>
    <row r="333">
      <c r="E333" s="144"/>
      <c r="F333" s="111"/>
      <c r="G333" s="144"/>
      <c r="H333" s="111"/>
      <c r="I333" s="144"/>
      <c r="J333" s="111"/>
      <c r="K333" s="144"/>
      <c r="N333" s="111"/>
    </row>
    <row r="334">
      <c r="E334" s="144"/>
      <c r="F334" s="111"/>
      <c r="G334" s="144"/>
      <c r="H334" s="111"/>
      <c r="I334" s="144"/>
      <c r="J334" s="111"/>
      <c r="K334" s="144"/>
      <c r="N334" s="111"/>
    </row>
    <row r="335">
      <c r="E335" s="144"/>
      <c r="F335" s="111"/>
      <c r="G335" s="144"/>
      <c r="H335" s="111"/>
      <c r="I335" s="144"/>
      <c r="J335" s="111"/>
      <c r="K335" s="144"/>
      <c r="N335" s="111"/>
    </row>
    <row r="336">
      <c r="E336" s="144"/>
      <c r="F336" s="111"/>
      <c r="G336" s="144"/>
      <c r="H336" s="111"/>
      <c r="I336" s="144"/>
      <c r="J336" s="111"/>
      <c r="K336" s="144"/>
      <c r="N336" s="111"/>
    </row>
    <row r="337">
      <c r="E337" s="144"/>
      <c r="F337" s="111"/>
      <c r="G337" s="144"/>
      <c r="H337" s="111"/>
      <c r="I337" s="144"/>
      <c r="J337" s="111"/>
      <c r="K337" s="144"/>
      <c r="N337" s="111"/>
    </row>
    <row r="338">
      <c r="E338" s="144"/>
      <c r="F338" s="111"/>
      <c r="G338" s="144"/>
      <c r="H338" s="111"/>
      <c r="I338" s="144"/>
      <c r="J338" s="111"/>
      <c r="K338" s="144"/>
      <c r="N338" s="111"/>
    </row>
    <row r="339">
      <c r="E339" s="144"/>
      <c r="F339" s="111"/>
      <c r="G339" s="144"/>
      <c r="H339" s="111"/>
      <c r="I339" s="144"/>
      <c r="J339" s="111"/>
      <c r="K339" s="144"/>
      <c r="N339" s="111"/>
    </row>
    <row r="340">
      <c r="E340" s="144"/>
      <c r="F340" s="111"/>
      <c r="G340" s="144"/>
      <c r="H340" s="111"/>
      <c r="I340" s="144"/>
      <c r="J340" s="111"/>
      <c r="K340" s="144"/>
      <c r="N340" s="111"/>
    </row>
    <row r="341">
      <c r="E341" s="144"/>
      <c r="F341" s="111"/>
      <c r="G341" s="144"/>
      <c r="H341" s="111"/>
      <c r="I341" s="144"/>
      <c r="J341" s="111"/>
      <c r="K341" s="144"/>
      <c r="N341" s="111"/>
    </row>
    <row r="342">
      <c r="E342" s="144"/>
      <c r="F342" s="111"/>
      <c r="G342" s="144"/>
      <c r="H342" s="111"/>
      <c r="I342" s="144"/>
      <c r="J342" s="111"/>
      <c r="K342" s="144"/>
      <c r="N342" s="111"/>
    </row>
    <row r="343">
      <c r="E343" s="144"/>
      <c r="F343" s="111"/>
      <c r="G343" s="144"/>
      <c r="H343" s="111"/>
      <c r="I343" s="144"/>
      <c r="J343" s="111"/>
      <c r="K343" s="144"/>
      <c r="N343" s="111"/>
    </row>
    <row r="344">
      <c r="E344" s="144"/>
      <c r="F344" s="111"/>
      <c r="G344" s="144"/>
      <c r="H344" s="111"/>
      <c r="I344" s="144"/>
      <c r="J344" s="111"/>
      <c r="K344" s="144"/>
      <c r="N344" s="111"/>
    </row>
    <row r="345">
      <c r="E345" s="144"/>
      <c r="F345" s="111"/>
      <c r="G345" s="144"/>
      <c r="H345" s="111"/>
      <c r="I345" s="144"/>
      <c r="J345" s="111"/>
      <c r="K345" s="144"/>
      <c r="N345" s="111"/>
    </row>
    <row r="346">
      <c r="E346" s="144"/>
      <c r="F346" s="111"/>
      <c r="G346" s="144"/>
      <c r="H346" s="111"/>
      <c r="I346" s="144"/>
      <c r="J346" s="111"/>
      <c r="K346" s="144"/>
      <c r="N346" s="111"/>
    </row>
    <row r="347">
      <c r="E347" s="144"/>
      <c r="F347" s="111"/>
      <c r="G347" s="144"/>
      <c r="H347" s="111"/>
      <c r="I347" s="144"/>
      <c r="J347" s="111"/>
      <c r="K347" s="144"/>
      <c r="N347" s="111"/>
    </row>
    <row r="348">
      <c r="E348" s="144"/>
      <c r="F348" s="111"/>
      <c r="G348" s="144"/>
      <c r="H348" s="111"/>
      <c r="I348" s="144"/>
      <c r="J348" s="111"/>
      <c r="K348" s="144"/>
      <c r="N348" s="111"/>
    </row>
    <row r="349">
      <c r="E349" s="144"/>
      <c r="F349" s="111"/>
      <c r="G349" s="144"/>
      <c r="H349" s="111"/>
      <c r="I349" s="144"/>
      <c r="J349" s="111"/>
      <c r="K349" s="144"/>
      <c r="N349" s="111"/>
    </row>
    <row r="350">
      <c r="E350" s="144"/>
      <c r="F350" s="111"/>
      <c r="G350" s="144"/>
      <c r="H350" s="111"/>
      <c r="I350" s="144"/>
      <c r="J350" s="111"/>
      <c r="K350" s="144"/>
      <c r="N350" s="111"/>
    </row>
    <row r="351">
      <c r="E351" s="144"/>
      <c r="F351" s="111"/>
      <c r="G351" s="144"/>
      <c r="H351" s="111"/>
      <c r="I351" s="144"/>
      <c r="J351" s="111"/>
      <c r="K351" s="144"/>
      <c r="N351" s="111"/>
    </row>
    <row r="352">
      <c r="E352" s="144"/>
      <c r="F352" s="111"/>
      <c r="G352" s="144"/>
      <c r="H352" s="111"/>
      <c r="I352" s="144"/>
      <c r="J352" s="111"/>
      <c r="K352" s="144"/>
      <c r="N352" s="111"/>
    </row>
    <row r="353">
      <c r="E353" s="144"/>
      <c r="F353" s="111"/>
      <c r="G353" s="144"/>
      <c r="H353" s="111"/>
      <c r="I353" s="144"/>
      <c r="J353" s="111"/>
      <c r="K353" s="144"/>
      <c r="N353" s="111"/>
    </row>
    <row r="354">
      <c r="E354" s="144"/>
      <c r="F354" s="111"/>
      <c r="G354" s="144"/>
      <c r="H354" s="111"/>
      <c r="I354" s="144"/>
      <c r="J354" s="111"/>
      <c r="K354" s="144"/>
      <c r="N354" s="111"/>
    </row>
    <row r="355">
      <c r="E355" s="144"/>
      <c r="F355" s="111"/>
      <c r="G355" s="144"/>
      <c r="H355" s="111"/>
      <c r="I355" s="144"/>
      <c r="J355" s="111"/>
      <c r="K355" s="144"/>
      <c r="N355" s="111"/>
    </row>
    <row r="356">
      <c r="E356" s="144"/>
      <c r="F356" s="111"/>
      <c r="G356" s="144"/>
      <c r="H356" s="111"/>
      <c r="I356" s="144"/>
      <c r="J356" s="111"/>
      <c r="K356" s="144"/>
      <c r="N356" s="111"/>
    </row>
    <row r="357">
      <c r="E357" s="144"/>
      <c r="F357" s="111"/>
      <c r="G357" s="144"/>
      <c r="H357" s="111"/>
      <c r="I357" s="144"/>
      <c r="J357" s="111"/>
      <c r="K357" s="144"/>
      <c r="N357" s="111"/>
    </row>
    <row r="358">
      <c r="E358" s="144"/>
      <c r="F358" s="111"/>
      <c r="G358" s="144"/>
      <c r="H358" s="111"/>
      <c r="I358" s="144"/>
      <c r="J358" s="111"/>
      <c r="K358" s="144"/>
      <c r="N358" s="111"/>
    </row>
    <row r="359">
      <c r="E359" s="144"/>
      <c r="F359" s="111"/>
      <c r="G359" s="144"/>
      <c r="H359" s="111"/>
      <c r="I359" s="144"/>
      <c r="J359" s="111"/>
      <c r="K359" s="144"/>
      <c r="N359" s="111"/>
    </row>
    <row r="360">
      <c r="E360" s="144"/>
      <c r="F360" s="111"/>
      <c r="G360" s="144"/>
      <c r="H360" s="111"/>
      <c r="I360" s="144"/>
      <c r="J360" s="111"/>
      <c r="K360" s="144"/>
      <c r="N360" s="111"/>
    </row>
    <row r="361">
      <c r="E361" s="144"/>
      <c r="F361" s="111"/>
      <c r="G361" s="144"/>
      <c r="H361" s="111"/>
      <c r="I361" s="144"/>
      <c r="J361" s="111"/>
      <c r="K361" s="144"/>
      <c r="N361" s="111"/>
    </row>
    <row r="362">
      <c r="E362" s="144"/>
      <c r="F362" s="111"/>
      <c r="G362" s="144"/>
      <c r="H362" s="111"/>
      <c r="I362" s="144"/>
      <c r="J362" s="111"/>
      <c r="K362" s="144"/>
      <c r="N362" s="111"/>
    </row>
    <row r="363">
      <c r="E363" s="144"/>
      <c r="F363" s="111"/>
      <c r="G363" s="144"/>
      <c r="H363" s="111"/>
      <c r="I363" s="144"/>
      <c r="J363" s="111"/>
      <c r="K363" s="144"/>
      <c r="N363" s="111"/>
    </row>
    <row r="364">
      <c r="E364" s="144"/>
      <c r="F364" s="111"/>
      <c r="G364" s="144"/>
      <c r="H364" s="111"/>
      <c r="I364" s="144"/>
      <c r="J364" s="111"/>
      <c r="K364" s="144"/>
      <c r="N364" s="111"/>
    </row>
    <row r="365">
      <c r="E365" s="144"/>
      <c r="F365" s="111"/>
      <c r="G365" s="144"/>
      <c r="H365" s="111"/>
      <c r="I365" s="144"/>
      <c r="J365" s="111"/>
      <c r="K365" s="144"/>
      <c r="N365" s="111"/>
    </row>
    <row r="366">
      <c r="E366" s="144"/>
      <c r="F366" s="111"/>
      <c r="G366" s="144"/>
      <c r="H366" s="111"/>
      <c r="I366" s="144"/>
      <c r="J366" s="111"/>
      <c r="K366" s="144"/>
      <c r="N366" s="111"/>
    </row>
    <row r="367">
      <c r="E367" s="144"/>
      <c r="F367" s="111"/>
      <c r="G367" s="144"/>
      <c r="H367" s="111"/>
      <c r="I367" s="144"/>
      <c r="J367" s="111"/>
      <c r="K367" s="144"/>
      <c r="N367" s="111"/>
    </row>
    <row r="368">
      <c r="E368" s="144"/>
      <c r="F368" s="111"/>
      <c r="G368" s="144"/>
      <c r="H368" s="111"/>
      <c r="I368" s="144"/>
      <c r="J368" s="111"/>
      <c r="K368" s="144"/>
      <c r="N368" s="111"/>
    </row>
    <row r="369">
      <c r="E369" s="144"/>
      <c r="F369" s="111"/>
      <c r="G369" s="144"/>
      <c r="H369" s="111"/>
      <c r="I369" s="144"/>
      <c r="J369" s="111"/>
      <c r="K369" s="144"/>
      <c r="N369" s="111"/>
    </row>
    <row r="370">
      <c r="E370" s="144"/>
      <c r="F370" s="111"/>
      <c r="G370" s="144"/>
      <c r="H370" s="111"/>
      <c r="I370" s="144"/>
      <c r="J370" s="111"/>
      <c r="K370" s="144"/>
      <c r="N370" s="111"/>
    </row>
    <row r="371">
      <c r="E371" s="144"/>
      <c r="F371" s="111"/>
      <c r="G371" s="144"/>
      <c r="H371" s="111"/>
      <c r="I371" s="144"/>
      <c r="J371" s="111"/>
      <c r="K371" s="144"/>
      <c r="N371" s="111"/>
    </row>
    <row r="372">
      <c r="E372" s="144"/>
      <c r="F372" s="111"/>
      <c r="G372" s="144"/>
      <c r="H372" s="111"/>
      <c r="I372" s="144"/>
      <c r="J372" s="111"/>
      <c r="K372" s="144"/>
      <c r="N372" s="111"/>
    </row>
    <row r="373">
      <c r="E373" s="144"/>
      <c r="F373" s="111"/>
      <c r="G373" s="144"/>
      <c r="H373" s="111"/>
      <c r="I373" s="144"/>
      <c r="J373" s="111"/>
      <c r="K373" s="144"/>
      <c r="N373" s="111"/>
    </row>
    <row r="374">
      <c r="E374" s="144"/>
      <c r="F374" s="111"/>
      <c r="G374" s="144"/>
      <c r="H374" s="111"/>
      <c r="I374" s="144"/>
      <c r="J374" s="111"/>
      <c r="K374" s="144"/>
      <c r="N374" s="111"/>
    </row>
    <row r="375">
      <c r="E375" s="144"/>
      <c r="F375" s="111"/>
      <c r="G375" s="144"/>
      <c r="H375" s="111"/>
      <c r="I375" s="144"/>
      <c r="J375" s="111"/>
      <c r="K375" s="144"/>
      <c r="N375" s="111"/>
    </row>
    <row r="376">
      <c r="E376" s="144"/>
      <c r="F376" s="111"/>
      <c r="G376" s="144"/>
      <c r="H376" s="111"/>
      <c r="I376" s="144"/>
      <c r="J376" s="111"/>
      <c r="K376" s="144"/>
      <c r="N376" s="111"/>
    </row>
    <row r="377">
      <c r="E377" s="144"/>
      <c r="F377" s="111"/>
      <c r="G377" s="144"/>
      <c r="H377" s="111"/>
      <c r="I377" s="144"/>
      <c r="J377" s="111"/>
      <c r="K377" s="144"/>
      <c r="N377" s="111"/>
    </row>
    <row r="378">
      <c r="E378" s="144"/>
      <c r="F378" s="111"/>
      <c r="G378" s="144"/>
      <c r="H378" s="111"/>
      <c r="I378" s="144"/>
      <c r="J378" s="111"/>
      <c r="K378" s="144"/>
      <c r="N378" s="111"/>
    </row>
    <row r="379">
      <c r="E379" s="144"/>
      <c r="F379" s="111"/>
      <c r="G379" s="144"/>
      <c r="H379" s="111"/>
      <c r="I379" s="144"/>
      <c r="J379" s="111"/>
      <c r="K379" s="144"/>
      <c r="N379" s="111"/>
    </row>
    <row r="380">
      <c r="E380" s="144"/>
      <c r="F380" s="111"/>
      <c r="G380" s="144"/>
      <c r="H380" s="111"/>
      <c r="I380" s="144"/>
      <c r="J380" s="111"/>
      <c r="K380" s="144"/>
      <c r="N380" s="111"/>
    </row>
    <row r="381">
      <c r="E381" s="144"/>
      <c r="F381" s="111"/>
      <c r="G381" s="144"/>
      <c r="H381" s="111"/>
      <c r="I381" s="144"/>
      <c r="J381" s="111"/>
      <c r="K381" s="144"/>
      <c r="N381" s="111"/>
    </row>
    <row r="382">
      <c r="E382" s="144"/>
      <c r="F382" s="111"/>
      <c r="G382" s="144"/>
      <c r="H382" s="111"/>
      <c r="I382" s="144"/>
      <c r="J382" s="111"/>
      <c r="K382" s="144"/>
      <c r="N382" s="111"/>
    </row>
    <row r="383">
      <c r="E383" s="144"/>
      <c r="F383" s="111"/>
      <c r="G383" s="144"/>
      <c r="H383" s="111"/>
      <c r="I383" s="144"/>
      <c r="J383" s="111"/>
      <c r="K383" s="144"/>
      <c r="N383" s="111"/>
    </row>
    <row r="384">
      <c r="E384" s="144"/>
      <c r="F384" s="111"/>
      <c r="G384" s="144"/>
      <c r="H384" s="111"/>
      <c r="I384" s="144"/>
      <c r="J384" s="111"/>
      <c r="K384" s="144"/>
      <c r="N384" s="111"/>
    </row>
    <row r="385">
      <c r="E385" s="144"/>
      <c r="F385" s="111"/>
      <c r="G385" s="144"/>
      <c r="H385" s="111"/>
      <c r="I385" s="144"/>
      <c r="J385" s="111"/>
      <c r="K385" s="144"/>
      <c r="N385" s="111"/>
    </row>
    <row r="386">
      <c r="E386" s="144"/>
      <c r="F386" s="111"/>
      <c r="G386" s="144"/>
      <c r="H386" s="111"/>
      <c r="I386" s="144"/>
      <c r="J386" s="111"/>
      <c r="K386" s="144"/>
      <c r="N386" s="111"/>
    </row>
    <row r="387">
      <c r="E387" s="144"/>
      <c r="F387" s="111"/>
      <c r="G387" s="144"/>
      <c r="H387" s="111"/>
      <c r="I387" s="144"/>
      <c r="J387" s="111"/>
      <c r="K387" s="144"/>
      <c r="N387" s="111"/>
    </row>
    <row r="388">
      <c r="E388" s="144"/>
      <c r="F388" s="111"/>
      <c r="G388" s="144"/>
      <c r="H388" s="111"/>
      <c r="I388" s="144"/>
      <c r="J388" s="111"/>
      <c r="K388" s="144"/>
      <c r="N388" s="111"/>
    </row>
    <row r="389">
      <c r="E389" s="144"/>
      <c r="F389" s="111"/>
      <c r="G389" s="144"/>
      <c r="H389" s="111"/>
      <c r="I389" s="144"/>
      <c r="J389" s="111"/>
      <c r="K389" s="144"/>
      <c r="N389" s="111"/>
    </row>
    <row r="390">
      <c r="E390" s="144"/>
      <c r="F390" s="111"/>
      <c r="G390" s="144"/>
      <c r="H390" s="111"/>
      <c r="I390" s="144"/>
      <c r="J390" s="111"/>
      <c r="K390" s="144"/>
      <c r="N390" s="111"/>
    </row>
    <row r="391">
      <c r="E391" s="144"/>
      <c r="F391" s="111"/>
      <c r="G391" s="144"/>
      <c r="H391" s="111"/>
      <c r="I391" s="144"/>
      <c r="J391" s="111"/>
      <c r="K391" s="144"/>
      <c r="N391" s="111"/>
    </row>
    <row r="392">
      <c r="E392" s="144"/>
      <c r="F392" s="111"/>
      <c r="G392" s="144"/>
      <c r="H392" s="111"/>
      <c r="I392" s="144"/>
      <c r="J392" s="111"/>
      <c r="K392" s="144"/>
      <c r="N392" s="111"/>
    </row>
    <row r="393">
      <c r="E393" s="144"/>
      <c r="F393" s="111"/>
      <c r="G393" s="144"/>
      <c r="H393" s="111"/>
      <c r="I393" s="144"/>
      <c r="J393" s="111"/>
      <c r="K393" s="144"/>
      <c r="N393" s="111"/>
    </row>
    <row r="394">
      <c r="E394" s="144"/>
      <c r="F394" s="111"/>
      <c r="G394" s="144"/>
      <c r="H394" s="111"/>
      <c r="I394" s="144"/>
      <c r="J394" s="111"/>
      <c r="K394" s="144"/>
      <c r="N394" s="111"/>
    </row>
    <row r="395">
      <c r="E395" s="144"/>
      <c r="F395" s="111"/>
      <c r="G395" s="144"/>
      <c r="H395" s="111"/>
      <c r="I395" s="144"/>
      <c r="J395" s="111"/>
      <c r="K395" s="144"/>
      <c r="N395" s="111"/>
    </row>
    <row r="396">
      <c r="E396" s="144"/>
      <c r="F396" s="111"/>
      <c r="G396" s="144"/>
      <c r="H396" s="111"/>
      <c r="I396" s="144"/>
      <c r="J396" s="111"/>
      <c r="K396" s="144"/>
      <c r="N396" s="111"/>
    </row>
    <row r="397">
      <c r="E397" s="144"/>
      <c r="F397" s="111"/>
      <c r="G397" s="144"/>
      <c r="H397" s="111"/>
      <c r="I397" s="144"/>
      <c r="J397" s="111"/>
      <c r="K397" s="144"/>
      <c r="N397" s="111"/>
    </row>
    <row r="398">
      <c r="E398" s="144"/>
      <c r="F398" s="111"/>
      <c r="G398" s="144"/>
      <c r="H398" s="111"/>
      <c r="I398" s="144"/>
      <c r="J398" s="111"/>
      <c r="K398" s="144"/>
      <c r="N398" s="111"/>
    </row>
    <row r="399">
      <c r="E399" s="144"/>
      <c r="F399" s="111"/>
      <c r="G399" s="144"/>
      <c r="H399" s="111"/>
      <c r="I399" s="144"/>
      <c r="J399" s="111"/>
      <c r="K399" s="144"/>
      <c r="N399" s="111"/>
    </row>
    <row r="400">
      <c r="E400" s="144"/>
      <c r="F400" s="111"/>
      <c r="G400" s="144"/>
      <c r="H400" s="111"/>
      <c r="I400" s="144"/>
      <c r="J400" s="111"/>
      <c r="K400" s="144"/>
      <c r="N400" s="111"/>
    </row>
    <row r="401">
      <c r="E401" s="144"/>
      <c r="F401" s="111"/>
      <c r="G401" s="144"/>
      <c r="H401" s="111"/>
      <c r="I401" s="144"/>
      <c r="J401" s="111"/>
      <c r="K401" s="144"/>
      <c r="N401" s="111"/>
    </row>
    <row r="402">
      <c r="E402" s="144"/>
      <c r="F402" s="111"/>
      <c r="G402" s="144"/>
      <c r="H402" s="111"/>
      <c r="I402" s="144"/>
      <c r="J402" s="111"/>
      <c r="K402" s="144"/>
      <c r="N402" s="111"/>
    </row>
    <row r="403">
      <c r="E403" s="144"/>
      <c r="F403" s="111"/>
      <c r="G403" s="144"/>
      <c r="H403" s="111"/>
      <c r="I403" s="144"/>
      <c r="J403" s="111"/>
      <c r="K403" s="144"/>
      <c r="N403" s="111"/>
    </row>
    <row r="404">
      <c r="E404" s="144"/>
      <c r="F404" s="111"/>
      <c r="G404" s="144"/>
      <c r="H404" s="111"/>
      <c r="I404" s="144"/>
      <c r="J404" s="111"/>
      <c r="K404" s="144"/>
      <c r="N404" s="111"/>
    </row>
    <row r="405">
      <c r="E405" s="144"/>
      <c r="F405" s="111"/>
      <c r="G405" s="144"/>
      <c r="H405" s="111"/>
      <c r="I405" s="144"/>
      <c r="J405" s="111"/>
      <c r="K405" s="144"/>
      <c r="N405" s="111"/>
    </row>
    <row r="406">
      <c r="E406" s="144"/>
      <c r="F406" s="111"/>
      <c r="G406" s="144"/>
      <c r="H406" s="111"/>
      <c r="I406" s="144"/>
      <c r="J406" s="111"/>
      <c r="K406" s="144"/>
      <c r="N406" s="111"/>
    </row>
    <row r="407">
      <c r="E407" s="144"/>
      <c r="F407" s="111"/>
      <c r="G407" s="144"/>
      <c r="H407" s="111"/>
      <c r="I407" s="144"/>
      <c r="J407" s="111"/>
      <c r="K407" s="144"/>
      <c r="N407" s="111"/>
    </row>
    <row r="408">
      <c r="E408" s="144"/>
      <c r="F408" s="111"/>
      <c r="G408" s="144"/>
      <c r="H408" s="111"/>
      <c r="I408" s="144"/>
      <c r="J408" s="111"/>
      <c r="K408" s="144"/>
      <c r="N408" s="111"/>
    </row>
    <row r="409">
      <c r="E409" s="144"/>
      <c r="F409" s="111"/>
      <c r="G409" s="144"/>
      <c r="H409" s="111"/>
      <c r="I409" s="144"/>
      <c r="J409" s="111"/>
      <c r="K409" s="144"/>
      <c r="N409" s="111"/>
    </row>
    <row r="410">
      <c r="E410" s="144"/>
      <c r="F410" s="111"/>
      <c r="G410" s="144"/>
      <c r="H410" s="111"/>
      <c r="I410" s="144"/>
      <c r="J410" s="111"/>
      <c r="K410" s="144"/>
      <c r="N410" s="111"/>
    </row>
    <row r="411">
      <c r="E411" s="144"/>
      <c r="F411" s="111"/>
      <c r="G411" s="144"/>
      <c r="H411" s="111"/>
      <c r="I411" s="144"/>
      <c r="J411" s="111"/>
      <c r="K411" s="144"/>
      <c r="N411" s="111"/>
    </row>
    <row r="412">
      <c r="E412" s="144"/>
      <c r="F412" s="111"/>
      <c r="G412" s="144"/>
      <c r="H412" s="111"/>
      <c r="I412" s="144"/>
      <c r="J412" s="111"/>
      <c r="K412" s="144"/>
      <c r="N412" s="111"/>
    </row>
    <row r="413">
      <c r="E413" s="144"/>
      <c r="F413" s="111"/>
      <c r="G413" s="144"/>
      <c r="H413" s="111"/>
      <c r="I413" s="144"/>
      <c r="J413" s="111"/>
      <c r="K413" s="144"/>
      <c r="N413" s="111"/>
    </row>
    <row r="414">
      <c r="E414" s="144"/>
      <c r="F414" s="111"/>
      <c r="G414" s="144"/>
      <c r="H414" s="111"/>
      <c r="I414" s="144"/>
      <c r="J414" s="111"/>
      <c r="K414" s="144"/>
      <c r="N414" s="111"/>
    </row>
    <row r="415">
      <c r="E415" s="144"/>
      <c r="F415" s="111"/>
      <c r="G415" s="144"/>
      <c r="H415" s="111"/>
      <c r="I415" s="144"/>
      <c r="J415" s="111"/>
      <c r="K415" s="144"/>
      <c r="N415" s="111"/>
    </row>
    <row r="416">
      <c r="E416" s="144"/>
      <c r="F416" s="111"/>
      <c r="G416" s="144"/>
      <c r="H416" s="111"/>
      <c r="I416" s="144"/>
      <c r="J416" s="111"/>
      <c r="K416" s="144"/>
      <c r="N416" s="111"/>
    </row>
    <row r="417">
      <c r="E417" s="144"/>
      <c r="F417" s="111"/>
      <c r="G417" s="144"/>
      <c r="H417" s="111"/>
      <c r="I417" s="144"/>
      <c r="J417" s="111"/>
      <c r="K417" s="144"/>
      <c r="N417" s="111"/>
    </row>
    <row r="418">
      <c r="E418" s="144"/>
      <c r="F418" s="111"/>
      <c r="G418" s="144"/>
      <c r="H418" s="111"/>
      <c r="I418" s="144"/>
      <c r="J418" s="111"/>
      <c r="K418" s="144"/>
      <c r="N418" s="111"/>
    </row>
    <row r="419">
      <c r="E419" s="144"/>
      <c r="F419" s="111"/>
      <c r="G419" s="144"/>
      <c r="H419" s="111"/>
      <c r="I419" s="144"/>
      <c r="J419" s="111"/>
      <c r="K419" s="144"/>
      <c r="N419" s="111"/>
    </row>
    <row r="420">
      <c r="E420" s="144"/>
      <c r="F420" s="111"/>
      <c r="G420" s="144"/>
      <c r="H420" s="111"/>
      <c r="I420" s="144"/>
      <c r="J420" s="111"/>
      <c r="K420" s="144"/>
      <c r="N420" s="111"/>
    </row>
    <row r="421">
      <c r="E421" s="144"/>
      <c r="F421" s="111"/>
      <c r="G421" s="144"/>
      <c r="H421" s="111"/>
      <c r="I421" s="144"/>
      <c r="J421" s="111"/>
      <c r="K421" s="144"/>
      <c r="N421" s="111"/>
    </row>
    <row r="422">
      <c r="E422" s="144"/>
      <c r="F422" s="111"/>
      <c r="G422" s="144"/>
      <c r="H422" s="111"/>
      <c r="I422" s="144"/>
      <c r="J422" s="111"/>
      <c r="K422" s="144"/>
      <c r="N422" s="111"/>
    </row>
    <row r="423">
      <c r="E423" s="144"/>
      <c r="F423" s="111"/>
      <c r="G423" s="144"/>
      <c r="H423" s="111"/>
      <c r="I423" s="144"/>
      <c r="J423" s="111"/>
      <c r="K423" s="144"/>
      <c r="N423" s="111"/>
    </row>
    <row r="424">
      <c r="E424" s="144"/>
      <c r="F424" s="111"/>
      <c r="G424" s="144"/>
      <c r="H424" s="111"/>
      <c r="I424" s="144"/>
      <c r="J424" s="111"/>
      <c r="K424" s="144"/>
      <c r="N424" s="111"/>
    </row>
    <row r="425">
      <c r="E425" s="144"/>
      <c r="F425" s="111"/>
      <c r="G425" s="144"/>
      <c r="H425" s="111"/>
      <c r="I425" s="144"/>
      <c r="J425" s="111"/>
      <c r="K425" s="144"/>
      <c r="N425" s="111"/>
    </row>
    <row r="426">
      <c r="E426" s="144"/>
      <c r="F426" s="111"/>
      <c r="G426" s="144"/>
      <c r="H426" s="111"/>
      <c r="I426" s="144"/>
      <c r="J426" s="111"/>
      <c r="K426" s="144"/>
      <c r="N426" s="111"/>
    </row>
    <row r="427">
      <c r="E427" s="144"/>
      <c r="F427" s="111"/>
      <c r="G427" s="144"/>
      <c r="H427" s="111"/>
      <c r="I427" s="144"/>
      <c r="J427" s="111"/>
      <c r="K427" s="144"/>
      <c r="N427" s="111"/>
    </row>
    <row r="428">
      <c r="E428" s="144"/>
      <c r="F428" s="111"/>
      <c r="G428" s="144"/>
      <c r="H428" s="111"/>
      <c r="I428" s="144"/>
      <c r="J428" s="111"/>
      <c r="K428" s="144"/>
      <c r="N428" s="111"/>
    </row>
    <row r="429">
      <c r="E429" s="144"/>
      <c r="F429" s="111"/>
      <c r="G429" s="144"/>
      <c r="H429" s="111"/>
      <c r="I429" s="144"/>
      <c r="J429" s="111"/>
      <c r="K429" s="144"/>
      <c r="N429" s="111"/>
    </row>
    <row r="430">
      <c r="E430" s="144"/>
      <c r="F430" s="111"/>
      <c r="G430" s="144"/>
      <c r="H430" s="111"/>
      <c r="I430" s="144"/>
      <c r="J430" s="111"/>
      <c r="K430" s="144"/>
      <c r="N430" s="111"/>
    </row>
    <row r="431">
      <c r="E431" s="144"/>
      <c r="F431" s="111"/>
      <c r="G431" s="144"/>
      <c r="H431" s="111"/>
      <c r="I431" s="144"/>
      <c r="J431" s="111"/>
      <c r="K431" s="144"/>
      <c r="N431" s="111"/>
    </row>
    <row r="432">
      <c r="E432" s="144"/>
      <c r="F432" s="111"/>
      <c r="G432" s="144"/>
      <c r="H432" s="111"/>
      <c r="I432" s="144"/>
      <c r="J432" s="111"/>
      <c r="K432" s="144"/>
      <c r="N432" s="111"/>
    </row>
    <row r="433">
      <c r="E433" s="144"/>
      <c r="F433" s="111"/>
      <c r="G433" s="144"/>
      <c r="H433" s="111"/>
      <c r="I433" s="144"/>
      <c r="J433" s="111"/>
      <c r="K433" s="144"/>
      <c r="N433" s="111"/>
    </row>
    <row r="434">
      <c r="E434" s="144"/>
      <c r="F434" s="111"/>
      <c r="G434" s="144"/>
      <c r="H434" s="111"/>
      <c r="I434" s="144"/>
      <c r="J434" s="111"/>
      <c r="K434" s="144"/>
      <c r="N434" s="111"/>
    </row>
    <row r="435">
      <c r="E435" s="144"/>
      <c r="F435" s="111"/>
      <c r="G435" s="144"/>
      <c r="H435" s="111"/>
      <c r="I435" s="144"/>
      <c r="J435" s="111"/>
      <c r="K435" s="144"/>
      <c r="N435" s="111"/>
    </row>
    <row r="436">
      <c r="E436" s="144"/>
      <c r="F436" s="111"/>
      <c r="G436" s="144"/>
      <c r="H436" s="111"/>
      <c r="I436" s="144"/>
      <c r="J436" s="111"/>
      <c r="K436" s="144"/>
      <c r="N436" s="111"/>
    </row>
    <row r="437">
      <c r="E437" s="144"/>
      <c r="F437" s="111"/>
      <c r="G437" s="144"/>
      <c r="H437" s="111"/>
      <c r="I437" s="144"/>
      <c r="J437" s="111"/>
      <c r="K437" s="144"/>
      <c r="N437" s="111"/>
    </row>
    <row r="438">
      <c r="E438" s="144"/>
      <c r="F438" s="111"/>
      <c r="G438" s="144"/>
      <c r="H438" s="111"/>
      <c r="I438" s="144"/>
      <c r="J438" s="111"/>
      <c r="K438" s="144"/>
      <c r="N438" s="111"/>
    </row>
    <row r="439">
      <c r="E439" s="144"/>
      <c r="F439" s="111"/>
      <c r="G439" s="144"/>
      <c r="H439" s="111"/>
      <c r="I439" s="144"/>
      <c r="J439" s="111"/>
      <c r="K439" s="144"/>
      <c r="N439" s="111"/>
    </row>
    <row r="440">
      <c r="E440" s="144"/>
      <c r="F440" s="111"/>
      <c r="G440" s="144"/>
      <c r="H440" s="111"/>
      <c r="I440" s="144"/>
      <c r="J440" s="111"/>
      <c r="K440" s="144"/>
      <c r="N440" s="111"/>
    </row>
    <row r="441">
      <c r="E441" s="144"/>
      <c r="F441" s="111"/>
      <c r="G441" s="144"/>
      <c r="H441" s="111"/>
      <c r="I441" s="144"/>
      <c r="J441" s="111"/>
      <c r="K441" s="144"/>
      <c r="N441" s="111"/>
    </row>
    <row r="442">
      <c r="E442" s="144"/>
      <c r="F442" s="111"/>
      <c r="G442" s="144"/>
      <c r="H442" s="111"/>
      <c r="I442" s="144"/>
      <c r="J442" s="111"/>
      <c r="K442" s="144"/>
      <c r="N442" s="111"/>
    </row>
    <row r="443">
      <c r="E443" s="144"/>
      <c r="F443" s="111"/>
      <c r="G443" s="144"/>
      <c r="H443" s="111"/>
      <c r="I443" s="144"/>
      <c r="J443" s="111"/>
      <c r="K443" s="144"/>
      <c r="N443" s="111"/>
    </row>
    <row r="444">
      <c r="E444" s="144"/>
      <c r="F444" s="111"/>
      <c r="G444" s="144"/>
      <c r="H444" s="111"/>
      <c r="I444" s="144"/>
      <c r="J444" s="111"/>
      <c r="K444" s="144"/>
      <c r="N444" s="111"/>
    </row>
    <row r="445">
      <c r="E445" s="144"/>
      <c r="F445" s="111"/>
      <c r="G445" s="144"/>
      <c r="H445" s="111"/>
      <c r="I445" s="144"/>
      <c r="J445" s="111"/>
      <c r="K445" s="144"/>
      <c r="N445" s="111"/>
    </row>
    <row r="446">
      <c r="E446" s="144"/>
      <c r="F446" s="111"/>
      <c r="G446" s="144"/>
      <c r="H446" s="111"/>
      <c r="I446" s="144"/>
      <c r="J446" s="111"/>
      <c r="K446" s="144"/>
      <c r="N446" s="111"/>
    </row>
    <row r="447">
      <c r="E447" s="144"/>
      <c r="F447" s="111"/>
      <c r="G447" s="144"/>
      <c r="H447" s="111"/>
      <c r="I447" s="144"/>
      <c r="J447" s="111"/>
      <c r="K447" s="144"/>
      <c r="N447" s="111"/>
    </row>
    <row r="448">
      <c r="E448" s="144"/>
      <c r="F448" s="111"/>
      <c r="G448" s="144"/>
      <c r="H448" s="111"/>
      <c r="I448" s="144"/>
      <c r="J448" s="111"/>
      <c r="K448" s="144"/>
      <c r="N448" s="111"/>
    </row>
    <row r="449">
      <c r="E449" s="144"/>
      <c r="F449" s="111"/>
      <c r="G449" s="144"/>
      <c r="H449" s="111"/>
      <c r="I449" s="144"/>
      <c r="J449" s="111"/>
      <c r="K449" s="144"/>
      <c r="N449" s="111"/>
    </row>
    <row r="450">
      <c r="E450" s="144"/>
      <c r="F450" s="111"/>
      <c r="G450" s="144"/>
      <c r="H450" s="111"/>
      <c r="I450" s="144"/>
      <c r="J450" s="111"/>
      <c r="K450" s="144"/>
      <c r="N450" s="111"/>
    </row>
    <row r="451">
      <c r="E451" s="144"/>
      <c r="F451" s="111"/>
      <c r="G451" s="144"/>
      <c r="H451" s="111"/>
      <c r="I451" s="144"/>
      <c r="J451" s="111"/>
      <c r="K451" s="144"/>
      <c r="N451" s="111"/>
    </row>
    <row r="452">
      <c r="E452" s="144"/>
      <c r="F452" s="111"/>
      <c r="G452" s="144"/>
      <c r="H452" s="111"/>
      <c r="I452" s="144"/>
      <c r="J452" s="111"/>
      <c r="K452" s="144"/>
      <c r="N452" s="111"/>
    </row>
    <row r="453">
      <c r="E453" s="144"/>
      <c r="F453" s="111"/>
      <c r="G453" s="144"/>
      <c r="H453" s="111"/>
      <c r="I453" s="144"/>
      <c r="J453" s="111"/>
      <c r="K453" s="144"/>
      <c r="N453" s="111"/>
    </row>
    <row r="454">
      <c r="E454" s="144"/>
      <c r="F454" s="111"/>
      <c r="G454" s="144"/>
      <c r="H454" s="111"/>
      <c r="I454" s="144"/>
      <c r="J454" s="111"/>
      <c r="K454" s="144"/>
      <c r="N454" s="111"/>
    </row>
    <row r="455">
      <c r="E455" s="144"/>
      <c r="F455" s="111"/>
      <c r="G455" s="144"/>
      <c r="H455" s="111"/>
      <c r="I455" s="144"/>
      <c r="J455" s="111"/>
      <c r="K455" s="144"/>
      <c r="N455" s="111"/>
    </row>
    <row r="456">
      <c r="E456" s="144"/>
      <c r="F456" s="111"/>
      <c r="G456" s="144"/>
      <c r="H456" s="111"/>
      <c r="I456" s="144"/>
      <c r="J456" s="111"/>
      <c r="K456" s="144"/>
      <c r="N456" s="111"/>
    </row>
    <row r="457">
      <c r="E457" s="144"/>
      <c r="F457" s="111"/>
      <c r="G457" s="144"/>
      <c r="H457" s="111"/>
      <c r="I457" s="144"/>
      <c r="J457" s="111"/>
      <c r="K457" s="144"/>
      <c r="N457" s="111"/>
    </row>
    <row r="458">
      <c r="E458" s="144"/>
      <c r="F458" s="111"/>
      <c r="G458" s="144"/>
      <c r="H458" s="111"/>
      <c r="I458" s="144"/>
      <c r="J458" s="111"/>
      <c r="K458" s="144"/>
      <c r="N458" s="111"/>
    </row>
    <row r="459">
      <c r="E459" s="144"/>
      <c r="F459" s="111"/>
      <c r="G459" s="144"/>
      <c r="H459" s="111"/>
      <c r="I459" s="144"/>
      <c r="J459" s="111"/>
      <c r="K459" s="144"/>
      <c r="N459" s="111"/>
    </row>
    <row r="460">
      <c r="E460" s="144"/>
      <c r="F460" s="111"/>
      <c r="G460" s="144"/>
      <c r="H460" s="111"/>
      <c r="I460" s="144"/>
      <c r="J460" s="111"/>
      <c r="K460" s="144"/>
      <c r="N460" s="111"/>
    </row>
    <row r="461">
      <c r="E461" s="144"/>
      <c r="F461" s="111"/>
      <c r="G461" s="144"/>
      <c r="H461" s="111"/>
      <c r="I461" s="144"/>
      <c r="J461" s="111"/>
      <c r="K461" s="144"/>
      <c r="N461" s="111"/>
    </row>
    <row r="462">
      <c r="E462" s="144"/>
      <c r="F462" s="111"/>
      <c r="G462" s="144"/>
      <c r="H462" s="111"/>
      <c r="I462" s="144"/>
      <c r="J462" s="111"/>
      <c r="K462" s="144"/>
      <c r="N462" s="111"/>
    </row>
    <row r="463">
      <c r="E463" s="144"/>
      <c r="F463" s="111"/>
      <c r="G463" s="144"/>
      <c r="H463" s="111"/>
      <c r="I463" s="144"/>
      <c r="J463" s="111"/>
      <c r="K463" s="144"/>
      <c r="N463" s="111"/>
    </row>
    <row r="464">
      <c r="E464" s="144"/>
      <c r="F464" s="111"/>
      <c r="G464" s="144"/>
      <c r="H464" s="111"/>
      <c r="I464" s="144"/>
      <c r="J464" s="111"/>
      <c r="K464" s="144"/>
      <c r="N464" s="111"/>
    </row>
    <row r="465">
      <c r="E465" s="144"/>
      <c r="F465" s="111"/>
      <c r="G465" s="144"/>
      <c r="H465" s="111"/>
      <c r="I465" s="144"/>
      <c r="J465" s="111"/>
      <c r="K465" s="144"/>
      <c r="N465" s="111"/>
    </row>
    <row r="466">
      <c r="E466" s="144"/>
      <c r="F466" s="111"/>
      <c r="G466" s="144"/>
      <c r="H466" s="111"/>
      <c r="I466" s="144"/>
      <c r="J466" s="111"/>
      <c r="K466" s="144"/>
      <c r="N466" s="111"/>
    </row>
    <row r="467">
      <c r="E467" s="144"/>
      <c r="F467" s="111"/>
      <c r="G467" s="144"/>
      <c r="H467" s="111"/>
      <c r="I467" s="144"/>
      <c r="J467" s="111"/>
      <c r="K467" s="144"/>
      <c r="N467" s="111"/>
    </row>
    <row r="468">
      <c r="E468" s="144"/>
      <c r="F468" s="111"/>
      <c r="G468" s="144"/>
      <c r="H468" s="111"/>
      <c r="I468" s="144"/>
      <c r="J468" s="111"/>
      <c r="K468" s="144"/>
      <c r="N468" s="111"/>
    </row>
    <row r="469">
      <c r="E469" s="144"/>
      <c r="F469" s="111"/>
      <c r="G469" s="144"/>
      <c r="H469" s="111"/>
      <c r="I469" s="144"/>
      <c r="J469" s="111"/>
      <c r="K469" s="144"/>
      <c r="N469" s="111"/>
    </row>
    <row r="470">
      <c r="E470" s="144"/>
      <c r="F470" s="111"/>
      <c r="G470" s="144"/>
      <c r="H470" s="111"/>
      <c r="I470" s="144"/>
      <c r="J470" s="111"/>
      <c r="K470" s="144"/>
      <c r="N470" s="111"/>
    </row>
    <row r="471">
      <c r="E471" s="144"/>
      <c r="F471" s="111"/>
      <c r="G471" s="144"/>
      <c r="H471" s="111"/>
      <c r="I471" s="144"/>
      <c r="J471" s="111"/>
      <c r="K471" s="144"/>
      <c r="N471" s="111"/>
    </row>
    <row r="472">
      <c r="E472" s="144"/>
      <c r="F472" s="111"/>
      <c r="G472" s="144"/>
      <c r="H472" s="111"/>
      <c r="I472" s="144"/>
      <c r="J472" s="111"/>
      <c r="K472" s="144"/>
      <c r="N472" s="111"/>
    </row>
    <row r="473">
      <c r="E473" s="144"/>
      <c r="F473" s="111"/>
      <c r="G473" s="144"/>
      <c r="H473" s="111"/>
      <c r="I473" s="144"/>
      <c r="J473" s="111"/>
      <c r="K473" s="144"/>
      <c r="N473" s="111"/>
    </row>
    <row r="474">
      <c r="E474" s="144"/>
      <c r="F474" s="111"/>
      <c r="G474" s="144"/>
      <c r="H474" s="111"/>
      <c r="I474" s="144"/>
      <c r="J474" s="111"/>
      <c r="K474" s="144"/>
      <c r="N474" s="111"/>
    </row>
    <row r="475">
      <c r="E475" s="144"/>
      <c r="F475" s="111"/>
      <c r="G475" s="144"/>
      <c r="H475" s="111"/>
      <c r="I475" s="144"/>
      <c r="J475" s="111"/>
      <c r="K475" s="144"/>
      <c r="N475" s="111"/>
    </row>
    <row r="476">
      <c r="E476" s="144"/>
      <c r="F476" s="111"/>
      <c r="G476" s="144"/>
      <c r="H476" s="111"/>
      <c r="I476" s="144"/>
      <c r="J476" s="111"/>
      <c r="K476" s="144"/>
      <c r="N476" s="111"/>
    </row>
    <row r="477">
      <c r="E477" s="144"/>
      <c r="F477" s="111"/>
      <c r="G477" s="144"/>
      <c r="H477" s="111"/>
      <c r="I477" s="144"/>
      <c r="J477" s="111"/>
      <c r="K477" s="144"/>
      <c r="N477" s="111"/>
    </row>
    <row r="478">
      <c r="E478" s="144"/>
      <c r="F478" s="111"/>
      <c r="G478" s="144"/>
      <c r="H478" s="111"/>
      <c r="I478" s="144"/>
      <c r="J478" s="111"/>
      <c r="K478" s="144"/>
      <c r="N478" s="111"/>
    </row>
    <row r="479">
      <c r="E479" s="144"/>
      <c r="F479" s="111"/>
      <c r="G479" s="144"/>
      <c r="H479" s="111"/>
      <c r="I479" s="144"/>
      <c r="J479" s="111"/>
      <c r="K479" s="144"/>
      <c r="N479" s="111"/>
    </row>
    <row r="480">
      <c r="E480" s="144"/>
      <c r="F480" s="111"/>
      <c r="G480" s="144"/>
      <c r="H480" s="111"/>
      <c r="I480" s="144"/>
      <c r="J480" s="111"/>
      <c r="K480" s="144"/>
      <c r="N480" s="111"/>
    </row>
    <row r="481">
      <c r="E481" s="144"/>
      <c r="F481" s="111"/>
      <c r="G481" s="144"/>
      <c r="H481" s="111"/>
      <c r="I481" s="144"/>
      <c r="J481" s="111"/>
      <c r="K481" s="144"/>
      <c r="N481" s="111"/>
    </row>
    <row r="482">
      <c r="E482" s="144"/>
      <c r="F482" s="111"/>
      <c r="G482" s="144"/>
      <c r="H482" s="111"/>
      <c r="I482" s="144"/>
      <c r="J482" s="111"/>
      <c r="K482" s="144"/>
      <c r="N482" s="111"/>
    </row>
    <row r="483">
      <c r="E483" s="144"/>
      <c r="F483" s="111"/>
      <c r="G483" s="144"/>
      <c r="H483" s="111"/>
      <c r="I483" s="144"/>
      <c r="J483" s="111"/>
      <c r="K483" s="144"/>
      <c r="N483" s="111"/>
    </row>
    <row r="484">
      <c r="E484" s="144"/>
      <c r="F484" s="111"/>
      <c r="G484" s="144"/>
      <c r="H484" s="111"/>
      <c r="I484" s="144"/>
      <c r="J484" s="111"/>
      <c r="K484" s="144"/>
      <c r="N484" s="111"/>
    </row>
    <row r="485">
      <c r="E485" s="144"/>
      <c r="F485" s="111"/>
      <c r="G485" s="144"/>
      <c r="H485" s="111"/>
      <c r="I485" s="144"/>
      <c r="J485" s="111"/>
      <c r="K485" s="144"/>
      <c r="N485" s="111"/>
    </row>
    <row r="486">
      <c r="E486" s="144"/>
      <c r="F486" s="111"/>
      <c r="G486" s="144"/>
      <c r="H486" s="111"/>
      <c r="I486" s="144"/>
      <c r="J486" s="111"/>
      <c r="K486" s="144"/>
      <c r="N486" s="111"/>
    </row>
    <row r="487">
      <c r="E487" s="144"/>
      <c r="F487" s="111"/>
      <c r="G487" s="144"/>
      <c r="H487" s="111"/>
      <c r="I487" s="144"/>
      <c r="J487" s="111"/>
      <c r="K487" s="144"/>
      <c r="N487" s="111"/>
    </row>
    <row r="488">
      <c r="E488" s="144"/>
      <c r="F488" s="111"/>
      <c r="G488" s="144"/>
      <c r="H488" s="111"/>
      <c r="I488" s="144"/>
      <c r="J488" s="111"/>
      <c r="K488" s="144"/>
      <c r="N488" s="111"/>
    </row>
    <row r="489">
      <c r="E489" s="144"/>
      <c r="F489" s="111"/>
      <c r="G489" s="144"/>
      <c r="H489" s="111"/>
      <c r="I489" s="144"/>
      <c r="J489" s="111"/>
      <c r="K489" s="144"/>
      <c r="N489" s="111"/>
    </row>
    <row r="490">
      <c r="E490" s="144"/>
      <c r="F490" s="111"/>
      <c r="G490" s="144"/>
      <c r="H490" s="111"/>
      <c r="I490" s="144"/>
      <c r="J490" s="111"/>
      <c r="K490" s="144"/>
      <c r="N490" s="111"/>
    </row>
    <row r="491">
      <c r="E491" s="144"/>
      <c r="F491" s="111"/>
      <c r="G491" s="144"/>
      <c r="H491" s="111"/>
      <c r="I491" s="144"/>
      <c r="J491" s="111"/>
      <c r="K491" s="144"/>
      <c r="N491" s="111"/>
    </row>
    <row r="492">
      <c r="E492" s="144"/>
      <c r="F492" s="111"/>
      <c r="G492" s="144"/>
      <c r="H492" s="111"/>
      <c r="I492" s="144"/>
      <c r="J492" s="111"/>
      <c r="K492" s="144"/>
      <c r="N492" s="111"/>
    </row>
    <row r="493">
      <c r="E493" s="144"/>
      <c r="F493" s="111"/>
      <c r="G493" s="144"/>
      <c r="H493" s="111"/>
      <c r="I493" s="144"/>
      <c r="J493" s="111"/>
      <c r="K493" s="144"/>
      <c r="N493" s="111"/>
    </row>
    <row r="494">
      <c r="E494" s="144"/>
      <c r="F494" s="111"/>
      <c r="G494" s="144"/>
      <c r="H494" s="111"/>
      <c r="I494" s="144"/>
      <c r="J494" s="111"/>
      <c r="K494" s="144"/>
      <c r="N494" s="111"/>
    </row>
    <row r="495">
      <c r="E495" s="144"/>
      <c r="F495" s="111"/>
      <c r="G495" s="144"/>
      <c r="H495" s="111"/>
      <c r="I495" s="144"/>
      <c r="J495" s="111"/>
      <c r="K495" s="144"/>
      <c r="N495" s="111"/>
    </row>
    <row r="496">
      <c r="E496" s="144"/>
      <c r="F496" s="111"/>
      <c r="G496" s="144"/>
      <c r="H496" s="111"/>
      <c r="I496" s="144"/>
      <c r="J496" s="111"/>
      <c r="K496" s="144"/>
      <c r="N496" s="111"/>
    </row>
    <row r="497">
      <c r="E497" s="144"/>
      <c r="F497" s="111"/>
      <c r="G497" s="144"/>
      <c r="H497" s="111"/>
      <c r="I497" s="144"/>
      <c r="J497" s="111"/>
      <c r="K497" s="144"/>
      <c r="N497" s="111"/>
    </row>
    <row r="498">
      <c r="E498" s="144"/>
      <c r="F498" s="111"/>
      <c r="G498" s="144"/>
      <c r="H498" s="111"/>
      <c r="I498" s="144"/>
      <c r="J498" s="111"/>
      <c r="K498" s="144"/>
      <c r="N498" s="111"/>
    </row>
    <row r="499">
      <c r="E499" s="144"/>
      <c r="F499" s="111"/>
      <c r="G499" s="144"/>
      <c r="H499" s="111"/>
      <c r="I499" s="144"/>
      <c r="J499" s="111"/>
      <c r="K499" s="144"/>
      <c r="N499" s="111"/>
    </row>
    <row r="500">
      <c r="E500" s="144"/>
      <c r="F500" s="111"/>
      <c r="G500" s="144"/>
      <c r="H500" s="111"/>
      <c r="I500" s="144"/>
      <c r="J500" s="111"/>
      <c r="K500" s="144"/>
      <c r="N500" s="111"/>
    </row>
    <row r="501">
      <c r="E501" s="144"/>
      <c r="F501" s="111"/>
      <c r="G501" s="144"/>
      <c r="H501" s="111"/>
      <c r="I501" s="144"/>
      <c r="J501" s="111"/>
      <c r="K501" s="144"/>
      <c r="N501" s="111"/>
    </row>
    <row r="502">
      <c r="E502" s="144"/>
      <c r="F502" s="111"/>
      <c r="G502" s="144"/>
      <c r="H502" s="111"/>
      <c r="I502" s="144"/>
      <c r="J502" s="111"/>
      <c r="K502" s="144"/>
      <c r="N502" s="111"/>
    </row>
    <row r="503">
      <c r="E503" s="144"/>
      <c r="F503" s="111"/>
      <c r="G503" s="144"/>
      <c r="H503" s="111"/>
      <c r="I503" s="144"/>
      <c r="J503" s="111"/>
      <c r="K503" s="144"/>
      <c r="N503" s="111"/>
    </row>
    <row r="504">
      <c r="E504" s="144"/>
      <c r="F504" s="111"/>
      <c r="G504" s="144"/>
      <c r="H504" s="111"/>
      <c r="I504" s="144"/>
      <c r="J504" s="111"/>
      <c r="K504" s="144"/>
      <c r="N504" s="111"/>
    </row>
    <row r="505">
      <c r="E505" s="144"/>
      <c r="F505" s="111"/>
      <c r="G505" s="144"/>
      <c r="H505" s="111"/>
      <c r="I505" s="144"/>
      <c r="J505" s="111"/>
      <c r="K505" s="144"/>
      <c r="N505" s="111"/>
    </row>
    <row r="506">
      <c r="E506" s="144"/>
      <c r="F506" s="111"/>
      <c r="G506" s="144"/>
      <c r="H506" s="111"/>
      <c r="I506" s="144"/>
      <c r="J506" s="111"/>
      <c r="K506" s="144"/>
      <c r="N506" s="111"/>
    </row>
    <row r="507">
      <c r="E507" s="144"/>
      <c r="F507" s="111"/>
      <c r="G507" s="144"/>
      <c r="H507" s="111"/>
      <c r="I507" s="144"/>
      <c r="J507" s="111"/>
      <c r="K507" s="144"/>
      <c r="N507" s="111"/>
    </row>
    <row r="508">
      <c r="E508" s="144"/>
      <c r="F508" s="111"/>
      <c r="G508" s="144"/>
      <c r="H508" s="111"/>
      <c r="I508" s="144"/>
      <c r="J508" s="111"/>
      <c r="K508" s="144"/>
      <c r="N508" s="111"/>
    </row>
    <row r="509">
      <c r="E509" s="144"/>
      <c r="F509" s="111"/>
      <c r="G509" s="144"/>
      <c r="H509" s="111"/>
      <c r="I509" s="144"/>
      <c r="J509" s="111"/>
      <c r="K509" s="144"/>
      <c r="N509" s="111"/>
    </row>
    <row r="510">
      <c r="E510" s="144"/>
      <c r="F510" s="111"/>
      <c r="G510" s="144"/>
      <c r="H510" s="111"/>
      <c r="I510" s="144"/>
      <c r="J510" s="111"/>
      <c r="K510" s="144"/>
      <c r="N510" s="111"/>
    </row>
    <row r="511">
      <c r="E511" s="144"/>
      <c r="F511" s="111"/>
      <c r="G511" s="144"/>
      <c r="H511" s="111"/>
      <c r="I511" s="144"/>
      <c r="J511" s="111"/>
      <c r="K511" s="144"/>
      <c r="N511" s="111"/>
    </row>
    <row r="512">
      <c r="E512" s="144"/>
      <c r="F512" s="111"/>
      <c r="G512" s="144"/>
      <c r="H512" s="111"/>
      <c r="I512" s="144"/>
      <c r="J512" s="111"/>
      <c r="K512" s="144"/>
      <c r="N512" s="111"/>
    </row>
    <row r="513">
      <c r="E513" s="144"/>
      <c r="F513" s="111"/>
      <c r="G513" s="144"/>
      <c r="H513" s="111"/>
      <c r="I513" s="144"/>
      <c r="J513" s="111"/>
      <c r="K513" s="144"/>
      <c r="N513" s="111"/>
    </row>
    <row r="514">
      <c r="E514" s="144"/>
      <c r="F514" s="111"/>
      <c r="G514" s="144"/>
      <c r="H514" s="111"/>
      <c r="I514" s="144"/>
      <c r="J514" s="111"/>
      <c r="K514" s="144"/>
      <c r="N514" s="111"/>
    </row>
    <row r="515">
      <c r="E515" s="144"/>
      <c r="F515" s="111"/>
      <c r="G515" s="144"/>
      <c r="H515" s="111"/>
      <c r="I515" s="144"/>
      <c r="J515" s="111"/>
      <c r="K515" s="144"/>
      <c r="N515" s="111"/>
    </row>
    <row r="516">
      <c r="E516" s="144"/>
      <c r="F516" s="111"/>
      <c r="G516" s="144"/>
      <c r="H516" s="111"/>
      <c r="I516" s="144"/>
      <c r="J516" s="111"/>
      <c r="K516" s="144"/>
      <c r="N516" s="111"/>
    </row>
    <row r="517">
      <c r="E517" s="144"/>
      <c r="F517" s="111"/>
      <c r="G517" s="144"/>
      <c r="H517" s="111"/>
      <c r="I517" s="144"/>
      <c r="J517" s="111"/>
      <c r="K517" s="144"/>
      <c r="N517" s="111"/>
    </row>
    <row r="518">
      <c r="E518" s="144"/>
      <c r="F518" s="111"/>
      <c r="G518" s="144"/>
      <c r="H518" s="111"/>
      <c r="I518" s="144"/>
      <c r="J518" s="111"/>
      <c r="K518" s="144"/>
      <c r="N518" s="111"/>
    </row>
    <row r="519">
      <c r="E519" s="144"/>
      <c r="F519" s="111"/>
      <c r="G519" s="144"/>
      <c r="H519" s="111"/>
      <c r="I519" s="144"/>
      <c r="J519" s="111"/>
      <c r="K519" s="144"/>
      <c r="N519" s="111"/>
    </row>
    <row r="520">
      <c r="E520" s="144"/>
      <c r="F520" s="111"/>
      <c r="G520" s="144"/>
      <c r="H520" s="111"/>
      <c r="I520" s="144"/>
      <c r="J520" s="111"/>
      <c r="K520" s="144"/>
      <c r="N520" s="111"/>
    </row>
    <row r="521">
      <c r="E521" s="144"/>
      <c r="F521" s="111"/>
      <c r="G521" s="144"/>
      <c r="H521" s="111"/>
      <c r="I521" s="144"/>
      <c r="J521" s="111"/>
      <c r="K521" s="144"/>
      <c r="N521" s="111"/>
    </row>
    <row r="522">
      <c r="E522" s="144"/>
      <c r="F522" s="111"/>
      <c r="G522" s="144"/>
      <c r="H522" s="111"/>
      <c r="I522" s="144"/>
      <c r="J522" s="111"/>
      <c r="K522" s="144"/>
      <c r="N522" s="111"/>
    </row>
    <row r="523">
      <c r="E523" s="144"/>
      <c r="F523" s="111"/>
      <c r="G523" s="144"/>
      <c r="H523" s="111"/>
      <c r="I523" s="144"/>
      <c r="J523" s="111"/>
      <c r="K523" s="144"/>
      <c r="N523" s="111"/>
    </row>
    <row r="524">
      <c r="E524" s="144"/>
      <c r="F524" s="111"/>
      <c r="G524" s="144"/>
      <c r="H524" s="111"/>
      <c r="I524" s="144"/>
      <c r="J524" s="111"/>
      <c r="K524" s="144"/>
      <c r="N524" s="111"/>
    </row>
    <row r="525">
      <c r="E525" s="144"/>
      <c r="F525" s="111"/>
      <c r="G525" s="144"/>
      <c r="H525" s="111"/>
      <c r="I525" s="144"/>
      <c r="J525" s="111"/>
      <c r="K525" s="144"/>
      <c r="N525" s="111"/>
    </row>
    <row r="526">
      <c r="E526" s="144"/>
      <c r="F526" s="111"/>
      <c r="G526" s="144"/>
      <c r="H526" s="111"/>
      <c r="I526" s="144"/>
      <c r="J526" s="111"/>
      <c r="K526" s="144"/>
      <c r="N526" s="111"/>
    </row>
    <row r="527">
      <c r="E527" s="144"/>
      <c r="F527" s="111"/>
      <c r="G527" s="144"/>
      <c r="H527" s="111"/>
      <c r="I527" s="144"/>
      <c r="J527" s="111"/>
      <c r="K527" s="144"/>
      <c r="N527" s="111"/>
    </row>
    <row r="528">
      <c r="E528" s="144"/>
      <c r="F528" s="111"/>
      <c r="G528" s="144"/>
      <c r="H528" s="111"/>
      <c r="I528" s="144"/>
      <c r="J528" s="111"/>
      <c r="K528" s="144"/>
      <c r="N528" s="111"/>
    </row>
    <row r="529">
      <c r="E529" s="144"/>
      <c r="F529" s="111"/>
      <c r="G529" s="144"/>
      <c r="H529" s="111"/>
      <c r="I529" s="144"/>
      <c r="J529" s="111"/>
      <c r="K529" s="144"/>
      <c r="N529" s="111"/>
    </row>
    <row r="530">
      <c r="E530" s="144"/>
      <c r="F530" s="111"/>
      <c r="G530" s="144"/>
      <c r="H530" s="111"/>
      <c r="I530" s="144"/>
      <c r="J530" s="111"/>
      <c r="K530" s="144"/>
      <c r="N530" s="111"/>
    </row>
    <row r="531">
      <c r="E531" s="144"/>
      <c r="F531" s="111"/>
      <c r="G531" s="144"/>
      <c r="H531" s="111"/>
      <c r="I531" s="144"/>
      <c r="J531" s="111"/>
      <c r="K531" s="144"/>
      <c r="N531" s="111"/>
    </row>
    <row r="532">
      <c r="E532" s="144"/>
      <c r="F532" s="111"/>
      <c r="G532" s="144"/>
      <c r="H532" s="111"/>
      <c r="I532" s="144"/>
      <c r="J532" s="111"/>
      <c r="K532" s="144"/>
      <c r="N532" s="111"/>
    </row>
    <row r="533">
      <c r="E533" s="144"/>
      <c r="F533" s="111"/>
      <c r="G533" s="144"/>
      <c r="H533" s="111"/>
      <c r="I533" s="144"/>
      <c r="J533" s="111"/>
      <c r="K533" s="144"/>
      <c r="N533" s="111"/>
    </row>
    <row r="534">
      <c r="E534" s="144"/>
      <c r="F534" s="111"/>
      <c r="G534" s="144"/>
      <c r="H534" s="111"/>
      <c r="I534" s="144"/>
      <c r="J534" s="111"/>
      <c r="K534" s="144"/>
      <c r="N534" s="111"/>
    </row>
    <row r="535">
      <c r="E535" s="144"/>
      <c r="F535" s="111"/>
      <c r="G535" s="144"/>
      <c r="H535" s="111"/>
      <c r="I535" s="144"/>
      <c r="J535" s="111"/>
      <c r="K535" s="144"/>
      <c r="N535" s="111"/>
    </row>
    <row r="536">
      <c r="E536" s="144"/>
      <c r="F536" s="111"/>
      <c r="G536" s="144"/>
      <c r="H536" s="111"/>
      <c r="I536" s="144"/>
      <c r="J536" s="111"/>
      <c r="K536" s="144"/>
      <c r="N536" s="111"/>
    </row>
    <row r="537">
      <c r="E537" s="144"/>
      <c r="F537" s="111"/>
      <c r="G537" s="144"/>
      <c r="H537" s="111"/>
      <c r="I537" s="144"/>
      <c r="J537" s="111"/>
      <c r="K537" s="144"/>
      <c r="N537" s="111"/>
    </row>
    <row r="538">
      <c r="E538" s="144"/>
      <c r="F538" s="111"/>
      <c r="G538" s="144"/>
      <c r="H538" s="111"/>
      <c r="I538" s="144"/>
      <c r="J538" s="111"/>
      <c r="K538" s="144"/>
      <c r="N538" s="111"/>
    </row>
    <row r="539">
      <c r="E539" s="144"/>
      <c r="F539" s="111"/>
      <c r="G539" s="144"/>
      <c r="H539" s="111"/>
      <c r="I539" s="144"/>
      <c r="J539" s="111"/>
      <c r="K539" s="144"/>
      <c r="N539" s="111"/>
    </row>
    <row r="540">
      <c r="E540" s="144"/>
      <c r="F540" s="111"/>
      <c r="G540" s="144"/>
      <c r="H540" s="111"/>
      <c r="I540" s="144"/>
      <c r="J540" s="111"/>
      <c r="K540" s="144"/>
      <c r="N540" s="111"/>
    </row>
    <row r="541">
      <c r="E541" s="144"/>
      <c r="F541" s="111"/>
      <c r="G541" s="144"/>
      <c r="H541" s="111"/>
      <c r="I541" s="144"/>
      <c r="J541" s="111"/>
      <c r="K541" s="144"/>
      <c r="N541" s="111"/>
    </row>
    <row r="542">
      <c r="E542" s="144"/>
      <c r="F542" s="111"/>
      <c r="G542" s="144"/>
      <c r="H542" s="111"/>
      <c r="I542" s="144"/>
      <c r="J542" s="111"/>
      <c r="K542" s="144"/>
      <c r="N542" s="111"/>
    </row>
    <row r="543">
      <c r="E543" s="144"/>
      <c r="F543" s="111"/>
      <c r="G543" s="144"/>
      <c r="H543" s="111"/>
      <c r="I543" s="144"/>
      <c r="J543" s="111"/>
      <c r="K543" s="144"/>
      <c r="N543" s="111"/>
    </row>
    <row r="544">
      <c r="E544" s="144"/>
      <c r="F544" s="111"/>
      <c r="G544" s="144"/>
      <c r="H544" s="111"/>
      <c r="I544" s="144"/>
      <c r="J544" s="111"/>
      <c r="K544" s="144"/>
      <c r="N544" s="111"/>
    </row>
    <row r="545">
      <c r="E545" s="144"/>
      <c r="F545" s="111"/>
      <c r="G545" s="144"/>
      <c r="H545" s="111"/>
      <c r="I545" s="144"/>
      <c r="J545" s="111"/>
      <c r="K545" s="144"/>
      <c r="N545" s="111"/>
    </row>
    <row r="546">
      <c r="E546" s="144"/>
      <c r="F546" s="111"/>
      <c r="G546" s="144"/>
      <c r="H546" s="111"/>
      <c r="I546" s="144"/>
      <c r="J546" s="111"/>
      <c r="K546" s="144"/>
      <c r="N546" s="111"/>
    </row>
    <row r="547">
      <c r="E547" s="144"/>
      <c r="F547" s="111"/>
      <c r="G547" s="144"/>
      <c r="H547" s="111"/>
      <c r="I547" s="144"/>
      <c r="J547" s="111"/>
      <c r="K547" s="144"/>
      <c r="N547" s="111"/>
    </row>
    <row r="548">
      <c r="E548" s="144"/>
      <c r="F548" s="111"/>
      <c r="G548" s="144"/>
      <c r="H548" s="111"/>
      <c r="I548" s="144"/>
      <c r="J548" s="111"/>
      <c r="K548" s="144"/>
      <c r="N548" s="111"/>
    </row>
    <row r="549">
      <c r="E549" s="144"/>
      <c r="F549" s="111"/>
      <c r="G549" s="144"/>
      <c r="H549" s="111"/>
      <c r="I549" s="144"/>
      <c r="J549" s="111"/>
      <c r="K549" s="144"/>
      <c r="N549" s="111"/>
    </row>
    <row r="550">
      <c r="E550" s="144"/>
      <c r="F550" s="111"/>
      <c r="G550" s="144"/>
      <c r="H550" s="111"/>
      <c r="I550" s="144"/>
      <c r="J550" s="111"/>
      <c r="K550" s="144"/>
      <c r="N550" s="111"/>
    </row>
    <row r="551">
      <c r="E551" s="144"/>
      <c r="F551" s="111"/>
      <c r="G551" s="144"/>
      <c r="H551" s="111"/>
      <c r="I551" s="144"/>
      <c r="J551" s="111"/>
      <c r="K551" s="144"/>
      <c r="N551" s="111"/>
    </row>
    <row r="552">
      <c r="E552" s="144"/>
      <c r="F552" s="111"/>
      <c r="G552" s="144"/>
      <c r="H552" s="111"/>
      <c r="I552" s="144"/>
      <c r="J552" s="111"/>
      <c r="K552" s="144"/>
      <c r="N552" s="111"/>
    </row>
    <row r="553">
      <c r="E553" s="144"/>
      <c r="F553" s="111"/>
      <c r="G553" s="144"/>
      <c r="H553" s="111"/>
      <c r="I553" s="144"/>
      <c r="J553" s="111"/>
      <c r="K553" s="144"/>
      <c r="N553" s="111"/>
    </row>
    <row r="554">
      <c r="E554" s="144"/>
      <c r="F554" s="111"/>
      <c r="G554" s="144"/>
      <c r="H554" s="111"/>
      <c r="I554" s="144"/>
      <c r="J554" s="111"/>
      <c r="K554" s="144"/>
      <c r="N554" s="111"/>
    </row>
    <row r="555">
      <c r="E555" s="144"/>
      <c r="F555" s="111"/>
      <c r="G555" s="144"/>
      <c r="H555" s="111"/>
      <c r="I555" s="144"/>
      <c r="J555" s="111"/>
      <c r="K555" s="144"/>
      <c r="N555" s="111"/>
    </row>
    <row r="556">
      <c r="E556" s="144"/>
      <c r="F556" s="111"/>
      <c r="G556" s="144"/>
      <c r="H556" s="111"/>
      <c r="I556" s="144"/>
      <c r="J556" s="111"/>
      <c r="K556" s="144"/>
      <c r="N556" s="111"/>
    </row>
    <row r="557">
      <c r="E557" s="144"/>
      <c r="F557" s="111"/>
      <c r="G557" s="144"/>
      <c r="H557" s="111"/>
      <c r="I557" s="144"/>
      <c r="J557" s="111"/>
      <c r="K557" s="144"/>
      <c r="N557" s="111"/>
    </row>
    <row r="558">
      <c r="E558" s="144"/>
      <c r="F558" s="111"/>
      <c r="G558" s="144"/>
      <c r="H558" s="111"/>
      <c r="I558" s="144"/>
      <c r="J558" s="111"/>
      <c r="K558" s="144"/>
      <c r="N558" s="111"/>
    </row>
    <row r="559">
      <c r="E559" s="144"/>
      <c r="F559" s="111"/>
      <c r="G559" s="144"/>
      <c r="H559" s="111"/>
      <c r="I559" s="144"/>
      <c r="J559" s="111"/>
      <c r="K559" s="144"/>
      <c r="N559" s="111"/>
    </row>
    <row r="560">
      <c r="E560" s="144"/>
      <c r="F560" s="111"/>
      <c r="G560" s="144"/>
      <c r="H560" s="111"/>
      <c r="I560" s="144"/>
      <c r="J560" s="111"/>
      <c r="K560" s="144"/>
      <c r="N560" s="111"/>
    </row>
    <row r="561">
      <c r="E561" s="144"/>
      <c r="F561" s="111"/>
      <c r="G561" s="144"/>
      <c r="H561" s="111"/>
      <c r="I561" s="144"/>
      <c r="J561" s="111"/>
      <c r="K561" s="144"/>
      <c r="N561" s="111"/>
    </row>
    <row r="562">
      <c r="E562" s="144"/>
      <c r="F562" s="111"/>
      <c r="G562" s="144"/>
      <c r="H562" s="111"/>
      <c r="I562" s="144"/>
      <c r="J562" s="111"/>
      <c r="K562" s="144"/>
      <c r="N562" s="111"/>
    </row>
    <row r="563">
      <c r="E563" s="144"/>
      <c r="F563" s="111"/>
      <c r="G563" s="144"/>
      <c r="H563" s="111"/>
      <c r="I563" s="144"/>
      <c r="J563" s="111"/>
      <c r="K563" s="144"/>
      <c r="N563" s="111"/>
    </row>
    <row r="564">
      <c r="E564" s="144"/>
      <c r="F564" s="111"/>
      <c r="G564" s="144"/>
      <c r="H564" s="111"/>
      <c r="I564" s="144"/>
      <c r="J564" s="111"/>
      <c r="K564" s="144"/>
      <c r="N564" s="111"/>
    </row>
    <row r="565">
      <c r="E565" s="144"/>
      <c r="F565" s="111"/>
      <c r="G565" s="144"/>
      <c r="H565" s="111"/>
      <c r="I565" s="144"/>
      <c r="J565" s="111"/>
      <c r="K565" s="144"/>
      <c r="N565" s="111"/>
    </row>
    <row r="566">
      <c r="E566" s="144"/>
      <c r="F566" s="111"/>
      <c r="G566" s="144"/>
      <c r="H566" s="111"/>
      <c r="I566" s="144"/>
      <c r="J566" s="111"/>
      <c r="K566" s="144"/>
      <c r="N566" s="111"/>
    </row>
    <row r="567">
      <c r="E567" s="144"/>
      <c r="F567" s="111"/>
      <c r="G567" s="144"/>
      <c r="H567" s="111"/>
      <c r="I567" s="144"/>
      <c r="J567" s="111"/>
      <c r="K567" s="144"/>
      <c r="N567" s="111"/>
    </row>
    <row r="568">
      <c r="E568" s="144"/>
      <c r="F568" s="111"/>
      <c r="G568" s="144"/>
      <c r="H568" s="111"/>
      <c r="I568" s="144"/>
      <c r="J568" s="111"/>
      <c r="K568" s="144"/>
      <c r="N568" s="111"/>
    </row>
    <row r="569">
      <c r="E569" s="144"/>
      <c r="F569" s="111"/>
      <c r="G569" s="144"/>
      <c r="H569" s="111"/>
      <c r="I569" s="144"/>
      <c r="J569" s="111"/>
      <c r="K569" s="144"/>
      <c r="N569" s="111"/>
    </row>
    <row r="570">
      <c r="E570" s="144"/>
      <c r="F570" s="111"/>
      <c r="G570" s="144"/>
      <c r="H570" s="111"/>
      <c r="I570" s="144"/>
      <c r="J570" s="111"/>
      <c r="K570" s="144"/>
      <c r="N570" s="111"/>
    </row>
    <row r="571">
      <c r="E571" s="144"/>
      <c r="F571" s="111"/>
      <c r="G571" s="144"/>
      <c r="H571" s="111"/>
      <c r="I571" s="144"/>
      <c r="J571" s="111"/>
      <c r="K571" s="144"/>
      <c r="N571" s="111"/>
    </row>
    <row r="572">
      <c r="E572" s="144"/>
      <c r="F572" s="111"/>
      <c r="G572" s="144"/>
      <c r="H572" s="111"/>
      <c r="I572" s="144"/>
      <c r="J572" s="111"/>
      <c r="K572" s="144"/>
      <c r="N572" s="111"/>
    </row>
    <row r="573">
      <c r="E573" s="144"/>
      <c r="F573" s="111"/>
      <c r="G573" s="144"/>
      <c r="H573" s="111"/>
      <c r="I573" s="144"/>
      <c r="J573" s="111"/>
      <c r="K573" s="144"/>
      <c r="N573" s="111"/>
    </row>
    <row r="574">
      <c r="E574" s="144"/>
      <c r="F574" s="111"/>
      <c r="G574" s="144"/>
      <c r="H574" s="111"/>
      <c r="I574" s="144"/>
      <c r="J574" s="111"/>
      <c r="K574" s="144"/>
      <c r="N574" s="111"/>
    </row>
    <row r="575">
      <c r="E575" s="144"/>
      <c r="F575" s="111"/>
      <c r="G575" s="144"/>
      <c r="H575" s="111"/>
      <c r="I575" s="144"/>
      <c r="J575" s="111"/>
      <c r="K575" s="144"/>
      <c r="N575" s="111"/>
    </row>
    <row r="576">
      <c r="E576" s="144"/>
      <c r="F576" s="111"/>
      <c r="G576" s="144"/>
      <c r="H576" s="111"/>
      <c r="I576" s="144"/>
      <c r="J576" s="111"/>
      <c r="K576" s="144"/>
      <c r="N576" s="111"/>
    </row>
    <row r="577">
      <c r="E577" s="144"/>
      <c r="F577" s="111"/>
      <c r="G577" s="144"/>
      <c r="H577" s="111"/>
      <c r="I577" s="144"/>
      <c r="J577" s="111"/>
      <c r="K577" s="144"/>
      <c r="N577" s="111"/>
    </row>
    <row r="578">
      <c r="E578" s="144"/>
      <c r="F578" s="111"/>
      <c r="G578" s="144"/>
      <c r="H578" s="111"/>
      <c r="I578" s="144"/>
      <c r="J578" s="111"/>
      <c r="K578" s="144"/>
      <c r="N578" s="111"/>
    </row>
    <row r="579">
      <c r="E579" s="144"/>
      <c r="F579" s="111"/>
      <c r="G579" s="144"/>
      <c r="H579" s="111"/>
      <c r="I579" s="144"/>
      <c r="J579" s="111"/>
      <c r="K579" s="144"/>
      <c r="N579" s="111"/>
    </row>
    <row r="580">
      <c r="E580" s="144"/>
      <c r="F580" s="111"/>
      <c r="G580" s="144"/>
      <c r="H580" s="111"/>
      <c r="I580" s="144"/>
      <c r="J580" s="111"/>
      <c r="K580" s="144"/>
      <c r="N580" s="111"/>
    </row>
    <row r="581">
      <c r="E581" s="144"/>
      <c r="F581" s="111"/>
      <c r="G581" s="144"/>
      <c r="H581" s="111"/>
      <c r="I581" s="144"/>
      <c r="J581" s="111"/>
      <c r="K581" s="144"/>
      <c r="N581" s="111"/>
    </row>
    <row r="582">
      <c r="E582" s="144"/>
      <c r="F582" s="111"/>
      <c r="G582" s="144"/>
      <c r="H582" s="111"/>
      <c r="I582" s="144"/>
      <c r="J582" s="111"/>
      <c r="K582" s="144"/>
      <c r="N582" s="111"/>
    </row>
    <row r="583">
      <c r="E583" s="144"/>
      <c r="F583" s="111"/>
      <c r="G583" s="144"/>
      <c r="H583" s="111"/>
      <c r="I583" s="144"/>
      <c r="J583" s="111"/>
      <c r="K583" s="144"/>
      <c r="N583" s="111"/>
    </row>
    <row r="584">
      <c r="E584" s="144"/>
      <c r="F584" s="111"/>
      <c r="G584" s="144"/>
      <c r="H584" s="111"/>
      <c r="I584" s="144"/>
      <c r="J584" s="111"/>
      <c r="K584" s="144"/>
      <c r="N584" s="111"/>
    </row>
    <row r="585">
      <c r="E585" s="144"/>
      <c r="F585" s="111"/>
      <c r="G585" s="144"/>
      <c r="H585" s="111"/>
      <c r="I585" s="144"/>
      <c r="J585" s="111"/>
      <c r="K585" s="144"/>
      <c r="N585" s="111"/>
    </row>
    <row r="586">
      <c r="E586" s="144"/>
      <c r="F586" s="111"/>
      <c r="G586" s="144"/>
      <c r="H586" s="111"/>
      <c r="I586" s="144"/>
      <c r="J586" s="111"/>
      <c r="K586" s="144"/>
      <c r="N586" s="111"/>
    </row>
    <row r="587">
      <c r="E587" s="144"/>
      <c r="F587" s="111"/>
      <c r="G587" s="144"/>
      <c r="H587" s="111"/>
      <c r="I587" s="144"/>
      <c r="J587" s="111"/>
      <c r="K587" s="144"/>
      <c r="N587" s="111"/>
    </row>
    <row r="588">
      <c r="E588" s="144"/>
      <c r="F588" s="111"/>
      <c r="G588" s="144"/>
      <c r="H588" s="111"/>
      <c r="I588" s="144"/>
      <c r="J588" s="111"/>
      <c r="K588" s="144"/>
      <c r="N588" s="111"/>
    </row>
    <row r="589">
      <c r="E589" s="144"/>
      <c r="F589" s="111"/>
      <c r="G589" s="144"/>
      <c r="H589" s="111"/>
      <c r="I589" s="144"/>
      <c r="J589" s="111"/>
      <c r="K589" s="144"/>
      <c r="N589" s="111"/>
    </row>
    <row r="590">
      <c r="E590" s="144"/>
      <c r="F590" s="111"/>
      <c r="G590" s="144"/>
      <c r="H590" s="111"/>
      <c r="I590" s="144"/>
      <c r="J590" s="111"/>
      <c r="K590" s="144"/>
      <c r="N590" s="111"/>
    </row>
    <row r="591">
      <c r="E591" s="144"/>
      <c r="F591" s="111"/>
      <c r="G591" s="144"/>
      <c r="H591" s="111"/>
      <c r="I591" s="144"/>
      <c r="J591" s="111"/>
      <c r="K591" s="144"/>
      <c r="N591" s="111"/>
    </row>
    <row r="592">
      <c r="E592" s="144"/>
      <c r="F592" s="111"/>
      <c r="G592" s="144"/>
      <c r="H592" s="111"/>
      <c r="I592" s="144"/>
      <c r="J592" s="111"/>
      <c r="K592" s="144"/>
      <c r="N592" s="111"/>
    </row>
    <row r="593">
      <c r="E593" s="144"/>
      <c r="F593" s="111"/>
      <c r="G593" s="144"/>
      <c r="H593" s="111"/>
      <c r="I593" s="144"/>
      <c r="J593" s="111"/>
      <c r="K593" s="144"/>
      <c r="N593" s="111"/>
    </row>
    <row r="594">
      <c r="E594" s="144"/>
      <c r="F594" s="111"/>
      <c r="G594" s="144"/>
      <c r="H594" s="111"/>
      <c r="I594" s="144"/>
      <c r="J594" s="111"/>
      <c r="K594" s="144"/>
      <c r="N594" s="111"/>
    </row>
    <row r="595">
      <c r="E595" s="144"/>
      <c r="F595" s="111"/>
      <c r="G595" s="144"/>
      <c r="H595" s="111"/>
      <c r="I595" s="144"/>
      <c r="J595" s="111"/>
      <c r="K595" s="144"/>
      <c r="N595" s="111"/>
    </row>
    <row r="596">
      <c r="E596" s="144"/>
      <c r="F596" s="111"/>
      <c r="G596" s="144"/>
      <c r="H596" s="111"/>
      <c r="I596" s="144"/>
      <c r="J596" s="111"/>
      <c r="K596" s="144"/>
      <c r="N596" s="111"/>
    </row>
    <row r="597">
      <c r="E597" s="144"/>
      <c r="F597" s="111"/>
      <c r="G597" s="144"/>
      <c r="H597" s="111"/>
      <c r="I597" s="144"/>
      <c r="J597" s="111"/>
      <c r="K597" s="144"/>
      <c r="N597" s="111"/>
    </row>
    <row r="598">
      <c r="E598" s="144"/>
      <c r="F598" s="111"/>
      <c r="G598" s="144"/>
      <c r="H598" s="111"/>
      <c r="I598" s="144"/>
      <c r="J598" s="111"/>
      <c r="K598" s="144"/>
      <c r="N598" s="111"/>
    </row>
    <row r="599">
      <c r="E599" s="144"/>
      <c r="F599" s="111"/>
      <c r="G599" s="144"/>
      <c r="H599" s="111"/>
      <c r="I599" s="144"/>
      <c r="J599" s="111"/>
      <c r="K599" s="144"/>
      <c r="N599" s="111"/>
    </row>
    <row r="600">
      <c r="E600" s="144"/>
      <c r="F600" s="111"/>
      <c r="G600" s="144"/>
      <c r="H600" s="111"/>
      <c r="I600" s="144"/>
      <c r="J600" s="111"/>
      <c r="K600" s="144"/>
      <c r="N600" s="111"/>
    </row>
    <row r="601">
      <c r="E601" s="144"/>
      <c r="F601" s="111"/>
      <c r="G601" s="144"/>
      <c r="H601" s="111"/>
      <c r="I601" s="144"/>
      <c r="J601" s="111"/>
      <c r="K601" s="144"/>
      <c r="N601" s="111"/>
    </row>
    <row r="602">
      <c r="E602" s="144"/>
      <c r="F602" s="111"/>
      <c r="G602" s="144"/>
      <c r="H602" s="111"/>
      <c r="I602" s="144"/>
      <c r="J602" s="111"/>
      <c r="K602" s="144"/>
      <c r="N602" s="111"/>
    </row>
    <row r="603">
      <c r="E603" s="144"/>
      <c r="F603" s="111"/>
      <c r="G603" s="144"/>
      <c r="H603" s="111"/>
      <c r="I603" s="144"/>
      <c r="J603" s="111"/>
      <c r="K603" s="144"/>
      <c r="N603" s="111"/>
    </row>
    <row r="604">
      <c r="E604" s="144"/>
      <c r="F604" s="111"/>
      <c r="G604" s="144"/>
      <c r="H604" s="111"/>
      <c r="I604" s="144"/>
      <c r="J604" s="111"/>
      <c r="K604" s="144"/>
      <c r="N604" s="111"/>
    </row>
    <row r="605">
      <c r="E605" s="144"/>
      <c r="F605" s="111"/>
      <c r="G605" s="144"/>
      <c r="H605" s="111"/>
      <c r="I605" s="144"/>
      <c r="J605" s="111"/>
      <c r="K605" s="144"/>
      <c r="N605" s="111"/>
    </row>
    <row r="606">
      <c r="E606" s="144"/>
      <c r="F606" s="111"/>
      <c r="G606" s="144"/>
      <c r="H606" s="111"/>
      <c r="I606" s="144"/>
      <c r="J606" s="111"/>
      <c r="K606" s="144"/>
      <c r="N606" s="111"/>
    </row>
    <row r="607">
      <c r="E607" s="144"/>
      <c r="F607" s="111"/>
      <c r="G607" s="144"/>
      <c r="H607" s="111"/>
      <c r="I607" s="144"/>
      <c r="J607" s="111"/>
      <c r="K607" s="144"/>
      <c r="N607" s="111"/>
    </row>
    <row r="608">
      <c r="E608" s="144"/>
      <c r="F608" s="111"/>
      <c r="G608" s="144"/>
      <c r="H608" s="111"/>
      <c r="I608" s="144"/>
      <c r="J608" s="111"/>
      <c r="K608" s="144"/>
      <c r="N608" s="111"/>
    </row>
    <row r="609">
      <c r="E609" s="144"/>
      <c r="F609" s="111"/>
      <c r="G609" s="144"/>
      <c r="H609" s="111"/>
      <c r="I609" s="144"/>
      <c r="J609" s="111"/>
      <c r="K609" s="144"/>
      <c r="N609" s="111"/>
    </row>
    <row r="610">
      <c r="E610" s="144"/>
      <c r="F610" s="111"/>
      <c r="G610" s="144"/>
      <c r="H610" s="111"/>
      <c r="I610" s="144"/>
      <c r="J610" s="111"/>
      <c r="K610" s="144"/>
      <c r="N610" s="111"/>
    </row>
    <row r="611">
      <c r="E611" s="144"/>
      <c r="F611" s="111"/>
      <c r="G611" s="144"/>
      <c r="H611" s="111"/>
      <c r="I611" s="144"/>
      <c r="J611" s="111"/>
      <c r="K611" s="144"/>
      <c r="N611" s="111"/>
    </row>
    <row r="612">
      <c r="E612" s="144"/>
      <c r="F612" s="111"/>
      <c r="G612" s="144"/>
      <c r="H612" s="111"/>
      <c r="I612" s="144"/>
      <c r="J612" s="111"/>
      <c r="K612" s="144"/>
      <c r="N612" s="111"/>
    </row>
    <row r="613">
      <c r="E613" s="144"/>
      <c r="F613" s="111"/>
      <c r="G613" s="144"/>
      <c r="H613" s="111"/>
      <c r="I613" s="144"/>
      <c r="J613" s="111"/>
      <c r="K613" s="144"/>
      <c r="N613" s="111"/>
    </row>
    <row r="614">
      <c r="E614" s="144"/>
      <c r="F614" s="111"/>
      <c r="G614" s="144"/>
      <c r="H614" s="111"/>
      <c r="I614" s="144"/>
      <c r="J614" s="111"/>
      <c r="K614" s="144"/>
      <c r="N614" s="111"/>
    </row>
    <row r="615">
      <c r="E615" s="144"/>
      <c r="F615" s="111"/>
      <c r="G615" s="144"/>
      <c r="H615" s="111"/>
      <c r="I615" s="144"/>
      <c r="J615" s="111"/>
      <c r="K615" s="144"/>
      <c r="N615" s="111"/>
    </row>
    <row r="616">
      <c r="E616" s="144"/>
      <c r="F616" s="111"/>
      <c r="G616" s="144"/>
      <c r="H616" s="111"/>
      <c r="I616" s="144"/>
      <c r="J616" s="111"/>
      <c r="K616" s="144"/>
      <c r="N616" s="111"/>
    </row>
    <row r="617">
      <c r="E617" s="144"/>
      <c r="F617" s="111"/>
      <c r="G617" s="144"/>
      <c r="H617" s="111"/>
      <c r="I617" s="144"/>
      <c r="J617" s="111"/>
      <c r="K617" s="144"/>
      <c r="N617" s="111"/>
    </row>
    <row r="618">
      <c r="E618" s="144"/>
      <c r="F618" s="111"/>
      <c r="G618" s="144"/>
      <c r="H618" s="111"/>
      <c r="I618" s="144"/>
      <c r="J618" s="111"/>
      <c r="K618" s="144"/>
      <c r="N618" s="111"/>
    </row>
    <row r="619">
      <c r="E619" s="144"/>
      <c r="F619" s="111"/>
      <c r="G619" s="144"/>
      <c r="H619" s="111"/>
      <c r="I619" s="144"/>
      <c r="J619" s="111"/>
      <c r="K619" s="144"/>
      <c r="N619" s="111"/>
    </row>
    <row r="620">
      <c r="E620" s="144"/>
      <c r="F620" s="111"/>
      <c r="G620" s="144"/>
      <c r="H620" s="111"/>
      <c r="I620" s="144"/>
      <c r="J620" s="111"/>
      <c r="K620" s="144"/>
      <c r="N620" s="111"/>
    </row>
    <row r="621">
      <c r="E621" s="144"/>
      <c r="F621" s="111"/>
      <c r="G621" s="144"/>
      <c r="H621" s="111"/>
      <c r="I621" s="144"/>
      <c r="J621" s="111"/>
      <c r="K621" s="144"/>
      <c r="N621" s="111"/>
    </row>
    <row r="622">
      <c r="E622" s="144"/>
      <c r="F622" s="111"/>
      <c r="G622" s="144"/>
      <c r="H622" s="111"/>
      <c r="I622" s="144"/>
      <c r="J622" s="111"/>
      <c r="K622" s="144"/>
      <c r="N622" s="111"/>
    </row>
    <row r="623">
      <c r="E623" s="144"/>
      <c r="F623" s="111"/>
      <c r="G623" s="144"/>
      <c r="H623" s="111"/>
      <c r="I623" s="144"/>
      <c r="J623" s="111"/>
      <c r="K623" s="144"/>
      <c r="N623" s="111"/>
    </row>
    <row r="624">
      <c r="E624" s="144"/>
      <c r="F624" s="111"/>
      <c r="G624" s="144"/>
      <c r="H624" s="111"/>
      <c r="I624" s="144"/>
      <c r="J624" s="111"/>
      <c r="K624" s="144"/>
      <c r="N624" s="111"/>
    </row>
    <row r="625">
      <c r="E625" s="144"/>
      <c r="F625" s="111"/>
      <c r="G625" s="144"/>
      <c r="H625" s="111"/>
      <c r="I625" s="144"/>
      <c r="J625" s="111"/>
      <c r="K625" s="144"/>
      <c r="N625" s="111"/>
    </row>
    <row r="626">
      <c r="E626" s="144"/>
      <c r="F626" s="111"/>
      <c r="G626" s="144"/>
      <c r="H626" s="111"/>
      <c r="I626" s="144"/>
      <c r="J626" s="111"/>
      <c r="K626" s="144"/>
      <c r="N626" s="111"/>
    </row>
    <row r="627">
      <c r="E627" s="144"/>
      <c r="F627" s="111"/>
      <c r="G627" s="144"/>
      <c r="H627" s="111"/>
      <c r="I627" s="144"/>
      <c r="J627" s="111"/>
      <c r="K627" s="144"/>
      <c r="N627" s="111"/>
    </row>
    <row r="628">
      <c r="E628" s="144"/>
      <c r="F628" s="111"/>
      <c r="G628" s="144"/>
      <c r="H628" s="111"/>
      <c r="I628" s="144"/>
      <c r="J628" s="111"/>
      <c r="K628" s="144"/>
      <c r="N628" s="111"/>
    </row>
    <row r="629">
      <c r="E629" s="144"/>
      <c r="F629" s="111"/>
      <c r="G629" s="144"/>
      <c r="H629" s="111"/>
      <c r="I629" s="144"/>
      <c r="J629" s="111"/>
      <c r="K629" s="144"/>
      <c r="N629" s="111"/>
    </row>
    <row r="630">
      <c r="E630" s="144"/>
      <c r="F630" s="111"/>
      <c r="G630" s="144"/>
      <c r="H630" s="111"/>
      <c r="I630" s="144"/>
      <c r="J630" s="111"/>
      <c r="K630" s="144"/>
      <c r="N630" s="111"/>
    </row>
    <row r="631">
      <c r="E631" s="144"/>
      <c r="F631" s="111"/>
      <c r="G631" s="144"/>
      <c r="H631" s="111"/>
      <c r="I631" s="144"/>
      <c r="J631" s="111"/>
      <c r="K631" s="144"/>
      <c r="N631" s="111"/>
    </row>
    <row r="632">
      <c r="E632" s="144"/>
      <c r="F632" s="111"/>
      <c r="G632" s="144"/>
      <c r="H632" s="111"/>
      <c r="I632" s="144"/>
      <c r="J632" s="111"/>
      <c r="K632" s="144"/>
      <c r="N632" s="111"/>
    </row>
    <row r="633">
      <c r="E633" s="144"/>
      <c r="F633" s="111"/>
      <c r="G633" s="144"/>
      <c r="H633" s="111"/>
      <c r="I633" s="144"/>
      <c r="J633" s="111"/>
      <c r="K633" s="144"/>
      <c r="N633" s="111"/>
    </row>
    <row r="634">
      <c r="E634" s="144"/>
      <c r="F634" s="111"/>
      <c r="G634" s="144"/>
      <c r="H634" s="111"/>
      <c r="I634" s="144"/>
      <c r="J634" s="111"/>
      <c r="K634" s="144"/>
      <c r="N634" s="111"/>
    </row>
    <row r="635">
      <c r="E635" s="144"/>
      <c r="F635" s="111"/>
      <c r="G635" s="144"/>
      <c r="H635" s="111"/>
      <c r="I635" s="144"/>
      <c r="J635" s="111"/>
      <c r="K635" s="144"/>
      <c r="N635" s="111"/>
    </row>
    <row r="636">
      <c r="E636" s="144"/>
      <c r="F636" s="111"/>
      <c r="G636" s="144"/>
      <c r="H636" s="111"/>
      <c r="I636" s="144"/>
      <c r="J636" s="111"/>
      <c r="K636" s="144"/>
      <c r="N636" s="111"/>
    </row>
    <row r="637">
      <c r="E637" s="144"/>
      <c r="F637" s="111"/>
      <c r="G637" s="144"/>
      <c r="H637" s="111"/>
      <c r="I637" s="144"/>
      <c r="J637" s="111"/>
      <c r="K637" s="144"/>
      <c r="N637" s="111"/>
    </row>
    <row r="638">
      <c r="E638" s="144"/>
      <c r="F638" s="111"/>
      <c r="G638" s="144"/>
      <c r="H638" s="111"/>
      <c r="I638" s="144"/>
      <c r="J638" s="111"/>
      <c r="K638" s="144"/>
      <c r="N638" s="111"/>
    </row>
    <row r="639">
      <c r="E639" s="144"/>
      <c r="F639" s="111"/>
      <c r="G639" s="144"/>
      <c r="H639" s="111"/>
      <c r="I639" s="144"/>
      <c r="J639" s="111"/>
      <c r="K639" s="144"/>
      <c r="N639" s="111"/>
    </row>
    <row r="640">
      <c r="E640" s="144"/>
      <c r="F640" s="111"/>
      <c r="G640" s="144"/>
      <c r="H640" s="111"/>
      <c r="I640" s="144"/>
      <c r="J640" s="111"/>
      <c r="K640" s="144"/>
      <c r="N640" s="111"/>
    </row>
    <row r="641">
      <c r="E641" s="144"/>
      <c r="F641" s="111"/>
      <c r="G641" s="144"/>
      <c r="H641" s="111"/>
      <c r="I641" s="144"/>
      <c r="J641" s="111"/>
      <c r="K641" s="144"/>
      <c r="N641" s="111"/>
    </row>
    <row r="642">
      <c r="E642" s="144"/>
      <c r="F642" s="111"/>
      <c r="G642" s="144"/>
      <c r="H642" s="111"/>
      <c r="I642" s="144"/>
      <c r="J642" s="111"/>
      <c r="K642" s="144"/>
      <c r="N642" s="111"/>
    </row>
    <row r="643">
      <c r="E643" s="144"/>
      <c r="F643" s="111"/>
      <c r="G643" s="144"/>
      <c r="H643" s="111"/>
      <c r="I643" s="144"/>
      <c r="J643" s="111"/>
      <c r="K643" s="144"/>
      <c r="N643" s="111"/>
    </row>
    <row r="644">
      <c r="E644" s="144"/>
      <c r="F644" s="111"/>
      <c r="G644" s="144"/>
      <c r="H644" s="111"/>
      <c r="I644" s="144"/>
      <c r="J644" s="111"/>
      <c r="K644" s="144"/>
      <c r="N644" s="111"/>
    </row>
    <row r="645">
      <c r="E645" s="144"/>
      <c r="F645" s="111"/>
      <c r="G645" s="144"/>
      <c r="H645" s="111"/>
      <c r="I645" s="144"/>
      <c r="J645" s="111"/>
      <c r="K645" s="144"/>
      <c r="N645" s="111"/>
    </row>
    <row r="646">
      <c r="E646" s="144"/>
      <c r="F646" s="111"/>
      <c r="G646" s="144"/>
      <c r="H646" s="111"/>
      <c r="I646" s="144"/>
      <c r="J646" s="111"/>
      <c r="K646" s="144"/>
      <c r="N646" s="111"/>
    </row>
    <row r="647">
      <c r="E647" s="144"/>
      <c r="F647" s="111"/>
      <c r="G647" s="144"/>
      <c r="H647" s="111"/>
      <c r="I647" s="144"/>
      <c r="J647" s="111"/>
      <c r="K647" s="144"/>
      <c r="N647" s="111"/>
    </row>
    <row r="648">
      <c r="E648" s="144"/>
      <c r="F648" s="111"/>
      <c r="G648" s="144"/>
      <c r="H648" s="111"/>
      <c r="I648" s="144"/>
      <c r="J648" s="111"/>
      <c r="K648" s="144"/>
      <c r="N648" s="111"/>
    </row>
    <row r="649">
      <c r="E649" s="144"/>
      <c r="F649" s="111"/>
      <c r="G649" s="144"/>
      <c r="H649" s="111"/>
      <c r="I649" s="144"/>
      <c r="J649" s="111"/>
      <c r="K649" s="144"/>
      <c r="N649" s="111"/>
    </row>
    <row r="650">
      <c r="E650" s="144"/>
      <c r="F650" s="111"/>
      <c r="G650" s="144"/>
      <c r="H650" s="111"/>
      <c r="I650" s="144"/>
      <c r="J650" s="111"/>
      <c r="K650" s="144"/>
      <c r="N650" s="111"/>
    </row>
    <row r="651">
      <c r="E651" s="144"/>
      <c r="F651" s="111"/>
      <c r="G651" s="144"/>
      <c r="H651" s="111"/>
      <c r="I651" s="144"/>
      <c r="J651" s="111"/>
      <c r="K651" s="144"/>
      <c r="N651" s="111"/>
    </row>
    <row r="652">
      <c r="E652" s="144"/>
      <c r="F652" s="111"/>
      <c r="G652" s="144"/>
      <c r="H652" s="111"/>
      <c r="I652" s="144"/>
      <c r="J652" s="111"/>
      <c r="K652" s="144"/>
      <c r="N652" s="111"/>
    </row>
    <row r="653">
      <c r="E653" s="144"/>
      <c r="F653" s="111"/>
      <c r="G653" s="144"/>
      <c r="H653" s="111"/>
      <c r="I653" s="144"/>
      <c r="J653" s="111"/>
      <c r="K653" s="144"/>
      <c r="N653" s="111"/>
    </row>
    <row r="654">
      <c r="E654" s="144"/>
      <c r="F654" s="111"/>
      <c r="G654" s="144"/>
      <c r="H654" s="111"/>
      <c r="I654" s="144"/>
      <c r="J654" s="111"/>
      <c r="K654" s="144"/>
      <c r="N654" s="111"/>
    </row>
    <row r="655">
      <c r="E655" s="144"/>
      <c r="F655" s="111"/>
      <c r="G655" s="144"/>
      <c r="H655" s="111"/>
      <c r="I655" s="144"/>
      <c r="J655" s="111"/>
      <c r="K655" s="144"/>
      <c r="N655" s="111"/>
    </row>
    <row r="656">
      <c r="E656" s="144"/>
      <c r="F656" s="111"/>
      <c r="G656" s="144"/>
      <c r="H656" s="111"/>
      <c r="I656" s="144"/>
      <c r="J656" s="111"/>
      <c r="K656" s="144"/>
      <c r="N656" s="111"/>
    </row>
    <row r="657">
      <c r="E657" s="144"/>
      <c r="F657" s="111"/>
      <c r="G657" s="144"/>
      <c r="H657" s="111"/>
      <c r="I657" s="144"/>
      <c r="J657" s="111"/>
      <c r="K657" s="144"/>
      <c r="N657" s="111"/>
    </row>
    <row r="658">
      <c r="E658" s="144"/>
      <c r="F658" s="111"/>
      <c r="G658" s="144"/>
      <c r="H658" s="111"/>
      <c r="I658" s="144"/>
      <c r="J658" s="111"/>
      <c r="K658" s="144"/>
      <c r="N658" s="111"/>
    </row>
    <row r="659">
      <c r="E659" s="144"/>
      <c r="F659" s="111"/>
      <c r="G659" s="144"/>
      <c r="H659" s="111"/>
      <c r="I659" s="144"/>
      <c r="J659" s="111"/>
      <c r="K659" s="144"/>
      <c r="N659" s="111"/>
    </row>
    <row r="660">
      <c r="E660" s="144"/>
      <c r="F660" s="111"/>
      <c r="G660" s="144"/>
      <c r="H660" s="111"/>
      <c r="I660" s="144"/>
      <c r="J660" s="111"/>
      <c r="K660" s="144"/>
      <c r="N660" s="111"/>
    </row>
    <row r="661">
      <c r="E661" s="144"/>
      <c r="F661" s="111"/>
      <c r="G661" s="144"/>
      <c r="H661" s="111"/>
      <c r="I661" s="144"/>
      <c r="J661" s="111"/>
      <c r="K661" s="144"/>
      <c r="N661" s="111"/>
    </row>
    <row r="662">
      <c r="E662" s="144"/>
      <c r="F662" s="111"/>
      <c r="G662" s="144"/>
      <c r="H662" s="111"/>
      <c r="I662" s="144"/>
      <c r="J662" s="111"/>
      <c r="K662" s="144"/>
      <c r="N662" s="111"/>
    </row>
    <row r="663">
      <c r="E663" s="144"/>
      <c r="F663" s="111"/>
      <c r="G663" s="144"/>
      <c r="H663" s="111"/>
      <c r="I663" s="144"/>
      <c r="J663" s="111"/>
      <c r="K663" s="144"/>
      <c r="N663" s="111"/>
    </row>
    <row r="664">
      <c r="E664" s="144"/>
      <c r="F664" s="111"/>
      <c r="G664" s="144"/>
      <c r="H664" s="111"/>
      <c r="I664" s="144"/>
      <c r="J664" s="111"/>
      <c r="K664" s="144"/>
      <c r="N664" s="111"/>
    </row>
    <row r="665">
      <c r="E665" s="144"/>
      <c r="F665" s="111"/>
      <c r="G665" s="144"/>
      <c r="H665" s="111"/>
      <c r="I665" s="144"/>
      <c r="J665" s="111"/>
      <c r="K665" s="144"/>
      <c r="N665" s="111"/>
    </row>
    <row r="666">
      <c r="E666" s="144"/>
      <c r="F666" s="111"/>
      <c r="G666" s="144"/>
      <c r="H666" s="111"/>
      <c r="I666" s="144"/>
      <c r="J666" s="111"/>
      <c r="K666" s="144"/>
      <c r="N666" s="111"/>
    </row>
    <row r="667">
      <c r="E667" s="144"/>
      <c r="F667" s="111"/>
      <c r="G667" s="144"/>
      <c r="H667" s="111"/>
      <c r="I667" s="144"/>
      <c r="J667" s="111"/>
      <c r="K667" s="144"/>
      <c r="N667" s="111"/>
    </row>
    <row r="668">
      <c r="E668" s="144"/>
      <c r="F668" s="111"/>
      <c r="G668" s="144"/>
      <c r="H668" s="111"/>
      <c r="I668" s="144"/>
      <c r="J668" s="111"/>
      <c r="K668" s="144"/>
      <c r="N668" s="111"/>
    </row>
    <row r="669">
      <c r="E669" s="144"/>
      <c r="F669" s="111"/>
      <c r="G669" s="144"/>
      <c r="H669" s="111"/>
      <c r="I669" s="144"/>
      <c r="J669" s="111"/>
      <c r="K669" s="144"/>
      <c r="N669" s="111"/>
    </row>
    <row r="670">
      <c r="E670" s="144"/>
      <c r="F670" s="111"/>
      <c r="G670" s="144"/>
      <c r="H670" s="111"/>
      <c r="I670" s="144"/>
      <c r="J670" s="111"/>
      <c r="K670" s="144"/>
      <c r="N670" s="111"/>
    </row>
    <row r="671">
      <c r="E671" s="144"/>
      <c r="F671" s="111"/>
      <c r="G671" s="144"/>
      <c r="H671" s="111"/>
      <c r="I671" s="144"/>
      <c r="J671" s="111"/>
      <c r="K671" s="144"/>
      <c r="N671" s="111"/>
    </row>
    <row r="672">
      <c r="E672" s="144"/>
      <c r="F672" s="111"/>
      <c r="G672" s="144"/>
      <c r="H672" s="111"/>
      <c r="I672" s="144"/>
      <c r="J672" s="111"/>
      <c r="K672" s="144"/>
      <c r="N672" s="111"/>
    </row>
    <row r="673">
      <c r="E673" s="144"/>
      <c r="F673" s="111"/>
      <c r="G673" s="144"/>
      <c r="H673" s="111"/>
      <c r="I673" s="144"/>
      <c r="J673" s="111"/>
      <c r="K673" s="144"/>
      <c r="N673" s="111"/>
    </row>
    <row r="674">
      <c r="E674" s="144"/>
      <c r="F674" s="111"/>
      <c r="G674" s="144"/>
      <c r="H674" s="111"/>
      <c r="I674" s="144"/>
      <c r="J674" s="111"/>
      <c r="K674" s="144"/>
      <c r="N674" s="111"/>
    </row>
    <row r="675">
      <c r="E675" s="144"/>
      <c r="F675" s="111"/>
      <c r="G675" s="144"/>
      <c r="H675" s="111"/>
      <c r="I675" s="144"/>
      <c r="J675" s="111"/>
      <c r="K675" s="144"/>
      <c r="N675" s="111"/>
    </row>
    <row r="676">
      <c r="E676" s="144"/>
      <c r="F676" s="111"/>
      <c r="G676" s="144"/>
      <c r="H676" s="111"/>
      <c r="I676" s="144"/>
      <c r="J676" s="111"/>
      <c r="K676" s="144"/>
      <c r="N676" s="111"/>
    </row>
    <row r="677">
      <c r="E677" s="144"/>
      <c r="F677" s="111"/>
      <c r="G677" s="144"/>
      <c r="H677" s="111"/>
      <c r="I677" s="144"/>
      <c r="J677" s="111"/>
      <c r="K677" s="144"/>
      <c r="N677" s="111"/>
    </row>
    <row r="678">
      <c r="E678" s="144"/>
      <c r="F678" s="111"/>
      <c r="G678" s="144"/>
      <c r="H678" s="111"/>
      <c r="I678" s="144"/>
      <c r="J678" s="111"/>
      <c r="K678" s="144"/>
      <c r="N678" s="111"/>
    </row>
    <row r="679">
      <c r="E679" s="144"/>
      <c r="F679" s="111"/>
      <c r="G679" s="144"/>
      <c r="H679" s="111"/>
      <c r="I679" s="144"/>
      <c r="J679" s="111"/>
      <c r="K679" s="144"/>
      <c r="N679" s="111"/>
    </row>
    <row r="680">
      <c r="E680" s="144"/>
      <c r="F680" s="111"/>
      <c r="G680" s="144"/>
      <c r="H680" s="111"/>
      <c r="I680" s="144"/>
      <c r="J680" s="111"/>
      <c r="K680" s="144"/>
      <c r="N680" s="111"/>
    </row>
    <row r="681">
      <c r="E681" s="144"/>
      <c r="F681" s="111"/>
      <c r="G681" s="144"/>
      <c r="H681" s="111"/>
      <c r="I681" s="144"/>
      <c r="J681" s="111"/>
      <c r="K681" s="144"/>
      <c r="N681" s="111"/>
    </row>
    <row r="682">
      <c r="E682" s="144"/>
      <c r="F682" s="111"/>
      <c r="G682" s="144"/>
      <c r="H682" s="111"/>
      <c r="I682" s="144"/>
      <c r="J682" s="111"/>
      <c r="K682" s="144"/>
      <c r="N682" s="111"/>
    </row>
    <row r="683">
      <c r="E683" s="144"/>
      <c r="F683" s="111"/>
      <c r="G683" s="144"/>
      <c r="H683" s="111"/>
      <c r="I683" s="144"/>
      <c r="J683" s="111"/>
      <c r="K683" s="144"/>
      <c r="N683" s="111"/>
    </row>
    <row r="684">
      <c r="E684" s="144"/>
      <c r="F684" s="111"/>
      <c r="G684" s="144"/>
      <c r="H684" s="111"/>
      <c r="I684" s="144"/>
      <c r="J684" s="111"/>
      <c r="K684" s="144"/>
      <c r="N684" s="111"/>
    </row>
    <row r="685">
      <c r="E685" s="144"/>
      <c r="F685" s="111"/>
      <c r="G685" s="144"/>
      <c r="H685" s="111"/>
      <c r="I685" s="144"/>
      <c r="J685" s="111"/>
      <c r="K685" s="144"/>
      <c r="N685" s="111"/>
    </row>
    <row r="686">
      <c r="E686" s="144"/>
      <c r="F686" s="111"/>
      <c r="G686" s="144"/>
      <c r="H686" s="111"/>
      <c r="I686" s="144"/>
      <c r="J686" s="111"/>
      <c r="K686" s="144"/>
      <c r="N686" s="111"/>
    </row>
    <row r="687">
      <c r="E687" s="144"/>
      <c r="F687" s="111"/>
      <c r="G687" s="144"/>
      <c r="H687" s="111"/>
      <c r="I687" s="144"/>
      <c r="J687" s="111"/>
      <c r="K687" s="144"/>
      <c r="N687" s="111"/>
    </row>
    <row r="688">
      <c r="E688" s="144"/>
      <c r="F688" s="111"/>
      <c r="G688" s="144"/>
      <c r="H688" s="111"/>
      <c r="I688" s="144"/>
      <c r="J688" s="111"/>
      <c r="K688" s="144"/>
      <c r="N688" s="111"/>
    </row>
    <row r="689">
      <c r="E689" s="144"/>
      <c r="F689" s="111"/>
      <c r="G689" s="144"/>
      <c r="H689" s="111"/>
      <c r="I689" s="144"/>
      <c r="J689" s="111"/>
      <c r="K689" s="144"/>
      <c r="N689" s="111"/>
    </row>
    <row r="690">
      <c r="E690" s="144"/>
      <c r="F690" s="111"/>
      <c r="G690" s="144"/>
      <c r="H690" s="111"/>
      <c r="I690" s="144"/>
      <c r="J690" s="111"/>
      <c r="K690" s="144"/>
      <c r="N690" s="111"/>
    </row>
    <row r="691">
      <c r="E691" s="144"/>
      <c r="F691" s="111"/>
      <c r="G691" s="144"/>
      <c r="H691" s="111"/>
      <c r="I691" s="144"/>
      <c r="J691" s="111"/>
      <c r="K691" s="144"/>
      <c r="N691" s="111"/>
    </row>
    <row r="692">
      <c r="E692" s="144"/>
      <c r="F692" s="111"/>
      <c r="G692" s="144"/>
      <c r="H692" s="111"/>
      <c r="I692" s="144"/>
      <c r="J692" s="111"/>
      <c r="K692" s="144"/>
      <c r="N692" s="111"/>
    </row>
    <row r="693">
      <c r="E693" s="144"/>
      <c r="F693" s="111"/>
      <c r="G693" s="144"/>
      <c r="H693" s="111"/>
      <c r="I693" s="144"/>
      <c r="J693" s="111"/>
      <c r="K693" s="144"/>
      <c r="N693" s="111"/>
    </row>
    <row r="694">
      <c r="E694" s="144"/>
      <c r="F694" s="111"/>
      <c r="G694" s="144"/>
      <c r="H694" s="111"/>
      <c r="I694" s="144"/>
      <c r="J694" s="111"/>
      <c r="K694" s="144"/>
      <c r="N694" s="111"/>
    </row>
    <row r="695">
      <c r="E695" s="144"/>
      <c r="F695" s="111"/>
      <c r="G695" s="144"/>
      <c r="H695" s="111"/>
      <c r="I695" s="144"/>
      <c r="J695" s="111"/>
      <c r="K695" s="144"/>
      <c r="N695" s="111"/>
    </row>
    <row r="696">
      <c r="E696" s="144"/>
      <c r="F696" s="111"/>
      <c r="G696" s="144"/>
      <c r="H696" s="111"/>
      <c r="I696" s="144"/>
      <c r="J696" s="111"/>
      <c r="K696" s="144"/>
      <c r="N696" s="111"/>
    </row>
    <row r="697">
      <c r="E697" s="144"/>
      <c r="F697" s="111"/>
      <c r="G697" s="144"/>
      <c r="H697" s="111"/>
      <c r="I697" s="144"/>
      <c r="J697" s="111"/>
      <c r="K697" s="144"/>
      <c r="N697" s="111"/>
    </row>
    <row r="698">
      <c r="E698" s="144"/>
      <c r="F698" s="111"/>
      <c r="G698" s="144"/>
      <c r="H698" s="111"/>
      <c r="I698" s="144"/>
      <c r="J698" s="111"/>
      <c r="K698" s="144"/>
      <c r="N698" s="111"/>
    </row>
    <row r="699">
      <c r="E699" s="144"/>
      <c r="F699" s="111"/>
      <c r="G699" s="144"/>
      <c r="H699" s="111"/>
      <c r="I699" s="144"/>
      <c r="J699" s="111"/>
      <c r="K699" s="144"/>
      <c r="N699" s="111"/>
    </row>
    <row r="700">
      <c r="E700" s="144"/>
      <c r="F700" s="111"/>
      <c r="G700" s="144"/>
      <c r="H700" s="111"/>
      <c r="I700" s="144"/>
      <c r="J700" s="111"/>
      <c r="K700" s="144"/>
      <c r="N700" s="111"/>
    </row>
    <row r="701">
      <c r="E701" s="144"/>
      <c r="F701" s="111"/>
      <c r="G701" s="144"/>
      <c r="H701" s="111"/>
      <c r="I701" s="144"/>
      <c r="J701" s="111"/>
      <c r="K701" s="144"/>
      <c r="N701" s="111"/>
    </row>
    <row r="702">
      <c r="E702" s="144"/>
      <c r="F702" s="111"/>
      <c r="G702" s="144"/>
      <c r="H702" s="111"/>
      <c r="I702" s="144"/>
      <c r="J702" s="111"/>
      <c r="K702" s="144"/>
      <c r="N702" s="111"/>
    </row>
    <row r="703">
      <c r="E703" s="144"/>
      <c r="F703" s="111"/>
      <c r="G703" s="144"/>
      <c r="H703" s="111"/>
      <c r="I703" s="144"/>
      <c r="J703" s="111"/>
      <c r="K703" s="144"/>
      <c r="N703" s="111"/>
    </row>
    <row r="704">
      <c r="E704" s="144"/>
      <c r="F704" s="111"/>
      <c r="G704" s="144"/>
      <c r="H704" s="111"/>
      <c r="I704" s="144"/>
      <c r="J704" s="111"/>
      <c r="K704" s="144"/>
      <c r="N704" s="111"/>
    </row>
    <row r="705">
      <c r="E705" s="144"/>
      <c r="F705" s="111"/>
      <c r="G705" s="144"/>
      <c r="H705" s="111"/>
      <c r="I705" s="144"/>
      <c r="J705" s="111"/>
      <c r="K705" s="144"/>
      <c r="N705" s="111"/>
    </row>
    <row r="706">
      <c r="E706" s="144"/>
      <c r="F706" s="111"/>
      <c r="G706" s="144"/>
      <c r="H706" s="111"/>
      <c r="I706" s="144"/>
      <c r="J706" s="111"/>
      <c r="K706" s="144"/>
      <c r="N706" s="111"/>
    </row>
    <row r="707">
      <c r="E707" s="144"/>
      <c r="F707" s="111"/>
      <c r="G707" s="144"/>
      <c r="H707" s="111"/>
      <c r="I707" s="144"/>
      <c r="J707" s="111"/>
      <c r="K707" s="144"/>
      <c r="N707" s="111"/>
    </row>
    <row r="708">
      <c r="E708" s="144"/>
      <c r="F708" s="111"/>
      <c r="G708" s="144"/>
      <c r="H708" s="111"/>
      <c r="I708" s="144"/>
      <c r="J708" s="111"/>
      <c r="K708" s="144"/>
      <c r="N708" s="111"/>
    </row>
    <row r="709">
      <c r="E709" s="144"/>
      <c r="F709" s="111"/>
      <c r="G709" s="144"/>
      <c r="H709" s="111"/>
      <c r="I709" s="144"/>
      <c r="J709" s="111"/>
      <c r="K709" s="144"/>
      <c r="N709" s="111"/>
    </row>
    <row r="710">
      <c r="E710" s="144"/>
      <c r="F710" s="111"/>
      <c r="G710" s="144"/>
      <c r="H710" s="111"/>
      <c r="I710" s="144"/>
      <c r="J710" s="111"/>
      <c r="K710" s="144"/>
      <c r="N710" s="111"/>
    </row>
    <row r="711">
      <c r="E711" s="144"/>
      <c r="F711" s="111"/>
      <c r="G711" s="144"/>
      <c r="H711" s="111"/>
      <c r="I711" s="144"/>
      <c r="J711" s="111"/>
      <c r="K711" s="144"/>
      <c r="N711" s="111"/>
    </row>
    <row r="712">
      <c r="E712" s="144"/>
      <c r="F712" s="111"/>
      <c r="G712" s="144"/>
      <c r="H712" s="111"/>
      <c r="I712" s="144"/>
      <c r="J712" s="111"/>
      <c r="K712" s="144"/>
      <c r="N712" s="111"/>
    </row>
    <row r="713">
      <c r="E713" s="144"/>
      <c r="F713" s="111"/>
      <c r="G713" s="144"/>
      <c r="H713" s="111"/>
      <c r="I713" s="144"/>
      <c r="J713" s="111"/>
      <c r="K713" s="144"/>
      <c r="N713" s="111"/>
    </row>
    <row r="714">
      <c r="E714" s="144"/>
      <c r="F714" s="111"/>
      <c r="G714" s="144"/>
      <c r="H714" s="111"/>
      <c r="I714" s="144"/>
      <c r="J714" s="111"/>
      <c r="K714" s="144"/>
      <c r="N714" s="111"/>
    </row>
    <row r="715">
      <c r="E715" s="144"/>
      <c r="F715" s="111"/>
      <c r="G715" s="144"/>
      <c r="H715" s="111"/>
      <c r="I715" s="144"/>
      <c r="J715" s="111"/>
      <c r="K715" s="144"/>
      <c r="N715" s="111"/>
    </row>
    <row r="716">
      <c r="E716" s="144"/>
      <c r="F716" s="111"/>
      <c r="G716" s="144"/>
      <c r="H716" s="111"/>
      <c r="I716" s="144"/>
      <c r="J716" s="111"/>
      <c r="K716" s="144"/>
      <c r="N716" s="111"/>
    </row>
    <row r="717">
      <c r="E717" s="144"/>
      <c r="F717" s="111"/>
      <c r="G717" s="144"/>
      <c r="H717" s="111"/>
      <c r="I717" s="144"/>
      <c r="J717" s="111"/>
      <c r="K717" s="144"/>
      <c r="N717" s="111"/>
    </row>
    <row r="718">
      <c r="E718" s="144"/>
      <c r="F718" s="111"/>
      <c r="G718" s="144"/>
      <c r="H718" s="111"/>
      <c r="I718" s="144"/>
      <c r="J718" s="111"/>
      <c r="K718" s="144"/>
      <c r="N718" s="111"/>
    </row>
    <row r="719">
      <c r="E719" s="144"/>
      <c r="F719" s="111"/>
      <c r="G719" s="144"/>
      <c r="H719" s="111"/>
      <c r="I719" s="144"/>
      <c r="J719" s="111"/>
      <c r="K719" s="144"/>
      <c r="N719" s="111"/>
    </row>
    <row r="720">
      <c r="E720" s="144"/>
      <c r="F720" s="111"/>
      <c r="G720" s="144"/>
      <c r="H720" s="111"/>
      <c r="I720" s="144"/>
      <c r="J720" s="111"/>
      <c r="K720" s="144"/>
      <c r="N720" s="111"/>
    </row>
    <row r="721">
      <c r="E721" s="144"/>
      <c r="F721" s="111"/>
      <c r="G721" s="144"/>
      <c r="H721" s="111"/>
      <c r="I721" s="144"/>
      <c r="J721" s="111"/>
      <c r="K721" s="144"/>
      <c r="N721" s="111"/>
    </row>
    <row r="722">
      <c r="E722" s="144"/>
      <c r="F722" s="111"/>
      <c r="G722" s="144"/>
      <c r="H722" s="111"/>
      <c r="I722" s="144"/>
      <c r="J722" s="111"/>
      <c r="K722" s="144"/>
      <c r="N722" s="111"/>
    </row>
    <row r="723">
      <c r="E723" s="144"/>
      <c r="F723" s="111"/>
      <c r="G723" s="144"/>
      <c r="H723" s="111"/>
      <c r="I723" s="144"/>
      <c r="J723" s="111"/>
      <c r="K723" s="144"/>
      <c r="N723" s="111"/>
    </row>
    <row r="724">
      <c r="E724" s="144"/>
      <c r="F724" s="111"/>
      <c r="G724" s="144"/>
      <c r="H724" s="111"/>
      <c r="I724" s="144"/>
      <c r="J724" s="111"/>
      <c r="K724" s="144"/>
      <c r="N724" s="111"/>
    </row>
    <row r="725">
      <c r="E725" s="144"/>
      <c r="F725" s="111"/>
      <c r="G725" s="144"/>
      <c r="H725" s="111"/>
      <c r="I725" s="144"/>
      <c r="J725" s="111"/>
      <c r="K725" s="144"/>
      <c r="N725" s="111"/>
    </row>
    <row r="726">
      <c r="E726" s="144"/>
      <c r="F726" s="111"/>
      <c r="G726" s="144"/>
      <c r="H726" s="111"/>
      <c r="I726" s="144"/>
      <c r="J726" s="111"/>
      <c r="K726" s="144"/>
      <c r="N726" s="111"/>
    </row>
    <row r="727">
      <c r="E727" s="144"/>
      <c r="F727" s="111"/>
      <c r="G727" s="144"/>
      <c r="H727" s="111"/>
      <c r="I727" s="144"/>
      <c r="J727" s="111"/>
      <c r="K727" s="144"/>
      <c r="N727" s="111"/>
    </row>
    <row r="728">
      <c r="E728" s="144"/>
      <c r="F728" s="111"/>
      <c r="G728" s="144"/>
      <c r="H728" s="111"/>
      <c r="I728" s="144"/>
      <c r="J728" s="111"/>
      <c r="K728" s="144"/>
      <c r="N728" s="111"/>
    </row>
    <row r="729">
      <c r="E729" s="144"/>
      <c r="F729" s="111"/>
      <c r="G729" s="144"/>
      <c r="H729" s="111"/>
      <c r="I729" s="144"/>
      <c r="J729" s="111"/>
      <c r="K729" s="144"/>
      <c r="N729" s="111"/>
    </row>
    <row r="730">
      <c r="E730" s="144"/>
      <c r="F730" s="111"/>
      <c r="G730" s="144"/>
      <c r="H730" s="111"/>
      <c r="I730" s="144"/>
      <c r="J730" s="111"/>
      <c r="K730" s="144"/>
      <c r="N730" s="111"/>
    </row>
    <row r="731">
      <c r="E731" s="144"/>
      <c r="F731" s="111"/>
      <c r="G731" s="144"/>
      <c r="H731" s="111"/>
      <c r="I731" s="144"/>
      <c r="J731" s="111"/>
      <c r="K731" s="144"/>
      <c r="N731" s="111"/>
    </row>
    <row r="732">
      <c r="E732" s="144"/>
      <c r="F732" s="111"/>
      <c r="G732" s="144"/>
      <c r="H732" s="111"/>
      <c r="I732" s="144"/>
      <c r="J732" s="111"/>
      <c r="K732" s="144"/>
      <c r="N732" s="111"/>
    </row>
    <row r="733">
      <c r="E733" s="144"/>
      <c r="F733" s="111"/>
      <c r="G733" s="144"/>
      <c r="H733" s="111"/>
      <c r="I733" s="144"/>
      <c r="J733" s="111"/>
      <c r="K733" s="144"/>
      <c r="N733" s="111"/>
    </row>
    <row r="734">
      <c r="E734" s="144"/>
      <c r="F734" s="111"/>
      <c r="G734" s="144"/>
      <c r="H734" s="111"/>
      <c r="I734" s="144"/>
      <c r="J734" s="111"/>
      <c r="K734" s="144"/>
      <c r="N734" s="111"/>
    </row>
    <row r="735">
      <c r="E735" s="144"/>
      <c r="F735" s="111"/>
      <c r="G735" s="144"/>
      <c r="H735" s="111"/>
      <c r="I735" s="144"/>
      <c r="J735" s="111"/>
      <c r="K735" s="144"/>
      <c r="N735" s="111"/>
    </row>
    <row r="736">
      <c r="E736" s="144"/>
      <c r="F736" s="111"/>
      <c r="G736" s="144"/>
      <c r="H736" s="111"/>
      <c r="I736" s="144"/>
      <c r="J736" s="111"/>
      <c r="K736" s="144"/>
      <c r="N736" s="111"/>
    </row>
    <row r="737">
      <c r="E737" s="144"/>
      <c r="F737" s="111"/>
      <c r="G737" s="144"/>
      <c r="H737" s="111"/>
      <c r="I737" s="144"/>
      <c r="J737" s="111"/>
      <c r="K737" s="144"/>
      <c r="N737" s="111"/>
    </row>
    <row r="738">
      <c r="E738" s="144"/>
      <c r="F738" s="111"/>
      <c r="G738" s="144"/>
      <c r="H738" s="111"/>
      <c r="I738" s="144"/>
      <c r="J738" s="111"/>
      <c r="K738" s="144"/>
      <c r="N738" s="111"/>
    </row>
    <row r="739">
      <c r="E739" s="144"/>
      <c r="F739" s="111"/>
      <c r="G739" s="144"/>
      <c r="H739" s="111"/>
      <c r="I739" s="144"/>
      <c r="J739" s="111"/>
      <c r="K739" s="144"/>
      <c r="N739" s="111"/>
    </row>
    <row r="740">
      <c r="E740" s="144"/>
      <c r="F740" s="111"/>
      <c r="G740" s="144"/>
      <c r="H740" s="111"/>
      <c r="I740" s="144"/>
      <c r="J740" s="111"/>
      <c r="K740" s="144"/>
      <c r="N740" s="111"/>
    </row>
    <row r="741">
      <c r="E741" s="144"/>
      <c r="F741" s="111"/>
      <c r="G741" s="144"/>
      <c r="H741" s="111"/>
      <c r="I741" s="144"/>
      <c r="J741" s="111"/>
      <c r="K741" s="144"/>
      <c r="N741" s="111"/>
    </row>
    <row r="742">
      <c r="E742" s="144"/>
      <c r="F742" s="111"/>
      <c r="G742" s="144"/>
      <c r="H742" s="111"/>
      <c r="I742" s="144"/>
      <c r="J742" s="111"/>
      <c r="K742" s="144"/>
      <c r="N742" s="111"/>
    </row>
    <row r="743">
      <c r="E743" s="144"/>
      <c r="F743" s="111"/>
      <c r="G743" s="144"/>
      <c r="H743" s="111"/>
      <c r="I743" s="144"/>
      <c r="J743" s="111"/>
      <c r="K743" s="144"/>
      <c r="N743" s="111"/>
    </row>
    <row r="744">
      <c r="E744" s="144"/>
      <c r="F744" s="111"/>
      <c r="G744" s="144"/>
      <c r="H744" s="111"/>
      <c r="I744" s="144"/>
      <c r="J744" s="111"/>
      <c r="K744" s="144"/>
      <c r="N744" s="111"/>
    </row>
    <row r="745">
      <c r="E745" s="144"/>
      <c r="F745" s="111"/>
      <c r="G745" s="144"/>
      <c r="H745" s="111"/>
      <c r="I745" s="144"/>
      <c r="J745" s="111"/>
      <c r="K745" s="144"/>
      <c r="N745" s="111"/>
    </row>
    <row r="746">
      <c r="E746" s="144"/>
      <c r="F746" s="111"/>
      <c r="G746" s="144"/>
      <c r="H746" s="111"/>
      <c r="I746" s="144"/>
      <c r="J746" s="111"/>
      <c r="K746" s="144"/>
      <c r="N746" s="111"/>
    </row>
    <row r="747">
      <c r="E747" s="144"/>
      <c r="F747" s="111"/>
      <c r="G747" s="144"/>
      <c r="H747" s="111"/>
      <c r="I747" s="144"/>
      <c r="J747" s="111"/>
      <c r="K747" s="144"/>
      <c r="N747" s="111"/>
    </row>
    <row r="748">
      <c r="E748" s="144"/>
      <c r="F748" s="111"/>
      <c r="G748" s="144"/>
      <c r="H748" s="111"/>
      <c r="I748" s="144"/>
      <c r="J748" s="111"/>
      <c r="K748" s="144"/>
      <c r="N748" s="111"/>
    </row>
    <row r="749">
      <c r="E749" s="144"/>
      <c r="F749" s="111"/>
      <c r="G749" s="144"/>
      <c r="H749" s="111"/>
      <c r="I749" s="144"/>
      <c r="J749" s="111"/>
      <c r="K749" s="144"/>
      <c r="N749" s="111"/>
    </row>
    <row r="750">
      <c r="E750" s="144"/>
      <c r="F750" s="111"/>
      <c r="G750" s="144"/>
      <c r="H750" s="111"/>
      <c r="I750" s="144"/>
      <c r="J750" s="111"/>
      <c r="K750" s="144"/>
      <c r="N750" s="111"/>
    </row>
    <row r="751">
      <c r="E751" s="144"/>
      <c r="F751" s="111"/>
      <c r="G751" s="144"/>
      <c r="H751" s="111"/>
      <c r="I751" s="144"/>
      <c r="J751" s="111"/>
      <c r="K751" s="144"/>
      <c r="N751" s="111"/>
    </row>
    <row r="752">
      <c r="E752" s="144"/>
      <c r="F752" s="111"/>
      <c r="G752" s="144"/>
      <c r="H752" s="111"/>
      <c r="I752" s="144"/>
      <c r="J752" s="111"/>
      <c r="K752" s="144"/>
      <c r="N752" s="111"/>
    </row>
    <row r="753">
      <c r="E753" s="144"/>
      <c r="F753" s="111"/>
      <c r="G753" s="144"/>
      <c r="H753" s="111"/>
      <c r="I753" s="144"/>
      <c r="J753" s="111"/>
      <c r="K753" s="144"/>
      <c r="N753" s="111"/>
    </row>
    <row r="754">
      <c r="E754" s="144"/>
      <c r="F754" s="111"/>
      <c r="G754" s="144"/>
      <c r="H754" s="111"/>
      <c r="I754" s="144"/>
      <c r="J754" s="111"/>
      <c r="K754" s="144"/>
      <c r="N754" s="111"/>
    </row>
    <row r="755">
      <c r="E755" s="144"/>
      <c r="F755" s="111"/>
      <c r="G755" s="144"/>
      <c r="H755" s="111"/>
      <c r="I755" s="144"/>
      <c r="J755" s="111"/>
      <c r="K755" s="144"/>
      <c r="N755" s="111"/>
    </row>
    <row r="756">
      <c r="E756" s="144"/>
      <c r="F756" s="111"/>
      <c r="G756" s="144"/>
      <c r="H756" s="111"/>
      <c r="I756" s="144"/>
      <c r="J756" s="111"/>
      <c r="K756" s="144"/>
      <c r="N756" s="111"/>
    </row>
    <row r="757">
      <c r="E757" s="144"/>
      <c r="F757" s="111"/>
      <c r="G757" s="144"/>
      <c r="H757" s="111"/>
      <c r="I757" s="144"/>
      <c r="J757" s="111"/>
      <c r="K757" s="144"/>
      <c r="N757" s="111"/>
    </row>
    <row r="758">
      <c r="E758" s="144"/>
      <c r="F758" s="111"/>
      <c r="G758" s="144"/>
      <c r="H758" s="111"/>
      <c r="I758" s="144"/>
      <c r="J758" s="111"/>
      <c r="K758" s="144"/>
      <c r="N758" s="111"/>
    </row>
    <row r="759">
      <c r="E759" s="144"/>
      <c r="F759" s="111"/>
      <c r="G759" s="144"/>
      <c r="H759" s="111"/>
      <c r="I759" s="144"/>
      <c r="J759" s="111"/>
      <c r="K759" s="144"/>
      <c r="N759" s="111"/>
    </row>
    <row r="760">
      <c r="E760" s="144"/>
      <c r="F760" s="111"/>
      <c r="G760" s="144"/>
      <c r="H760" s="111"/>
      <c r="I760" s="144"/>
      <c r="J760" s="111"/>
      <c r="K760" s="144"/>
      <c r="N760" s="111"/>
    </row>
    <row r="761">
      <c r="E761" s="144"/>
      <c r="F761" s="111"/>
      <c r="G761" s="144"/>
      <c r="H761" s="111"/>
      <c r="I761" s="144"/>
      <c r="J761" s="111"/>
      <c r="K761" s="144"/>
      <c r="N761" s="111"/>
    </row>
    <row r="762">
      <c r="E762" s="144"/>
      <c r="F762" s="111"/>
      <c r="G762" s="144"/>
      <c r="H762" s="111"/>
      <c r="I762" s="144"/>
      <c r="J762" s="111"/>
      <c r="K762" s="144"/>
      <c r="N762" s="111"/>
    </row>
    <row r="763">
      <c r="E763" s="144"/>
      <c r="F763" s="111"/>
      <c r="G763" s="144"/>
      <c r="H763" s="111"/>
      <c r="I763" s="144"/>
      <c r="J763" s="111"/>
      <c r="K763" s="144"/>
      <c r="N763" s="111"/>
    </row>
    <row r="764">
      <c r="E764" s="144"/>
      <c r="F764" s="111"/>
      <c r="G764" s="144"/>
      <c r="H764" s="111"/>
      <c r="I764" s="144"/>
      <c r="J764" s="111"/>
      <c r="K764" s="144"/>
      <c r="N764" s="111"/>
    </row>
    <row r="765">
      <c r="E765" s="144"/>
      <c r="F765" s="111"/>
      <c r="G765" s="144"/>
      <c r="H765" s="111"/>
      <c r="I765" s="144"/>
      <c r="J765" s="111"/>
      <c r="K765" s="144"/>
      <c r="N765" s="111"/>
    </row>
    <row r="766">
      <c r="E766" s="144"/>
      <c r="F766" s="111"/>
      <c r="G766" s="144"/>
      <c r="H766" s="111"/>
      <c r="I766" s="144"/>
      <c r="J766" s="111"/>
      <c r="K766" s="144"/>
      <c r="N766" s="111"/>
    </row>
    <row r="767">
      <c r="E767" s="144"/>
      <c r="F767" s="111"/>
      <c r="G767" s="144"/>
      <c r="H767" s="111"/>
      <c r="I767" s="144"/>
      <c r="J767" s="111"/>
      <c r="K767" s="144"/>
      <c r="N767" s="111"/>
    </row>
    <row r="768">
      <c r="E768" s="144"/>
      <c r="F768" s="111"/>
      <c r="G768" s="144"/>
      <c r="H768" s="111"/>
      <c r="I768" s="144"/>
      <c r="J768" s="111"/>
      <c r="K768" s="144"/>
      <c r="N768" s="111"/>
    </row>
    <row r="769">
      <c r="E769" s="144"/>
      <c r="F769" s="111"/>
      <c r="G769" s="144"/>
      <c r="H769" s="111"/>
      <c r="I769" s="144"/>
      <c r="J769" s="111"/>
      <c r="K769" s="144"/>
      <c r="N769" s="111"/>
    </row>
    <row r="770">
      <c r="E770" s="144"/>
      <c r="F770" s="111"/>
      <c r="G770" s="144"/>
      <c r="H770" s="111"/>
      <c r="I770" s="144"/>
      <c r="J770" s="111"/>
      <c r="K770" s="144"/>
      <c r="N770" s="111"/>
    </row>
    <row r="771">
      <c r="E771" s="144"/>
      <c r="F771" s="111"/>
      <c r="G771" s="144"/>
      <c r="H771" s="111"/>
      <c r="I771" s="144"/>
      <c r="J771" s="111"/>
      <c r="K771" s="144"/>
      <c r="N771" s="111"/>
    </row>
    <row r="772">
      <c r="E772" s="144"/>
      <c r="F772" s="111"/>
      <c r="G772" s="144"/>
      <c r="H772" s="111"/>
      <c r="I772" s="144"/>
      <c r="J772" s="111"/>
      <c r="K772" s="144"/>
      <c r="N772" s="111"/>
    </row>
    <row r="773">
      <c r="E773" s="144"/>
      <c r="F773" s="111"/>
      <c r="G773" s="144"/>
      <c r="H773" s="111"/>
      <c r="I773" s="144"/>
      <c r="J773" s="111"/>
      <c r="K773" s="144"/>
      <c r="N773" s="111"/>
    </row>
    <row r="774">
      <c r="E774" s="144"/>
      <c r="F774" s="111"/>
      <c r="G774" s="144"/>
      <c r="H774" s="111"/>
      <c r="I774" s="144"/>
      <c r="J774" s="111"/>
      <c r="K774" s="144"/>
      <c r="N774" s="111"/>
    </row>
    <row r="775">
      <c r="E775" s="144"/>
      <c r="F775" s="111"/>
      <c r="G775" s="144"/>
      <c r="H775" s="111"/>
      <c r="I775" s="144"/>
      <c r="J775" s="111"/>
      <c r="K775" s="144"/>
      <c r="N775" s="111"/>
    </row>
    <row r="776">
      <c r="E776" s="144"/>
      <c r="F776" s="111"/>
      <c r="G776" s="144"/>
      <c r="H776" s="111"/>
      <c r="I776" s="144"/>
      <c r="J776" s="111"/>
      <c r="K776" s="144"/>
      <c r="N776" s="111"/>
    </row>
    <row r="777">
      <c r="E777" s="144"/>
      <c r="F777" s="111"/>
      <c r="G777" s="144"/>
      <c r="H777" s="111"/>
      <c r="I777" s="144"/>
      <c r="J777" s="111"/>
      <c r="K777" s="144"/>
      <c r="N777" s="111"/>
    </row>
    <row r="778">
      <c r="E778" s="144"/>
      <c r="F778" s="111"/>
      <c r="G778" s="144"/>
      <c r="H778" s="111"/>
      <c r="I778" s="144"/>
      <c r="J778" s="111"/>
      <c r="K778" s="144"/>
      <c r="N778" s="111"/>
    </row>
    <row r="779">
      <c r="E779" s="144"/>
      <c r="F779" s="111"/>
      <c r="G779" s="144"/>
      <c r="H779" s="111"/>
      <c r="I779" s="144"/>
      <c r="J779" s="111"/>
      <c r="K779" s="144"/>
      <c r="N779" s="111"/>
    </row>
    <row r="780">
      <c r="E780" s="144"/>
      <c r="F780" s="111"/>
      <c r="G780" s="144"/>
      <c r="H780" s="111"/>
      <c r="I780" s="144"/>
      <c r="J780" s="111"/>
      <c r="K780" s="144"/>
      <c r="N780" s="111"/>
    </row>
    <row r="781">
      <c r="E781" s="144"/>
      <c r="F781" s="111"/>
      <c r="G781" s="144"/>
      <c r="H781" s="111"/>
      <c r="I781" s="144"/>
      <c r="J781" s="111"/>
      <c r="K781" s="144"/>
      <c r="N781" s="111"/>
    </row>
    <row r="782">
      <c r="E782" s="144"/>
      <c r="F782" s="111"/>
      <c r="G782" s="144"/>
      <c r="H782" s="111"/>
      <c r="I782" s="144"/>
      <c r="J782" s="111"/>
      <c r="K782" s="144"/>
      <c r="N782" s="111"/>
    </row>
    <row r="783">
      <c r="E783" s="144"/>
      <c r="F783" s="111"/>
      <c r="G783" s="144"/>
      <c r="H783" s="111"/>
      <c r="I783" s="144"/>
      <c r="J783" s="111"/>
      <c r="K783" s="144"/>
      <c r="N783" s="111"/>
    </row>
    <row r="784">
      <c r="E784" s="144"/>
      <c r="F784" s="111"/>
      <c r="G784" s="144"/>
      <c r="H784" s="111"/>
      <c r="I784" s="144"/>
      <c r="J784" s="111"/>
      <c r="K784" s="144"/>
      <c r="N784" s="111"/>
    </row>
    <row r="785">
      <c r="E785" s="144"/>
      <c r="F785" s="111"/>
      <c r="G785" s="144"/>
      <c r="H785" s="111"/>
      <c r="I785" s="144"/>
      <c r="J785" s="111"/>
      <c r="K785" s="144"/>
      <c r="N785" s="111"/>
    </row>
    <row r="786">
      <c r="E786" s="144"/>
      <c r="F786" s="111"/>
      <c r="G786" s="144"/>
      <c r="H786" s="111"/>
      <c r="I786" s="144"/>
      <c r="J786" s="111"/>
      <c r="K786" s="144"/>
      <c r="N786" s="111"/>
    </row>
    <row r="787">
      <c r="E787" s="144"/>
      <c r="F787" s="111"/>
      <c r="G787" s="144"/>
      <c r="H787" s="111"/>
      <c r="I787" s="144"/>
      <c r="J787" s="111"/>
      <c r="K787" s="144"/>
      <c r="N787" s="111"/>
    </row>
    <row r="788">
      <c r="E788" s="144"/>
      <c r="F788" s="111"/>
      <c r="G788" s="144"/>
      <c r="H788" s="111"/>
      <c r="I788" s="144"/>
      <c r="J788" s="111"/>
      <c r="K788" s="144"/>
      <c r="N788" s="111"/>
    </row>
    <row r="789">
      <c r="E789" s="144"/>
      <c r="F789" s="111"/>
      <c r="G789" s="144"/>
      <c r="H789" s="111"/>
      <c r="I789" s="144"/>
      <c r="J789" s="111"/>
      <c r="K789" s="144"/>
      <c r="N789" s="111"/>
    </row>
    <row r="790">
      <c r="E790" s="144"/>
      <c r="F790" s="111"/>
      <c r="G790" s="144"/>
      <c r="H790" s="111"/>
      <c r="I790" s="144"/>
      <c r="J790" s="111"/>
      <c r="K790" s="144"/>
      <c r="N790" s="111"/>
    </row>
    <row r="791">
      <c r="E791" s="144"/>
      <c r="F791" s="111"/>
      <c r="G791" s="144"/>
      <c r="H791" s="111"/>
      <c r="I791" s="144"/>
      <c r="J791" s="111"/>
      <c r="K791" s="144"/>
      <c r="N791" s="111"/>
    </row>
    <row r="792">
      <c r="E792" s="144"/>
      <c r="F792" s="111"/>
      <c r="G792" s="144"/>
      <c r="H792" s="111"/>
      <c r="I792" s="144"/>
      <c r="J792" s="111"/>
      <c r="K792" s="144"/>
      <c r="N792" s="111"/>
    </row>
    <row r="793">
      <c r="E793" s="144"/>
      <c r="F793" s="111"/>
      <c r="G793" s="144"/>
      <c r="H793" s="111"/>
      <c r="I793" s="144"/>
      <c r="J793" s="111"/>
      <c r="K793" s="144"/>
      <c r="N793" s="111"/>
    </row>
    <row r="794">
      <c r="E794" s="144"/>
      <c r="F794" s="111"/>
      <c r="G794" s="144"/>
      <c r="H794" s="111"/>
      <c r="I794" s="144"/>
      <c r="J794" s="111"/>
      <c r="K794" s="144"/>
      <c r="N794" s="111"/>
    </row>
    <row r="795">
      <c r="E795" s="144"/>
      <c r="F795" s="111"/>
      <c r="G795" s="144"/>
      <c r="H795" s="111"/>
      <c r="I795" s="144"/>
      <c r="J795" s="111"/>
      <c r="K795" s="144"/>
      <c r="N795" s="111"/>
    </row>
    <row r="796">
      <c r="E796" s="144"/>
      <c r="F796" s="111"/>
      <c r="G796" s="144"/>
      <c r="H796" s="111"/>
      <c r="I796" s="144"/>
      <c r="J796" s="111"/>
      <c r="K796" s="144"/>
      <c r="N796" s="111"/>
    </row>
    <row r="797">
      <c r="E797" s="144"/>
      <c r="F797" s="111"/>
      <c r="G797" s="144"/>
      <c r="H797" s="111"/>
      <c r="I797" s="144"/>
      <c r="J797" s="111"/>
      <c r="K797" s="144"/>
      <c r="N797" s="111"/>
    </row>
    <row r="798">
      <c r="E798" s="144"/>
      <c r="F798" s="111"/>
      <c r="G798" s="144"/>
      <c r="H798" s="111"/>
      <c r="I798" s="144"/>
      <c r="J798" s="111"/>
      <c r="K798" s="144"/>
      <c r="N798" s="111"/>
    </row>
    <row r="799">
      <c r="E799" s="144"/>
      <c r="F799" s="111"/>
      <c r="G799" s="144"/>
      <c r="H799" s="111"/>
      <c r="I799" s="144"/>
      <c r="J799" s="111"/>
      <c r="K799" s="144"/>
      <c r="N799" s="111"/>
    </row>
    <row r="800">
      <c r="E800" s="144"/>
      <c r="F800" s="111"/>
      <c r="G800" s="144"/>
      <c r="H800" s="111"/>
      <c r="I800" s="144"/>
      <c r="J800" s="111"/>
      <c r="K800" s="144"/>
      <c r="N800" s="111"/>
    </row>
    <row r="801">
      <c r="E801" s="144"/>
      <c r="F801" s="111"/>
      <c r="G801" s="144"/>
      <c r="H801" s="111"/>
      <c r="I801" s="144"/>
      <c r="J801" s="111"/>
      <c r="K801" s="144"/>
      <c r="N801" s="111"/>
    </row>
    <row r="802">
      <c r="E802" s="144"/>
      <c r="F802" s="111"/>
      <c r="G802" s="144"/>
      <c r="H802" s="111"/>
      <c r="I802" s="144"/>
      <c r="J802" s="111"/>
      <c r="K802" s="144"/>
      <c r="N802" s="111"/>
    </row>
    <row r="803">
      <c r="E803" s="144"/>
      <c r="F803" s="111"/>
      <c r="G803" s="144"/>
      <c r="H803" s="111"/>
      <c r="I803" s="144"/>
      <c r="J803" s="111"/>
      <c r="K803" s="144"/>
      <c r="N803" s="111"/>
    </row>
    <row r="804">
      <c r="E804" s="144"/>
      <c r="F804" s="111"/>
      <c r="G804" s="144"/>
      <c r="H804" s="111"/>
      <c r="I804" s="144"/>
      <c r="J804" s="111"/>
      <c r="K804" s="144"/>
      <c r="N804" s="111"/>
    </row>
    <row r="805">
      <c r="E805" s="144"/>
      <c r="F805" s="111"/>
      <c r="G805" s="144"/>
      <c r="H805" s="111"/>
      <c r="I805" s="144"/>
      <c r="J805" s="111"/>
      <c r="K805" s="144"/>
      <c r="N805" s="111"/>
    </row>
    <row r="806">
      <c r="E806" s="144"/>
      <c r="F806" s="111"/>
      <c r="G806" s="144"/>
      <c r="H806" s="111"/>
      <c r="I806" s="144"/>
      <c r="J806" s="111"/>
      <c r="K806" s="144"/>
      <c r="N806" s="111"/>
    </row>
    <row r="807">
      <c r="E807" s="144"/>
      <c r="F807" s="111"/>
      <c r="G807" s="144"/>
      <c r="H807" s="111"/>
      <c r="I807" s="144"/>
      <c r="J807" s="111"/>
      <c r="K807" s="144"/>
      <c r="N807" s="111"/>
    </row>
    <row r="808">
      <c r="E808" s="144"/>
      <c r="F808" s="111"/>
      <c r="G808" s="144"/>
      <c r="H808" s="111"/>
      <c r="I808" s="144"/>
      <c r="J808" s="111"/>
      <c r="K808" s="144"/>
      <c r="N808" s="111"/>
    </row>
    <row r="809">
      <c r="E809" s="144"/>
      <c r="F809" s="111"/>
      <c r="G809" s="144"/>
      <c r="H809" s="111"/>
      <c r="I809" s="144"/>
      <c r="J809" s="111"/>
      <c r="K809" s="144"/>
      <c r="N809" s="111"/>
    </row>
    <row r="810">
      <c r="E810" s="144"/>
      <c r="F810" s="111"/>
      <c r="G810" s="144"/>
      <c r="H810" s="111"/>
      <c r="I810" s="144"/>
      <c r="J810" s="111"/>
      <c r="K810" s="144"/>
      <c r="N810" s="111"/>
    </row>
    <row r="811">
      <c r="E811" s="144"/>
      <c r="F811" s="111"/>
      <c r="G811" s="144"/>
      <c r="H811" s="111"/>
      <c r="I811" s="144"/>
      <c r="J811" s="111"/>
      <c r="K811" s="144"/>
      <c r="N811" s="111"/>
    </row>
    <row r="812">
      <c r="E812" s="144"/>
      <c r="F812" s="111"/>
      <c r="G812" s="144"/>
      <c r="H812" s="111"/>
      <c r="I812" s="144"/>
      <c r="J812" s="111"/>
      <c r="K812" s="144"/>
      <c r="N812" s="111"/>
    </row>
    <row r="813">
      <c r="E813" s="144"/>
      <c r="F813" s="111"/>
      <c r="G813" s="144"/>
      <c r="H813" s="111"/>
      <c r="I813" s="144"/>
      <c r="J813" s="111"/>
      <c r="K813" s="144"/>
      <c r="N813" s="111"/>
    </row>
    <row r="814">
      <c r="E814" s="144"/>
      <c r="F814" s="111"/>
      <c r="G814" s="144"/>
      <c r="H814" s="111"/>
      <c r="I814" s="144"/>
      <c r="J814" s="111"/>
      <c r="K814" s="144"/>
      <c r="N814" s="111"/>
    </row>
    <row r="815">
      <c r="E815" s="144"/>
      <c r="F815" s="111"/>
      <c r="G815" s="144"/>
      <c r="H815" s="111"/>
      <c r="I815" s="144"/>
      <c r="J815" s="111"/>
      <c r="K815" s="144"/>
      <c r="N815" s="111"/>
    </row>
    <row r="816">
      <c r="E816" s="144"/>
      <c r="F816" s="111"/>
      <c r="G816" s="144"/>
      <c r="H816" s="111"/>
      <c r="I816" s="144"/>
      <c r="J816" s="111"/>
      <c r="K816" s="144"/>
      <c r="N816" s="111"/>
    </row>
    <row r="817">
      <c r="E817" s="144"/>
      <c r="F817" s="111"/>
      <c r="G817" s="144"/>
      <c r="H817" s="111"/>
      <c r="I817" s="144"/>
      <c r="J817" s="111"/>
      <c r="K817" s="144"/>
      <c r="N817" s="111"/>
    </row>
    <row r="818">
      <c r="E818" s="144"/>
      <c r="F818" s="111"/>
      <c r="G818" s="144"/>
      <c r="H818" s="111"/>
      <c r="I818" s="144"/>
      <c r="J818" s="111"/>
      <c r="K818" s="144"/>
      <c r="N818" s="111"/>
    </row>
    <row r="819">
      <c r="E819" s="144"/>
      <c r="F819" s="111"/>
      <c r="G819" s="144"/>
      <c r="H819" s="111"/>
      <c r="I819" s="144"/>
      <c r="J819" s="111"/>
      <c r="K819" s="144"/>
      <c r="N819" s="111"/>
    </row>
    <row r="820">
      <c r="E820" s="144"/>
      <c r="F820" s="111"/>
      <c r="G820" s="144"/>
      <c r="H820" s="111"/>
      <c r="I820" s="144"/>
      <c r="J820" s="111"/>
      <c r="K820" s="144"/>
      <c r="N820" s="111"/>
    </row>
    <row r="821">
      <c r="E821" s="144"/>
      <c r="F821" s="111"/>
      <c r="G821" s="144"/>
      <c r="H821" s="111"/>
      <c r="I821" s="144"/>
      <c r="J821" s="111"/>
      <c r="K821" s="144"/>
      <c r="N821" s="111"/>
    </row>
    <row r="822">
      <c r="E822" s="144"/>
      <c r="F822" s="111"/>
      <c r="G822" s="144"/>
      <c r="H822" s="111"/>
      <c r="I822" s="144"/>
      <c r="J822" s="111"/>
      <c r="K822" s="144"/>
      <c r="N822" s="111"/>
    </row>
    <row r="823">
      <c r="E823" s="144"/>
      <c r="F823" s="111"/>
      <c r="G823" s="144"/>
      <c r="H823" s="111"/>
      <c r="I823" s="144"/>
      <c r="J823" s="111"/>
      <c r="K823" s="144"/>
      <c r="N823" s="111"/>
    </row>
    <row r="824">
      <c r="E824" s="144"/>
      <c r="F824" s="111"/>
      <c r="G824" s="144"/>
      <c r="H824" s="111"/>
      <c r="I824" s="144"/>
      <c r="J824" s="111"/>
      <c r="K824" s="144"/>
      <c r="N824" s="111"/>
    </row>
    <row r="825">
      <c r="E825" s="144"/>
      <c r="F825" s="111"/>
      <c r="G825" s="144"/>
      <c r="H825" s="111"/>
      <c r="I825" s="144"/>
      <c r="J825" s="111"/>
      <c r="K825" s="144"/>
      <c r="N825" s="111"/>
    </row>
    <row r="826">
      <c r="E826" s="144"/>
      <c r="F826" s="111"/>
      <c r="G826" s="144"/>
      <c r="H826" s="111"/>
      <c r="I826" s="144"/>
      <c r="J826" s="111"/>
      <c r="K826" s="144"/>
      <c r="N826" s="111"/>
    </row>
    <row r="827">
      <c r="E827" s="144"/>
      <c r="F827" s="111"/>
      <c r="G827" s="144"/>
      <c r="H827" s="111"/>
      <c r="I827" s="144"/>
      <c r="J827" s="111"/>
      <c r="K827" s="144"/>
      <c r="N827" s="111"/>
    </row>
    <row r="828">
      <c r="E828" s="144"/>
      <c r="F828" s="111"/>
      <c r="G828" s="144"/>
      <c r="H828" s="111"/>
      <c r="I828" s="144"/>
      <c r="J828" s="111"/>
      <c r="K828" s="144"/>
      <c r="N828" s="111"/>
    </row>
    <row r="829">
      <c r="E829" s="144"/>
      <c r="F829" s="111"/>
      <c r="G829" s="144"/>
      <c r="H829" s="111"/>
      <c r="I829" s="144"/>
      <c r="J829" s="111"/>
      <c r="K829" s="144"/>
      <c r="N829" s="111"/>
    </row>
    <row r="830">
      <c r="E830" s="144"/>
      <c r="F830" s="111"/>
      <c r="G830" s="144"/>
      <c r="H830" s="111"/>
      <c r="I830" s="144"/>
      <c r="J830" s="111"/>
      <c r="K830" s="144"/>
      <c r="N830" s="111"/>
    </row>
    <row r="831">
      <c r="E831" s="144"/>
      <c r="F831" s="111"/>
      <c r="G831" s="144"/>
      <c r="H831" s="111"/>
      <c r="I831" s="144"/>
      <c r="J831" s="111"/>
      <c r="K831" s="144"/>
      <c r="N831" s="111"/>
    </row>
    <row r="832">
      <c r="E832" s="144"/>
      <c r="F832" s="111"/>
      <c r="G832" s="144"/>
      <c r="H832" s="111"/>
      <c r="I832" s="144"/>
      <c r="J832" s="111"/>
      <c r="K832" s="144"/>
      <c r="N832" s="111"/>
    </row>
    <row r="833">
      <c r="E833" s="144"/>
      <c r="F833" s="111"/>
      <c r="G833" s="144"/>
      <c r="H833" s="111"/>
      <c r="I833" s="144"/>
      <c r="J833" s="111"/>
      <c r="K833" s="144"/>
      <c r="N833" s="111"/>
    </row>
    <row r="834">
      <c r="E834" s="144"/>
      <c r="F834" s="111"/>
      <c r="G834" s="144"/>
      <c r="H834" s="111"/>
      <c r="I834" s="144"/>
      <c r="J834" s="111"/>
      <c r="K834" s="144"/>
      <c r="N834" s="111"/>
    </row>
    <row r="835">
      <c r="E835" s="144"/>
      <c r="F835" s="111"/>
      <c r="G835" s="144"/>
      <c r="H835" s="111"/>
      <c r="I835" s="144"/>
      <c r="J835" s="111"/>
      <c r="K835" s="144"/>
      <c r="N835" s="111"/>
    </row>
    <row r="836">
      <c r="E836" s="144"/>
      <c r="F836" s="111"/>
      <c r="G836" s="144"/>
      <c r="H836" s="111"/>
      <c r="I836" s="144"/>
      <c r="J836" s="111"/>
      <c r="K836" s="144"/>
      <c r="N836" s="111"/>
    </row>
    <row r="837">
      <c r="E837" s="144"/>
      <c r="F837" s="111"/>
      <c r="G837" s="144"/>
      <c r="H837" s="111"/>
      <c r="I837" s="144"/>
      <c r="J837" s="111"/>
      <c r="K837" s="144"/>
      <c r="N837" s="111"/>
    </row>
    <row r="838">
      <c r="E838" s="144"/>
      <c r="F838" s="111"/>
      <c r="G838" s="144"/>
      <c r="H838" s="111"/>
      <c r="I838" s="144"/>
      <c r="J838" s="111"/>
      <c r="K838" s="144"/>
      <c r="N838" s="111"/>
    </row>
    <row r="839">
      <c r="E839" s="144"/>
      <c r="F839" s="111"/>
      <c r="G839" s="144"/>
      <c r="H839" s="111"/>
      <c r="I839" s="144"/>
      <c r="J839" s="111"/>
      <c r="K839" s="144"/>
      <c r="N839" s="111"/>
    </row>
    <row r="840">
      <c r="E840" s="144"/>
      <c r="F840" s="111"/>
      <c r="G840" s="144"/>
      <c r="H840" s="111"/>
      <c r="I840" s="144"/>
      <c r="J840" s="111"/>
      <c r="K840" s="144"/>
      <c r="N840" s="111"/>
    </row>
    <row r="841">
      <c r="E841" s="144"/>
      <c r="F841" s="111"/>
      <c r="G841" s="144"/>
      <c r="H841" s="111"/>
      <c r="I841" s="144"/>
      <c r="J841" s="111"/>
      <c r="K841" s="144"/>
      <c r="N841" s="111"/>
    </row>
    <row r="842">
      <c r="E842" s="144"/>
      <c r="F842" s="111"/>
      <c r="G842" s="144"/>
      <c r="H842" s="111"/>
      <c r="I842" s="144"/>
      <c r="J842" s="111"/>
      <c r="K842" s="144"/>
      <c r="N842" s="111"/>
    </row>
    <row r="843">
      <c r="E843" s="144"/>
      <c r="F843" s="111"/>
      <c r="G843" s="144"/>
      <c r="H843" s="111"/>
      <c r="I843" s="144"/>
      <c r="J843" s="111"/>
      <c r="K843" s="144"/>
      <c r="N843" s="111"/>
    </row>
    <row r="844">
      <c r="E844" s="144"/>
      <c r="F844" s="111"/>
      <c r="G844" s="144"/>
      <c r="H844" s="111"/>
      <c r="I844" s="144"/>
      <c r="J844" s="111"/>
      <c r="K844" s="144"/>
      <c r="N844" s="111"/>
    </row>
    <row r="845">
      <c r="E845" s="144"/>
      <c r="F845" s="111"/>
      <c r="G845" s="144"/>
      <c r="H845" s="111"/>
      <c r="I845" s="144"/>
      <c r="J845" s="111"/>
      <c r="K845" s="144"/>
      <c r="N845" s="111"/>
    </row>
    <row r="846">
      <c r="E846" s="144"/>
      <c r="F846" s="111"/>
      <c r="G846" s="144"/>
      <c r="H846" s="111"/>
      <c r="I846" s="144"/>
      <c r="J846" s="111"/>
      <c r="K846" s="144"/>
      <c r="N846" s="111"/>
    </row>
    <row r="847">
      <c r="E847" s="144"/>
      <c r="F847" s="111"/>
      <c r="G847" s="144"/>
      <c r="H847" s="111"/>
      <c r="I847" s="144"/>
      <c r="J847" s="111"/>
      <c r="K847" s="144"/>
      <c r="N847" s="111"/>
    </row>
    <row r="848">
      <c r="E848" s="144"/>
      <c r="F848" s="111"/>
      <c r="G848" s="144"/>
      <c r="H848" s="111"/>
      <c r="I848" s="144"/>
      <c r="J848" s="111"/>
      <c r="K848" s="144"/>
      <c r="N848" s="111"/>
    </row>
    <row r="849">
      <c r="E849" s="144"/>
      <c r="F849" s="111"/>
      <c r="G849" s="144"/>
      <c r="H849" s="111"/>
      <c r="I849" s="144"/>
      <c r="J849" s="111"/>
      <c r="K849" s="144"/>
      <c r="N849" s="111"/>
    </row>
    <row r="850">
      <c r="E850" s="144"/>
      <c r="F850" s="111"/>
      <c r="G850" s="144"/>
      <c r="H850" s="111"/>
      <c r="I850" s="144"/>
      <c r="J850" s="111"/>
      <c r="K850" s="144"/>
      <c r="N850" s="111"/>
    </row>
    <row r="851">
      <c r="E851" s="144"/>
      <c r="F851" s="111"/>
      <c r="G851" s="144"/>
      <c r="H851" s="111"/>
      <c r="I851" s="144"/>
      <c r="J851" s="111"/>
      <c r="K851" s="144"/>
      <c r="N851" s="111"/>
    </row>
    <row r="852">
      <c r="E852" s="144"/>
      <c r="F852" s="111"/>
      <c r="G852" s="144"/>
      <c r="H852" s="111"/>
      <c r="I852" s="144"/>
      <c r="J852" s="111"/>
      <c r="K852" s="144"/>
      <c r="N852" s="111"/>
    </row>
    <row r="853">
      <c r="E853" s="144"/>
      <c r="F853" s="111"/>
      <c r="G853" s="144"/>
      <c r="H853" s="111"/>
      <c r="I853" s="144"/>
      <c r="J853" s="111"/>
      <c r="K853" s="144"/>
      <c r="N853" s="111"/>
    </row>
    <row r="854">
      <c r="E854" s="144"/>
      <c r="F854" s="111"/>
      <c r="G854" s="144"/>
      <c r="H854" s="111"/>
      <c r="I854" s="144"/>
      <c r="J854" s="111"/>
      <c r="K854" s="144"/>
      <c r="N854" s="111"/>
    </row>
    <row r="855">
      <c r="E855" s="144"/>
      <c r="F855" s="111"/>
      <c r="G855" s="144"/>
      <c r="H855" s="111"/>
      <c r="I855" s="144"/>
      <c r="J855" s="111"/>
      <c r="K855" s="144"/>
      <c r="N855" s="111"/>
    </row>
    <row r="856">
      <c r="E856" s="144"/>
      <c r="F856" s="111"/>
      <c r="G856" s="144"/>
      <c r="H856" s="111"/>
      <c r="I856" s="144"/>
      <c r="J856" s="111"/>
      <c r="K856" s="144"/>
      <c r="N856" s="111"/>
    </row>
    <row r="857">
      <c r="E857" s="144"/>
      <c r="F857" s="111"/>
      <c r="G857" s="144"/>
      <c r="H857" s="111"/>
      <c r="I857" s="144"/>
      <c r="J857" s="111"/>
      <c r="K857" s="144"/>
      <c r="N857" s="111"/>
    </row>
    <row r="858">
      <c r="E858" s="144"/>
      <c r="F858" s="111"/>
      <c r="G858" s="144"/>
      <c r="H858" s="111"/>
      <c r="I858" s="144"/>
      <c r="J858" s="111"/>
      <c r="K858" s="144"/>
      <c r="N858" s="111"/>
    </row>
    <row r="859">
      <c r="E859" s="144"/>
      <c r="F859" s="111"/>
      <c r="G859" s="144"/>
      <c r="H859" s="111"/>
      <c r="I859" s="144"/>
      <c r="J859" s="111"/>
      <c r="K859" s="144"/>
      <c r="N859" s="111"/>
    </row>
    <row r="860">
      <c r="E860" s="144"/>
      <c r="F860" s="111"/>
      <c r="G860" s="144"/>
      <c r="H860" s="111"/>
      <c r="I860" s="144"/>
      <c r="J860" s="111"/>
      <c r="K860" s="144"/>
      <c r="N860" s="111"/>
    </row>
    <row r="861">
      <c r="E861" s="144"/>
      <c r="F861" s="111"/>
      <c r="G861" s="144"/>
      <c r="H861" s="111"/>
      <c r="I861" s="144"/>
      <c r="J861" s="111"/>
      <c r="K861" s="144"/>
      <c r="N861" s="111"/>
    </row>
    <row r="862">
      <c r="E862" s="144"/>
      <c r="F862" s="111"/>
      <c r="G862" s="144"/>
      <c r="H862" s="111"/>
      <c r="I862" s="144"/>
      <c r="J862" s="111"/>
      <c r="K862" s="144"/>
      <c r="N862" s="111"/>
    </row>
    <row r="863">
      <c r="E863" s="144"/>
      <c r="F863" s="111"/>
      <c r="G863" s="144"/>
      <c r="H863" s="111"/>
      <c r="I863" s="144"/>
      <c r="J863" s="111"/>
      <c r="K863" s="144"/>
      <c r="N863" s="111"/>
    </row>
    <row r="864">
      <c r="E864" s="144"/>
      <c r="F864" s="111"/>
      <c r="G864" s="144"/>
      <c r="H864" s="111"/>
      <c r="I864" s="144"/>
      <c r="J864" s="111"/>
      <c r="K864" s="144"/>
      <c r="N864" s="111"/>
    </row>
    <row r="865">
      <c r="E865" s="144"/>
      <c r="F865" s="111"/>
      <c r="G865" s="144"/>
      <c r="H865" s="111"/>
      <c r="I865" s="144"/>
      <c r="J865" s="111"/>
      <c r="K865" s="144"/>
      <c r="N865" s="111"/>
    </row>
    <row r="866">
      <c r="E866" s="144"/>
      <c r="F866" s="111"/>
      <c r="G866" s="144"/>
      <c r="H866" s="111"/>
      <c r="I866" s="144"/>
      <c r="J866" s="111"/>
      <c r="K866" s="144"/>
      <c r="N866" s="111"/>
    </row>
    <row r="867">
      <c r="E867" s="144"/>
      <c r="F867" s="111"/>
      <c r="G867" s="144"/>
      <c r="H867" s="111"/>
      <c r="I867" s="144"/>
      <c r="J867" s="111"/>
      <c r="K867" s="144"/>
      <c r="N867" s="111"/>
    </row>
    <row r="868">
      <c r="E868" s="144"/>
      <c r="F868" s="111"/>
      <c r="G868" s="144"/>
      <c r="H868" s="111"/>
      <c r="I868" s="144"/>
      <c r="J868" s="111"/>
      <c r="K868" s="144"/>
      <c r="N868" s="111"/>
    </row>
    <row r="869">
      <c r="E869" s="144"/>
      <c r="F869" s="111"/>
      <c r="G869" s="144"/>
      <c r="H869" s="111"/>
      <c r="I869" s="144"/>
      <c r="J869" s="111"/>
      <c r="K869" s="144"/>
      <c r="N869" s="111"/>
    </row>
    <row r="870">
      <c r="E870" s="144"/>
      <c r="F870" s="111"/>
      <c r="G870" s="144"/>
      <c r="H870" s="111"/>
      <c r="I870" s="144"/>
      <c r="J870" s="111"/>
      <c r="K870" s="144"/>
      <c r="N870" s="111"/>
    </row>
    <row r="871">
      <c r="E871" s="144"/>
      <c r="F871" s="111"/>
      <c r="G871" s="144"/>
      <c r="H871" s="111"/>
      <c r="I871" s="144"/>
      <c r="J871" s="111"/>
      <c r="K871" s="144"/>
      <c r="N871" s="111"/>
    </row>
    <row r="872">
      <c r="E872" s="144"/>
      <c r="F872" s="111"/>
      <c r="G872" s="144"/>
      <c r="H872" s="111"/>
      <c r="I872" s="144"/>
      <c r="J872" s="111"/>
      <c r="K872" s="144"/>
      <c r="N872" s="111"/>
    </row>
    <row r="873">
      <c r="E873" s="144"/>
      <c r="F873" s="111"/>
      <c r="G873" s="144"/>
      <c r="H873" s="111"/>
      <c r="I873" s="144"/>
      <c r="J873" s="111"/>
      <c r="K873" s="144"/>
      <c r="N873" s="111"/>
    </row>
    <row r="874">
      <c r="E874" s="144"/>
      <c r="F874" s="111"/>
      <c r="G874" s="144"/>
      <c r="H874" s="111"/>
      <c r="I874" s="144"/>
      <c r="J874" s="111"/>
      <c r="K874" s="144"/>
      <c r="N874" s="111"/>
    </row>
    <row r="875">
      <c r="E875" s="144"/>
      <c r="F875" s="111"/>
      <c r="G875" s="144"/>
      <c r="H875" s="111"/>
      <c r="I875" s="144"/>
      <c r="J875" s="111"/>
      <c r="K875" s="144"/>
      <c r="N875" s="111"/>
    </row>
    <row r="876">
      <c r="E876" s="144"/>
      <c r="F876" s="111"/>
      <c r="G876" s="144"/>
      <c r="H876" s="111"/>
      <c r="I876" s="144"/>
      <c r="J876" s="111"/>
      <c r="K876" s="144"/>
      <c r="N876" s="111"/>
    </row>
    <row r="877">
      <c r="E877" s="144"/>
      <c r="F877" s="111"/>
      <c r="G877" s="144"/>
      <c r="H877" s="111"/>
      <c r="I877" s="144"/>
      <c r="J877" s="111"/>
      <c r="K877" s="144"/>
      <c r="N877" s="111"/>
    </row>
    <row r="878">
      <c r="E878" s="144"/>
      <c r="F878" s="111"/>
      <c r="G878" s="144"/>
      <c r="H878" s="111"/>
      <c r="I878" s="144"/>
      <c r="J878" s="111"/>
      <c r="K878" s="144"/>
      <c r="N878" s="111"/>
    </row>
    <row r="879">
      <c r="E879" s="144"/>
      <c r="F879" s="111"/>
      <c r="G879" s="144"/>
      <c r="H879" s="111"/>
      <c r="I879" s="144"/>
      <c r="J879" s="111"/>
      <c r="K879" s="144"/>
      <c r="N879" s="111"/>
    </row>
    <row r="880">
      <c r="E880" s="144"/>
      <c r="F880" s="111"/>
      <c r="G880" s="144"/>
      <c r="H880" s="111"/>
      <c r="I880" s="144"/>
      <c r="J880" s="111"/>
      <c r="K880" s="144"/>
      <c r="N880" s="111"/>
    </row>
    <row r="881">
      <c r="E881" s="144"/>
      <c r="F881" s="111"/>
      <c r="G881" s="144"/>
      <c r="H881" s="111"/>
      <c r="I881" s="144"/>
      <c r="J881" s="111"/>
      <c r="K881" s="144"/>
      <c r="N881" s="111"/>
    </row>
    <row r="882">
      <c r="E882" s="144"/>
      <c r="F882" s="111"/>
      <c r="G882" s="144"/>
      <c r="H882" s="111"/>
      <c r="I882" s="144"/>
      <c r="J882" s="111"/>
      <c r="K882" s="144"/>
      <c r="N882" s="111"/>
    </row>
    <row r="883">
      <c r="E883" s="144"/>
      <c r="F883" s="111"/>
      <c r="G883" s="144"/>
      <c r="H883" s="111"/>
      <c r="I883" s="144"/>
      <c r="J883" s="111"/>
      <c r="K883" s="144"/>
      <c r="N883" s="111"/>
    </row>
    <row r="884">
      <c r="E884" s="144"/>
      <c r="F884" s="111"/>
      <c r="G884" s="144"/>
      <c r="H884" s="111"/>
      <c r="I884" s="144"/>
      <c r="J884" s="111"/>
      <c r="K884" s="144"/>
      <c r="N884" s="111"/>
    </row>
    <row r="885">
      <c r="E885" s="144"/>
      <c r="F885" s="111"/>
      <c r="G885" s="144"/>
      <c r="H885" s="111"/>
      <c r="I885" s="144"/>
      <c r="J885" s="111"/>
      <c r="K885" s="144"/>
      <c r="N885" s="111"/>
    </row>
    <row r="886">
      <c r="E886" s="144"/>
      <c r="F886" s="111"/>
      <c r="G886" s="144"/>
      <c r="H886" s="111"/>
      <c r="I886" s="144"/>
      <c r="J886" s="111"/>
      <c r="K886" s="144"/>
      <c r="N886" s="111"/>
    </row>
    <row r="887">
      <c r="E887" s="144"/>
      <c r="F887" s="111"/>
      <c r="G887" s="144"/>
      <c r="H887" s="111"/>
      <c r="I887" s="144"/>
      <c r="J887" s="111"/>
      <c r="K887" s="144"/>
      <c r="N887" s="111"/>
    </row>
    <row r="888">
      <c r="E888" s="144"/>
      <c r="F888" s="111"/>
      <c r="G888" s="144"/>
      <c r="H888" s="111"/>
      <c r="I888" s="144"/>
      <c r="J888" s="111"/>
      <c r="K888" s="144"/>
      <c r="N888" s="111"/>
    </row>
    <row r="889">
      <c r="E889" s="144"/>
      <c r="F889" s="111"/>
      <c r="G889" s="144"/>
      <c r="H889" s="111"/>
      <c r="I889" s="144"/>
      <c r="J889" s="111"/>
      <c r="K889" s="144"/>
      <c r="N889" s="111"/>
    </row>
    <row r="890">
      <c r="E890" s="144"/>
      <c r="F890" s="111"/>
      <c r="G890" s="144"/>
      <c r="H890" s="111"/>
      <c r="I890" s="144"/>
      <c r="J890" s="111"/>
      <c r="K890" s="144"/>
      <c r="N890" s="111"/>
    </row>
    <row r="891">
      <c r="E891" s="144"/>
      <c r="F891" s="111"/>
      <c r="G891" s="144"/>
      <c r="H891" s="111"/>
      <c r="I891" s="144"/>
      <c r="J891" s="111"/>
      <c r="K891" s="144"/>
      <c r="N891" s="111"/>
    </row>
    <row r="892">
      <c r="E892" s="144"/>
      <c r="F892" s="111"/>
      <c r="G892" s="144"/>
      <c r="H892" s="111"/>
      <c r="I892" s="144"/>
      <c r="J892" s="111"/>
      <c r="K892" s="144"/>
      <c r="N892" s="111"/>
    </row>
    <row r="893">
      <c r="E893" s="144"/>
      <c r="F893" s="111"/>
      <c r="G893" s="144"/>
      <c r="H893" s="111"/>
      <c r="I893" s="144"/>
      <c r="J893" s="111"/>
      <c r="K893" s="144"/>
      <c r="N893" s="111"/>
    </row>
    <row r="894">
      <c r="E894" s="144"/>
      <c r="F894" s="111"/>
      <c r="G894" s="144"/>
      <c r="H894" s="111"/>
      <c r="I894" s="144"/>
      <c r="J894" s="111"/>
      <c r="K894" s="144"/>
      <c r="N894" s="111"/>
    </row>
    <row r="895">
      <c r="E895" s="144"/>
      <c r="F895" s="111"/>
      <c r="G895" s="144"/>
      <c r="H895" s="111"/>
      <c r="I895" s="144"/>
      <c r="J895" s="111"/>
      <c r="K895" s="144"/>
      <c r="N895" s="111"/>
    </row>
    <row r="896">
      <c r="E896" s="144"/>
      <c r="F896" s="111"/>
      <c r="G896" s="144"/>
      <c r="H896" s="111"/>
      <c r="I896" s="144"/>
      <c r="J896" s="111"/>
      <c r="K896" s="144"/>
      <c r="N896" s="111"/>
    </row>
    <row r="897">
      <c r="E897" s="144"/>
      <c r="F897" s="111"/>
      <c r="G897" s="144"/>
      <c r="H897" s="111"/>
      <c r="I897" s="144"/>
      <c r="J897" s="111"/>
      <c r="K897" s="144"/>
      <c r="N897" s="111"/>
    </row>
    <row r="898">
      <c r="E898" s="144"/>
      <c r="F898" s="111"/>
      <c r="G898" s="144"/>
      <c r="H898" s="111"/>
      <c r="I898" s="144"/>
      <c r="J898" s="111"/>
      <c r="K898" s="144"/>
      <c r="N898" s="111"/>
    </row>
    <row r="899">
      <c r="E899" s="144"/>
      <c r="F899" s="111"/>
      <c r="G899" s="144"/>
      <c r="H899" s="111"/>
      <c r="I899" s="144"/>
      <c r="J899" s="111"/>
      <c r="K899" s="144"/>
      <c r="N899" s="111"/>
    </row>
    <row r="900">
      <c r="E900" s="144"/>
      <c r="F900" s="111"/>
      <c r="G900" s="144"/>
      <c r="H900" s="111"/>
      <c r="I900" s="144"/>
      <c r="J900" s="111"/>
      <c r="K900" s="144"/>
      <c r="N900" s="111"/>
    </row>
    <row r="901">
      <c r="E901" s="144"/>
      <c r="F901" s="111"/>
      <c r="G901" s="144"/>
      <c r="H901" s="111"/>
      <c r="I901" s="144"/>
      <c r="J901" s="111"/>
      <c r="K901" s="144"/>
      <c r="N901" s="111"/>
    </row>
    <row r="902">
      <c r="E902" s="144"/>
      <c r="F902" s="111"/>
      <c r="G902" s="144"/>
      <c r="H902" s="111"/>
      <c r="I902" s="144"/>
      <c r="J902" s="111"/>
      <c r="K902" s="144"/>
      <c r="N902" s="111"/>
    </row>
    <row r="903">
      <c r="E903" s="144"/>
      <c r="F903" s="111"/>
      <c r="G903" s="144"/>
      <c r="H903" s="111"/>
      <c r="I903" s="144"/>
      <c r="J903" s="111"/>
      <c r="K903" s="144"/>
      <c r="N903" s="111"/>
    </row>
    <row r="904">
      <c r="E904" s="144"/>
      <c r="F904" s="111"/>
      <c r="G904" s="144"/>
      <c r="H904" s="111"/>
      <c r="I904" s="144"/>
      <c r="J904" s="111"/>
      <c r="K904" s="144"/>
      <c r="N904" s="111"/>
    </row>
    <row r="905">
      <c r="E905" s="144"/>
      <c r="F905" s="111"/>
      <c r="G905" s="144"/>
      <c r="H905" s="111"/>
      <c r="I905" s="144"/>
      <c r="J905" s="111"/>
      <c r="K905" s="144"/>
      <c r="N905" s="111"/>
    </row>
    <row r="906">
      <c r="E906" s="144"/>
      <c r="F906" s="111"/>
      <c r="G906" s="144"/>
      <c r="H906" s="111"/>
      <c r="I906" s="144"/>
      <c r="J906" s="111"/>
      <c r="K906" s="144"/>
      <c r="N906" s="111"/>
    </row>
    <row r="907">
      <c r="E907" s="144"/>
      <c r="F907" s="111"/>
      <c r="G907" s="144"/>
      <c r="H907" s="111"/>
      <c r="I907" s="144"/>
      <c r="J907" s="111"/>
      <c r="K907" s="144"/>
      <c r="N907" s="111"/>
    </row>
    <row r="908">
      <c r="E908" s="144"/>
      <c r="F908" s="111"/>
      <c r="G908" s="144"/>
      <c r="H908" s="111"/>
      <c r="I908" s="144"/>
      <c r="J908" s="111"/>
      <c r="K908" s="144"/>
      <c r="N908" s="111"/>
    </row>
    <row r="909">
      <c r="E909" s="144"/>
      <c r="F909" s="111"/>
      <c r="G909" s="144"/>
      <c r="H909" s="111"/>
      <c r="I909" s="144"/>
      <c r="J909" s="111"/>
      <c r="K909" s="144"/>
      <c r="N909" s="111"/>
    </row>
    <row r="910">
      <c r="E910" s="144"/>
      <c r="F910" s="111"/>
      <c r="G910" s="144"/>
      <c r="H910" s="111"/>
      <c r="I910" s="144"/>
      <c r="J910" s="111"/>
      <c r="K910" s="144"/>
      <c r="N910" s="111"/>
    </row>
    <row r="911">
      <c r="E911" s="144"/>
      <c r="F911" s="111"/>
      <c r="G911" s="144"/>
      <c r="H911" s="111"/>
      <c r="I911" s="144"/>
      <c r="J911" s="111"/>
      <c r="K911" s="144"/>
      <c r="N911" s="111"/>
    </row>
    <row r="912">
      <c r="E912" s="144"/>
      <c r="F912" s="111"/>
      <c r="G912" s="144"/>
      <c r="H912" s="111"/>
      <c r="I912" s="144"/>
      <c r="J912" s="111"/>
      <c r="K912" s="144"/>
      <c r="N912" s="111"/>
    </row>
    <row r="913">
      <c r="E913" s="144"/>
      <c r="F913" s="111"/>
      <c r="G913" s="144"/>
      <c r="H913" s="111"/>
      <c r="I913" s="144"/>
      <c r="J913" s="111"/>
      <c r="K913" s="144"/>
      <c r="N913" s="111"/>
    </row>
    <row r="914">
      <c r="E914" s="144"/>
      <c r="F914" s="111"/>
      <c r="G914" s="144"/>
      <c r="H914" s="111"/>
      <c r="I914" s="144"/>
      <c r="J914" s="111"/>
      <c r="K914" s="144"/>
      <c r="N914" s="111"/>
    </row>
    <row r="915">
      <c r="E915" s="144"/>
      <c r="F915" s="111"/>
      <c r="G915" s="144"/>
      <c r="H915" s="111"/>
      <c r="I915" s="144"/>
      <c r="J915" s="111"/>
      <c r="K915" s="144"/>
      <c r="N915" s="111"/>
    </row>
    <row r="916">
      <c r="E916" s="144"/>
      <c r="F916" s="111"/>
      <c r="G916" s="144"/>
      <c r="H916" s="111"/>
      <c r="I916" s="144"/>
      <c r="J916" s="111"/>
      <c r="K916" s="144"/>
      <c r="N916" s="111"/>
    </row>
    <row r="917">
      <c r="E917" s="144"/>
      <c r="F917" s="111"/>
      <c r="G917" s="144"/>
      <c r="H917" s="111"/>
      <c r="I917" s="144"/>
      <c r="J917" s="111"/>
      <c r="K917" s="144"/>
      <c r="N917" s="111"/>
    </row>
    <row r="918">
      <c r="E918" s="144"/>
      <c r="F918" s="111"/>
      <c r="G918" s="144"/>
      <c r="H918" s="111"/>
      <c r="I918" s="144"/>
      <c r="J918" s="111"/>
      <c r="K918" s="144"/>
      <c r="N918" s="111"/>
    </row>
    <row r="919">
      <c r="E919" s="144"/>
      <c r="F919" s="111"/>
      <c r="G919" s="144"/>
      <c r="H919" s="111"/>
      <c r="I919" s="144"/>
      <c r="J919" s="111"/>
      <c r="K919" s="144"/>
      <c r="N919" s="111"/>
    </row>
    <row r="920">
      <c r="E920" s="144"/>
      <c r="F920" s="111"/>
      <c r="G920" s="144"/>
      <c r="H920" s="111"/>
      <c r="I920" s="144"/>
      <c r="J920" s="111"/>
      <c r="K920" s="144"/>
      <c r="N920" s="111"/>
    </row>
    <row r="921">
      <c r="E921" s="144"/>
      <c r="F921" s="111"/>
      <c r="G921" s="144"/>
      <c r="H921" s="111"/>
      <c r="I921" s="144"/>
      <c r="J921" s="111"/>
      <c r="K921" s="144"/>
      <c r="N921" s="111"/>
    </row>
    <row r="922">
      <c r="E922" s="144"/>
      <c r="F922" s="111"/>
      <c r="G922" s="144"/>
      <c r="H922" s="111"/>
      <c r="I922" s="144"/>
      <c r="J922" s="111"/>
      <c r="K922" s="144"/>
      <c r="N922" s="111"/>
    </row>
    <row r="923">
      <c r="E923" s="144"/>
      <c r="F923" s="111"/>
      <c r="G923" s="144"/>
      <c r="H923" s="111"/>
      <c r="I923" s="144"/>
      <c r="J923" s="111"/>
      <c r="K923" s="144"/>
      <c r="N923" s="111"/>
    </row>
    <row r="924">
      <c r="E924" s="144"/>
      <c r="F924" s="111"/>
      <c r="G924" s="144"/>
      <c r="H924" s="111"/>
      <c r="I924" s="144"/>
      <c r="J924" s="111"/>
      <c r="K924" s="144"/>
      <c r="N924" s="111"/>
    </row>
    <row r="925">
      <c r="E925" s="144"/>
      <c r="F925" s="111"/>
      <c r="G925" s="144"/>
      <c r="H925" s="111"/>
      <c r="I925" s="144"/>
      <c r="J925" s="111"/>
      <c r="K925" s="144"/>
      <c r="N925" s="111"/>
    </row>
    <row r="926">
      <c r="E926" s="144"/>
      <c r="F926" s="111"/>
      <c r="G926" s="144"/>
      <c r="H926" s="111"/>
      <c r="I926" s="144"/>
      <c r="J926" s="111"/>
      <c r="K926" s="144"/>
      <c r="N926" s="111"/>
    </row>
    <row r="927">
      <c r="E927" s="144"/>
      <c r="F927" s="111"/>
      <c r="G927" s="144"/>
      <c r="H927" s="111"/>
      <c r="I927" s="144"/>
      <c r="J927" s="111"/>
      <c r="K927" s="144"/>
      <c r="N927" s="111"/>
    </row>
    <row r="928">
      <c r="E928" s="144"/>
      <c r="F928" s="111"/>
      <c r="G928" s="144"/>
      <c r="H928" s="111"/>
      <c r="I928" s="144"/>
      <c r="J928" s="111"/>
      <c r="K928" s="144"/>
      <c r="N928" s="111"/>
    </row>
    <row r="929">
      <c r="E929" s="144"/>
      <c r="F929" s="111"/>
      <c r="G929" s="144"/>
      <c r="H929" s="111"/>
      <c r="I929" s="144"/>
      <c r="J929" s="111"/>
      <c r="K929" s="144"/>
      <c r="N929" s="111"/>
    </row>
    <row r="930">
      <c r="E930" s="144"/>
      <c r="F930" s="111"/>
      <c r="G930" s="144"/>
      <c r="H930" s="111"/>
      <c r="I930" s="144"/>
      <c r="J930" s="111"/>
      <c r="K930" s="144"/>
      <c r="N930" s="111"/>
    </row>
    <row r="931">
      <c r="E931" s="144"/>
      <c r="F931" s="111"/>
      <c r="G931" s="144"/>
      <c r="H931" s="111"/>
      <c r="I931" s="144"/>
      <c r="J931" s="111"/>
      <c r="K931" s="144"/>
      <c r="N931" s="111"/>
    </row>
    <row r="932">
      <c r="E932" s="144"/>
      <c r="F932" s="111"/>
      <c r="G932" s="144"/>
      <c r="H932" s="111"/>
      <c r="I932" s="144"/>
      <c r="J932" s="111"/>
      <c r="K932" s="144"/>
      <c r="N932" s="111"/>
    </row>
    <row r="933">
      <c r="E933" s="144"/>
      <c r="F933" s="111"/>
      <c r="G933" s="144"/>
      <c r="H933" s="111"/>
      <c r="I933" s="144"/>
      <c r="J933" s="111"/>
      <c r="K933" s="144"/>
      <c r="N933" s="111"/>
    </row>
    <row r="934">
      <c r="E934" s="144"/>
      <c r="F934" s="111"/>
      <c r="G934" s="144"/>
      <c r="H934" s="111"/>
      <c r="I934" s="144"/>
      <c r="J934" s="111"/>
      <c r="K934" s="144"/>
      <c r="N934" s="111"/>
    </row>
    <row r="935">
      <c r="E935" s="144"/>
      <c r="F935" s="111"/>
      <c r="G935" s="144"/>
      <c r="H935" s="111"/>
      <c r="I935" s="144"/>
      <c r="J935" s="111"/>
      <c r="K935" s="144"/>
      <c r="N935" s="111"/>
    </row>
    <row r="936">
      <c r="E936" s="144"/>
      <c r="F936" s="111"/>
      <c r="G936" s="144"/>
      <c r="H936" s="111"/>
      <c r="I936" s="144"/>
      <c r="J936" s="111"/>
      <c r="K936" s="144"/>
      <c r="N936" s="111"/>
    </row>
    <row r="937">
      <c r="E937" s="144"/>
      <c r="F937" s="111"/>
      <c r="G937" s="144"/>
      <c r="H937" s="111"/>
      <c r="I937" s="144"/>
      <c r="J937" s="111"/>
      <c r="K937" s="144"/>
      <c r="N937" s="111"/>
    </row>
    <row r="938">
      <c r="E938" s="144"/>
      <c r="F938" s="111"/>
      <c r="G938" s="144"/>
      <c r="H938" s="111"/>
      <c r="I938" s="144"/>
      <c r="J938" s="111"/>
      <c r="K938" s="144"/>
      <c r="N938" s="111"/>
    </row>
    <row r="939">
      <c r="E939" s="144"/>
      <c r="F939" s="111"/>
      <c r="G939" s="144"/>
      <c r="H939" s="111"/>
      <c r="I939" s="144"/>
      <c r="J939" s="111"/>
      <c r="K939" s="144"/>
      <c r="N939" s="111"/>
    </row>
    <row r="940">
      <c r="E940" s="144"/>
      <c r="F940" s="111"/>
      <c r="G940" s="144"/>
      <c r="H940" s="111"/>
      <c r="I940" s="144"/>
      <c r="J940" s="111"/>
      <c r="K940" s="144"/>
      <c r="N940" s="111"/>
    </row>
    <row r="941">
      <c r="E941" s="144"/>
      <c r="F941" s="111"/>
      <c r="G941" s="144"/>
      <c r="H941" s="111"/>
      <c r="I941" s="144"/>
      <c r="J941" s="111"/>
      <c r="K941" s="144"/>
      <c r="N941" s="111"/>
    </row>
    <row r="942">
      <c r="E942" s="144"/>
      <c r="F942" s="111"/>
      <c r="G942" s="144"/>
      <c r="H942" s="111"/>
      <c r="I942" s="144"/>
      <c r="J942" s="111"/>
      <c r="K942" s="144"/>
      <c r="N942" s="111"/>
    </row>
    <row r="943">
      <c r="E943" s="144"/>
      <c r="F943" s="111"/>
      <c r="G943" s="144"/>
      <c r="H943" s="111"/>
      <c r="I943" s="144"/>
      <c r="J943" s="111"/>
      <c r="K943" s="144"/>
      <c r="N943" s="111"/>
    </row>
    <row r="944">
      <c r="E944" s="144"/>
      <c r="F944" s="111"/>
      <c r="G944" s="144"/>
      <c r="H944" s="111"/>
      <c r="I944" s="144"/>
      <c r="J944" s="111"/>
      <c r="K944" s="144"/>
      <c r="N944" s="111"/>
    </row>
    <row r="945">
      <c r="E945" s="144"/>
      <c r="F945" s="111"/>
      <c r="G945" s="144"/>
      <c r="H945" s="111"/>
      <c r="I945" s="144"/>
      <c r="J945" s="111"/>
      <c r="K945" s="144"/>
      <c r="N945" s="111"/>
    </row>
    <row r="946">
      <c r="E946" s="144"/>
      <c r="F946" s="111"/>
      <c r="G946" s="144"/>
      <c r="H946" s="111"/>
      <c r="I946" s="144"/>
      <c r="J946" s="111"/>
      <c r="K946" s="144"/>
      <c r="N946" s="111"/>
    </row>
    <row r="947">
      <c r="E947" s="144"/>
      <c r="F947" s="111"/>
      <c r="G947" s="144"/>
      <c r="H947" s="111"/>
      <c r="I947" s="144"/>
      <c r="J947" s="111"/>
      <c r="K947" s="144"/>
      <c r="N947" s="111"/>
    </row>
    <row r="948">
      <c r="E948" s="144"/>
      <c r="F948" s="111"/>
      <c r="G948" s="144"/>
      <c r="H948" s="111"/>
      <c r="I948" s="144"/>
      <c r="J948" s="111"/>
      <c r="K948" s="144"/>
      <c r="N948" s="111"/>
    </row>
    <row r="949">
      <c r="E949" s="144"/>
      <c r="F949" s="111"/>
      <c r="G949" s="144"/>
      <c r="H949" s="111"/>
      <c r="I949" s="144"/>
      <c r="J949" s="111"/>
      <c r="K949" s="144"/>
      <c r="N949" s="111"/>
    </row>
    <row r="950">
      <c r="E950" s="144"/>
      <c r="F950" s="111"/>
      <c r="G950" s="144"/>
      <c r="H950" s="111"/>
      <c r="I950" s="144"/>
      <c r="J950" s="111"/>
      <c r="K950" s="144"/>
      <c r="N950" s="111"/>
    </row>
    <row r="951">
      <c r="E951" s="144"/>
      <c r="F951" s="111"/>
      <c r="G951" s="144"/>
      <c r="H951" s="111"/>
      <c r="I951" s="144"/>
      <c r="J951" s="111"/>
      <c r="K951" s="144"/>
      <c r="N951" s="111"/>
    </row>
    <row r="952">
      <c r="E952" s="144"/>
      <c r="F952" s="111"/>
      <c r="G952" s="144"/>
      <c r="H952" s="111"/>
      <c r="I952" s="144"/>
      <c r="J952" s="111"/>
      <c r="K952" s="144"/>
      <c r="N952" s="111"/>
    </row>
    <row r="953">
      <c r="E953" s="144"/>
      <c r="F953" s="111"/>
      <c r="G953" s="144"/>
      <c r="H953" s="111"/>
      <c r="I953" s="144"/>
      <c r="J953" s="111"/>
      <c r="K953" s="144"/>
      <c r="N953" s="111"/>
    </row>
    <row r="954">
      <c r="E954" s="144"/>
      <c r="F954" s="111"/>
      <c r="G954" s="144"/>
      <c r="H954" s="111"/>
      <c r="I954" s="144"/>
      <c r="J954" s="111"/>
      <c r="K954" s="144"/>
      <c r="N954" s="111"/>
    </row>
    <row r="955">
      <c r="E955" s="144"/>
      <c r="F955" s="111"/>
      <c r="G955" s="144"/>
      <c r="H955" s="111"/>
      <c r="I955" s="144"/>
      <c r="J955" s="111"/>
      <c r="K955" s="144"/>
      <c r="N955" s="111"/>
    </row>
    <row r="956">
      <c r="E956" s="144"/>
      <c r="F956" s="111"/>
      <c r="G956" s="144"/>
      <c r="H956" s="111"/>
      <c r="I956" s="144"/>
      <c r="J956" s="111"/>
      <c r="K956" s="144"/>
      <c r="N956" s="111"/>
    </row>
    <row r="957">
      <c r="E957" s="144"/>
      <c r="F957" s="111"/>
      <c r="G957" s="144"/>
      <c r="H957" s="111"/>
      <c r="I957" s="144"/>
      <c r="J957" s="111"/>
      <c r="K957" s="144"/>
      <c r="N957" s="111"/>
    </row>
    <row r="958">
      <c r="E958" s="144"/>
      <c r="F958" s="111"/>
      <c r="G958" s="144"/>
      <c r="H958" s="111"/>
      <c r="I958" s="144"/>
      <c r="J958" s="111"/>
      <c r="K958" s="144"/>
      <c r="N958" s="111"/>
    </row>
    <row r="959">
      <c r="E959" s="144"/>
      <c r="F959" s="111"/>
      <c r="G959" s="144"/>
      <c r="H959" s="111"/>
      <c r="I959" s="144"/>
      <c r="J959" s="111"/>
      <c r="K959" s="144"/>
      <c r="N959" s="111"/>
    </row>
    <row r="960">
      <c r="E960" s="144"/>
      <c r="F960" s="111"/>
      <c r="G960" s="144"/>
      <c r="H960" s="111"/>
      <c r="I960" s="144"/>
      <c r="J960" s="111"/>
      <c r="K960" s="144"/>
      <c r="N960" s="111"/>
    </row>
    <row r="961">
      <c r="E961" s="144"/>
      <c r="F961" s="111"/>
      <c r="G961" s="144"/>
      <c r="H961" s="111"/>
      <c r="I961" s="144"/>
      <c r="J961" s="111"/>
      <c r="K961" s="144"/>
      <c r="N961" s="111"/>
    </row>
    <row r="962">
      <c r="E962" s="144"/>
      <c r="F962" s="111"/>
      <c r="G962" s="144"/>
      <c r="H962" s="111"/>
      <c r="I962" s="144"/>
      <c r="J962" s="111"/>
      <c r="K962" s="144"/>
      <c r="N962" s="111"/>
    </row>
    <row r="963">
      <c r="E963" s="144"/>
      <c r="F963" s="111"/>
      <c r="G963" s="144"/>
      <c r="H963" s="111"/>
      <c r="I963" s="144"/>
      <c r="J963" s="111"/>
      <c r="K963" s="144"/>
      <c r="N963" s="111"/>
    </row>
    <row r="964">
      <c r="E964" s="144"/>
      <c r="F964" s="111"/>
      <c r="G964" s="144"/>
      <c r="H964" s="111"/>
      <c r="I964" s="144"/>
      <c r="J964" s="111"/>
      <c r="K964" s="144"/>
      <c r="N964" s="111"/>
    </row>
    <row r="965">
      <c r="E965" s="144"/>
      <c r="F965" s="111"/>
      <c r="G965" s="144"/>
      <c r="H965" s="111"/>
      <c r="I965" s="144"/>
      <c r="J965" s="111"/>
      <c r="K965" s="144"/>
      <c r="N965" s="111"/>
    </row>
    <row r="966">
      <c r="E966" s="144"/>
      <c r="F966" s="111"/>
      <c r="G966" s="144"/>
      <c r="H966" s="111"/>
      <c r="I966" s="144"/>
      <c r="J966" s="111"/>
      <c r="K966" s="144"/>
      <c r="N966" s="111"/>
    </row>
    <row r="967">
      <c r="E967" s="144"/>
      <c r="F967" s="111"/>
      <c r="G967" s="144"/>
      <c r="H967" s="111"/>
      <c r="I967" s="144"/>
      <c r="J967" s="111"/>
      <c r="K967" s="144"/>
      <c r="N967" s="111"/>
    </row>
    <row r="968">
      <c r="E968" s="144"/>
      <c r="F968" s="111"/>
      <c r="G968" s="144"/>
      <c r="H968" s="111"/>
      <c r="I968" s="144"/>
      <c r="J968" s="111"/>
      <c r="K968" s="144"/>
      <c r="N968" s="111"/>
    </row>
    <row r="969">
      <c r="E969" s="144"/>
      <c r="F969" s="111"/>
      <c r="G969" s="144"/>
      <c r="H969" s="111"/>
      <c r="I969" s="144"/>
      <c r="J969" s="111"/>
      <c r="K969" s="144"/>
      <c r="N969" s="111"/>
    </row>
    <row r="970">
      <c r="E970" s="144"/>
      <c r="F970" s="111"/>
      <c r="G970" s="144"/>
      <c r="H970" s="111"/>
      <c r="I970" s="144"/>
      <c r="J970" s="111"/>
      <c r="K970" s="144"/>
      <c r="N970" s="111"/>
    </row>
    <row r="971">
      <c r="E971" s="144"/>
      <c r="F971" s="111"/>
      <c r="G971" s="144"/>
      <c r="H971" s="111"/>
      <c r="I971" s="144"/>
      <c r="J971" s="111"/>
      <c r="K971" s="144"/>
      <c r="N971" s="111"/>
    </row>
    <row r="972">
      <c r="E972" s="144"/>
      <c r="F972" s="111"/>
      <c r="G972" s="144"/>
      <c r="H972" s="111"/>
      <c r="I972" s="144"/>
      <c r="J972" s="111"/>
      <c r="K972" s="144"/>
      <c r="N972" s="111"/>
    </row>
    <row r="973">
      <c r="E973" s="144"/>
      <c r="F973" s="111"/>
      <c r="G973" s="144"/>
      <c r="H973" s="111"/>
      <c r="I973" s="144"/>
      <c r="J973" s="111"/>
      <c r="K973" s="144"/>
      <c r="N973" s="111"/>
    </row>
    <row r="974">
      <c r="E974" s="144"/>
      <c r="F974" s="111"/>
      <c r="G974" s="144"/>
      <c r="H974" s="111"/>
      <c r="I974" s="144"/>
      <c r="J974" s="111"/>
      <c r="K974" s="144"/>
      <c r="N974" s="111"/>
    </row>
    <row r="975">
      <c r="E975" s="144"/>
      <c r="F975" s="111"/>
      <c r="G975" s="144"/>
      <c r="H975" s="111"/>
      <c r="I975" s="144"/>
      <c r="J975" s="111"/>
      <c r="K975" s="144"/>
      <c r="N975" s="111"/>
    </row>
    <row r="976">
      <c r="E976" s="144"/>
      <c r="F976" s="111"/>
      <c r="G976" s="144"/>
      <c r="H976" s="111"/>
      <c r="I976" s="144"/>
      <c r="J976" s="111"/>
      <c r="K976" s="144"/>
      <c r="N976" s="111"/>
    </row>
    <row r="977">
      <c r="E977" s="144"/>
      <c r="F977" s="111"/>
      <c r="G977" s="144"/>
      <c r="H977" s="111"/>
      <c r="I977" s="144"/>
      <c r="J977" s="111"/>
      <c r="K977" s="144"/>
      <c r="N977" s="111"/>
    </row>
    <row r="978">
      <c r="E978" s="144"/>
      <c r="F978" s="111"/>
      <c r="G978" s="144"/>
      <c r="H978" s="111"/>
      <c r="I978" s="144"/>
      <c r="J978" s="111"/>
      <c r="K978" s="144"/>
      <c r="N978" s="111"/>
    </row>
    <row r="979">
      <c r="E979" s="144"/>
      <c r="F979" s="111"/>
      <c r="G979" s="144"/>
      <c r="H979" s="111"/>
      <c r="I979" s="144"/>
      <c r="J979" s="111"/>
      <c r="K979" s="144"/>
      <c r="N979" s="111"/>
    </row>
    <row r="980">
      <c r="E980" s="144"/>
      <c r="F980" s="111"/>
      <c r="G980" s="144"/>
      <c r="H980" s="111"/>
      <c r="I980" s="144"/>
      <c r="J980" s="111"/>
      <c r="K980" s="144"/>
      <c r="N980" s="111"/>
    </row>
    <row r="981">
      <c r="E981" s="144"/>
      <c r="F981" s="111"/>
      <c r="G981" s="144"/>
      <c r="H981" s="111"/>
      <c r="I981" s="144"/>
      <c r="J981" s="111"/>
      <c r="K981" s="144"/>
      <c r="N981" s="111"/>
    </row>
    <row r="982">
      <c r="E982" s="144"/>
      <c r="F982" s="111"/>
      <c r="G982" s="144"/>
      <c r="H982" s="111"/>
      <c r="I982" s="144"/>
      <c r="J982" s="111"/>
      <c r="K982" s="144"/>
      <c r="N982" s="111"/>
    </row>
    <row r="983">
      <c r="E983" s="144"/>
      <c r="F983" s="111"/>
      <c r="G983" s="144"/>
      <c r="H983" s="111"/>
      <c r="I983" s="144"/>
      <c r="J983" s="111"/>
      <c r="K983" s="144"/>
      <c r="N983" s="111"/>
    </row>
    <row r="984">
      <c r="E984" s="144"/>
      <c r="F984" s="111"/>
      <c r="G984" s="144"/>
      <c r="H984" s="111"/>
      <c r="I984" s="144"/>
      <c r="J984" s="111"/>
      <c r="K984" s="144"/>
      <c r="N984" s="111"/>
    </row>
    <row r="985">
      <c r="E985" s="144"/>
      <c r="F985" s="111"/>
      <c r="G985" s="144"/>
      <c r="H985" s="111"/>
      <c r="I985" s="144"/>
      <c r="J985" s="111"/>
      <c r="K985" s="144"/>
      <c r="N985" s="111"/>
    </row>
    <row r="986">
      <c r="E986" s="144"/>
      <c r="F986" s="111"/>
      <c r="G986" s="144"/>
      <c r="H986" s="111"/>
      <c r="I986" s="144"/>
      <c r="J986" s="111"/>
      <c r="K986" s="144"/>
      <c r="N986" s="111"/>
    </row>
    <row r="987">
      <c r="E987" s="144"/>
      <c r="F987" s="111"/>
      <c r="G987" s="144"/>
      <c r="H987" s="111"/>
      <c r="I987" s="144"/>
      <c r="J987" s="111"/>
      <c r="K987" s="144"/>
      <c r="N987" s="111"/>
    </row>
    <row r="988">
      <c r="E988" s="144"/>
      <c r="F988" s="111"/>
      <c r="G988" s="144"/>
      <c r="H988" s="111"/>
      <c r="I988" s="144"/>
      <c r="J988" s="111"/>
      <c r="K988" s="144"/>
      <c r="N988" s="111"/>
    </row>
    <row r="989">
      <c r="E989" s="144"/>
      <c r="F989" s="111"/>
      <c r="G989" s="144"/>
      <c r="H989" s="111"/>
      <c r="I989" s="144"/>
      <c r="J989" s="111"/>
      <c r="K989" s="144"/>
      <c r="N989" s="111"/>
    </row>
    <row r="990">
      <c r="E990" s="144"/>
      <c r="F990" s="111"/>
      <c r="G990" s="144"/>
      <c r="H990" s="111"/>
      <c r="I990" s="144"/>
      <c r="J990" s="111"/>
      <c r="K990" s="144"/>
      <c r="N990" s="111"/>
    </row>
    <row r="991">
      <c r="E991" s="144"/>
      <c r="F991" s="111"/>
      <c r="G991" s="144"/>
      <c r="H991" s="111"/>
      <c r="I991" s="144"/>
      <c r="J991" s="111"/>
      <c r="K991" s="144"/>
      <c r="N991" s="111"/>
    </row>
    <row r="992">
      <c r="E992" s="144"/>
      <c r="F992" s="111"/>
      <c r="G992" s="144"/>
      <c r="H992" s="111"/>
      <c r="I992" s="144"/>
      <c r="J992" s="111"/>
      <c r="K992" s="144"/>
      <c r="N992" s="111"/>
    </row>
    <row r="993">
      <c r="E993" s="144"/>
      <c r="F993" s="111"/>
      <c r="G993" s="144"/>
      <c r="H993" s="111"/>
      <c r="I993" s="144"/>
      <c r="J993" s="111"/>
      <c r="K993" s="144"/>
      <c r="N993" s="111"/>
    </row>
    <row r="994">
      <c r="E994" s="144"/>
      <c r="F994" s="111"/>
      <c r="G994" s="144"/>
      <c r="H994" s="111"/>
      <c r="I994" s="144"/>
      <c r="J994" s="111"/>
      <c r="K994" s="144"/>
      <c r="N994" s="111"/>
    </row>
    <row r="995">
      <c r="E995" s="144"/>
      <c r="F995" s="111"/>
      <c r="G995" s="144"/>
      <c r="H995" s="111"/>
      <c r="I995" s="144"/>
      <c r="J995" s="111"/>
      <c r="K995" s="144"/>
      <c r="N995" s="111"/>
    </row>
    <row r="996">
      <c r="E996" s="144"/>
      <c r="F996" s="111"/>
      <c r="G996" s="144"/>
      <c r="H996" s="111"/>
      <c r="I996" s="144"/>
      <c r="J996" s="111"/>
      <c r="K996" s="144"/>
      <c r="N996" s="111"/>
    </row>
    <row r="997">
      <c r="E997" s="144"/>
      <c r="F997" s="111"/>
      <c r="G997" s="144"/>
      <c r="H997" s="111"/>
      <c r="I997" s="144"/>
      <c r="J997" s="111"/>
      <c r="K997" s="144"/>
      <c r="N997" s="111"/>
    </row>
    <row r="998">
      <c r="E998" s="144"/>
      <c r="F998" s="111"/>
      <c r="G998" s="144"/>
      <c r="H998" s="111"/>
      <c r="I998" s="144"/>
      <c r="J998" s="111"/>
      <c r="K998" s="144"/>
      <c r="N998" s="111"/>
    </row>
    <row r="999">
      <c r="E999" s="144"/>
      <c r="F999" s="111"/>
      <c r="G999" s="144"/>
      <c r="H999" s="111"/>
      <c r="I999" s="144"/>
      <c r="J999" s="111"/>
      <c r="K999" s="144"/>
      <c r="N999" s="111"/>
    </row>
    <row r="1000">
      <c r="E1000" s="144"/>
      <c r="F1000" s="111"/>
      <c r="G1000" s="144"/>
      <c r="H1000" s="111"/>
      <c r="I1000" s="144"/>
      <c r="J1000" s="111"/>
      <c r="K1000" s="144"/>
      <c r="N1000" s="111"/>
    </row>
    <row r="1001">
      <c r="E1001" s="144"/>
      <c r="F1001" s="111"/>
      <c r="G1001" s="144"/>
      <c r="H1001" s="111"/>
      <c r="I1001" s="144"/>
      <c r="J1001" s="111"/>
      <c r="K1001" s="144"/>
      <c r="N1001" s="111"/>
    </row>
    <row r="1002">
      <c r="E1002" s="144"/>
      <c r="F1002" s="111"/>
      <c r="G1002" s="144"/>
      <c r="H1002" s="111"/>
      <c r="I1002" s="144"/>
      <c r="J1002" s="111"/>
      <c r="K1002" s="144"/>
      <c r="N1002" s="111"/>
    </row>
    <row r="1003">
      <c r="E1003" s="144"/>
      <c r="F1003" s="111"/>
      <c r="G1003" s="144"/>
      <c r="H1003" s="111"/>
      <c r="I1003" s="144"/>
      <c r="J1003" s="111"/>
      <c r="K1003" s="144"/>
      <c r="N1003" s="111"/>
    </row>
    <row r="1004">
      <c r="E1004" s="144"/>
      <c r="F1004" s="111"/>
      <c r="G1004" s="144"/>
      <c r="H1004" s="111"/>
      <c r="I1004" s="144"/>
      <c r="J1004" s="111"/>
      <c r="K1004" s="144"/>
      <c r="N1004" s="111"/>
    </row>
    <row r="1005">
      <c r="E1005" s="144"/>
      <c r="F1005" s="111"/>
      <c r="G1005" s="144"/>
      <c r="H1005" s="111"/>
      <c r="I1005" s="144"/>
      <c r="J1005" s="111"/>
      <c r="K1005" s="144"/>
      <c r="N1005" s="111"/>
    </row>
    <row r="1006">
      <c r="E1006" s="144"/>
      <c r="F1006" s="111"/>
      <c r="G1006" s="144"/>
      <c r="H1006" s="111"/>
      <c r="I1006" s="144"/>
      <c r="J1006" s="111"/>
      <c r="K1006" s="144"/>
      <c r="N1006" s="111"/>
    </row>
    <row r="1007">
      <c r="E1007" s="144"/>
      <c r="F1007" s="111"/>
      <c r="G1007" s="144"/>
      <c r="H1007" s="111"/>
      <c r="I1007" s="144"/>
      <c r="J1007" s="111"/>
      <c r="K1007" s="144"/>
      <c r="N1007" s="111"/>
    </row>
    <row r="1008">
      <c r="E1008" s="144"/>
      <c r="F1008" s="111"/>
      <c r="G1008" s="144"/>
      <c r="H1008" s="111"/>
      <c r="I1008" s="144"/>
      <c r="J1008" s="111"/>
      <c r="K1008" s="144"/>
      <c r="N1008" s="111"/>
    </row>
    <row r="1009">
      <c r="E1009" s="144"/>
      <c r="F1009" s="111"/>
      <c r="G1009" s="144"/>
      <c r="H1009" s="111"/>
      <c r="I1009" s="144"/>
      <c r="J1009" s="111"/>
      <c r="K1009" s="144"/>
      <c r="N1009" s="111"/>
    </row>
    <row r="1010">
      <c r="E1010" s="144"/>
      <c r="F1010" s="111"/>
      <c r="G1010" s="144"/>
      <c r="H1010" s="111"/>
      <c r="I1010" s="144"/>
      <c r="J1010" s="111"/>
      <c r="K1010" s="144"/>
      <c r="N1010" s="111"/>
    </row>
    <row r="1011">
      <c r="E1011" s="144"/>
      <c r="F1011" s="111"/>
      <c r="G1011" s="144"/>
      <c r="H1011" s="111"/>
      <c r="I1011" s="144"/>
      <c r="J1011" s="111"/>
      <c r="K1011" s="144"/>
      <c r="N1011" s="111"/>
    </row>
    <row r="1012">
      <c r="E1012" s="144"/>
      <c r="F1012" s="111"/>
      <c r="G1012" s="144"/>
      <c r="H1012" s="111"/>
      <c r="I1012" s="144"/>
      <c r="J1012" s="111"/>
      <c r="K1012" s="144"/>
      <c r="N1012" s="111"/>
    </row>
    <row r="1013">
      <c r="E1013" s="144"/>
      <c r="F1013" s="111"/>
      <c r="G1013" s="144"/>
      <c r="H1013" s="111"/>
      <c r="I1013" s="144"/>
      <c r="J1013" s="111"/>
      <c r="K1013" s="144"/>
      <c r="N1013" s="111"/>
    </row>
    <row r="1014">
      <c r="E1014" s="144"/>
      <c r="F1014" s="111"/>
      <c r="G1014" s="144"/>
      <c r="H1014" s="111"/>
      <c r="I1014" s="144"/>
      <c r="J1014" s="111"/>
      <c r="K1014" s="144"/>
      <c r="N1014" s="111"/>
    </row>
    <row r="1015">
      <c r="E1015" s="144"/>
      <c r="F1015" s="111"/>
      <c r="G1015" s="144"/>
      <c r="H1015" s="111"/>
      <c r="I1015" s="144"/>
      <c r="J1015" s="111"/>
      <c r="K1015" s="144"/>
      <c r="N1015" s="111"/>
    </row>
    <row r="1016">
      <c r="E1016" s="144"/>
      <c r="F1016" s="111"/>
      <c r="G1016" s="144"/>
      <c r="H1016" s="111"/>
      <c r="I1016" s="144"/>
      <c r="J1016" s="111"/>
      <c r="K1016" s="144"/>
      <c r="N1016" s="111"/>
    </row>
    <row r="1017">
      <c r="E1017" s="144"/>
      <c r="F1017" s="111"/>
      <c r="G1017" s="144"/>
      <c r="H1017" s="111"/>
      <c r="I1017" s="144"/>
      <c r="J1017" s="111"/>
      <c r="K1017" s="144"/>
      <c r="N1017" s="111"/>
    </row>
    <row r="1018">
      <c r="E1018" s="144"/>
      <c r="F1018" s="111"/>
      <c r="G1018" s="144"/>
      <c r="H1018" s="111"/>
      <c r="I1018" s="144"/>
      <c r="J1018" s="111"/>
      <c r="K1018" s="144"/>
      <c r="N1018" s="111"/>
    </row>
    <row r="1019">
      <c r="E1019" s="144"/>
      <c r="F1019" s="111"/>
      <c r="G1019" s="144"/>
      <c r="H1019" s="111"/>
      <c r="I1019" s="144"/>
      <c r="J1019" s="111"/>
      <c r="K1019" s="144"/>
      <c r="N1019" s="111"/>
    </row>
    <row r="1020">
      <c r="E1020" s="144"/>
      <c r="F1020" s="111"/>
      <c r="G1020" s="144"/>
      <c r="H1020" s="111"/>
      <c r="I1020" s="144"/>
      <c r="J1020" s="111"/>
      <c r="K1020" s="144"/>
      <c r="N1020" s="111"/>
    </row>
    <row r="1021">
      <c r="E1021" s="144"/>
      <c r="F1021" s="111"/>
      <c r="G1021" s="144"/>
      <c r="H1021" s="111"/>
      <c r="I1021" s="144"/>
      <c r="J1021" s="111"/>
      <c r="K1021" s="144"/>
      <c r="N1021" s="111"/>
    </row>
    <row r="1022">
      <c r="E1022" s="144"/>
      <c r="F1022" s="111"/>
      <c r="G1022" s="144"/>
      <c r="H1022" s="111"/>
      <c r="I1022" s="144"/>
      <c r="J1022" s="111"/>
      <c r="K1022" s="144"/>
      <c r="N1022" s="111"/>
    </row>
    <row r="1023">
      <c r="E1023" s="144"/>
      <c r="F1023" s="111"/>
      <c r="G1023" s="144"/>
      <c r="H1023" s="111"/>
      <c r="I1023" s="144"/>
      <c r="J1023" s="111"/>
      <c r="K1023" s="144"/>
      <c r="N1023" s="111"/>
    </row>
    <row r="1024">
      <c r="E1024" s="144"/>
      <c r="F1024" s="111"/>
      <c r="G1024" s="144"/>
      <c r="H1024" s="111"/>
      <c r="I1024" s="144"/>
      <c r="J1024" s="111"/>
      <c r="K1024" s="144"/>
      <c r="N1024" s="111"/>
    </row>
    <row r="1025">
      <c r="E1025" s="144"/>
      <c r="F1025" s="111"/>
      <c r="G1025" s="144"/>
      <c r="H1025" s="111"/>
      <c r="I1025" s="144"/>
      <c r="J1025" s="111"/>
      <c r="K1025" s="144"/>
      <c r="N1025" s="111"/>
    </row>
    <row r="1026">
      <c r="E1026" s="144"/>
      <c r="F1026" s="111"/>
      <c r="G1026" s="144"/>
      <c r="H1026" s="111"/>
      <c r="I1026" s="144"/>
      <c r="J1026" s="111"/>
      <c r="K1026" s="144"/>
      <c r="N1026" s="111"/>
    </row>
    <row r="1027">
      <c r="E1027" s="144"/>
      <c r="F1027" s="111"/>
      <c r="G1027" s="144"/>
      <c r="H1027" s="111"/>
      <c r="I1027" s="144"/>
      <c r="J1027" s="111"/>
      <c r="K1027" s="144"/>
      <c r="N1027" s="111"/>
    </row>
    <row r="1028">
      <c r="E1028" s="144"/>
      <c r="F1028" s="111"/>
      <c r="G1028" s="144"/>
      <c r="H1028" s="111"/>
      <c r="I1028" s="144"/>
      <c r="J1028" s="111"/>
      <c r="K1028" s="144"/>
      <c r="N1028" s="111"/>
    </row>
    <row r="1029">
      <c r="E1029" s="144"/>
      <c r="F1029" s="111"/>
      <c r="G1029" s="144"/>
      <c r="H1029" s="111"/>
      <c r="I1029" s="144"/>
      <c r="J1029" s="111"/>
      <c r="K1029" s="144"/>
      <c r="N1029" s="111"/>
    </row>
    <row r="1030">
      <c r="E1030" s="144"/>
      <c r="F1030" s="111"/>
      <c r="G1030" s="144"/>
      <c r="H1030" s="111"/>
      <c r="I1030" s="144"/>
      <c r="J1030" s="111"/>
      <c r="K1030" s="144"/>
      <c r="N1030" s="111"/>
    </row>
    <row r="1031">
      <c r="E1031" s="144"/>
      <c r="F1031" s="111"/>
      <c r="G1031" s="144"/>
      <c r="H1031" s="111"/>
      <c r="I1031" s="144"/>
      <c r="J1031" s="111"/>
      <c r="K1031" s="144"/>
      <c r="N1031" s="111"/>
    </row>
    <row r="1032">
      <c r="E1032" s="144"/>
      <c r="F1032" s="111"/>
      <c r="G1032" s="144"/>
      <c r="H1032" s="111"/>
      <c r="I1032" s="144"/>
      <c r="J1032" s="111"/>
      <c r="K1032" s="144"/>
      <c r="N1032" s="111"/>
    </row>
    <row r="1033">
      <c r="E1033" s="144"/>
      <c r="F1033" s="111"/>
      <c r="G1033" s="144"/>
      <c r="H1033" s="111"/>
      <c r="I1033" s="144"/>
      <c r="J1033" s="111"/>
      <c r="K1033" s="144"/>
      <c r="N1033" s="111"/>
    </row>
    <row r="1034">
      <c r="E1034" s="144"/>
      <c r="F1034" s="111"/>
      <c r="G1034" s="144"/>
      <c r="H1034" s="111"/>
      <c r="I1034" s="144"/>
      <c r="J1034" s="111"/>
      <c r="K1034" s="144"/>
      <c r="N1034" s="111"/>
    </row>
    <row r="1035">
      <c r="E1035" s="144"/>
      <c r="F1035" s="111"/>
      <c r="G1035" s="144"/>
      <c r="H1035" s="111"/>
      <c r="I1035" s="144"/>
      <c r="J1035" s="111"/>
      <c r="K1035" s="144"/>
      <c r="N1035" s="111"/>
    </row>
    <row r="1036">
      <c r="E1036" s="144"/>
      <c r="F1036" s="111"/>
      <c r="G1036" s="144"/>
      <c r="H1036" s="111"/>
      <c r="I1036" s="144"/>
      <c r="J1036" s="111"/>
      <c r="K1036" s="144"/>
      <c r="N1036" s="111"/>
    </row>
    <row r="1037">
      <c r="E1037" s="144"/>
      <c r="F1037" s="111"/>
      <c r="G1037" s="144"/>
      <c r="H1037" s="111"/>
      <c r="I1037" s="144"/>
      <c r="J1037" s="111"/>
      <c r="K1037" s="144"/>
      <c r="N1037" s="111"/>
    </row>
    <row r="1038">
      <c r="E1038" s="144"/>
      <c r="F1038" s="111"/>
      <c r="G1038" s="144"/>
      <c r="H1038" s="111"/>
      <c r="I1038" s="144"/>
      <c r="J1038" s="111"/>
      <c r="K1038" s="144"/>
      <c r="N1038" s="111"/>
    </row>
    <row r="1039">
      <c r="E1039" s="144"/>
      <c r="F1039" s="111"/>
      <c r="G1039" s="144"/>
      <c r="H1039" s="111"/>
      <c r="I1039" s="144"/>
      <c r="J1039" s="111"/>
      <c r="K1039" s="144"/>
      <c r="N1039" s="111"/>
    </row>
    <row r="1040">
      <c r="E1040" s="171"/>
      <c r="F1040" s="182"/>
      <c r="G1040" s="171"/>
      <c r="H1040" s="182"/>
      <c r="I1040" s="171"/>
      <c r="J1040" s="182"/>
      <c r="K1040" s="171"/>
      <c r="L1040" s="183"/>
      <c r="N1040" s="111"/>
    </row>
  </sheetData>
  <mergeCells count="1">
    <mergeCell ref="C54:D54"/>
  </mergeCells>
  <hyperlinks>
    <hyperlink r:id="rId1" ref="L5"/>
    <hyperlink r:id="rId2" ref="F6"/>
    <hyperlink r:id="rId3" ref="H6"/>
    <hyperlink r:id="rId4" ref="J6"/>
    <hyperlink r:id="rId5" ref="L6"/>
    <hyperlink r:id="rId6" ref="N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v>
      </c>
      <c r="B1" s="128" t="s">
        <v>3</v>
      </c>
      <c r="C1" s="8"/>
      <c r="D1" s="9"/>
      <c r="E1" s="8"/>
      <c r="F1" s="9"/>
      <c r="G1" s="8"/>
      <c r="H1" s="9"/>
      <c r="I1" s="8"/>
      <c r="J1" s="9"/>
      <c r="K1" s="7"/>
      <c r="L1" s="5"/>
      <c r="M1" s="5"/>
      <c r="N1" s="5"/>
      <c r="O1" s="5"/>
      <c r="P1" s="5"/>
      <c r="Q1" s="5"/>
      <c r="R1" s="5"/>
      <c r="S1" s="5"/>
      <c r="T1" s="5"/>
      <c r="U1" s="5"/>
      <c r="V1" s="5"/>
      <c r="W1" s="5"/>
    </row>
    <row r="2">
      <c r="A2" s="5"/>
      <c r="B2" s="158"/>
      <c r="C2" s="184"/>
      <c r="D2" s="158"/>
      <c r="E2" s="184"/>
      <c r="F2" s="158"/>
      <c r="G2" s="184"/>
      <c r="H2" s="158"/>
      <c r="I2" s="184"/>
      <c r="J2" s="158"/>
      <c r="K2" s="5"/>
      <c r="L2" s="158"/>
      <c r="M2" s="5"/>
      <c r="N2" s="5"/>
      <c r="O2" s="5"/>
      <c r="P2" s="5"/>
      <c r="Q2" s="5"/>
      <c r="R2" s="5"/>
      <c r="S2" s="5"/>
      <c r="T2" s="5"/>
      <c r="U2" s="5"/>
      <c r="V2" s="5"/>
      <c r="W2" s="5"/>
    </row>
    <row r="3">
      <c r="A3" s="5"/>
      <c r="B3" s="185" t="s">
        <v>73</v>
      </c>
      <c r="C3" s="184"/>
      <c r="D3" s="185" t="s">
        <v>73</v>
      </c>
      <c r="E3" s="184"/>
      <c r="F3" s="185" t="s">
        <v>73</v>
      </c>
      <c r="G3" s="184"/>
      <c r="H3" s="158"/>
      <c r="I3" s="184"/>
      <c r="J3" s="185" t="s">
        <v>73</v>
      </c>
      <c r="K3" s="5"/>
      <c r="L3" s="185" t="s">
        <v>73</v>
      </c>
      <c r="M3" s="5"/>
      <c r="N3" s="5"/>
      <c r="O3" s="5"/>
      <c r="P3" s="5"/>
      <c r="Q3" s="5"/>
      <c r="R3" s="5"/>
      <c r="S3" s="5"/>
      <c r="T3" s="5"/>
      <c r="U3" s="5"/>
      <c r="V3" s="5"/>
      <c r="W3" s="5"/>
    </row>
    <row r="4">
      <c r="A4" s="5"/>
      <c r="B4" s="158"/>
      <c r="C4" s="184"/>
      <c r="D4" s="158"/>
      <c r="E4" s="184"/>
      <c r="F4" s="158"/>
      <c r="G4" s="184"/>
      <c r="H4" s="158"/>
      <c r="I4" s="184"/>
      <c r="J4" s="158"/>
      <c r="K4" s="5"/>
      <c r="L4" s="158"/>
      <c r="M4" s="5"/>
      <c r="N4" s="5"/>
      <c r="O4" s="5"/>
      <c r="P4" s="5"/>
      <c r="Q4" s="5"/>
      <c r="R4" s="5"/>
      <c r="S4" s="5"/>
      <c r="T4" s="5"/>
      <c r="U4" s="5"/>
      <c r="V4" s="5"/>
      <c r="W4" s="5"/>
    </row>
    <row r="5">
      <c r="A5" s="5"/>
      <c r="B5" s="158"/>
      <c r="C5" s="184"/>
      <c r="D5" s="158"/>
      <c r="E5" s="184"/>
      <c r="F5" s="158"/>
      <c r="G5" s="184"/>
      <c r="H5" s="158"/>
      <c r="I5" s="184"/>
      <c r="J5" s="158"/>
      <c r="K5" s="5"/>
      <c r="L5" s="158"/>
      <c r="M5" s="5"/>
      <c r="N5" s="5"/>
      <c r="O5" s="5"/>
      <c r="P5" s="5"/>
      <c r="Q5" s="5"/>
      <c r="R5" s="5"/>
      <c r="S5" s="5"/>
      <c r="T5" s="5"/>
      <c r="U5" s="5"/>
      <c r="V5" s="5"/>
      <c r="W5" s="5"/>
    </row>
    <row r="6">
      <c r="A6" s="5"/>
      <c r="B6" s="23" t="s">
        <v>81</v>
      </c>
      <c r="C6" s="5"/>
      <c r="D6" s="185" t="s">
        <v>170</v>
      </c>
      <c r="E6" s="158"/>
      <c r="F6" s="185" t="s">
        <v>85</v>
      </c>
      <c r="G6" s="184"/>
      <c r="H6" s="186" t="s">
        <v>584</v>
      </c>
      <c r="I6" s="184"/>
      <c r="J6" s="185" t="s">
        <v>171</v>
      </c>
      <c r="K6" s="5"/>
      <c r="L6" s="187" t="s">
        <v>172</v>
      </c>
      <c r="M6" s="5"/>
      <c r="N6" s="5"/>
      <c r="O6" s="5"/>
      <c r="P6" s="5"/>
      <c r="Q6" s="5"/>
      <c r="R6" s="5"/>
      <c r="S6" s="5"/>
      <c r="T6" s="5"/>
      <c r="U6" s="5"/>
      <c r="V6" s="5"/>
      <c r="W6" s="5"/>
    </row>
    <row r="7" ht="42.0" customHeight="1">
      <c r="A7" s="5"/>
      <c r="B7" s="185" t="s">
        <v>337</v>
      </c>
      <c r="C7" s="184"/>
      <c r="D7" s="185" t="s">
        <v>337</v>
      </c>
      <c r="E7" s="184"/>
      <c r="F7" s="185" t="s">
        <v>337</v>
      </c>
      <c r="G7" s="184"/>
      <c r="H7" s="185" t="s">
        <v>585</v>
      </c>
      <c r="I7" s="188" t="s">
        <v>586</v>
      </c>
      <c r="J7" s="185" t="s">
        <v>337</v>
      </c>
      <c r="K7" s="184"/>
      <c r="L7" s="185" t="s">
        <v>337</v>
      </c>
      <c r="M7" s="184"/>
      <c r="N7" s="5"/>
      <c r="O7" s="5"/>
      <c r="P7" s="5"/>
      <c r="Q7" s="5"/>
      <c r="R7" s="5"/>
      <c r="S7" s="5"/>
      <c r="T7" s="5"/>
      <c r="U7" s="5"/>
      <c r="V7" s="5"/>
      <c r="W7" s="5"/>
    </row>
    <row r="8">
      <c r="A8" s="112" t="s">
        <v>587</v>
      </c>
      <c r="B8" s="187" t="s">
        <v>588</v>
      </c>
      <c r="C8" s="189" t="s">
        <v>589</v>
      </c>
      <c r="D8" s="187" t="s">
        <v>590</v>
      </c>
      <c r="E8" s="189" t="s">
        <v>591</v>
      </c>
      <c r="F8" s="187" t="s">
        <v>590</v>
      </c>
      <c r="G8" s="189" t="s">
        <v>591</v>
      </c>
      <c r="H8" s="185" t="s">
        <v>592</v>
      </c>
      <c r="I8" s="188" t="s">
        <v>593</v>
      </c>
      <c r="J8" s="185" t="s">
        <v>594</v>
      </c>
      <c r="K8" s="188" t="s">
        <v>595</v>
      </c>
      <c r="L8" s="187" t="s">
        <v>596</v>
      </c>
      <c r="M8" s="189" t="s">
        <v>597</v>
      </c>
      <c r="N8" s="5"/>
      <c r="O8" s="5"/>
      <c r="P8" s="5"/>
      <c r="Q8" s="5"/>
      <c r="R8" s="5"/>
      <c r="S8" s="5"/>
      <c r="T8" s="5"/>
      <c r="U8" s="5"/>
      <c r="V8" s="5"/>
      <c r="W8" s="5"/>
    </row>
    <row r="9">
      <c r="A9" s="112">
        <v>1.0</v>
      </c>
      <c r="B9" s="20">
        <v>5.0</v>
      </c>
      <c r="C9" s="20">
        <v>5.0</v>
      </c>
      <c r="D9" s="20">
        <v>5.0</v>
      </c>
      <c r="E9" s="20">
        <v>3.0</v>
      </c>
      <c r="F9" s="20">
        <v>5.0</v>
      </c>
      <c r="G9" s="20">
        <v>5.0</v>
      </c>
      <c r="H9" s="33">
        <v>0.704485495885213</v>
      </c>
      <c r="I9" s="33">
        <v>0.69351000161398</v>
      </c>
      <c r="J9" s="190">
        <v>4.0</v>
      </c>
      <c r="K9" s="190">
        <v>4.0</v>
      </c>
      <c r="L9" s="191">
        <v>3.0</v>
      </c>
      <c r="M9" s="191">
        <v>2.0</v>
      </c>
      <c r="N9" s="5"/>
      <c r="O9" s="5"/>
      <c r="P9" s="5"/>
      <c r="Q9" s="5"/>
      <c r="R9" s="5"/>
      <c r="S9" s="5"/>
      <c r="T9" s="5"/>
      <c r="U9" s="5"/>
      <c r="V9" s="5"/>
      <c r="W9" s="5"/>
    </row>
    <row r="10">
      <c r="A10" s="112">
        <v>2.0</v>
      </c>
      <c r="B10" s="20">
        <v>5.0</v>
      </c>
      <c r="C10" s="20">
        <v>5.0</v>
      </c>
      <c r="D10" s="20">
        <v>5.0</v>
      </c>
      <c r="E10" s="20">
        <v>3.0</v>
      </c>
      <c r="F10" s="20">
        <v>5.0</v>
      </c>
      <c r="G10" s="20">
        <v>3.0</v>
      </c>
      <c r="H10" s="33">
        <v>0.700385391712188</v>
      </c>
      <c r="I10" s="33">
        <v>0.685008613836197</v>
      </c>
      <c r="J10" s="190">
        <v>5.0</v>
      </c>
      <c r="K10" s="190">
        <v>4.0</v>
      </c>
      <c r="L10" s="191">
        <v>5.0</v>
      </c>
      <c r="M10" s="191">
        <v>1.0</v>
      </c>
      <c r="N10" s="5"/>
      <c r="O10" s="5"/>
      <c r="P10" s="5"/>
      <c r="Q10" s="5"/>
      <c r="R10" s="5"/>
      <c r="S10" s="5"/>
      <c r="T10" s="5"/>
      <c r="U10" s="5"/>
      <c r="V10" s="5"/>
      <c r="W10" s="5"/>
    </row>
    <row r="11">
      <c r="A11" s="112">
        <v>3.0</v>
      </c>
      <c r="B11" s="20">
        <v>5.0</v>
      </c>
      <c r="C11" s="20">
        <v>5.0</v>
      </c>
      <c r="D11" s="20">
        <v>5.0</v>
      </c>
      <c r="E11" s="20">
        <v>2.0</v>
      </c>
      <c r="F11" s="20">
        <v>5.0</v>
      </c>
      <c r="G11" s="20">
        <v>1.0</v>
      </c>
      <c r="H11" s="33">
        <v>0.69254484063103</v>
      </c>
      <c r="I11" s="33">
        <v>0.705192838396344</v>
      </c>
      <c r="J11" s="190">
        <v>5.0</v>
      </c>
      <c r="K11" s="190">
        <v>5.0</v>
      </c>
      <c r="L11" s="191">
        <v>5.0</v>
      </c>
      <c r="M11" s="191">
        <v>2.0</v>
      </c>
      <c r="N11" s="5"/>
      <c r="O11" s="5"/>
      <c r="P11" s="5"/>
      <c r="Q11" s="5"/>
      <c r="R11" s="5"/>
      <c r="S11" s="5"/>
      <c r="T11" s="5"/>
      <c r="U11" s="5"/>
      <c r="V11" s="5"/>
      <c r="W11" s="5"/>
    </row>
    <row r="12">
      <c r="A12" s="112">
        <v>4.0</v>
      </c>
      <c r="B12" s="20">
        <v>5.0</v>
      </c>
      <c r="C12" s="20">
        <v>3.0</v>
      </c>
      <c r="D12" s="20">
        <v>5.0</v>
      </c>
      <c r="E12" s="20">
        <v>2.0</v>
      </c>
      <c r="F12" s="20">
        <v>5.0</v>
      </c>
      <c r="G12" s="20">
        <v>3.0</v>
      </c>
      <c r="H12" s="33">
        <v>0.684197455644607</v>
      </c>
      <c r="I12" s="33">
        <v>0.697239905595779</v>
      </c>
      <c r="J12" s="190">
        <v>5.0</v>
      </c>
      <c r="K12" s="190">
        <v>5.0</v>
      </c>
      <c r="L12" s="191">
        <v>5.0</v>
      </c>
      <c r="M12" s="191">
        <v>1.0</v>
      </c>
      <c r="N12" s="5"/>
      <c r="O12" s="5"/>
      <c r="P12" s="5"/>
      <c r="Q12" s="5"/>
      <c r="R12" s="5"/>
      <c r="S12" s="5"/>
      <c r="T12" s="5"/>
      <c r="U12" s="5"/>
      <c r="V12" s="5"/>
      <c r="W12" s="5"/>
    </row>
    <row r="13">
      <c r="A13" s="112">
        <v>5.0</v>
      </c>
      <c r="B13" s="20">
        <v>5.0</v>
      </c>
      <c r="C13" s="20">
        <v>1.0</v>
      </c>
      <c r="D13" s="20">
        <v>5.0</v>
      </c>
      <c r="E13" s="20">
        <v>2.0</v>
      </c>
      <c r="F13" s="20">
        <v>5.0</v>
      </c>
      <c r="G13" s="20">
        <v>1.0</v>
      </c>
      <c r="H13" s="33">
        <v>0.68471956650416</v>
      </c>
      <c r="I13" s="149">
        <v>0.682035</v>
      </c>
      <c r="J13" s="190">
        <v>5.0</v>
      </c>
      <c r="K13" s="190">
        <v>5.0</v>
      </c>
      <c r="L13" s="191">
        <v>5.0</v>
      </c>
      <c r="M13" s="191">
        <v>2.0</v>
      </c>
      <c r="N13" s="5"/>
      <c r="O13" s="5"/>
      <c r="P13" s="5"/>
      <c r="Q13" s="5"/>
      <c r="R13" s="5"/>
      <c r="S13" s="5"/>
      <c r="T13" s="5"/>
      <c r="U13" s="5"/>
      <c r="V13" s="5"/>
      <c r="W13" s="5"/>
    </row>
    <row r="14">
      <c r="A14" s="112">
        <v>6.0</v>
      </c>
      <c r="B14" s="20">
        <v>5.0</v>
      </c>
      <c r="C14" s="20">
        <v>2.0</v>
      </c>
      <c r="D14" s="20">
        <v>5.0</v>
      </c>
      <c r="E14" s="20">
        <v>2.0</v>
      </c>
      <c r="F14" s="20">
        <v>5.0</v>
      </c>
      <c r="G14" s="20">
        <v>3.0</v>
      </c>
      <c r="H14" s="33">
        <v>0.676807166048974</v>
      </c>
      <c r="I14" s="33">
        <v>0.674402209845456</v>
      </c>
      <c r="J14" s="190">
        <v>5.0</v>
      </c>
      <c r="K14" s="190">
        <v>5.0</v>
      </c>
      <c r="L14" s="191">
        <v>5.0</v>
      </c>
      <c r="M14" s="191">
        <v>1.0</v>
      </c>
      <c r="N14" s="5"/>
      <c r="O14" s="5"/>
      <c r="P14" s="5"/>
      <c r="Q14" s="5"/>
      <c r="R14" s="5"/>
      <c r="S14" s="5"/>
      <c r="T14" s="5"/>
      <c r="U14" s="5"/>
      <c r="V14" s="5"/>
      <c r="W14" s="5"/>
    </row>
    <row r="15">
      <c r="A15" s="112">
        <v>7.0</v>
      </c>
      <c r="B15" s="20">
        <v>5.0</v>
      </c>
      <c r="C15" s="20">
        <v>2.0</v>
      </c>
      <c r="D15" s="20">
        <v>5.0</v>
      </c>
      <c r="E15" s="20">
        <v>2.0</v>
      </c>
      <c r="F15" s="20">
        <v>5.0</v>
      </c>
      <c r="G15" s="20">
        <v>5.0</v>
      </c>
      <c r="H15" s="149">
        <v>0.684731</v>
      </c>
      <c r="I15" s="33">
        <v>0.696125243391309</v>
      </c>
      <c r="J15" s="190">
        <v>5.0</v>
      </c>
      <c r="K15" s="190">
        <v>5.0</v>
      </c>
      <c r="L15" s="191">
        <v>5.0</v>
      </c>
      <c r="M15" s="191">
        <v>2.0</v>
      </c>
      <c r="N15" s="5"/>
      <c r="O15" s="5"/>
      <c r="P15" s="5"/>
      <c r="Q15" s="5"/>
      <c r="R15" s="5"/>
      <c r="S15" s="5"/>
      <c r="T15" s="5"/>
      <c r="U15" s="5"/>
      <c r="V15" s="5"/>
      <c r="W15" s="5"/>
    </row>
    <row r="16">
      <c r="A16" s="112">
        <v>8.0</v>
      </c>
      <c r="B16" s="20">
        <v>5.0</v>
      </c>
      <c r="C16" s="20">
        <v>1.0</v>
      </c>
      <c r="D16" s="20">
        <v>5.0</v>
      </c>
      <c r="E16" s="20">
        <v>2.0</v>
      </c>
      <c r="F16" s="20">
        <v>5.0</v>
      </c>
      <c r="G16" s="20">
        <v>3.0</v>
      </c>
      <c r="H16" s="33">
        <v>0.686268348164028</v>
      </c>
      <c r="I16" s="33">
        <v>0.6875239888827</v>
      </c>
      <c r="J16" s="190">
        <v>5.0</v>
      </c>
      <c r="K16" s="190">
        <v>5.0</v>
      </c>
      <c r="L16" s="191">
        <v>5.0</v>
      </c>
      <c r="M16" s="191">
        <v>1.0</v>
      </c>
      <c r="N16" s="5"/>
      <c r="O16" s="5"/>
      <c r="P16" s="5"/>
      <c r="Q16" s="5"/>
      <c r="R16" s="5"/>
      <c r="S16" s="5"/>
      <c r="T16" s="5"/>
      <c r="U16" s="5"/>
      <c r="V16" s="5"/>
      <c r="W16" s="5"/>
    </row>
    <row r="17">
      <c r="A17" s="112">
        <v>9.0</v>
      </c>
      <c r="B17" s="20">
        <v>5.0</v>
      </c>
      <c r="C17" s="20">
        <v>2.0</v>
      </c>
      <c r="D17" s="20">
        <v>5.0</v>
      </c>
      <c r="E17" s="20">
        <v>2.0</v>
      </c>
      <c r="F17" s="20">
        <v>5.0</v>
      </c>
      <c r="G17" s="20">
        <v>1.0</v>
      </c>
      <c r="H17" s="33">
        <v>0.647514823350039</v>
      </c>
      <c r="I17" s="33">
        <v>0.644117278402501</v>
      </c>
      <c r="J17" s="190">
        <v>5.0</v>
      </c>
      <c r="K17" s="190">
        <v>5.0</v>
      </c>
      <c r="L17" s="191">
        <v>4.0</v>
      </c>
      <c r="M17" s="191">
        <v>2.0</v>
      </c>
      <c r="N17" s="5"/>
      <c r="O17" s="5"/>
      <c r="P17" s="5"/>
      <c r="Q17" s="5"/>
      <c r="R17" s="5"/>
      <c r="S17" s="5"/>
      <c r="T17" s="5"/>
      <c r="U17" s="5"/>
      <c r="V17" s="5"/>
      <c r="W17" s="5"/>
    </row>
    <row r="18">
      <c r="A18" s="112">
        <v>10.0</v>
      </c>
      <c r="B18" s="20">
        <v>5.0</v>
      </c>
      <c r="C18" s="20">
        <v>3.0</v>
      </c>
      <c r="D18" s="20">
        <v>5.0</v>
      </c>
      <c r="E18" s="20">
        <v>3.0</v>
      </c>
      <c r="F18" s="20">
        <v>5.0</v>
      </c>
      <c r="G18" s="20">
        <v>2.0</v>
      </c>
      <c r="H18" s="33">
        <v>0.628941489891572</v>
      </c>
      <c r="I18" s="33">
        <v>0.635246988860043</v>
      </c>
      <c r="J18" s="190">
        <v>5.0</v>
      </c>
      <c r="K18" s="190">
        <v>5.0</v>
      </c>
      <c r="L18" s="191">
        <v>5.0</v>
      </c>
      <c r="M18" s="191">
        <v>2.0</v>
      </c>
      <c r="N18" s="5"/>
      <c r="O18" s="5"/>
      <c r="P18" s="5"/>
      <c r="Q18" s="5"/>
      <c r="R18" s="5"/>
      <c r="S18" s="5"/>
      <c r="T18" s="5"/>
      <c r="U18" s="5"/>
      <c r="V18" s="87"/>
      <c r="W18" s="87"/>
    </row>
    <row r="19">
      <c r="A19" s="112">
        <v>11.0</v>
      </c>
      <c r="B19" s="20">
        <v>5.0</v>
      </c>
      <c r="C19" s="20">
        <v>3.0</v>
      </c>
      <c r="D19" s="20">
        <v>5.0</v>
      </c>
      <c r="E19" s="20">
        <v>3.0</v>
      </c>
      <c r="F19" s="20">
        <v>5.0</v>
      </c>
      <c r="G19" s="20">
        <v>2.0</v>
      </c>
      <c r="H19" s="33">
        <v>0.630598098491177</v>
      </c>
      <c r="I19" s="33">
        <v>0.632318011739037</v>
      </c>
      <c r="J19" s="190">
        <v>5.0</v>
      </c>
      <c r="K19" s="190">
        <v>5.0</v>
      </c>
      <c r="L19" s="191">
        <v>5.0</v>
      </c>
      <c r="M19" s="191">
        <v>2.0</v>
      </c>
      <c r="N19" s="5"/>
      <c r="O19" s="5"/>
      <c r="P19" s="5"/>
      <c r="Q19" s="5"/>
      <c r="R19" s="5"/>
      <c r="S19" s="5"/>
      <c r="T19" s="5"/>
      <c r="U19" s="5"/>
      <c r="V19" s="5"/>
      <c r="W19" s="5"/>
    </row>
    <row r="20">
      <c r="A20" s="112">
        <v>12.0</v>
      </c>
      <c r="B20" s="20">
        <v>5.0</v>
      </c>
      <c r="C20" s="20">
        <v>3.0</v>
      </c>
      <c r="D20" s="20">
        <v>5.0</v>
      </c>
      <c r="E20" s="20">
        <v>3.0</v>
      </c>
      <c r="F20" s="20">
        <v>5.0</v>
      </c>
      <c r="G20" s="20">
        <v>1.0</v>
      </c>
      <c r="H20" s="33">
        <v>0.632468900445735</v>
      </c>
      <c r="I20" s="33">
        <v>0.638596693223172</v>
      </c>
      <c r="J20" s="190">
        <v>5.0</v>
      </c>
      <c r="K20" s="190">
        <v>5.0</v>
      </c>
      <c r="L20" s="191">
        <v>5.0</v>
      </c>
      <c r="M20" s="191">
        <v>2.0</v>
      </c>
      <c r="N20" s="5"/>
      <c r="O20" s="5"/>
      <c r="P20" s="5"/>
      <c r="Q20" s="5"/>
      <c r="R20" s="5"/>
      <c r="S20" s="5"/>
      <c r="T20" s="5"/>
      <c r="U20" s="5"/>
      <c r="V20" s="5"/>
      <c r="W20" s="5"/>
    </row>
    <row r="21">
      <c r="A21" s="112">
        <v>13.0</v>
      </c>
      <c r="B21" s="20">
        <v>5.0</v>
      </c>
      <c r="C21" s="20">
        <v>2.0</v>
      </c>
      <c r="D21" s="20">
        <v>5.0</v>
      </c>
      <c r="E21" s="20">
        <v>2.0</v>
      </c>
      <c r="F21" s="20">
        <v>5.0</v>
      </c>
      <c r="G21" s="20">
        <v>1.0</v>
      </c>
      <c r="H21" s="33">
        <v>0.638651850097107</v>
      </c>
      <c r="I21" s="33">
        <v>0.639110532673922</v>
      </c>
      <c r="J21" s="190">
        <v>5.0</v>
      </c>
      <c r="K21" s="190">
        <v>5.0</v>
      </c>
      <c r="L21" s="191">
        <v>5.0</v>
      </c>
      <c r="M21" s="191">
        <v>2.0</v>
      </c>
      <c r="N21" s="5"/>
      <c r="O21" s="5"/>
      <c r="P21" s="5"/>
      <c r="Q21" s="5"/>
      <c r="R21" s="5"/>
      <c r="S21" s="5"/>
      <c r="T21" s="5"/>
      <c r="U21" s="5"/>
      <c r="V21" s="5"/>
      <c r="W21" s="5"/>
    </row>
    <row r="22">
      <c r="A22" s="112">
        <v>14.0</v>
      </c>
      <c r="B22" s="20">
        <v>5.0</v>
      </c>
      <c r="C22" s="20">
        <v>5.0</v>
      </c>
      <c r="D22" s="20">
        <v>5.0</v>
      </c>
      <c r="E22" s="20">
        <v>2.0</v>
      </c>
      <c r="F22" s="20">
        <v>5.0</v>
      </c>
      <c r="G22" s="20">
        <v>1.0</v>
      </c>
      <c r="H22" s="33">
        <v>0.640173385089093</v>
      </c>
      <c r="I22" s="33">
        <v>0.64541172800642</v>
      </c>
      <c r="J22" s="190">
        <v>5.0</v>
      </c>
      <c r="K22" s="190">
        <v>5.0</v>
      </c>
      <c r="L22" s="191">
        <v>5.0</v>
      </c>
      <c r="M22" s="191">
        <v>2.0</v>
      </c>
      <c r="N22" s="5"/>
      <c r="O22" s="5"/>
      <c r="P22" s="5"/>
      <c r="Q22" s="5"/>
      <c r="R22" s="5"/>
      <c r="S22" s="5"/>
      <c r="T22" s="5"/>
      <c r="U22" s="5"/>
      <c r="V22" s="5"/>
      <c r="W22" s="5"/>
    </row>
    <row r="23">
      <c r="A23" s="112">
        <v>15.0</v>
      </c>
      <c r="B23" s="20">
        <v>5.0</v>
      </c>
      <c r="C23" s="20">
        <v>3.0</v>
      </c>
      <c r="D23" s="20">
        <v>5.0</v>
      </c>
      <c r="E23" s="20">
        <v>2.0</v>
      </c>
      <c r="F23" s="20">
        <v>5.0</v>
      </c>
      <c r="G23" s="20">
        <v>1.0</v>
      </c>
      <c r="H23" s="33">
        <v>0.513843453465363</v>
      </c>
      <c r="I23" s="33">
        <v>0.55554898111866</v>
      </c>
      <c r="J23" s="190">
        <v>5.0</v>
      </c>
      <c r="K23" s="190">
        <v>5.0</v>
      </c>
      <c r="L23" s="191">
        <v>5.0</v>
      </c>
      <c r="M23" s="191">
        <v>1.0</v>
      </c>
      <c r="N23" s="5"/>
      <c r="O23" s="5"/>
      <c r="P23" s="5"/>
      <c r="Q23" s="5"/>
      <c r="R23" s="5"/>
      <c r="S23" s="5"/>
      <c r="T23" s="5"/>
      <c r="U23" s="5"/>
      <c r="V23" s="5"/>
      <c r="W23" s="5"/>
    </row>
    <row r="24">
      <c r="A24" s="112">
        <v>16.0</v>
      </c>
      <c r="B24" s="20">
        <v>5.0</v>
      </c>
      <c r="C24" s="20">
        <v>5.0</v>
      </c>
      <c r="D24" s="20">
        <v>5.0</v>
      </c>
      <c r="E24" s="20">
        <v>2.0</v>
      </c>
      <c r="F24" s="20">
        <v>5.0</v>
      </c>
      <c r="G24" s="20">
        <v>1.0</v>
      </c>
      <c r="H24" s="33">
        <v>0.547351111968358</v>
      </c>
      <c r="I24" s="33">
        <v>0.552872469983039</v>
      </c>
      <c r="J24" s="190">
        <v>5.0</v>
      </c>
      <c r="K24" s="190">
        <v>1.0</v>
      </c>
      <c r="L24" s="191">
        <v>5.0</v>
      </c>
      <c r="M24" s="191">
        <v>1.0</v>
      </c>
      <c r="N24" s="5"/>
      <c r="O24" s="5"/>
      <c r="P24" s="5"/>
      <c r="Q24" s="5"/>
      <c r="R24" s="5"/>
      <c r="S24" s="5"/>
      <c r="T24" s="5"/>
      <c r="U24" s="5"/>
      <c r="V24" s="5"/>
      <c r="W24" s="5"/>
    </row>
    <row r="25">
      <c r="A25" s="112">
        <v>17.0</v>
      </c>
      <c r="B25" s="20">
        <v>5.0</v>
      </c>
      <c r="C25" s="20">
        <v>3.0</v>
      </c>
      <c r="D25" s="20">
        <v>4.0</v>
      </c>
      <c r="E25" s="20">
        <v>2.0</v>
      </c>
      <c r="F25" s="20">
        <v>3.0</v>
      </c>
      <c r="G25" s="20">
        <v>1.0</v>
      </c>
      <c r="H25" s="33">
        <v>0.564759685688621</v>
      </c>
      <c r="I25" s="33">
        <v>0.577878592187886</v>
      </c>
      <c r="J25" s="190">
        <v>5.0</v>
      </c>
      <c r="K25" s="190">
        <v>5.0</v>
      </c>
      <c r="L25" s="191">
        <v>5.0</v>
      </c>
      <c r="M25" s="191">
        <v>2.0</v>
      </c>
      <c r="N25" s="5"/>
      <c r="O25" s="5"/>
      <c r="P25" s="5"/>
      <c r="Q25" s="5"/>
      <c r="R25" s="5"/>
      <c r="S25" s="5"/>
      <c r="T25" s="5"/>
      <c r="U25" s="5"/>
      <c r="V25" s="5"/>
      <c r="W25" s="5"/>
    </row>
    <row r="26">
      <c r="A26" s="112">
        <v>18.0</v>
      </c>
      <c r="B26" s="20">
        <v>5.0</v>
      </c>
      <c r="C26" s="20">
        <v>5.0</v>
      </c>
      <c r="D26" s="20">
        <v>5.0</v>
      </c>
      <c r="E26" s="20">
        <v>2.0</v>
      </c>
      <c r="F26" s="20">
        <v>5.0</v>
      </c>
      <c r="G26" s="20">
        <v>1.0</v>
      </c>
      <c r="H26" s="33">
        <v>0.577344915778427</v>
      </c>
      <c r="I26" s="33">
        <v>0.568493300250598</v>
      </c>
      <c r="J26" s="190">
        <v>5.0</v>
      </c>
      <c r="K26" s="190">
        <v>5.0</v>
      </c>
      <c r="L26" s="191">
        <v>5.0</v>
      </c>
      <c r="M26" s="191">
        <v>1.0</v>
      </c>
      <c r="N26" s="5"/>
      <c r="O26" s="5"/>
      <c r="P26" s="5"/>
      <c r="Q26" s="5"/>
      <c r="R26" s="5"/>
      <c r="S26" s="5"/>
      <c r="T26" s="5"/>
      <c r="U26" s="5"/>
      <c r="V26" s="5"/>
      <c r="W26" s="5"/>
    </row>
    <row r="27">
      <c r="A27" s="112">
        <v>19.0</v>
      </c>
      <c r="B27" s="20">
        <v>5.0</v>
      </c>
      <c r="C27" s="20">
        <v>5.0</v>
      </c>
      <c r="D27" s="20">
        <v>4.0</v>
      </c>
      <c r="E27" s="20">
        <v>1.0</v>
      </c>
      <c r="F27" s="20">
        <v>5.0</v>
      </c>
      <c r="G27" s="20">
        <v>1.0</v>
      </c>
      <c r="H27" s="33">
        <v>0.636519706610477</v>
      </c>
      <c r="I27" s="33">
        <v>0.634286197749051</v>
      </c>
      <c r="J27" s="190">
        <v>5.0</v>
      </c>
      <c r="K27" s="190">
        <v>5.0</v>
      </c>
      <c r="L27" s="191">
        <v>5.0</v>
      </c>
      <c r="M27" s="191">
        <v>2.0</v>
      </c>
      <c r="N27" s="5"/>
      <c r="O27" s="5"/>
      <c r="P27" s="5"/>
      <c r="Q27" s="5"/>
      <c r="R27" s="5"/>
      <c r="S27" s="5"/>
      <c r="T27" s="5"/>
      <c r="U27" s="5"/>
      <c r="V27" s="5"/>
      <c r="W27" s="5"/>
    </row>
    <row r="28">
      <c r="A28" s="112">
        <v>20.0</v>
      </c>
      <c r="B28" s="20">
        <v>5.0</v>
      </c>
      <c r="C28" s="20">
        <v>1.0</v>
      </c>
      <c r="D28" s="20">
        <v>5.0</v>
      </c>
      <c r="E28" s="20">
        <v>1.0</v>
      </c>
      <c r="F28" s="20">
        <v>5.0</v>
      </c>
      <c r="G28" s="20">
        <v>1.0</v>
      </c>
      <c r="H28" s="33">
        <v>0.635825271859313</v>
      </c>
      <c r="I28" s="33">
        <v>0.636668733575127</v>
      </c>
      <c r="J28" s="190">
        <v>5.0</v>
      </c>
      <c r="K28" s="190">
        <v>5.0</v>
      </c>
      <c r="L28" s="191">
        <v>5.0</v>
      </c>
      <c r="M28" s="191">
        <v>2.0</v>
      </c>
      <c r="N28" s="5"/>
      <c r="O28" s="5"/>
      <c r="P28" s="5"/>
      <c r="Q28" s="5"/>
      <c r="R28" s="5"/>
      <c r="S28" s="5"/>
      <c r="T28" s="5"/>
      <c r="U28" s="5"/>
      <c r="V28" s="5"/>
      <c r="W28" s="5"/>
    </row>
    <row r="29">
      <c r="A29" s="5"/>
      <c r="B29" s="56"/>
      <c r="C29" s="160"/>
      <c r="D29" s="160"/>
      <c r="E29" s="160"/>
      <c r="F29" s="160"/>
      <c r="G29" s="72"/>
      <c r="H29" s="5"/>
      <c r="I29" s="5"/>
      <c r="J29" s="160"/>
      <c r="K29" s="72"/>
      <c r="L29" s="5"/>
      <c r="M29" s="5"/>
      <c r="N29" s="5"/>
      <c r="O29" s="5"/>
      <c r="P29" s="5"/>
      <c r="Q29" s="5"/>
      <c r="R29" s="5"/>
      <c r="S29" s="5"/>
      <c r="T29" s="5"/>
      <c r="U29" s="5"/>
      <c r="V29" s="5"/>
      <c r="W29" s="5"/>
    </row>
    <row r="30">
      <c r="A30" s="5"/>
      <c r="B30" s="56"/>
      <c r="C30" s="160"/>
      <c r="D30" s="56"/>
      <c r="E30" s="160"/>
      <c r="F30" s="56"/>
      <c r="G30" s="192"/>
      <c r="H30" s="193"/>
      <c r="I30" s="193"/>
      <c r="J30" s="56"/>
      <c r="K30" s="192"/>
      <c r="L30" s="5"/>
      <c r="M30" s="5"/>
      <c r="N30" s="5"/>
      <c r="O30" s="5"/>
      <c r="P30" s="5"/>
      <c r="Q30" s="5"/>
      <c r="R30" s="5"/>
      <c r="S30" s="5"/>
      <c r="T30" s="5"/>
      <c r="U30" s="5"/>
      <c r="V30" s="5"/>
      <c r="W30" s="5"/>
    </row>
    <row r="31">
      <c r="A31" s="5"/>
      <c r="B31" s="56"/>
      <c r="C31" s="160"/>
      <c r="D31" s="56"/>
      <c r="E31" s="160"/>
      <c r="F31" s="56"/>
      <c r="G31" s="192"/>
      <c r="H31" s="193"/>
      <c r="I31" s="193"/>
      <c r="J31" s="56"/>
      <c r="K31" s="192"/>
      <c r="L31" s="5"/>
      <c r="M31" s="5"/>
      <c r="N31" s="5"/>
      <c r="O31" s="5"/>
      <c r="P31" s="5"/>
      <c r="Q31" s="5"/>
      <c r="R31" s="5"/>
      <c r="S31" s="5"/>
      <c r="T31" s="5"/>
      <c r="U31" s="5"/>
      <c r="V31" s="5"/>
      <c r="W31" s="5"/>
    </row>
    <row r="32">
      <c r="A32" s="5"/>
      <c r="B32" s="56"/>
      <c r="C32" s="160"/>
      <c r="D32" s="56"/>
      <c r="E32" s="160"/>
      <c r="F32" s="56"/>
      <c r="G32" s="72"/>
      <c r="H32" s="5"/>
      <c r="I32" s="5"/>
      <c r="J32" s="56"/>
      <c r="K32" s="72"/>
      <c r="L32" s="5"/>
      <c r="M32" s="5"/>
      <c r="N32" s="5"/>
      <c r="O32" s="5"/>
      <c r="P32" s="5"/>
      <c r="Q32" s="5"/>
      <c r="R32" s="5"/>
      <c r="S32" s="5"/>
      <c r="T32" s="5"/>
      <c r="U32" s="5"/>
      <c r="V32" s="5"/>
      <c r="W32" s="5"/>
    </row>
    <row r="33">
      <c r="A33" s="5"/>
      <c r="B33" s="56"/>
      <c r="C33" s="160"/>
      <c r="D33" s="56"/>
      <c r="E33" s="160"/>
      <c r="F33" s="56"/>
      <c r="G33" s="72"/>
      <c r="H33" s="5"/>
      <c r="I33" s="5"/>
      <c r="J33" s="56"/>
      <c r="K33" s="72"/>
      <c r="L33" s="5"/>
      <c r="M33" s="5"/>
      <c r="N33" s="5"/>
      <c r="O33" s="5"/>
      <c r="P33" s="5"/>
      <c r="Q33" s="5"/>
      <c r="R33" s="5"/>
      <c r="S33" s="5"/>
      <c r="T33" s="5"/>
      <c r="U33" s="5"/>
      <c r="V33" s="5"/>
      <c r="W33" s="5"/>
    </row>
    <row r="34">
      <c r="A34" s="5"/>
      <c r="B34" s="56"/>
      <c r="C34" s="160"/>
      <c r="D34" s="160"/>
      <c r="E34" s="160"/>
      <c r="F34" s="160"/>
      <c r="G34" s="72"/>
      <c r="H34" s="5"/>
      <c r="I34" s="5"/>
      <c r="J34" s="160"/>
      <c r="K34" s="72"/>
      <c r="L34" s="5"/>
      <c r="M34" s="5"/>
      <c r="N34" s="5"/>
      <c r="O34" s="5"/>
      <c r="P34" s="5"/>
      <c r="Q34" s="5"/>
      <c r="R34" s="5"/>
      <c r="S34" s="5"/>
      <c r="T34" s="5"/>
      <c r="U34" s="5"/>
      <c r="V34" s="5"/>
      <c r="W34" s="5"/>
    </row>
    <row r="35">
      <c r="A35" s="5"/>
      <c r="B35" s="5"/>
      <c r="C35" s="72"/>
      <c r="D35" s="5"/>
      <c r="E35" s="72"/>
      <c r="F35" s="5"/>
      <c r="G35" s="72"/>
      <c r="H35" s="5"/>
      <c r="I35" s="5"/>
      <c r="J35" s="5"/>
      <c r="K35" s="72"/>
      <c r="L35" s="5"/>
      <c r="M35" s="5"/>
      <c r="N35" s="5"/>
      <c r="O35" s="5"/>
      <c r="P35" s="5"/>
      <c r="Q35" s="5"/>
      <c r="R35" s="5"/>
      <c r="S35" s="5"/>
      <c r="T35" s="5"/>
      <c r="U35" s="5"/>
      <c r="V35" s="5"/>
      <c r="W35" s="5"/>
    </row>
    <row r="36">
      <c r="A36" s="5"/>
      <c r="B36" s="5"/>
      <c r="C36" s="72"/>
      <c r="D36" s="5"/>
      <c r="E36" s="72"/>
      <c r="F36" s="5"/>
      <c r="G36" s="72"/>
      <c r="H36" s="5"/>
      <c r="I36" s="5"/>
      <c r="J36" s="5"/>
      <c r="K36" s="72"/>
      <c r="L36" s="5"/>
      <c r="M36" s="5"/>
      <c r="N36" s="5"/>
      <c r="O36" s="5"/>
      <c r="P36" s="5"/>
      <c r="Q36" s="5"/>
      <c r="R36" s="5"/>
      <c r="S36" s="5"/>
      <c r="T36" s="5"/>
      <c r="U36" s="5"/>
      <c r="V36" s="5"/>
      <c r="W36" s="5"/>
    </row>
    <row r="37">
      <c r="A37" s="5"/>
      <c r="B37" s="5"/>
      <c r="C37" s="5"/>
      <c r="D37" s="5"/>
      <c r="E37" s="5"/>
      <c r="F37" s="5"/>
      <c r="G37" s="5"/>
      <c r="H37" s="5"/>
      <c r="I37" s="5"/>
      <c r="J37" s="5"/>
      <c r="K37" s="5"/>
      <c r="L37" s="5"/>
      <c r="M37" s="5"/>
      <c r="N37" s="5"/>
      <c r="O37" s="5"/>
      <c r="P37" s="5"/>
      <c r="Q37" s="5"/>
      <c r="R37" s="5"/>
      <c r="S37" s="5"/>
      <c r="T37" s="5"/>
      <c r="U37" s="5"/>
      <c r="V37" s="5"/>
      <c r="W37" s="5"/>
    </row>
    <row r="38">
      <c r="A38" s="5"/>
      <c r="B38" s="5"/>
      <c r="C38" s="5"/>
      <c r="D38" s="5"/>
      <c r="E38" s="5"/>
      <c r="F38" s="5"/>
      <c r="G38" s="5"/>
      <c r="H38" s="5"/>
      <c r="I38" s="5"/>
      <c r="J38" s="5"/>
      <c r="K38" s="5"/>
      <c r="L38" s="5"/>
      <c r="M38" s="5"/>
      <c r="N38" s="5"/>
      <c r="O38" s="5"/>
      <c r="P38" s="5"/>
      <c r="Q38" s="5"/>
      <c r="R38" s="5"/>
      <c r="S38" s="5"/>
      <c r="T38" s="5"/>
      <c r="U38" s="5"/>
      <c r="V38" s="5"/>
      <c r="W38" s="5"/>
    </row>
    <row r="39">
      <c r="A39" s="5"/>
      <c r="B39" s="194"/>
      <c r="C39" s="194"/>
      <c r="D39" s="194"/>
      <c r="E39" s="194"/>
      <c r="F39" s="194"/>
      <c r="G39" s="194"/>
      <c r="H39" s="5"/>
      <c r="I39" s="5"/>
      <c r="J39" s="194"/>
      <c r="K39" s="194"/>
      <c r="L39" s="5"/>
      <c r="M39" s="5"/>
      <c r="N39" s="5"/>
      <c r="O39" s="5"/>
      <c r="P39" s="5"/>
      <c r="Q39" s="5"/>
      <c r="R39" s="5"/>
      <c r="S39" s="5"/>
      <c r="T39" s="5"/>
      <c r="U39" s="5"/>
      <c r="V39" s="5"/>
      <c r="W39" s="5"/>
    </row>
    <row r="40">
      <c r="A40" s="5"/>
      <c r="B40" s="194"/>
      <c r="C40" s="194"/>
      <c r="D40" s="194"/>
      <c r="E40" s="194"/>
      <c r="F40" s="194"/>
      <c r="G40" s="194"/>
      <c r="H40" s="5"/>
      <c r="I40" s="5"/>
      <c r="J40" s="194"/>
      <c r="K40" s="194"/>
      <c r="L40" s="5"/>
      <c r="M40" s="5"/>
      <c r="N40" s="5"/>
      <c r="O40" s="5"/>
      <c r="P40" s="5"/>
      <c r="Q40" s="5"/>
      <c r="R40" s="5"/>
      <c r="S40" s="5"/>
      <c r="T40" s="5"/>
      <c r="U40" s="5"/>
      <c r="V40" s="5"/>
      <c r="W40" s="5"/>
    </row>
    <row r="41">
      <c r="A41" s="5"/>
      <c r="B41" s="194"/>
      <c r="C41" s="194"/>
      <c r="D41" s="194"/>
      <c r="E41" s="194"/>
      <c r="F41" s="194"/>
      <c r="G41" s="194"/>
      <c r="H41" s="5"/>
      <c r="I41" s="5"/>
      <c r="J41" s="194"/>
      <c r="K41" s="194"/>
      <c r="L41" s="5"/>
      <c r="M41" s="5"/>
      <c r="N41" s="5"/>
      <c r="O41" s="5"/>
      <c r="P41" s="5"/>
      <c r="Q41" s="5"/>
      <c r="R41" s="5"/>
      <c r="S41" s="5"/>
      <c r="T41" s="5"/>
      <c r="U41" s="5"/>
      <c r="V41" s="5"/>
      <c r="W41" s="5"/>
    </row>
    <row r="42">
      <c r="A42" s="5"/>
      <c r="B42" s="194"/>
      <c r="C42" s="194"/>
      <c r="D42" s="194"/>
      <c r="E42" s="194"/>
      <c r="F42" s="194"/>
      <c r="G42" s="194"/>
      <c r="H42" s="5"/>
      <c r="I42" s="5"/>
      <c r="J42" s="194"/>
      <c r="K42" s="194"/>
      <c r="L42" s="5"/>
      <c r="M42" s="5"/>
      <c r="N42" s="5"/>
      <c r="O42" s="5"/>
      <c r="P42" s="5"/>
      <c r="Q42" s="5"/>
      <c r="R42" s="5"/>
      <c r="S42" s="5"/>
      <c r="T42" s="5"/>
      <c r="U42" s="5"/>
      <c r="V42" s="5"/>
      <c r="W42" s="5"/>
    </row>
    <row r="43">
      <c r="A43" s="5"/>
      <c r="B43" s="194"/>
      <c r="C43" s="194"/>
      <c r="D43" s="194"/>
      <c r="E43" s="194"/>
      <c r="F43" s="194"/>
      <c r="G43" s="194"/>
      <c r="H43" s="5"/>
      <c r="I43" s="5"/>
      <c r="J43" s="194"/>
      <c r="K43" s="194"/>
      <c r="L43" s="5"/>
      <c r="M43" s="5"/>
      <c r="N43" s="5"/>
      <c r="O43" s="5"/>
      <c r="P43" s="5"/>
      <c r="Q43" s="5"/>
      <c r="R43" s="5"/>
      <c r="S43" s="5"/>
      <c r="T43" s="5"/>
      <c r="U43" s="5"/>
      <c r="V43" s="5"/>
      <c r="W43" s="5"/>
    </row>
    <row r="44">
      <c r="A44" s="5"/>
      <c r="B44" s="194"/>
      <c r="C44" s="194"/>
      <c r="D44" s="194"/>
      <c r="E44" s="194"/>
      <c r="F44" s="194"/>
      <c r="G44" s="194"/>
      <c r="H44" s="5"/>
      <c r="I44" s="5"/>
      <c r="J44" s="194"/>
      <c r="K44" s="194"/>
      <c r="L44" s="5"/>
      <c r="M44" s="5"/>
      <c r="N44" s="5"/>
      <c r="O44" s="5"/>
      <c r="P44" s="5"/>
      <c r="Q44" s="5"/>
      <c r="R44" s="5"/>
      <c r="S44" s="5"/>
      <c r="T44" s="5"/>
      <c r="U44" s="5"/>
      <c r="V44" s="5"/>
      <c r="W44" s="5"/>
    </row>
    <row r="45">
      <c r="A45" s="5"/>
      <c r="B45" s="194"/>
      <c r="C45" s="194"/>
      <c r="D45" s="194"/>
      <c r="E45" s="194"/>
      <c r="F45" s="194"/>
      <c r="G45" s="194"/>
      <c r="H45" s="5"/>
      <c r="I45" s="5"/>
      <c r="J45" s="194"/>
      <c r="K45" s="194"/>
      <c r="L45" s="5"/>
      <c r="M45" s="5"/>
      <c r="N45" s="5"/>
      <c r="O45" s="5"/>
      <c r="P45" s="5"/>
      <c r="Q45" s="5"/>
      <c r="R45" s="5"/>
      <c r="S45" s="5"/>
      <c r="T45" s="5"/>
      <c r="U45" s="5"/>
      <c r="V45" s="5"/>
      <c r="W45" s="5"/>
    </row>
    <row r="46">
      <c r="A46" s="5"/>
      <c r="B46" s="194"/>
      <c r="C46" s="194"/>
      <c r="D46" s="194"/>
      <c r="E46" s="194"/>
      <c r="F46" s="194"/>
      <c r="G46" s="194"/>
      <c r="H46" s="5"/>
      <c r="I46" s="5"/>
      <c r="J46" s="194"/>
      <c r="K46" s="194"/>
      <c r="L46" s="5"/>
      <c r="M46" s="5"/>
      <c r="N46" s="5"/>
      <c r="O46" s="5"/>
      <c r="P46" s="5"/>
      <c r="Q46" s="5"/>
      <c r="R46" s="5"/>
      <c r="S46" s="5"/>
      <c r="T46" s="5"/>
      <c r="U46" s="5"/>
      <c r="V46" s="5"/>
      <c r="W46" s="5"/>
    </row>
    <row r="47">
      <c r="A47" s="5"/>
      <c r="B47" s="194"/>
      <c r="C47" s="194"/>
      <c r="D47" s="194"/>
      <c r="E47" s="194"/>
      <c r="F47" s="194"/>
      <c r="G47" s="194"/>
      <c r="H47" s="5"/>
      <c r="I47" s="5"/>
      <c r="J47" s="194"/>
      <c r="K47" s="194"/>
      <c r="L47" s="5"/>
      <c r="M47" s="5"/>
      <c r="N47" s="5"/>
      <c r="O47" s="5"/>
      <c r="P47" s="5"/>
      <c r="Q47" s="5"/>
      <c r="R47" s="5"/>
      <c r="S47" s="5"/>
      <c r="T47" s="5"/>
      <c r="U47" s="5"/>
      <c r="V47" s="5"/>
      <c r="W47" s="5"/>
    </row>
    <row r="48">
      <c r="A48" s="5"/>
      <c r="B48" s="194"/>
      <c r="C48" s="194"/>
      <c r="D48" s="194"/>
      <c r="E48" s="194"/>
      <c r="F48" s="194"/>
      <c r="G48" s="194"/>
      <c r="H48" s="5"/>
      <c r="I48" s="5"/>
      <c r="J48" s="194"/>
      <c r="K48" s="194"/>
      <c r="L48" s="5"/>
      <c r="M48" s="5"/>
      <c r="N48" s="5"/>
      <c r="O48" s="5"/>
      <c r="P48" s="5"/>
      <c r="Q48" s="5"/>
      <c r="R48" s="5"/>
      <c r="S48" s="5"/>
      <c r="T48" s="5"/>
      <c r="U48" s="5"/>
      <c r="V48" s="5"/>
      <c r="W48" s="5"/>
    </row>
    <row r="49">
      <c r="A49" s="5"/>
      <c r="B49" s="194"/>
      <c r="C49" s="194"/>
      <c r="D49" s="194"/>
      <c r="E49" s="194"/>
      <c r="F49" s="194"/>
      <c r="G49" s="194"/>
      <c r="H49" s="5"/>
      <c r="I49" s="5"/>
      <c r="J49" s="194"/>
      <c r="K49" s="194"/>
      <c r="L49" s="5"/>
      <c r="M49" s="5"/>
      <c r="N49" s="5"/>
      <c r="O49" s="5"/>
      <c r="P49" s="5"/>
      <c r="Q49" s="5"/>
      <c r="R49" s="5"/>
      <c r="S49" s="5"/>
      <c r="T49" s="5"/>
      <c r="U49" s="5"/>
      <c r="V49" s="5"/>
      <c r="W49" s="5"/>
    </row>
    <row r="50">
      <c r="A50" s="5"/>
      <c r="B50" s="194"/>
      <c r="C50" s="194"/>
      <c r="D50" s="194"/>
      <c r="E50" s="194"/>
      <c r="F50" s="194"/>
      <c r="G50" s="194"/>
      <c r="H50" s="5"/>
      <c r="I50" s="5"/>
      <c r="J50" s="194"/>
      <c r="K50" s="194"/>
      <c r="L50" s="5"/>
      <c r="M50" s="5"/>
      <c r="N50" s="5"/>
      <c r="O50" s="5"/>
      <c r="P50" s="5"/>
      <c r="Q50" s="5"/>
      <c r="R50" s="5"/>
      <c r="S50" s="5"/>
      <c r="T50" s="5"/>
      <c r="U50" s="5"/>
      <c r="V50" s="5"/>
      <c r="W50" s="5"/>
    </row>
    <row r="51">
      <c r="A51" s="5"/>
      <c r="B51" s="194"/>
      <c r="C51" s="194"/>
      <c r="D51" s="194"/>
      <c r="E51" s="194"/>
      <c r="F51" s="194"/>
      <c r="G51" s="194"/>
      <c r="H51" s="5"/>
      <c r="I51" s="5"/>
      <c r="J51" s="194"/>
      <c r="K51" s="194"/>
      <c r="L51" s="5"/>
      <c r="M51" s="5"/>
      <c r="N51" s="5"/>
      <c r="O51" s="5"/>
      <c r="P51" s="5"/>
      <c r="Q51" s="5"/>
      <c r="R51" s="5"/>
      <c r="S51" s="5"/>
      <c r="T51" s="5"/>
      <c r="U51" s="5"/>
      <c r="V51" s="5"/>
      <c r="W51" s="5"/>
    </row>
    <row r="52">
      <c r="A52" s="5"/>
      <c r="B52" s="194"/>
      <c r="C52" s="194"/>
      <c r="D52" s="194"/>
      <c r="E52" s="194"/>
      <c r="F52" s="194"/>
      <c r="G52" s="194"/>
      <c r="H52" s="5"/>
      <c r="I52" s="5"/>
      <c r="J52" s="194"/>
      <c r="K52" s="194"/>
      <c r="L52" s="5"/>
      <c r="M52" s="5"/>
      <c r="N52" s="5"/>
      <c r="O52" s="5"/>
      <c r="P52" s="5"/>
      <c r="Q52" s="5"/>
      <c r="R52" s="5"/>
      <c r="S52" s="5"/>
      <c r="T52" s="5"/>
      <c r="U52" s="5"/>
      <c r="V52" s="5"/>
      <c r="W52" s="5"/>
    </row>
    <row r="53">
      <c r="A53" s="5"/>
      <c r="B53" s="194"/>
      <c r="C53" s="194"/>
      <c r="D53" s="194"/>
      <c r="E53" s="194"/>
      <c r="F53" s="194"/>
      <c r="G53" s="194"/>
      <c r="H53" s="5"/>
      <c r="I53" s="5"/>
      <c r="J53" s="194"/>
      <c r="K53" s="194"/>
      <c r="L53" s="5"/>
      <c r="M53" s="5"/>
      <c r="N53" s="5"/>
      <c r="O53" s="5"/>
      <c r="P53" s="5"/>
      <c r="Q53" s="5"/>
      <c r="R53" s="5"/>
      <c r="S53" s="5"/>
      <c r="T53" s="5"/>
      <c r="U53" s="5"/>
      <c r="V53" s="5"/>
      <c r="W53" s="5"/>
    </row>
    <row r="54">
      <c r="A54" s="5"/>
      <c r="B54" s="194"/>
      <c r="C54" s="194"/>
      <c r="D54" s="194"/>
      <c r="E54" s="194"/>
      <c r="F54" s="194"/>
      <c r="G54" s="194"/>
      <c r="H54" s="5"/>
      <c r="I54" s="5"/>
      <c r="J54" s="194"/>
      <c r="K54" s="194"/>
      <c r="L54" s="5"/>
      <c r="M54" s="5"/>
      <c r="N54" s="5"/>
      <c r="O54" s="5"/>
      <c r="P54" s="5"/>
      <c r="Q54" s="5"/>
      <c r="R54" s="5"/>
      <c r="S54" s="5"/>
      <c r="T54" s="5"/>
      <c r="U54" s="5"/>
      <c r="V54" s="5"/>
      <c r="W54" s="5"/>
    </row>
    <row r="55">
      <c r="A55" s="5"/>
      <c r="B55" s="194"/>
      <c r="C55" s="194"/>
      <c r="D55" s="194"/>
      <c r="E55" s="194"/>
      <c r="F55" s="194"/>
      <c r="G55" s="194"/>
      <c r="H55" s="5"/>
      <c r="I55" s="5"/>
      <c r="J55" s="194"/>
      <c r="K55" s="194"/>
      <c r="L55" s="5"/>
      <c r="M55" s="5"/>
      <c r="N55" s="5"/>
      <c r="O55" s="5"/>
      <c r="P55" s="5"/>
      <c r="Q55" s="5"/>
      <c r="R55" s="5"/>
      <c r="S55" s="5"/>
      <c r="T55" s="5"/>
      <c r="U55" s="5"/>
      <c r="V55" s="5"/>
      <c r="W55" s="5"/>
    </row>
    <row r="56">
      <c r="A56" s="5"/>
      <c r="B56" s="194"/>
      <c r="C56" s="194"/>
      <c r="D56" s="194"/>
      <c r="E56" s="194"/>
      <c r="F56" s="194"/>
      <c r="G56" s="194"/>
      <c r="H56" s="5"/>
      <c r="I56" s="5"/>
      <c r="J56" s="194"/>
      <c r="K56" s="194"/>
      <c r="L56" s="5"/>
      <c r="M56" s="5"/>
      <c r="N56" s="5"/>
      <c r="O56" s="5"/>
      <c r="P56" s="5"/>
      <c r="Q56" s="5"/>
      <c r="R56" s="5"/>
      <c r="S56" s="5"/>
      <c r="T56" s="5"/>
      <c r="U56" s="5"/>
      <c r="V56" s="5"/>
      <c r="W56" s="5"/>
    </row>
    <row r="57">
      <c r="A57" s="5"/>
      <c r="B57" s="194"/>
      <c r="C57" s="194"/>
      <c r="D57" s="194"/>
      <c r="E57" s="194"/>
      <c r="F57" s="194"/>
      <c r="G57" s="194"/>
      <c r="H57" s="5"/>
      <c r="I57" s="5"/>
      <c r="J57" s="194"/>
      <c r="K57" s="194"/>
      <c r="L57" s="5"/>
      <c r="M57" s="5"/>
      <c r="N57" s="5"/>
      <c r="O57" s="5"/>
      <c r="P57" s="5"/>
      <c r="Q57" s="5"/>
      <c r="R57" s="5"/>
      <c r="S57" s="5"/>
      <c r="T57" s="5"/>
      <c r="U57" s="5"/>
      <c r="V57" s="5"/>
      <c r="W57" s="5"/>
    </row>
    <row r="58" ht="60.0" customHeight="1">
      <c r="A58" s="5"/>
      <c r="B58" s="194"/>
      <c r="C58" s="194"/>
      <c r="D58" s="194"/>
      <c r="E58" s="194"/>
      <c r="F58" s="194"/>
      <c r="G58" s="194"/>
      <c r="H58" s="5"/>
      <c r="I58" s="5"/>
      <c r="J58" s="194"/>
      <c r="K58" s="194"/>
      <c r="L58" s="5"/>
      <c r="M58" s="5"/>
      <c r="N58" s="5"/>
      <c r="O58" s="5"/>
      <c r="P58" s="5"/>
      <c r="Q58" s="5"/>
      <c r="R58" s="5"/>
      <c r="S58" s="5"/>
      <c r="T58" s="5"/>
      <c r="U58" s="5"/>
      <c r="V58" s="5"/>
      <c r="W58" s="5"/>
    </row>
    <row r="59" ht="66.0" customHeight="1">
      <c r="A59" s="5"/>
      <c r="B59" s="194"/>
      <c r="C59" s="194"/>
      <c r="D59" s="194"/>
      <c r="E59" s="194"/>
      <c r="F59" s="194"/>
      <c r="G59" s="194"/>
      <c r="H59" s="5"/>
      <c r="I59" s="5"/>
      <c r="J59" s="194"/>
      <c r="K59" s="194"/>
      <c r="L59" s="5"/>
      <c r="M59" s="5"/>
      <c r="N59" s="5"/>
      <c r="O59" s="5"/>
      <c r="P59" s="5"/>
      <c r="Q59" s="5"/>
      <c r="R59" s="5"/>
      <c r="S59" s="5"/>
      <c r="T59" s="5"/>
      <c r="U59" s="5"/>
      <c r="V59" s="5"/>
      <c r="W59" s="5"/>
    </row>
    <row r="60" ht="66.75" customHeight="1">
      <c r="A60" s="5"/>
      <c r="B60" s="194"/>
      <c r="C60" s="194"/>
      <c r="D60" s="194"/>
      <c r="E60" s="194"/>
      <c r="F60" s="194"/>
      <c r="G60" s="194"/>
      <c r="H60" s="5"/>
      <c r="I60" s="5"/>
      <c r="J60" s="194"/>
      <c r="K60" s="194"/>
      <c r="L60" s="5"/>
      <c r="M60" s="5"/>
      <c r="N60" s="5"/>
      <c r="O60" s="5"/>
      <c r="P60" s="5"/>
      <c r="Q60" s="5"/>
      <c r="R60" s="5"/>
      <c r="S60" s="5"/>
      <c r="T60" s="5"/>
      <c r="U60" s="5"/>
      <c r="V60" s="5"/>
      <c r="W60" s="5"/>
    </row>
    <row r="61" ht="67.5" customHeight="1">
      <c r="A61" s="5"/>
      <c r="B61" s="194"/>
      <c r="C61" s="194"/>
      <c r="D61" s="194"/>
      <c r="E61" s="194"/>
      <c r="F61" s="194"/>
      <c r="G61" s="194"/>
      <c r="H61" s="5"/>
      <c r="I61" s="5"/>
      <c r="J61" s="194"/>
      <c r="K61" s="194"/>
      <c r="L61" s="5"/>
      <c r="M61" s="5"/>
      <c r="N61" s="5"/>
      <c r="O61" s="5"/>
      <c r="P61" s="5"/>
      <c r="Q61" s="5"/>
      <c r="R61" s="5"/>
      <c r="S61" s="5"/>
      <c r="T61" s="5"/>
      <c r="U61" s="5"/>
      <c r="V61" s="5"/>
      <c r="W61" s="5"/>
    </row>
    <row r="62" ht="66.0" customHeight="1">
      <c r="A62" s="5"/>
      <c r="B62" s="194"/>
      <c r="C62" s="194"/>
      <c r="D62" s="194"/>
      <c r="E62" s="194"/>
      <c r="F62" s="194"/>
      <c r="G62" s="194"/>
      <c r="H62" s="5"/>
      <c r="I62" s="5"/>
      <c r="J62" s="194"/>
      <c r="K62" s="194"/>
      <c r="L62" s="5"/>
      <c r="M62" s="5"/>
      <c r="N62" s="5"/>
      <c r="O62" s="5"/>
      <c r="P62" s="5"/>
      <c r="Q62" s="5"/>
      <c r="R62" s="5"/>
      <c r="S62" s="5"/>
      <c r="T62" s="5"/>
      <c r="U62" s="5"/>
      <c r="V62" s="5"/>
      <c r="W62" s="5"/>
    </row>
    <row r="63" ht="63.75" customHeight="1">
      <c r="A63" s="5"/>
      <c r="B63" s="194"/>
      <c r="C63" s="194"/>
      <c r="D63" s="194"/>
      <c r="E63" s="194"/>
      <c r="F63" s="194"/>
      <c r="G63" s="194"/>
      <c r="H63" s="5"/>
      <c r="I63" s="5"/>
      <c r="J63" s="5"/>
      <c r="K63" s="194"/>
      <c r="L63" s="5"/>
      <c r="M63" s="5"/>
      <c r="N63" s="5"/>
      <c r="O63" s="5"/>
      <c r="P63" s="5"/>
      <c r="Q63" s="5"/>
      <c r="R63" s="5"/>
      <c r="S63" s="5"/>
      <c r="T63" s="5"/>
      <c r="U63" s="5"/>
      <c r="V63" s="5"/>
      <c r="W63" s="5"/>
    </row>
    <row r="64" ht="70.5" customHeight="1">
      <c r="A64" s="5"/>
      <c r="B64" s="194"/>
      <c r="C64" s="194"/>
      <c r="D64" s="194"/>
      <c r="E64" s="194"/>
      <c r="F64" s="194"/>
      <c r="G64" s="194"/>
      <c r="H64" s="5"/>
      <c r="I64" s="5"/>
      <c r="J64" s="194"/>
      <c r="K64" s="194"/>
      <c r="L64" s="5"/>
      <c r="M64" s="5"/>
      <c r="N64" s="5"/>
      <c r="O64" s="5"/>
      <c r="P64" s="5"/>
      <c r="Q64" s="5"/>
      <c r="R64" s="5"/>
      <c r="S64" s="5"/>
      <c r="T64" s="5"/>
      <c r="U64" s="5"/>
      <c r="V64" s="5"/>
      <c r="W64" s="5"/>
    </row>
    <row r="65" ht="71.25" customHeight="1">
      <c r="A65" s="5"/>
      <c r="B65" s="194"/>
      <c r="C65" s="194"/>
      <c r="D65" s="194"/>
      <c r="E65" s="194"/>
      <c r="F65" s="194"/>
      <c r="G65" s="194"/>
      <c r="H65" s="5"/>
      <c r="I65" s="5"/>
      <c r="J65" s="194"/>
      <c r="K65" s="194"/>
      <c r="L65" s="5"/>
      <c r="M65" s="5"/>
      <c r="N65" s="5"/>
      <c r="O65" s="5"/>
      <c r="P65" s="5"/>
      <c r="Q65" s="5"/>
      <c r="R65" s="5"/>
      <c r="S65" s="5"/>
      <c r="T65" s="5"/>
      <c r="U65" s="5"/>
      <c r="V65" s="5"/>
      <c r="W65" s="5"/>
    </row>
    <row r="66" ht="67.5" customHeight="1">
      <c r="A66" s="5"/>
      <c r="B66" s="194"/>
      <c r="C66" s="194"/>
      <c r="D66" s="194"/>
      <c r="E66" s="194"/>
      <c r="F66" s="194"/>
      <c r="G66" s="194"/>
      <c r="H66" s="5"/>
      <c r="I66" s="5"/>
      <c r="J66" s="194"/>
      <c r="K66" s="194"/>
      <c r="L66" s="5"/>
      <c r="M66" s="5"/>
      <c r="N66" s="5"/>
      <c r="O66" s="5"/>
      <c r="P66" s="5"/>
      <c r="Q66" s="5"/>
      <c r="R66" s="5"/>
      <c r="S66" s="5"/>
      <c r="T66" s="5"/>
      <c r="U66" s="5"/>
      <c r="V66" s="5"/>
      <c r="W66" s="5"/>
    </row>
    <row r="67" ht="78.75" customHeight="1">
      <c r="A67" s="5"/>
      <c r="B67" s="194"/>
      <c r="C67" s="194"/>
      <c r="D67" s="194"/>
      <c r="E67" s="194"/>
      <c r="F67" s="194"/>
      <c r="G67" s="194"/>
      <c r="H67" s="5"/>
      <c r="I67" s="5"/>
      <c r="J67" s="194"/>
      <c r="K67" s="194"/>
      <c r="L67" s="5"/>
      <c r="M67" s="5"/>
      <c r="N67" s="5"/>
      <c r="O67" s="5"/>
      <c r="P67" s="5"/>
      <c r="Q67" s="5"/>
      <c r="R67" s="5"/>
      <c r="S67" s="5"/>
      <c r="T67" s="5"/>
      <c r="U67" s="5"/>
      <c r="V67" s="5"/>
      <c r="W67" s="5"/>
    </row>
    <row r="68" ht="72.0" customHeight="1">
      <c r="A68" s="5"/>
      <c r="B68" s="194"/>
      <c r="C68" s="194"/>
      <c r="D68" s="194"/>
      <c r="E68" s="194"/>
      <c r="F68" s="194"/>
      <c r="G68" s="194"/>
      <c r="H68" s="5"/>
      <c r="I68" s="5"/>
      <c r="J68" s="194"/>
      <c r="K68" s="194"/>
      <c r="L68" s="5"/>
      <c r="M68" s="5"/>
      <c r="N68" s="5"/>
      <c r="O68" s="5"/>
      <c r="P68" s="5"/>
      <c r="Q68" s="5"/>
      <c r="R68" s="5"/>
      <c r="S68" s="5"/>
      <c r="T68" s="5"/>
      <c r="U68" s="5"/>
      <c r="V68" s="5"/>
      <c r="W68" s="5"/>
    </row>
    <row r="69" ht="67.5" customHeight="1">
      <c r="A69" s="5"/>
      <c r="B69" s="194"/>
      <c r="C69" s="194"/>
      <c r="D69" s="194"/>
      <c r="E69" s="194"/>
      <c r="F69" s="194"/>
      <c r="G69" s="194"/>
      <c r="H69" s="5"/>
      <c r="I69" s="5"/>
      <c r="J69" s="194"/>
      <c r="K69" s="194"/>
      <c r="L69" s="5"/>
      <c r="M69" s="5"/>
      <c r="N69" s="5"/>
      <c r="O69" s="5"/>
      <c r="P69" s="5"/>
      <c r="Q69" s="5"/>
      <c r="R69" s="5"/>
      <c r="S69" s="5"/>
      <c r="T69" s="5"/>
      <c r="U69" s="5"/>
      <c r="V69" s="5"/>
      <c r="W69" s="5"/>
    </row>
    <row r="70" ht="68.25" customHeight="1">
      <c r="A70" s="5"/>
      <c r="B70" s="194"/>
      <c r="C70" s="194"/>
      <c r="D70" s="194"/>
      <c r="E70" s="194"/>
      <c r="F70" s="194"/>
      <c r="G70" s="194"/>
      <c r="H70" s="5"/>
      <c r="I70" s="5"/>
      <c r="J70" s="194"/>
      <c r="K70" s="194"/>
      <c r="L70" s="5"/>
      <c r="M70" s="5"/>
      <c r="N70" s="5"/>
      <c r="O70" s="5"/>
      <c r="P70" s="5"/>
      <c r="Q70" s="5"/>
      <c r="R70" s="5"/>
      <c r="S70" s="5"/>
      <c r="T70" s="5"/>
      <c r="U70" s="5"/>
      <c r="V70" s="5"/>
      <c r="W70" s="5"/>
    </row>
    <row r="71" ht="69.0" customHeight="1">
      <c r="A71" s="5"/>
      <c r="B71" s="194"/>
      <c r="C71" s="194"/>
      <c r="D71" s="194"/>
      <c r="E71" s="194"/>
      <c r="F71" s="194"/>
      <c r="G71" s="194"/>
      <c r="H71" s="5"/>
      <c r="I71" s="5"/>
      <c r="J71" s="194"/>
      <c r="K71" s="194"/>
      <c r="L71" s="5"/>
      <c r="M71" s="5"/>
      <c r="N71" s="5"/>
      <c r="O71" s="5"/>
      <c r="P71" s="5"/>
      <c r="Q71" s="5"/>
      <c r="R71" s="5"/>
      <c r="S71" s="5"/>
      <c r="T71" s="5"/>
      <c r="U71" s="5"/>
      <c r="V71" s="5"/>
      <c r="W71" s="5"/>
    </row>
    <row r="72" ht="64.5" customHeight="1">
      <c r="A72" s="5"/>
      <c r="B72" s="194"/>
      <c r="C72" s="194"/>
      <c r="D72" s="194"/>
      <c r="E72" s="194"/>
      <c r="F72" s="194"/>
      <c r="G72" s="194"/>
      <c r="H72" s="5"/>
      <c r="I72" s="5"/>
      <c r="J72" s="194"/>
      <c r="K72" s="194"/>
      <c r="L72" s="5"/>
      <c r="M72" s="5"/>
      <c r="N72" s="5"/>
      <c r="O72" s="5"/>
      <c r="P72" s="5"/>
      <c r="Q72" s="5"/>
      <c r="R72" s="5"/>
      <c r="S72" s="5"/>
      <c r="T72" s="5"/>
      <c r="U72" s="5"/>
      <c r="V72" s="5"/>
      <c r="W72" s="5"/>
    </row>
    <row r="73" ht="61.5" customHeight="1">
      <c r="A73" s="5"/>
      <c r="B73" s="194"/>
      <c r="C73" s="194"/>
      <c r="D73" s="194"/>
      <c r="E73" s="194"/>
      <c r="F73" s="194"/>
      <c r="G73" s="194"/>
      <c r="H73" s="5"/>
      <c r="I73" s="5"/>
      <c r="J73" s="194"/>
      <c r="K73" s="194"/>
      <c r="L73" s="5"/>
      <c r="M73" s="5"/>
      <c r="N73" s="5"/>
      <c r="O73" s="5"/>
      <c r="P73" s="5"/>
      <c r="Q73" s="5"/>
      <c r="R73" s="5"/>
      <c r="S73" s="5"/>
      <c r="T73" s="5"/>
      <c r="U73" s="5"/>
      <c r="V73" s="5"/>
      <c r="W73" s="5"/>
    </row>
    <row r="74" ht="57.75" customHeight="1">
      <c r="A74" s="5"/>
      <c r="B74" s="194"/>
      <c r="C74" s="194"/>
      <c r="D74" s="194"/>
      <c r="E74" s="194"/>
      <c r="F74" s="194"/>
      <c r="G74" s="194"/>
      <c r="H74" s="5"/>
      <c r="I74" s="5"/>
      <c r="J74" s="194"/>
      <c r="K74" s="194"/>
      <c r="L74" s="5"/>
      <c r="M74" s="5"/>
      <c r="N74" s="5"/>
      <c r="O74" s="5"/>
      <c r="P74" s="5"/>
      <c r="Q74" s="5"/>
      <c r="R74" s="5"/>
      <c r="S74" s="5"/>
      <c r="T74" s="5"/>
      <c r="U74" s="5"/>
      <c r="V74" s="5"/>
      <c r="W74" s="5"/>
    </row>
    <row r="75" ht="60.75" customHeight="1">
      <c r="A75" s="5"/>
      <c r="B75" s="194"/>
      <c r="C75" s="194"/>
      <c r="D75" s="194"/>
      <c r="E75" s="194"/>
      <c r="F75" s="194"/>
      <c r="G75" s="194"/>
      <c r="H75" s="5"/>
      <c r="I75" s="5"/>
      <c r="J75" s="194"/>
      <c r="K75" s="194"/>
      <c r="L75" s="5"/>
      <c r="M75" s="5"/>
      <c r="N75" s="5"/>
      <c r="O75" s="5"/>
      <c r="P75" s="5"/>
      <c r="Q75" s="5"/>
      <c r="R75" s="5"/>
      <c r="S75" s="5"/>
      <c r="T75" s="5"/>
      <c r="U75" s="5"/>
      <c r="V75" s="5"/>
      <c r="W75" s="5"/>
    </row>
    <row r="76" ht="59.25" customHeight="1">
      <c r="A76" s="5"/>
      <c r="B76" s="194"/>
      <c r="C76" s="194"/>
      <c r="D76" s="194"/>
      <c r="E76" s="194"/>
      <c r="F76" s="194"/>
      <c r="G76" s="194"/>
      <c r="H76" s="5"/>
      <c r="I76" s="5"/>
      <c r="J76" s="194"/>
      <c r="K76" s="194"/>
      <c r="L76" s="5"/>
      <c r="M76" s="5"/>
      <c r="N76" s="5"/>
      <c r="O76" s="5"/>
      <c r="P76" s="5"/>
      <c r="Q76" s="5"/>
      <c r="R76" s="5"/>
      <c r="S76" s="5"/>
      <c r="T76" s="5"/>
      <c r="U76" s="5"/>
      <c r="V76" s="5"/>
      <c r="W76" s="5"/>
    </row>
    <row r="77" ht="63.75" customHeight="1">
      <c r="A77" s="5"/>
      <c r="B77" s="194"/>
      <c r="C77" s="194"/>
      <c r="D77" s="194"/>
      <c r="E77" s="194"/>
      <c r="F77" s="194"/>
      <c r="G77" s="194"/>
      <c r="H77" s="5"/>
      <c r="I77" s="5"/>
      <c r="J77" s="194"/>
      <c r="K77" s="194"/>
      <c r="L77" s="5"/>
      <c r="M77" s="5"/>
      <c r="N77" s="5"/>
      <c r="O77" s="5"/>
      <c r="P77" s="5"/>
      <c r="Q77" s="5"/>
      <c r="R77" s="5"/>
      <c r="S77" s="5"/>
      <c r="T77" s="5"/>
      <c r="U77" s="5"/>
      <c r="V77" s="5"/>
      <c r="W77" s="5"/>
    </row>
    <row r="78" ht="61.5" customHeight="1">
      <c r="A78" s="5"/>
      <c r="B78" s="194"/>
      <c r="C78" s="194"/>
      <c r="D78" s="194"/>
      <c r="E78" s="194"/>
      <c r="F78" s="194"/>
      <c r="G78" s="194"/>
      <c r="H78" s="5"/>
      <c r="I78" s="5"/>
      <c r="J78" s="194"/>
      <c r="K78" s="194"/>
      <c r="L78" s="5"/>
      <c r="M78" s="5"/>
      <c r="N78" s="5"/>
      <c r="O78" s="5"/>
      <c r="P78" s="5"/>
      <c r="Q78" s="5"/>
      <c r="R78" s="5"/>
      <c r="S78" s="5"/>
      <c r="T78" s="5"/>
      <c r="U78" s="5"/>
      <c r="V78" s="5"/>
      <c r="W78" s="5"/>
    </row>
    <row r="79" ht="55.5" customHeight="1">
      <c r="A79" s="5"/>
      <c r="B79" s="194"/>
      <c r="C79" s="194"/>
      <c r="D79" s="194"/>
      <c r="E79" s="194"/>
      <c r="F79" s="194"/>
      <c r="G79" s="194"/>
      <c r="H79" s="5"/>
      <c r="I79" s="5"/>
      <c r="J79" s="194"/>
      <c r="K79" s="194"/>
      <c r="L79" s="5"/>
      <c r="M79" s="5"/>
      <c r="N79" s="5"/>
      <c r="O79" s="5"/>
      <c r="P79" s="5"/>
      <c r="Q79" s="5"/>
      <c r="R79" s="5"/>
      <c r="S79" s="5"/>
      <c r="T79" s="5"/>
      <c r="U79" s="5"/>
      <c r="V79" s="5"/>
      <c r="W79" s="5"/>
    </row>
    <row r="80" ht="63.0" customHeight="1">
      <c r="A80" s="5"/>
      <c r="B80" s="194"/>
      <c r="C80" s="194"/>
      <c r="D80" s="194"/>
      <c r="E80" s="194"/>
      <c r="F80" s="194"/>
      <c r="G80" s="194"/>
      <c r="H80" s="5"/>
      <c r="I80" s="5"/>
      <c r="J80" s="194"/>
      <c r="K80" s="194"/>
      <c r="L80" s="5"/>
      <c r="M80" s="5"/>
      <c r="N80" s="5"/>
      <c r="O80" s="5"/>
      <c r="P80" s="5"/>
      <c r="Q80" s="5"/>
      <c r="R80" s="5"/>
      <c r="S80" s="5"/>
      <c r="T80" s="5"/>
      <c r="U80" s="5"/>
      <c r="V80" s="5"/>
      <c r="W80" s="5"/>
    </row>
    <row r="81" ht="59.25" customHeight="1">
      <c r="A81" s="5"/>
      <c r="B81" s="194"/>
      <c r="C81" s="194"/>
      <c r="D81" s="194"/>
      <c r="E81" s="194"/>
      <c r="F81" s="194"/>
      <c r="G81" s="194"/>
      <c r="H81" s="5"/>
      <c r="I81" s="5"/>
      <c r="J81" s="194"/>
      <c r="K81" s="194"/>
      <c r="L81" s="5"/>
      <c r="M81" s="5"/>
      <c r="N81" s="5"/>
      <c r="O81" s="5"/>
      <c r="P81" s="5"/>
      <c r="Q81" s="5"/>
      <c r="R81" s="5"/>
      <c r="S81" s="5"/>
      <c r="T81" s="5"/>
      <c r="U81" s="5"/>
      <c r="V81" s="5"/>
      <c r="W81" s="5"/>
    </row>
    <row r="82" ht="63.75" customHeight="1">
      <c r="A82" s="5"/>
      <c r="B82" s="194"/>
      <c r="C82" s="194"/>
      <c r="D82" s="194"/>
      <c r="E82" s="194"/>
      <c r="F82" s="194"/>
      <c r="G82" s="194"/>
      <c r="H82" s="5"/>
      <c r="I82" s="5"/>
      <c r="J82" s="194"/>
      <c r="K82" s="194"/>
      <c r="L82" s="5"/>
      <c r="M82" s="5"/>
      <c r="N82" s="5"/>
      <c r="O82" s="5"/>
      <c r="P82" s="5"/>
      <c r="Q82" s="5"/>
      <c r="R82" s="5"/>
      <c r="S82" s="5"/>
      <c r="T82" s="5"/>
      <c r="U82" s="5"/>
      <c r="V82" s="5"/>
      <c r="W82" s="5"/>
    </row>
    <row r="83" ht="66.0" customHeight="1">
      <c r="A83" s="5"/>
      <c r="B83" s="194"/>
      <c r="C83" s="194"/>
      <c r="D83" s="194"/>
      <c r="E83" s="194"/>
      <c r="F83" s="194"/>
      <c r="G83" s="194"/>
      <c r="H83" s="5"/>
      <c r="I83" s="5"/>
      <c r="J83" s="194"/>
      <c r="K83" s="194"/>
      <c r="L83" s="5"/>
      <c r="M83" s="5"/>
      <c r="N83" s="5"/>
      <c r="O83" s="5"/>
      <c r="P83" s="5"/>
      <c r="Q83" s="5"/>
      <c r="R83" s="5"/>
      <c r="S83" s="5"/>
      <c r="T83" s="5"/>
      <c r="U83" s="5"/>
      <c r="V83" s="5"/>
      <c r="W83" s="5"/>
    </row>
    <row r="84" ht="67.5" customHeight="1">
      <c r="A84" s="5"/>
      <c r="B84" s="194"/>
      <c r="C84" s="194"/>
      <c r="D84" s="194"/>
      <c r="E84" s="194"/>
      <c r="F84" s="194"/>
      <c r="G84" s="194"/>
      <c r="H84" s="5"/>
      <c r="I84" s="5"/>
      <c r="J84" s="194"/>
      <c r="K84" s="194"/>
      <c r="L84" s="5"/>
      <c r="M84" s="5"/>
      <c r="N84" s="5"/>
      <c r="O84" s="5"/>
      <c r="P84" s="5"/>
      <c r="Q84" s="5"/>
      <c r="R84" s="5"/>
      <c r="S84" s="5"/>
      <c r="T84" s="5"/>
      <c r="U84" s="5"/>
      <c r="V84" s="5"/>
      <c r="W84" s="5"/>
    </row>
    <row r="85" ht="51.75" customHeight="1">
      <c r="A85" s="5"/>
      <c r="B85" s="194"/>
      <c r="C85" s="194"/>
      <c r="D85" s="194"/>
      <c r="E85" s="194"/>
      <c r="F85" s="194"/>
      <c r="G85" s="194"/>
      <c r="H85" s="5"/>
      <c r="I85" s="5"/>
      <c r="J85" s="194"/>
      <c r="K85" s="194"/>
      <c r="L85" s="5"/>
      <c r="M85" s="5"/>
      <c r="N85" s="5"/>
      <c r="O85" s="5"/>
      <c r="P85" s="5"/>
      <c r="Q85" s="5"/>
      <c r="R85" s="5"/>
      <c r="S85" s="5"/>
      <c r="T85" s="5"/>
      <c r="U85" s="5"/>
      <c r="V85" s="5"/>
      <c r="W85" s="5"/>
    </row>
    <row r="86" ht="78.0" customHeight="1">
      <c r="A86" s="5"/>
      <c r="B86" s="194"/>
      <c r="C86" s="194"/>
      <c r="D86" s="194"/>
      <c r="E86" s="194"/>
      <c r="F86" s="194"/>
      <c r="G86" s="194"/>
      <c r="H86" s="5"/>
      <c r="I86" s="5"/>
      <c r="J86" s="194"/>
      <c r="K86" s="194"/>
      <c r="L86" s="5"/>
      <c r="M86" s="5"/>
      <c r="N86" s="5"/>
      <c r="O86" s="5"/>
      <c r="P86" s="5"/>
      <c r="Q86" s="5"/>
      <c r="R86" s="5"/>
      <c r="S86" s="5"/>
      <c r="T86" s="5"/>
      <c r="U86" s="5"/>
      <c r="V86" s="5"/>
      <c r="W86" s="5"/>
    </row>
    <row r="87" ht="66.75" customHeight="1">
      <c r="A87" s="5"/>
      <c r="B87" s="194"/>
      <c r="C87" s="194"/>
      <c r="D87" s="194"/>
      <c r="E87" s="194"/>
      <c r="F87" s="194"/>
      <c r="G87" s="194"/>
      <c r="H87" s="5"/>
      <c r="I87" s="5"/>
      <c r="J87" s="194"/>
      <c r="K87" s="194"/>
      <c r="L87" s="5"/>
      <c r="M87" s="5"/>
      <c r="N87" s="5"/>
      <c r="O87" s="5"/>
      <c r="P87" s="5"/>
      <c r="Q87" s="5"/>
      <c r="R87" s="5"/>
      <c r="S87" s="5"/>
      <c r="T87" s="5"/>
      <c r="U87" s="5"/>
      <c r="V87" s="5"/>
      <c r="W87" s="5"/>
    </row>
    <row r="88" ht="66.0" customHeight="1">
      <c r="A88" s="5"/>
      <c r="B88" s="194"/>
      <c r="C88" s="194"/>
      <c r="D88" s="194"/>
      <c r="E88" s="194"/>
      <c r="F88" s="194"/>
      <c r="G88" s="194"/>
      <c r="H88" s="5"/>
      <c r="I88" s="5"/>
      <c r="J88" s="194"/>
      <c r="K88" s="194"/>
      <c r="L88" s="5"/>
      <c r="M88" s="5"/>
      <c r="N88" s="5"/>
      <c r="O88" s="5"/>
      <c r="P88" s="5"/>
      <c r="Q88" s="5"/>
      <c r="R88" s="5"/>
      <c r="S88" s="5"/>
      <c r="T88" s="5"/>
      <c r="U88" s="5"/>
      <c r="V88" s="5"/>
      <c r="W88" s="5"/>
    </row>
    <row r="89" ht="55.5" customHeight="1">
      <c r="A89" s="5"/>
      <c r="B89" s="194"/>
      <c r="C89" s="194"/>
      <c r="D89" s="194"/>
      <c r="E89" s="194"/>
      <c r="F89" s="194"/>
      <c r="G89" s="194"/>
      <c r="H89" s="5"/>
      <c r="I89" s="5"/>
      <c r="J89" s="194"/>
      <c r="K89" s="194"/>
      <c r="L89" s="5"/>
      <c r="M89" s="5"/>
      <c r="N89" s="5"/>
      <c r="O89" s="5"/>
      <c r="P89" s="5"/>
      <c r="Q89" s="5"/>
      <c r="R89" s="5"/>
      <c r="S89" s="5"/>
      <c r="T89" s="5"/>
      <c r="U89" s="5"/>
      <c r="V89" s="5"/>
      <c r="W89" s="5"/>
    </row>
    <row r="90" ht="54.75" customHeight="1">
      <c r="A90" s="5"/>
      <c r="B90" s="194"/>
      <c r="C90" s="194"/>
      <c r="D90" s="194"/>
      <c r="E90" s="194"/>
      <c r="F90" s="194"/>
      <c r="G90" s="194"/>
      <c r="H90" s="5"/>
      <c r="I90" s="5"/>
      <c r="J90" s="194"/>
      <c r="K90" s="194"/>
      <c r="L90" s="5"/>
      <c r="M90" s="5"/>
      <c r="N90" s="5"/>
      <c r="O90" s="5"/>
      <c r="P90" s="5"/>
      <c r="Q90" s="5"/>
      <c r="R90" s="5"/>
      <c r="S90" s="5"/>
      <c r="T90" s="5"/>
      <c r="U90" s="5"/>
      <c r="V90" s="5"/>
      <c r="W90" s="5"/>
    </row>
    <row r="91" ht="50.25" customHeight="1">
      <c r="A91" s="5"/>
      <c r="B91" s="194"/>
      <c r="C91" s="194"/>
      <c r="D91" s="194"/>
      <c r="E91" s="194"/>
      <c r="F91" s="194"/>
      <c r="G91" s="194"/>
      <c r="H91" s="5"/>
      <c r="I91" s="5"/>
      <c r="J91" s="194"/>
      <c r="K91" s="194"/>
      <c r="L91" s="5"/>
      <c r="M91" s="5"/>
      <c r="N91" s="5"/>
      <c r="O91" s="5"/>
      <c r="P91" s="5"/>
      <c r="Q91" s="5"/>
      <c r="R91" s="5"/>
      <c r="S91" s="5"/>
      <c r="T91" s="5"/>
      <c r="U91" s="5"/>
      <c r="V91" s="5"/>
      <c r="W91" s="5"/>
    </row>
    <row r="92" ht="69.75" customHeight="1"/>
    <row r="93" ht="66.75" customHeight="1"/>
    <row r="94" ht="68.25" customHeight="1"/>
    <row r="95" ht="67.5" customHeight="1"/>
    <row r="96" ht="58.5" customHeight="1"/>
    <row r="97" ht="66.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10" width="9.75"/>
    <col customWidth="1" min="11" max="11" width="8.38"/>
    <col customWidth="1" min="12" max="12" width="11.13"/>
    <col customWidth="1" min="13" max="13" width="8.13"/>
    <col customWidth="1" min="15" max="15" width="8.13"/>
    <col customWidth="1" min="16" max="16" width="11.38"/>
    <col customWidth="1" min="17" max="17" width="8.13"/>
  </cols>
  <sheetData>
    <row r="1">
      <c r="A1" s="1" t="s">
        <v>0</v>
      </c>
      <c r="C1" s="1"/>
      <c r="D1" s="1"/>
      <c r="E1" s="128" t="s">
        <v>1</v>
      </c>
      <c r="F1" s="91"/>
      <c r="G1" s="92"/>
      <c r="H1" s="92"/>
      <c r="I1" s="92"/>
      <c r="J1" s="92"/>
      <c r="K1" s="93"/>
      <c r="L1" s="91"/>
      <c r="M1" s="93"/>
      <c r="N1" s="91"/>
      <c r="O1" s="93"/>
      <c r="P1" s="92"/>
      <c r="Q1" s="93"/>
      <c r="R1" s="91"/>
    </row>
    <row r="2">
      <c r="D2" s="1"/>
      <c r="E2" s="23"/>
      <c r="F2" s="111"/>
      <c r="K2" s="144"/>
      <c r="L2" s="111"/>
      <c r="M2" s="144"/>
      <c r="N2" s="111"/>
      <c r="O2" s="144"/>
      <c r="Q2" s="144"/>
      <c r="R2" s="111"/>
    </row>
    <row r="3">
      <c r="D3" s="1"/>
      <c r="E3" s="23" t="s">
        <v>73</v>
      </c>
      <c r="F3" s="111"/>
      <c r="G3" s="23" t="s">
        <v>73</v>
      </c>
      <c r="H3" s="111"/>
      <c r="I3" s="23" t="s">
        <v>73</v>
      </c>
      <c r="J3" s="111"/>
      <c r="K3" s="23" t="s">
        <v>73</v>
      </c>
      <c r="L3" s="111"/>
      <c r="M3" s="23" t="s">
        <v>73</v>
      </c>
      <c r="N3" s="111"/>
      <c r="O3" s="23" t="s">
        <v>73</v>
      </c>
      <c r="Q3" s="23" t="s">
        <v>73</v>
      </c>
      <c r="R3" s="111"/>
    </row>
    <row r="4">
      <c r="D4" s="1"/>
      <c r="E4" s="20" t="s">
        <v>74</v>
      </c>
      <c r="F4" s="111"/>
      <c r="G4" s="20" t="s">
        <v>74</v>
      </c>
      <c r="H4" s="111"/>
      <c r="I4" s="20" t="s">
        <v>74</v>
      </c>
      <c r="J4" s="111"/>
      <c r="K4" s="20" t="s">
        <v>75</v>
      </c>
      <c r="L4" s="111"/>
      <c r="M4" s="20" t="s">
        <v>76</v>
      </c>
      <c r="N4" s="111"/>
      <c r="O4" s="20" t="s">
        <v>76</v>
      </c>
      <c r="Q4" s="20" t="s">
        <v>76</v>
      </c>
      <c r="R4" s="111"/>
    </row>
    <row r="5">
      <c r="D5" s="1"/>
      <c r="E5" s="20"/>
      <c r="F5" s="111"/>
      <c r="G5" s="20"/>
      <c r="H5" s="111"/>
      <c r="I5" s="20"/>
      <c r="J5" s="111"/>
      <c r="K5" s="145" t="s">
        <v>77</v>
      </c>
      <c r="L5" s="111"/>
      <c r="M5" s="144"/>
      <c r="N5" s="111"/>
      <c r="O5" s="20" t="s">
        <v>78</v>
      </c>
      <c r="P5" s="99" t="s">
        <v>79</v>
      </c>
      <c r="Q5" s="20"/>
      <c r="R5" s="111"/>
    </row>
    <row r="6">
      <c r="A6" s="98"/>
      <c r="B6" s="98"/>
      <c r="D6" s="1" t="s">
        <v>80</v>
      </c>
      <c r="E6" s="23" t="s">
        <v>598</v>
      </c>
      <c r="F6" s="146" t="s">
        <v>82</v>
      </c>
      <c r="G6" s="23" t="s">
        <v>81</v>
      </c>
      <c r="H6" s="146" t="s">
        <v>82</v>
      </c>
      <c r="I6" s="23" t="s">
        <v>599</v>
      </c>
      <c r="J6" s="146" t="s">
        <v>82</v>
      </c>
      <c r="K6" s="23" t="s">
        <v>83</v>
      </c>
      <c r="L6" s="146" t="s">
        <v>84</v>
      </c>
      <c r="M6" s="23" t="s">
        <v>85</v>
      </c>
      <c r="N6" s="146" t="s">
        <v>86</v>
      </c>
      <c r="O6" s="23" t="s">
        <v>171</v>
      </c>
      <c r="P6" s="99" t="s">
        <v>88</v>
      </c>
      <c r="Q6" s="23" t="s">
        <v>172</v>
      </c>
      <c r="R6" s="195" t="s">
        <v>90</v>
      </c>
    </row>
    <row r="7" ht="42.0" customHeight="1">
      <c r="A7" s="98" t="s">
        <v>6</v>
      </c>
      <c r="B7" s="103" t="s">
        <v>92</v>
      </c>
      <c r="D7" s="1" t="s">
        <v>336</v>
      </c>
      <c r="E7" s="23" t="s">
        <v>600</v>
      </c>
      <c r="F7" s="147" t="s">
        <v>601</v>
      </c>
      <c r="G7" s="23" t="s">
        <v>600</v>
      </c>
      <c r="H7" s="147" t="s">
        <v>601</v>
      </c>
      <c r="I7" s="23" t="s">
        <v>600</v>
      </c>
      <c r="J7" s="147" t="s">
        <v>601</v>
      </c>
      <c r="K7" s="23" t="s">
        <v>600</v>
      </c>
      <c r="L7" s="147" t="s">
        <v>601</v>
      </c>
      <c r="M7" s="23" t="s">
        <v>600</v>
      </c>
      <c r="N7" s="147" t="s">
        <v>601</v>
      </c>
      <c r="O7" s="23" t="s">
        <v>600</v>
      </c>
      <c r="P7" s="1" t="s">
        <v>601</v>
      </c>
      <c r="Q7" s="23" t="s">
        <v>600</v>
      </c>
      <c r="R7" s="147" t="s">
        <v>601</v>
      </c>
      <c r="T7" s="2" t="s">
        <v>602</v>
      </c>
      <c r="U7" s="2" t="s">
        <v>603</v>
      </c>
    </row>
    <row r="8">
      <c r="A8" s="149">
        <v>1.0</v>
      </c>
      <c r="B8" s="114" t="s">
        <v>9</v>
      </c>
      <c r="D8" s="2">
        <v>1.0</v>
      </c>
      <c r="E8" s="20"/>
      <c r="F8" s="150">
        <f t="shared" ref="F8:F47" si="1">if(D8=1,if(D8=E8,1,2),if(D8=E8,3,4))</f>
        <v>2</v>
      </c>
      <c r="G8" s="20">
        <v>1.0</v>
      </c>
      <c r="H8" s="150">
        <f t="shared" ref="H8:H47" si="2">if(D8=1,if(D8=G8,1,2),if(D8=G8,3,4))</f>
        <v>1</v>
      </c>
      <c r="I8" s="20"/>
      <c r="J8" s="150">
        <f t="shared" ref="J8:J47" si="3">if(D8=1,if(D8=I8,1,2),if(D8=I8,3,4))</f>
        <v>2</v>
      </c>
      <c r="K8" s="20">
        <v>1.0</v>
      </c>
      <c r="L8" s="150">
        <f t="shared" ref="L8:L47" si="4">if(D8=1,if(D8=K8,1,2),if(D8=K8,3,4))</f>
        <v>1</v>
      </c>
      <c r="M8" s="20">
        <v>1.0</v>
      </c>
      <c r="N8" s="111">
        <f t="shared" ref="N8:N47" si="5">if(D8=1,if(D8=M8,1,2),if(D8=M8,3,4))</f>
        <v>1</v>
      </c>
      <c r="O8" s="20">
        <v>1.0</v>
      </c>
      <c r="P8" s="112">
        <f t="shared" ref="P8:P47" si="6">if(D8=1,if(D8=O8,1,2),if(D8=O8,3,4))</f>
        <v>1</v>
      </c>
      <c r="Q8" s="20">
        <v>1.0</v>
      </c>
      <c r="R8" s="111">
        <f t="shared" ref="R8:R47" si="7">if(D8=1,if(D8=Q8,1,2),if(D8=Q8,3,4))</f>
        <v>1</v>
      </c>
      <c r="U8" s="2" t="s">
        <v>604</v>
      </c>
    </row>
    <row r="9">
      <c r="A9" s="33" t="s">
        <v>10</v>
      </c>
      <c r="B9" s="114" t="s">
        <v>303</v>
      </c>
      <c r="D9" s="2">
        <v>0.0</v>
      </c>
      <c r="E9" s="20"/>
      <c r="F9" s="150">
        <f t="shared" si="1"/>
        <v>3</v>
      </c>
      <c r="G9" s="20">
        <v>0.0</v>
      </c>
      <c r="H9" s="150">
        <f t="shared" si="2"/>
        <v>3</v>
      </c>
      <c r="I9" s="20"/>
      <c r="J9" s="150">
        <f t="shared" si="3"/>
        <v>3</v>
      </c>
      <c r="K9" s="20">
        <v>0.0</v>
      </c>
      <c r="L9" s="150">
        <f t="shared" si="4"/>
        <v>3</v>
      </c>
      <c r="M9" s="20">
        <v>0.0</v>
      </c>
      <c r="N9" s="111">
        <f t="shared" si="5"/>
        <v>3</v>
      </c>
      <c r="O9" s="20">
        <v>1.0</v>
      </c>
      <c r="P9" s="112">
        <f t="shared" si="6"/>
        <v>4</v>
      </c>
      <c r="Q9" s="20">
        <v>0.0</v>
      </c>
      <c r="R9" s="111">
        <f t="shared" si="7"/>
        <v>3</v>
      </c>
      <c r="U9" s="2" t="s">
        <v>605</v>
      </c>
    </row>
    <row r="10">
      <c r="A10" s="149">
        <v>2.0</v>
      </c>
      <c r="B10" s="33" t="s">
        <v>13</v>
      </c>
      <c r="D10" s="2">
        <v>1.0</v>
      </c>
      <c r="E10" s="20"/>
      <c r="F10" s="150">
        <f t="shared" si="1"/>
        <v>2</v>
      </c>
      <c r="G10" s="20">
        <v>1.0</v>
      </c>
      <c r="H10" s="150">
        <f t="shared" si="2"/>
        <v>1</v>
      </c>
      <c r="I10" s="20"/>
      <c r="J10" s="150">
        <f t="shared" si="3"/>
        <v>2</v>
      </c>
      <c r="K10" s="20">
        <v>1.0</v>
      </c>
      <c r="L10" s="150">
        <f t="shared" si="4"/>
        <v>1</v>
      </c>
      <c r="M10" s="20">
        <v>1.0</v>
      </c>
      <c r="N10" s="111">
        <f t="shared" si="5"/>
        <v>1</v>
      </c>
      <c r="O10" s="20">
        <v>1.0</v>
      </c>
      <c r="P10" s="112">
        <f t="shared" si="6"/>
        <v>1</v>
      </c>
      <c r="Q10" s="20">
        <v>1.0</v>
      </c>
      <c r="R10" s="111">
        <f t="shared" si="7"/>
        <v>1</v>
      </c>
      <c r="U10" s="2" t="s">
        <v>606</v>
      </c>
    </row>
    <row r="11">
      <c r="A11" s="33" t="s">
        <v>14</v>
      </c>
      <c r="B11" s="33" t="s">
        <v>304</v>
      </c>
      <c r="D11" s="2">
        <v>0.0</v>
      </c>
      <c r="E11" s="20"/>
      <c r="F11" s="150">
        <f t="shared" si="1"/>
        <v>3</v>
      </c>
      <c r="G11" s="20">
        <v>1.0</v>
      </c>
      <c r="H11" s="150">
        <f t="shared" si="2"/>
        <v>4</v>
      </c>
      <c r="I11" s="20"/>
      <c r="J11" s="150">
        <f t="shared" si="3"/>
        <v>3</v>
      </c>
      <c r="K11" s="20">
        <v>0.0</v>
      </c>
      <c r="L11" s="150">
        <f t="shared" si="4"/>
        <v>3</v>
      </c>
      <c r="M11" s="20">
        <v>0.0</v>
      </c>
      <c r="N11" s="111">
        <f t="shared" si="5"/>
        <v>3</v>
      </c>
      <c r="O11" s="20">
        <v>1.0</v>
      </c>
      <c r="P11" s="112">
        <f t="shared" si="6"/>
        <v>4</v>
      </c>
      <c r="Q11" s="20">
        <v>0.0</v>
      </c>
      <c r="R11" s="111">
        <f t="shared" si="7"/>
        <v>3</v>
      </c>
    </row>
    <row r="12">
      <c r="A12" s="149">
        <v>3.0</v>
      </c>
      <c r="B12" s="33" t="s">
        <v>16</v>
      </c>
      <c r="D12" s="2">
        <v>1.0</v>
      </c>
      <c r="E12" s="20"/>
      <c r="F12" s="150">
        <f t="shared" si="1"/>
        <v>2</v>
      </c>
      <c r="G12" s="20">
        <v>1.0</v>
      </c>
      <c r="H12" s="150">
        <f t="shared" si="2"/>
        <v>1</v>
      </c>
      <c r="I12" s="20"/>
      <c r="J12" s="150">
        <f t="shared" si="3"/>
        <v>2</v>
      </c>
      <c r="K12" s="20">
        <v>1.0</v>
      </c>
      <c r="L12" s="150">
        <f t="shared" si="4"/>
        <v>1</v>
      </c>
      <c r="M12" s="20">
        <v>1.0</v>
      </c>
      <c r="N12" s="111">
        <f t="shared" si="5"/>
        <v>1</v>
      </c>
      <c r="O12" s="20">
        <v>1.0</v>
      </c>
      <c r="P12" s="112">
        <f t="shared" si="6"/>
        <v>1</v>
      </c>
      <c r="Q12" s="20">
        <v>1.0</v>
      </c>
      <c r="R12" s="111">
        <f t="shared" si="7"/>
        <v>1</v>
      </c>
    </row>
    <row r="13">
      <c r="A13" s="33" t="s">
        <v>17</v>
      </c>
      <c r="B13" s="33" t="s">
        <v>305</v>
      </c>
      <c r="D13" s="2">
        <v>0.0</v>
      </c>
      <c r="E13" s="20"/>
      <c r="F13" s="150">
        <f t="shared" si="1"/>
        <v>3</v>
      </c>
      <c r="G13" s="20">
        <v>1.0</v>
      </c>
      <c r="H13" s="150">
        <f t="shared" si="2"/>
        <v>4</v>
      </c>
      <c r="I13" s="20"/>
      <c r="J13" s="150">
        <f t="shared" si="3"/>
        <v>3</v>
      </c>
      <c r="K13" s="20">
        <v>0.0</v>
      </c>
      <c r="L13" s="150">
        <f t="shared" si="4"/>
        <v>3</v>
      </c>
      <c r="M13" s="20">
        <v>0.0</v>
      </c>
      <c r="N13" s="111">
        <f t="shared" si="5"/>
        <v>3</v>
      </c>
      <c r="O13" s="20">
        <v>1.0</v>
      </c>
      <c r="P13" s="112">
        <f t="shared" si="6"/>
        <v>4</v>
      </c>
      <c r="Q13" s="20">
        <v>0.0</v>
      </c>
      <c r="R13" s="111">
        <f t="shared" si="7"/>
        <v>3</v>
      </c>
    </row>
    <row r="14">
      <c r="A14" s="149">
        <v>4.0</v>
      </c>
      <c r="B14" s="33" t="s">
        <v>19</v>
      </c>
      <c r="D14" s="2">
        <v>1.0</v>
      </c>
      <c r="E14" s="20"/>
      <c r="F14" s="150">
        <f t="shared" si="1"/>
        <v>2</v>
      </c>
      <c r="G14" s="20">
        <v>1.0</v>
      </c>
      <c r="H14" s="150">
        <f t="shared" si="2"/>
        <v>1</v>
      </c>
      <c r="I14" s="20"/>
      <c r="J14" s="150">
        <f t="shared" si="3"/>
        <v>2</v>
      </c>
      <c r="K14" s="20">
        <v>1.0</v>
      </c>
      <c r="L14" s="150">
        <f t="shared" si="4"/>
        <v>1</v>
      </c>
      <c r="M14" s="20">
        <v>1.0</v>
      </c>
      <c r="N14" s="111">
        <f t="shared" si="5"/>
        <v>1</v>
      </c>
      <c r="O14" s="20">
        <v>1.0</v>
      </c>
      <c r="P14" s="112">
        <f t="shared" si="6"/>
        <v>1</v>
      </c>
      <c r="Q14" s="20">
        <v>1.0</v>
      </c>
      <c r="R14" s="111">
        <f t="shared" si="7"/>
        <v>1</v>
      </c>
    </row>
    <row r="15">
      <c r="A15" s="33" t="s">
        <v>20</v>
      </c>
      <c r="B15" s="33" t="s">
        <v>306</v>
      </c>
      <c r="D15" s="2">
        <v>0.0</v>
      </c>
      <c r="E15" s="20"/>
      <c r="F15" s="150">
        <f t="shared" si="1"/>
        <v>3</v>
      </c>
      <c r="G15" s="20">
        <v>0.0</v>
      </c>
      <c r="H15" s="150">
        <f t="shared" si="2"/>
        <v>3</v>
      </c>
      <c r="I15" s="20"/>
      <c r="J15" s="150">
        <f t="shared" si="3"/>
        <v>3</v>
      </c>
      <c r="K15" s="20">
        <v>1.0</v>
      </c>
      <c r="L15" s="150">
        <f t="shared" si="4"/>
        <v>4</v>
      </c>
      <c r="M15" s="20">
        <v>0.0</v>
      </c>
      <c r="N15" s="111">
        <f t="shared" si="5"/>
        <v>3</v>
      </c>
      <c r="O15" s="20">
        <v>1.0</v>
      </c>
      <c r="P15" s="112">
        <f t="shared" si="6"/>
        <v>4</v>
      </c>
      <c r="Q15" s="20">
        <v>0.0</v>
      </c>
      <c r="R15" s="111">
        <f t="shared" si="7"/>
        <v>3</v>
      </c>
    </row>
    <row r="16">
      <c r="A16" s="149">
        <v>5.0</v>
      </c>
      <c r="B16" s="33" t="s">
        <v>22</v>
      </c>
      <c r="D16" s="2">
        <v>1.0</v>
      </c>
      <c r="E16" s="20"/>
      <c r="F16" s="150">
        <f t="shared" si="1"/>
        <v>2</v>
      </c>
      <c r="G16" s="20">
        <v>1.0</v>
      </c>
      <c r="H16" s="150">
        <f t="shared" si="2"/>
        <v>1</v>
      </c>
      <c r="I16" s="20"/>
      <c r="J16" s="150">
        <f t="shared" si="3"/>
        <v>2</v>
      </c>
      <c r="K16" s="20">
        <v>1.0</v>
      </c>
      <c r="L16" s="150">
        <f t="shared" si="4"/>
        <v>1</v>
      </c>
      <c r="M16" s="20">
        <v>1.0</v>
      </c>
      <c r="N16" s="111">
        <f t="shared" si="5"/>
        <v>1</v>
      </c>
      <c r="O16" s="20">
        <v>1.0</v>
      </c>
      <c r="P16" s="112">
        <f t="shared" si="6"/>
        <v>1</v>
      </c>
      <c r="Q16" s="20">
        <v>1.0</v>
      </c>
      <c r="R16" s="111">
        <f t="shared" si="7"/>
        <v>1</v>
      </c>
    </row>
    <row r="17">
      <c r="A17" s="33" t="s">
        <v>23</v>
      </c>
      <c r="B17" s="33" t="s">
        <v>307</v>
      </c>
      <c r="D17" s="2">
        <v>0.0</v>
      </c>
      <c r="E17" s="20"/>
      <c r="F17" s="150">
        <f t="shared" si="1"/>
        <v>3</v>
      </c>
      <c r="G17" s="20">
        <v>0.0</v>
      </c>
      <c r="H17" s="150">
        <f t="shared" si="2"/>
        <v>3</v>
      </c>
      <c r="I17" s="20"/>
      <c r="J17" s="150">
        <f t="shared" si="3"/>
        <v>3</v>
      </c>
      <c r="K17" s="20">
        <v>0.0</v>
      </c>
      <c r="L17" s="150">
        <f t="shared" si="4"/>
        <v>3</v>
      </c>
      <c r="M17" s="20">
        <v>0.0</v>
      </c>
      <c r="N17" s="111">
        <f t="shared" si="5"/>
        <v>3</v>
      </c>
      <c r="O17" s="20">
        <v>1.0</v>
      </c>
      <c r="P17" s="112">
        <f t="shared" si="6"/>
        <v>4</v>
      </c>
      <c r="Q17" s="20">
        <v>0.0</v>
      </c>
      <c r="R17" s="111">
        <f t="shared" si="7"/>
        <v>3</v>
      </c>
    </row>
    <row r="18">
      <c r="A18" s="149">
        <v>6.0</v>
      </c>
      <c r="B18" s="33" t="s">
        <v>25</v>
      </c>
      <c r="D18" s="2">
        <v>1.0</v>
      </c>
      <c r="E18" s="20"/>
      <c r="F18" s="150">
        <f t="shared" si="1"/>
        <v>2</v>
      </c>
      <c r="G18" s="20">
        <v>1.0</v>
      </c>
      <c r="H18" s="150">
        <f t="shared" si="2"/>
        <v>1</v>
      </c>
      <c r="I18" s="20"/>
      <c r="J18" s="150">
        <f t="shared" si="3"/>
        <v>2</v>
      </c>
      <c r="K18" s="20">
        <v>1.0</v>
      </c>
      <c r="L18" s="150">
        <f t="shared" si="4"/>
        <v>1</v>
      </c>
      <c r="M18" s="20">
        <v>1.0</v>
      </c>
      <c r="N18" s="111">
        <f t="shared" si="5"/>
        <v>1</v>
      </c>
      <c r="O18" s="20">
        <v>1.0</v>
      </c>
      <c r="P18" s="112">
        <f t="shared" si="6"/>
        <v>1</v>
      </c>
      <c r="Q18" s="20">
        <v>1.0</v>
      </c>
      <c r="R18" s="111">
        <f t="shared" si="7"/>
        <v>1</v>
      </c>
    </row>
    <row r="19">
      <c r="A19" s="33" t="s">
        <v>26</v>
      </c>
      <c r="B19" s="33" t="s">
        <v>308</v>
      </c>
      <c r="D19" s="2">
        <v>0.0</v>
      </c>
      <c r="E19" s="20"/>
      <c r="F19" s="150">
        <f t="shared" si="1"/>
        <v>3</v>
      </c>
      <c r="G19" s="20">
        <v>0.0</v>
      </c>
      <c r="H19" s="150">
        <f t="shared" si="2"/>
        <v>3</v>
      </c>
      <c r="I19" s="20"/>
      <c r="J19" s="150">
        <f t="shared" si="3"/>
        <v>3</v>
      </c>
      <c r="K19" s="20">
        <v>1.0</v>
      </c>
      <c r="L19" s="150">
        <f t="shared" si="4"/>
        <v>4</v>
      </c>
      <c r="M19" s="20">
        <v>0.0</v>
      </c>
      <c r="N19" s="111">
        <f t="shared" si="5"/>
        <v>3</v>
      </c>
      <c r="O19" s="20">
        <v>1.0</v>
      </c>
      <c r="P19" s="112">
        <f t="shared" si="6"/>
        <v>4</v>
      </c>
      <c r="Q19" s="20">
        <v>0.0</v>
      </c>
      <c r="R19" s="111">
        <f t="shared" si="7"/>
        <v>3</v>
      </c>
    </row>
    <row r="20">
      <c r="A20" s="149">
        <v>7.0</v>
      </c>
      <c r="B20" s="33" t="s">
        <v>28</v>
      </c>
      <c r="D20" s="2">
        <v>1.0</v>
      </c>
      <c r="E20" s="20"/>
      <c r="F20" s="150">
        <f t="shared" si="1"/>
        <v>2</v>
      </c>
      <c r="G20" s="20">
        <v>1.0</v>
      </c>
      <c r="H20" s="150">
        <f t="shared" si="2"/>
        <v>1</v>
      </c>
      <c r="I20" s="20"/>
      <c r="J20" s="150">
        <f t="shared" si="3"/>
        <v>2</v>
      </c>
      <c r="K20" s="20">
        <v>1.0</v>
      </c>
      <c r="L20" s="150">
        <f t="shared" si="4"/>
        <v>1</v>
      </c>
      <c r="M20" s="20">
        <v>1.0</v>
      </c>
      <c r="N20" s="111">
        <f t="shared" si="5"/>
        <v>1</v>
      </c>
      <c r="O20" s="20">
        <v>1.0</v>
      </c>
      <c r="P20" s="112">
        <f t="shared" si="6"/>
        <v>1</v>
      </c>
      <c r="Q20" s="20">
        <v>1.0</v>
      </c>
      <c r="R20" s="111">
        <f t="shared" si="7"/>
        <v>1</v>
      </c>
    </row>
    <row r="21">
      <c r="A21" s="33" t="s">
        <v>29</v>
      </c>
      <c r="B21" s="33" t="s">
        <v>309</v>
      </c>
      <c r="D21" s="2">
        <v>0.0</v>
      </c>
      <c r="E21" s="20"/>
      <c r="F21" s="150">
        <f t="shared" si="1"/>
        <v>3</v>
      </c>
      <c r="G21" s="20">
        <v>0.0</v>
      </c>
      <c r="H21" s="150">
        <f t="shared" si="2"/>
        <v>3</v>
      </c>
      <c r="I21" s="20"/>
      <c r="J21" s="150">
        <f t="shared" si="3"/>
        <v>3</v>
      </c>
      <c r="K21" s="20">
        <v>0.0</v>
      </c>
      <c r="L21" s="150">
        <f t="shared" si="4"/>
        <v>3</v>
      </c>
      <c r="M21" s="20">
        <v>0.0</v>
      </c>
      <c r="N21" s="111">
        <f t="shared" si="5"/>
        <v>3</v>
      </c>
      <c r="O21" s="20">
        <v>0.0</v>
      </c>
      <c r="P21" s="112">
        <f t="shared" si="6"/>
        <v>3</v>
      </c>
      <c r="Q21" s="20">
        <v>0.0</v>
      </c>
      <c r="R21" s="111">
        <f t="shared" si="7"/>
        <v>3</v>
      </c>
    </row>
    <row r="22">
      <c r="A22" s="149">
        <v>8.0</v>
      </c>
      <c r="B22" s="33" t="s">
        <v>31</v>
      </c>
      <c r="D22" s="2">
        <v>1.0</v>
      </c>
      <c r="E22" s="20"/>
      <c r="F22" s="150">
        <f t="shared" si="1"/>
        <v>2</v>
      </c>
      <c r="G22" s="20">
        <v>1.0</v>
      </c>
      <c r="H22" s="150">
        <f t="shared" si="2"/>
        <v>1</v>
      </c>
      <c r="I22" s="20"/>
      <c r="J22" s="150">
        <f t="shared" si="3"/>
        <v>2</v>
      </c>
      <c r="K22" s="20">
        <v>1.0</v>
      </c>
      <c r="L22" s="150">
        <f t="shared" si="4"/>
        <v>1</v>
      </c>
      <c r="M22" s="20">
        <v>1.0</v>
      </c>
      <c r="N22" s="111">
        <f t="shared" si="5"/>
        <v>1</v>
      </c>
      <c r="O22" s="20">
        <v>1.0</v>
      </c>
      <c r="P22" s="112">
        <f t="shared" si="6"/>
        <v>1</v>
      </c>
      <c r="Q22" s="20">
        <v>1.0</v>
      </c>
      <c r="R22" s="111">
        <f t="shared" si="7"/>
        <v>1</v>
      </c>
    </row>
    <row r="23">
      <c r="A23" s="33" t="s">
        <v>32</v>
      </c>
      <c r="B23" s="33" t="s">
        <v>310</v>
      </c>
      <c r="D23" s="2">
        <v>0.0</v>
      </c>
      <c r="E23" s="20"/>
      <c r="F23" s="150">
        <f t="shared" si="1"/>
        <v>3</v>
      </c>
      <c r="G23" s="20">
        <v>0.0</v>
      </c>
      <c r="H23" s="150">
        <f t="shared" si="2"/>
        <v>3</v>
      </c>
      <c r="I23" s="20"/>
      <c r="J23" s="150">
        <f t="shared" si="3"/>
        <v>3</v>
      </c>
      <c r="K23" s="20">
        <v>0.0</v>
      </c>
      <c r="L23" s="150">
        <f t="shared" si="4"/>
        <v>3</v>
      </c>
      <c r="M23" s="20">
        <v>0.0</v>
      </c>
      <c r="N23" s="111">
        <f t="shared" si="5"/>
        <v>3</v>
      </c>
      <c r="O23" s="20">
        <v>0.0</v>
      </c>
      <c r="P23" s="112">
        <f t="shared" si="6"/>
        <v>3</v>
      </c>
      <c r="Q23" s="20">
        <v>0.0</v>
      </c>
      <c r="R23" s="111">
        <f t="shared" si="7"/>
        <v>3</v>
      </c>
    </row>
    <row r="24">
      <c r="A24" s="149">
        <v>9.0</v>
      </c>
      <c r="B24" s="33" t="s">
        <v>34</v>
      </c>
      <c r="D24" s="2">
        <v>1.0</v>
      </c>
      <c r="E24" s="20"/>
      <c r="F24" s="150">
        <f t="shared" si="1"/>
        <v>2</v>
      </c>
      <c r="G24" s="20">
        <v>1.0</v>
      </c>
      <c r="H24" s="150">
        <f t="shared" si="2"/>
        <v>1</v>
      </c>
      <c r="I24" s="20"/>
      <c r="J24" s="150">
        <f t="shared" si="3"/>
        <v>2</v>
      </c>
      <c r="K24" s="20">
        <v>1.0</v>
      </c>
      <c r="L24" s="150">
        <f t="shared" si="4"/>
        <v>1</v>
      </c>
      <c r="M24" s="20">
        <v>1.0</v>
      </c>
      <c r="N24" s="111">
        <f t="shared" si="5"/>
        <v>1</v>
      </c>
      <c r="O24" s="20">
        <v>1.0</v>
      </c>
      <c r="P24" s="112">
        <f t="shared" si="6"/>
        <v>1</v>
      </c>
      <c r="Q24" s="20">
        <v>1.0</v>
      </c>
      <c r="R24" s="111">
        <f t="shared" si="7"/>
        <v>1</v>
      </c>
    </row>
    <row r="25">
      <c r="A25" s="33" t="s">
        <v>35</v>
      </c>
      <c r="B25" s="33" t="s">
        <v>311</v>
      </c>
      <c r="D25" s="2">
        <v>0.0</v>
      </c>
      <c r="E25" s="20"/>
      <c r="F25" s="150">
        <f t="shared" si="1"/>
        <v>3</v>
      </c>
      <c r="G25" s="20">
        <v>0.0</v>
      </c>
      <c r="H25" s="150">
        <f t="shared" si="2"/>
        <v>3</v>
      </c>
      <c r="I25" s="20"/>
      <c r="J25" s="150">
        <f t="shared" si="3"/>
        <v>3</v>
      </c>
      <c r="K25" s="20">
        <v>0.0</v>
      </c>
      <c r="L25" s="150">
        <f t="shared" si="4"/>
        <v>3</v>
      </c>
      <c r="M25" s="20">
        <v>0.0</v>
      </c>
      <c r="N25" s="111">
        <f t="shared" si="5"/>
        <v>3</v>
      </c>
      <c r="O25" s="20">
        <v>0.0</v>
      </c>
      <c r="P25" s="112">
        <f t="shared" si="6"/>
        <v>3</v>
      </c>
      <c r="Q25" s="20">
        <v>0.0</v>
      </c>
      <c r="R25" s="111">
        <f t="shared" si="7"/>
        <v>3</v>
      </c>
    </row>
    <row r="26">
      <c r="A26" s="149">
        <v>10.0</v>
      </c>
      <c r="B26" s="33" t="s">
        <v>37</v>
      </c>
      <c r="D26" s="2">
        <v>1.0</v>
      </c>
      <c r="E26" s="20"/>
      <c r="F26" s="150">
        <f t="shared" si="1"/>
        <v>2</v>
      </c>
      <c r="G26" s="20">
        <v>1.0</v>
      </c>
      <c r="H26" s="150">
        <f t="shared" si="2"/>
        <v>1</v>
      </c>
      <c r="I26" s="20"/>
      <c r="J26" s="150">
        <f t="shared" si="3"/>
        <v>2</v>
      </c>
      <c r="K26" s="20">
        <v>1.0</v>
      </c>
      <c r="L26" s="150">
        <f t="shared" si="4"/>
        <v>1</v>
      </c>
      <c r="M26" s="20">
        <v>1.0</v>
      </c>
      <c r="N26" s="111">
        <f t="shared" si="5"/>
        <v>1</v>
      </c>
      <c r="O26" s="20">
        <v>1.0</v>
      </c>
      <c r="P26" s="112">
        <f t="shared" si="6"/>
        <v>1</v>
      </c>
      <c r="Q26" s="20">
        <v>1.0</v>
      </c>
      <c r="R26" s="111">
        <f t="shared" si="7"/>
        <v>1</v>
      </c>
    </row>
    <row r="27">
      <c r="A27" s="33" t="s">
        <v>38</v>
      </c>
      <c r="B27" s="33" t="s">
        <v>312</v>
      </c>
      <c r="D27" s="2">
        <v>0.0</v>
      </c>
      <c r="E27" s="20"/>
      <c r="F27" s="150">
        <f t="shared" si="1"/>
        <v>3</v>
      </c>
      <c r="G27" s="20">
        <v>1.0</v>
      </c>
      <c r="H27" s="150">
        <f t="shared" si="2"/>
        <v>4</v>
      </c>
      <c r="I27" s="20"/>
      <c r="J27" s="150">
        <f t="shared" si="3"/>
        <v>3</v>
      </c>
      <c r="K27" s="20">
        <v>0.0</v>
      </c>
      <c r="L27" s="150">
        <f t="shared" si="4"/>
        <v>3</v>
      </c>
      <c r="M27" s="20">
        <v>0.0</v>
      </c>
      <c r="N27" s="111">
        <f t="shared" si="5"/>
        <v>3</v>
      </c>
      <c r="O27" s="20">
        <v>1.0</v>
      </c>
      <c r="P27" s="112">
        <f t="shared" si="6"/>
        <v>4</v>
      </c>
      <c r="Q27" s="20">
        <v>0.0</v>
      </c>
      <c r="R27" s="111">
        <f t="shared" si="7"/>
        <v>3</v>
      </c>
    </row>
    <row r="28">
      <c r="A28" s="149">
        <v>11.0</v>
      </c>
      <c r="B28" s="33" t="s">
        <v>40</v>
      </c>
      <c r="D28" s="2">
        <v>1.0</v>
      </c>
      <c r="E28" s="20"/>
      <c r="F28" s="150">
        <f t="shared" si="1"/>
        <v>2</v>
      </c>
      <c r="G28" s="20">
        <v>1.0</v>
      </c>
      <c r="H28" s="150">
        <f t="shared" si="2"/>
        <v>1</v>
      </c>
      <c r="I28" s="20"/>
      <c r="J28" s="150">
        <f t="shared" si="3"/>
        <v>2</v>
      </c>
      <c r="K28" s="20">
        <v>1.0</v>
      </c>
      <c r="L28" s="150">
        <f t="shared" si="4"/>
        <v>1</v>
      </c>
      <c r="M28" s="20">
        <v>1.0</v>
      </c>
      <c r="N28" s="111">
        <f t="shared" si="5"/>
        <v>1</v>
      </c>
      <c r="O28" s="20">
        <v>1.0</v>
      </c>
      <c r="P28" s="112">
        <f t="shared" si="6"/>
        <v>1</v>
      </c>
      <c r="Q28" s="20">
        <v>1.0</v>
      </c>
      <c r="R28" s="111">
        <f t="shared" si="7"/>
        <v>1</v>
      </c>
    </row>
    <row r="29">
      <c r="A29" s="33" t="s">
        <v>41</v>
      </c>
      <c r="B29" s="33" t="s">
        <v>313</v>
      </c>
      <c r="D29" s="2">
        <v>0.0</v>
      </c>
      <c r="E29" s="20"/>
      <c r="F29" s="150">
        <f t="shared" si="1"/>
        <v>3</v>
      </c>
      <c r="G29" s="20">
        <v>0.0</v>
      </c>
      <c r="H29" s="150">
        <f t="shared" si="2"/>
        <v>3</v>
      </c>
      <c r="I29" s="20"/>
      <c r="J29" s="150">
        <f t="shared" si="3"/>
        <v>3</v>
      </c>
      <c r="K29" s="20">
        <v>0.0</v>
      </c>
      <c r="L29" s="150">
        <f t="shared" si="4"/>
        <v>3</v>
      </c>
      <c r="M29" s="20">
        <v>0.0</v>
      </c>
      <c r="N29" s="111">
        <f t="shared" si="5"/>
        <v>3</v>
      </c>
      <c r="O29" s="20">
        <v>0.0</v>
      </c>
      <c r="P29" s="112">
        <f t="shared" si="6"/>
        <v>3</v>
      </c>
      <c r="Q29" s="20">
        <v>0.0</v>
      </c>
      <c r="R29" s="111">
        <f t="shared" si="7"/>
        <v>3</v>
      </c>
    </row>
    <row r="30">
      <c r="A30" s="149">
        <v>12.0</v>
      </c>
      <c r="B30" s="33" t="s">
        <v>43</v>
      </c>
      <c r="D30" s="2">
        <v>1.0</v>
      </c>
      <c r="E30" s="20"/>
      <c r="F30" s="150">
        <f t="shared" si="1"/>
        <v>2</v>
      </c>
      <c r="G30" s="20">
        <v>1.0</v>
      </c>
      <c r="H30" s="150">
        <f t="shared" si="2"/>
        <v>1</v>
      </c>
      <c r="I30" s="20"/>
      <c r="J30" s="150">
        <f t="shared" si="3"/>
        <v>2</v>
      </c>
      <c r="K30" s="20">
        <v>1.0</v>
      </c>
      <c r="L30" s="150">
        <f t="shared" si="4"/>
        <v>1</v>
      </c>
      <c r="M30" s="20">
        <v>1.0</v>
      </c>
      <c r="N30" s="111">
        <f t="shared" si="5"/>
        <v>1</v>
      </c>
      <c r="O30" s="20">
        <v>0.0</v>
      </c>
      <c r="P30" s="112">
        <f t="shared" si="6"/>
        <v>2</v>
      </c>
      <c r="Q30" s="20">
        <v>1.0</v>
      </c>
      <c r="R30" s="111">
        <f t="shared" si="7"/>
        <v>1</v>
      </c>
    </row>
    <row r="31">
      <c r="A31" s="33" t="s">
        <v>44</v>
      </c>
      <c r="B31" s="33" t="s">
        <v>314</v>
      </c>
      <c r="D31" s="2">
        <v>0.0</v>
      </c>
      <c r="E31" s="20"/>
      <c r="F31" s="150">
        <f t="shared" si="1"/>
        <v>3</v>
      </c>
      <c r="G31" s="20">
        <v>0.0</v>
      </c>
      <c r="H31" s="150">
        <f t="shared" si="2"/>
        <v>3</v>
      </c>
      <c r="I31" s="20"/>
      <c r="J31" s="150">
        <f t="shared" si="3"/>
        <v>3</v>
      </c>
      <c r="K31" s="20">
        <v>0.0</v>
      </c>
      <c r="L31" s="150">
        <f t="shared" si="4"/>
        <v>3</v>
      </c>
      <c r="M31" s="20">
        <v>0.0</v>
      </c>
      <c r="N31" s="111">
        <f t="shared" si="5"/>
        <v>3</v>
      </c>
      <c r="O31" s="20">
        <v>0.0</v>
      </c>
      <c r="P31" s="112">
        <f t="shared" si="6"/>
        <v>3</v>
      </c>
      <c r="Q31" s="20">
        <v>0.0</v>
      </c>
      <c r="R31" s="111">
        <f t="shared" si="7"/>
        <v>3</v>
      </c>
    </row>
    <row r="32">
      <c r="A32" s="149">
        <v>13.0</v>
      </c>
      <c r="B32" s="33" t="s">
        <v>46</v>
      </c>
      <c r="D32" s="2">
        <v>1.0</v>
      </c>
      <c r="E32" s="20"/>
      <c r="F32" s="150">
        <f t="shared" si="1"/>
        <v>2</v>
      </c>
      <c r="G32" s="20">
        <v>1.0</v>
      </c>
      <c r="H32" s="150">
        <f t="shared" si="2"/>
        <v>1</v>
      </c>
      <c r="I32" s="20"/>
      <c r="J32" s="150">
        <f t="shared" si="3"/>
        <v>2</v>
      </c>
      <c r="K32" s="20">
        <v>1.0</v>
      </c>
      <c r="L32" s="150">
        <f t="shared" si="4"/>
        <v>1</v>
      </c>
      <c r="M32" s="20">
        <v>1.0</v>
      </c>
      <c r="N32" s="111">
        <f t="shared" si="5"/>
        <v>1</v>
      </c>
      <c r="O32" s="20">
        <v>1.0</v>
      </c>
      <c r="P32" s="112">
        <f t="shared" si="6"/>
        <v>1</v>
      </c>
      <c r="Q32" s="20">
        <v>1.0</v>
      </c>
      <c r="R32" s="111">
        <f t="shared" si="7"/>
        <v>1</v>
      </c>
    </row>
    <row r="33">
      <c r="A33" s="33" t="s">
        <v>47</v>
      </c>
      <c r="B33" s="33" t="s">
        <v>315</v>
      </c>
      <c r="D33" s="2">
        <v>0.0</v>
      </c>
      <c r="E33" s="20"/>
      <c r="F33" s="150">
        <f t="shared" si="1"/>
        <v>3</v>
      </c>
      <c r="G33" s="20">
        <v>0.0</v>
      </c>
      <c r="H33" s="150">
        <f t="shared" si="2"/>
        <v>3</v>
      </c>
      <c r="I33" s="20"/>
      <c r="J33" s="150">
        <f t="shared" si="3"/>
        <v>3</v>
      </c>
      <c r="K33" s="20">
        <v>0.0</v>
      </c>
      <c r="L33" s="150">
        <f t="shared" si="4"/>
        <v>3</v>
      </c>
      <c r="M33" s="20">
        <v>0.0</v>
      </c>
      <c r="N33" s="111">
        <f t="shared" si="5"/>
        <v>3</v>
      </c>
      <c r="O33" s="20">
        <v>0.0</v>
      </c>
      <c r="P33" s="112">
        <f t="shared" si="6"/>
        <v>3</v>
      </c>
      <c r="Q33" s="20">
        <v>0.0</v>
      </c>
      <c r="R33" s="111">
        <f t="shared" si="7"/>
        <v>3</v>
      </c>
    </row>
    <row r="34">
      <c r="A34" s="149">
        <v>14.0</v>
      </c>
      <c r="B34" s="33" t="s">
        <v>49</v>
      </c>
      <c r="D34" s="2">
        <v>1.0</v>
      </c>
      <c r="E34" s="20"/>
      <c r="F34" s="150">
        <f t="shared" si="1"/>
        <v>2</v>
      </c>
      <c r="G34" s="20">
        <v>1.0</v>
      </c>
      <c r="H34" s="150">
        <f t="shared" si="2"/>
        <v>1</v>
      </c>
      <c r="I34" s="20"/>
      <c r="J34" s="150">
        <f t="shared" si="3"/>
        <v>2</v>
      </c>
      <c r="K34" s="20">
        <v>1.0</v>
      </c>
      <c r="L34" s="150">
        <f t="shared" si="4"/>
        <v>1</v>
      </c>
      <c r="M34" s="20">
        <v>1.0</v>
      </c>
      <c r="N34" s="111">
        <f t="shared" si="5"/>
        <v>1</v>
      </c>
      <c r="O34" s="20">
        <v>1.0</v>
      </c>
      <c r="P34" s="112">
        <f t="shared" si="6"/>
        <v>1</v>
      </c>
      <c r="Q34" s="20">
        <v>1.0</v>
      </c>
      <c r="R34" s="111">
        <f t="shared" si="7"/>
        <v>1</v>
      </c>
    </row>
    <row r="35">
      <c r="A35" s="33" t="s">
        <v>50</v>
      </c>
      <c r="B35" s="33" t="s">
        <v>316</v>
      </c>
      <c r="D35" s="2">
        <v>0.0</v>
      </c>
      <c r="E35" s="20"/>
      <c r="F35" s="150">
        <f t="shared" si="1"/>
        <v>3</v>
      </c>
      <c r="G35" s="20">
        <v>0.0</v>
      </c>
      <c r="H35" s="150">
        <f t="shared" si="2"/>
        <v>3</v>
      </c>
      <c r="I35" s="20"/>
      <c r="J35" s="150">
        <f t="shared" si="3"/>
        <v>3</v>
      </c>
      <c r="K35" s="20">
        <v>0.0</v>
      </c>
      <c r="L35" s="150">
        <f t="shared" si="4"/>
        <v>3</v>
      </c>
      <c r="M35" s="20">
        <v>0.0</v>
      </c>
      <c r="N35" s="111">
        <f t="shared" si="5"/>
        <v>3</v>
      </c>
      <c r="O35" s="20">
        <v>1.0</v>
      </c>
      <c r="P35" s="112">
        <f t="shared" si="6"/>
        <v>4</v>
      </c>
      <c r="Q35" s="20">
        <v>0.0</v>
      </c>
      <c r="R35" s="111">
        <f t="shared" si="7"/>
        <v>3</v>
      </c>
    </row>
    <row r="36">
      <c r="A36" s="149">
        <v>15.0</v>
      </c>
      <c r="B36" s="33" t="s">
        <v>52</v>
      </c>
      <c r="D36" s="2">
        <v>1.0</v>
      </c>
      <c r="E36" s="20"/>
      <c r="F36" s="150">
        <f t="shared" si="1"/>
        <v>2</v>
      </c>
      <c r="G36" s="20">
        <v>1.0</v>
      </c>
      <c r="H36" s="150">
        <f t="shared" si="2"/>
        <v>1</v>
      </c>
      <c r="I36" s="20"/>
      <c r="J36" s="150">
        <f t="shared" si="3"/>
        <v>2</v>
      </c>
      <c r="K36" s="20">
        <v>1.0</v>
      </c>
      <c r="L36" s="150">
        <f t="shared" si="4"/>
        <v>1</v>
      </c>
      <c r="M36" s="20">
        <v>1.0</v>
      </c>
      <c r="N36" s="111">
        <f t="shared" si="5"/>
        <v>1</v>
      </c>
      <c r="O36" s="20">
        <v>1.0</v>
      </c>
      <c r="P36" s="112">
        <f t="shared" si="6"/>
        <v>1</v>
      </c>
      <c r="Q36" s="20">
        <v>1.0</v>
      </c>
      <c r="R36" s="111">
        <f t="shared" si="7"/>
        <v>1</v>
      </c>
    </row>
    <row r="37">
      <c r="A37" s="33" t="s">
        <v>53</v>
      </c>
      <c r="B37" s="33" t="s">
        <v>317</v>
      </c>
      <c r="D37" s="2">
        <v>0.0</v>
      </c>
      <c r="E37" s="20"/>
      <c r="F37" s="150">
        <f t="shared" si="1"/>
        <v>3</v>
      </c>
      <c r="G37" s="20">
        <v>1.0</v>
      </c>
      <c r="H37" s="150">
        <f t="shared" si="2"/>
        <v>4</v>
      </c>
      <c r="I37" s="20"/>
      <c r="J37" s="150">
        <f t="shared" si="3"/>
        <v>3</v>
      </c>
      <c r="K37" s="20">
        <v>0.0</v>
      </c>
      <c r="L37" s="150">
        <f t="shared" si="4"/>
        <v>3</v>
      </c>
      <c r="M37" s="20">
        <v>0.0</v>
      </c>
      <c r="N37" s="111">
        <f t="shared" si="5"/>
        <v>3</v>
      </c>
      <c r="O37" s="20">
        <v>0.0</v>
      </c>
      <c r="P37" s="112">
        <f t="shared" si="6"/>
        <v>3</v>
      </c>
      <c r="Q37" s="20">
        <v>0.0</v>
      </c>
      <c r="R37" s="111">
        <f t="shared" si="7"/>
        <v>3</v>
      </c>
    </row>
    <row r="38">
      <c r="A38" s="149">
        <v>16.0</v>
      </c>
      <c r="B38" s="33" t="s">
        <v>55</v>
      </c>
      <c r="D38" s="2">
        <v>1.0</v>
      </c>
      <c r="E38" s="20"/>
      <c r="F38" s="150">
        <f t="shared" si="1"/>
        <v>2</v>
      </c>
      <c r="G38" s="20">
        <v>1.0</v>
      </c>
      <c r="H38" s="150">
        <f t="shared" si="2"/>
        <v>1</v>
      </c>
      <c r="I38" s="20"/>
      <c r="J38" s="150">
        <f t="shared" si="3"/>
        <v>2</v>
      </c>
      <c r="K38" s="20">
        <v>1.0</v>
      </c>
      <c r="L38" s="150">
        <f t="shared" si="4"/>
        <v>1</v>
      </c>
      <c r="M38" s="20">
        <v>1.0</v>
      </c>
      <c r="N38" s="111">
        <f t="shared" si="5"/>
        <v>1</v>
      </c>
      <c r="O38" s="20">
        <v>1.0</v>
      </c>
      <c r="P38" s="112">
        <f t="shared" si="6"/>
        <v>1</v>
      </c>
      <c r="Q38" s="20">
        <v>1.0</v>
      </c>
      <c r="R38" s="111">
        <f t="shared" si="7"/>
        <v>1</v>
      </c>
    </row>
    <row r="39">
      <c r="A39" s="33" t="s">
        <v>56</v>
      </c>
      <c r="B39" s="33" t="s">
        <v>318</v>
      </c>
      <c r="D39" s="2">
        <v>0.0</v>
      </c>
      <c r="E39" s="20"/>
      <c r="F39" s="150">
        <f t="shared" si="1"/>
        <v>3</v>
      </c>
      <c r="G39" s="20">
        <v>0.0</v>
      </c>
      <c r="H39" s="150">
        <f t="shared" si="2"/>
        <v>3</v>
      </c>
      <c r="I39" s="20"/>
      <c r="J39" s="150">
        <f t="shared" si="3"/>
        <v>3</v>
      </c>
      <c r="K39" s="20">
        <v>0.0</v>
      </c>
      <c r="L39" s="150">
        <f t="shared" si="4"/>
        <v>3</v>
      </c>
      <c r="M39" s="20">
        <v>0.0</v>
      </c>
      <c r="N39" s="111">
        <f t="shared" si="5"/>
        <v>3</v>
      </c>
      <c r="O39" s="20">
        <v>1.0</v>
      </c>
      <c r="P39" s="112">
        <f t="shared" si="6"/>
        <v>4</v>
      </c>
      <c r="Q39" s="20">
        <v>0.0</v>
      </c>
      <c r="R39" s="111">
        <f t="shared" si="7"/>
        <v>3</v>
      </c>
    </row>
    <row r="40">
      <c r="A40" s="149">
        <v>17.0</v>
      </c>
      <c r="B40" s="33" t="s">
        <v>58</v>
      </c>
      <c r="D40" s="2">
        <v>1.0</v>
      </c>
      <c r="E40" s="20"/>
      <c r="F40" s="150">
        <f t="shared" si="1"/>
        <v>2</v>
      </c>
      <c r="G40" s="20">
        <v>1.0</v>
      </c>
      <c r="H40" s="150">
        <f t="shared" si="2"/>
        <v>1</v>
      </c>
      <c r="I40" s="20"/>
      <c r="J40" s="150">
        <f t="shared" si="3"/>
        <v>2</v>
      </c>
      <c r="K40" s="20">
        <v>1.0</v>
      </c>
      <c r="L40" s="150">
        <f t="shared" si="4"/>
        <v>1</v>
      </c>
      <c r="M40" s="20">
        <v>1.0</v>
      </c>
      <c r="N40" s="111">
        <f t="shared" si="5"/>
        <v>1</v>
      </c>
      <c r="O40" s="20">
        <v>1.0</v>
      </c>
      <c r="P40" s="112">
        <f t="shared" si="6"/>
        <v>1</v>
      </c>
      <c r="Q40" s="20">
        <v>1.0</v>
      </c>
      <c r="R40" s="111">
        <f t="shared" si="7"/>
        <v>1</v>
      </c>
    </row>
    <row r="41">
      <c r="A41" s="33" t="s">
        <v>59</v>
      </c>
      <c r="B41" s="33" t="s">
        <v>319</v>
      </c>
      <c r="D41" s="2">
        <v>0.0</v>
      </c>
      <c r="E41" s="20"/>
      <c r="F41" s="150">
        <f t="shared" si="1"/>
        <v>3</v>
      </c>
      <c r="G41" s="20">
        <v>0.0</v>
      </c>
      <c r="H41" s="150">
        <f t="shared" si="2"/>
        <v>3</v>
      </c>
      <c r="I41" s="20"/>
      <c r="J41" s="150">
        <f t="shared" si="3"/>
        <v>3</v>
      </c>
      <c r="K41" s="20">
        <v>1.0</v>
      </c>
      <c r="L41" s="150">
        <f t="shared" si="4"/>
        <v>4</v>
      </c>
      <c r="M41" s="20">
        <v>0.0</v>
      </c>
      <c r="N41" s="111">
        <f t="shared" si="5"/>
        <v>3</v>
      </c>
      <c r="O41" s="20">
        <v>0.0</v>
      </c>
      <c r="P41" s="112">
        <f t="shared" si="6"/>
        <v>3</v>
      </c>
      <c r="Q41" s="20">
        <v>0.0</v>
      </c>
      <c r="R41" s="111">
        <f t="shared" si="7"/>
        <v>3</v>
      </c>
    </row>
    <row r="42">
      <c r="A42" s="149">
        <v>18.0</v>
      </c>
      <c r="B42" s="33" t="s">
        <v>61</v>
      </c>
      <c r="D42" s="2">
        <v>1.0</v>
      </c>
      <c r="E42" s="20"/>
      <c r="F42" s="150">
        <f t="shared" si="1"/>
        <v>2</v>
      </c>
      <c r="G42" s="20">
        <v>1.0</v>
      </c>
      <c r="H42" s="150">
        <f t="shared" si="2"/>
        <v>1</v>
      </c>
      <c r="I42" s="20"/>
      <c r="J42" s="150">
        <f t="shared" si="3"/>
        <v>2</v>
      </c>
      <c r="K42" s="20">
        <v>1.0</v>
      </c>
      <c r="L42" s="150">
        <f t="shared" si="4"/>
        <v>1</v>
      </c>
      <c r="M42" s="20">
        <v>1.0</v>
      </c>
      <c r="N42" s="111">
        <f t="shared" si="5"/>
        <v>1</v>
      </c>
      <c r="O42" s="20">
        <v>1.0</v>
      </c>
      <c r="P42" s="112">
        <f t="shared" si="6"/>
        <v>1</v>
      </c>
      <c r="Q42" s="20">
        <v>1.0</v>
      </c>
      <c r="R42" s="111">
        <f t="shared" si="7"/>
        <v>1</v>
      </c>
    </row>
    <row r="43">
      <c r="A43" s="33" t="s">
        <v>62</v>
      </c>
      <c r="B43" s="33" t="s">
        <v>320</v>
      </c>
      <c r="D43" s="2">
        <v>0.0</v>
      </c>
      <c r="E43" s="20"/>
      <c r="F43" s="150">
        <f t="shared" si="1"/>
        <v>3</v>
      </c>
      <c r="G43" s="20">
        <v>0.0</v>
      </c>
      <c r="H43" s="150">
        <f t="shared" si="2"/>
        <v>3</v>
      </c>
      <c r="I43" s="20"/>
      <c r="J43" s="150">
        <f t="shared" si="3"/>
        <v>3</v>
      </c>
      <c r="K43" s="20">
        <v>0.0</v>
      </c>
      <c r="L43" s="150">
        <f t="shared" si="4"/>
        <v>3</v>
      </c>
      <c r="M43" s="20">
        <v>0.0</v>
      </c>
      <c r="N43" s="111">
        <f t="shared" si="5"/>
        <v>3</v>
      </c>
      <c r="O43" s="20">
        <v>0.0</v>
      </c>
      <c r="P43" s="112">
        <f t="shared" si="6"/>
        <v>3</v>
      </c>
      <c r="Q43" s="20">
        <v>0.0</v>
      </c>
      <c r="R43" s="111">
        <f t="shared" si="7"/>
        <v>3</v>
      </c>
    </row>
    <row r="44">
      <c r="A44" s="149">
        <v>19.0</v>
      </c>
      <c r="B44" s="33" t="s">
        <v>64</v>
      </c>
      <c r="D44" s="2">
        <v>1.0</v>
      </c>
      <c r="E44" s="20"/>
      <c r="F44" s="150">
        <f t="shared" si="1"/>
        <v>2</v>
      </c>
      <c r="G44" s="20">
        <v>1.0</v>
      </c>
      <c r="H44" s="150">
        <f t="shared" si="2"/>
        <v>1</v>
      </c>
      <c r="I44" s="20"/>
      <c r="J44" s="150">
        <f t="shared" si="3"/>
        <v>2</v>
      </c>
      <c r="K44" s="20">
        <v>1.0</v>
      </c>
      <c r="L44" s="150">
        <f t="shared" si="4"/>
        <v>1</v>
      </c>
      <c r="M44" s="20">
        <v>1.0</v>
      </c>
      <c r="N44" s="111">
        <f t="shared" si="5"/>
        <v>1</v>
      </c>
      <c r="O44" s="20">
        <v>1.0</v>
      </c>
      <c r="P44" s="112">
        <f t="shared" si="6"/>
        <v>1</v>
      </c>
      <c r="Q44" s="20">
        <v>1.0</v>
      </c>
      <c r="R44" s="111">
        <f t="shared" si="7"/>
        <v>1</v>
      </c>
    </row>
    <row r="45">
      <c r="A45" s="33" t="s">
        <v>65</v>
      </c>
      <c r="B45" s="33" t="s">
        <v>321</v>
      </c>
      <c r="D45" s="2">
        <v>0.0</v>
      </c>
      <c r="E45" s="20"/>
      <c r="F45" s="150">
        <f t="shared" si="1"/>
        <v>3</v>
      </c>
      <c r="G45" s="20">
        <v>0.0</v>
      </c>
      <c r="H45" s="150">
        <f t="shared" si="2"/>
        <v>3</v>
      </c>
      <c r="I45" s="20"/>
      <c r="J45" s="150">
        <f t="shared" si="3"/>
        <v>3</v>
      </c>
      <c r="K45" s="20">
        <v>0.0</v>
      </c>
      <c r="L45" s="150">
        <f t="shared" si="4"/>
        <v>3</v>
      </c>
      <c r="M45" s="20">
        <v>0.0</v>
      </c>
      <c r="N45" s="111">
        <f t="shared" si="5"/>
        <v>3</v>
      </c>
      <c r="O45" s="20">
        <v>0.0</v>
      </c>
      <c r="P45" s="112">
        <f t="shared" si="6"/>
        <v>3</v>
      </c>
      <c r="Q45" s="20">
        <v>0.0</v>
      </c>
      <c r="R45" s="111">
        <f t="shared" si="7"/>
        <v>3</v>
      </c>
    </row>
    <row r="46">
      <c r="A46" s="149">
        <v>20.0</v>
      </c>
      <c r="B46" s="33" t="s">
        <v>67</v>
      </c>
      <c r="D46" s="2">
        <v>1.0</v>
      </c>
      <c r="E46" s="20"/>
      <c r="F46" s="150">
        <f t="shared" si="1"/>
        <v>2</v>
      </c>
      <c r="G46" s="20">
        <v>1.0</v>
      </c>
      <c r="H46" s="150">
        <f t="shared" si="2"/>
        <v>1</v>
      </c>
      <c r="I46" s="20"/>
      <c r="J46" s="150">
        <f t="shared" si="3"/>
        <v>2</v>
      </c>
      <c r="K46" s="20">
        <v>1.0</v>
      </c>
      <c r="L46" s="150">
        <f t="shared" si="4"/>
        <v>1</v>
      </c>
      <c r="M46" s="20">
        <v>1.0</v>
      </c>
      <c r="N46" s="111">
        <f t="shared" si="5"/>
        <v>1</v>
      </c>
      <c r="O46" s="20">
        <v>1.0</v>
      </c>
      <c r="P46" s="112">
        <f t="shared" si="6"/>
        <v>1</v>
      </c>
      <c r="Q46" s="20">
        <v>1.0</v>
      </c>
      <c r="R46" s="111">
        <f t="shared" si="7"/>
        <v>1</v>
      </c>
    </row>
    <row r="47">
      <c r="A47" s="33" t="s">
        <v>68</v>
      </c>
      <c r="B47" s="33" t="s">
        <v>322</v>
      </c>
      <c r="D47" s="2">
        <v>0.0</v>
      </c>
      <c r="E47" s="20"/>
      <c r="F47" s="150">
        <f t="shared" si="1"/>
        <v>3</v>
      </c>
      <c r="G47" s="20">
        <v>0.0</v>
      </c>
      <c r="H47" s="150">
        <f t="shared" si="2"/>
        <v>3</v>
      </c>
      <c r="I47" s="20"/>
      <c r="J47" s="150">
        <f t="shared" si="3"/>
        <v>3</v>
      </c>
      <c r="K47" s="20">
        <v>0.0</v>
      </c>
      <c r="L47" s="150">
        <f t="shared" si="4"/>
        <v>3</v>
      </c>
      <c r="M47" s="20">
        <v>0.0</v>
      </c>
      <c r="N47" s="111">
        <f t="shared" si="5"/>
        <v>3</v>
      </c>
      <c r="O47" s="20">
        <v>0.0</v>
      </c>
      <c r="P47" s="112">
        <f t="shared" si="6"/>
        <v>3</v>
      </c>
      <c r="Q47" s="20">
        <v>0.0</v>
      </c>
      <c r="R47" s="111">
        <f t="shared" si="7"/>
        <v>3</v>
      </c>
    </row>
    <row r="48">
      <c r="B48" s="1"/>
      <c r="C48" s="1"/>
      <c r="D48" s="196" t="s">
        <v>607</v>
      </c>
      <c r="E48" s="196" t="s">
        <v>81</v>
      </c>
      <c r="F48" s="197"/>
      <c r="G48" s="196" t="s">
        <v>81</v>
      </c>
      <c r="H48" s="197"/>
      <c r="I48" s="196" t="s">
        <v>81</v>
      </c>
      <c r="J48" s="197"/>
      <c r="K48" s="198" t="s">
        <v>170</v>
      </c>
      <c r="L48" s="197"/>
      <c r="M48" s="198" t="s">
        <v>85</v>
      </c>
      <c r="N48" s="199"/>
      <c r="O48" s="198" t="s">
        <v>171</v>
      </c>
      <c r="P48" s="200"/>
      <c r="Q48" s="198" t="s">
        <v>172</v>
      </c>
      <c r="R48" s="199"/>
    </row>
    <row r="49">
      <c r="C49" s="1"/>
      <c r="D49" s="23" t="s">
        <v>608</v>
      </c>
      <c r="E49" s="144"/>
      <c r="F49" s="153">
        <f>(E56+F57)/(E56+F56+E57+F57)</f>
        <v>0.5</v>
      </c>
      <c r="G49" s="144"/>
      <c r="H49" s="153">
        <f>(G56+H57)/(G56+H56+G57+H57)</f>
        <v>0.9</v>
      </c>
      <c r="I49" s="144"/>
      <c r="J49" s="153">
        <f>(I56+J57)/(I56+J56+I57+J57)</f>
        <v>0.5</v>
      </c>
      <c r="K49" s="144"/>
      <c r="L49" s="153">
        <f>(K56+L57)/(K56+L56+K57+L57)</f>
        <v>0.925</v>
      </c>
      <c r="M49" s="144"/>
      <c r="N49" s="153">
        <f>(M56+N57)/(M56+N56+M57+N57)</f>
        <v>1</v>
      </c>
      <c r="O49" s="144"/>
      <c r="P49" s="74">
        <f>(O56+P57)/(O56+P56+O57+P57)</f>
        <v>0.75</v>
      </c>
      <c r="Q49" s="144"/>
      <c r="R49" s="153">
        <f>(Q56+R57)/(Q56+R56+Q57+R57)</f>
        <v>1</v>
      </c>
    </row>
    <row r="50">
      <c r="C50" s="1"/>
      <c r="D50" s="23" t="s">
        <v>609</v>
      </c>
      <c r="E50" s="144"/>
      <c r="F50" s="153">
        <f>F57/(F57+E57)</f>
        <v>0</v>
      </c>
      <c r="G50" s="144"/>
      <c r="H50" s="153">
        <f>H57/(H57+G57)</f>
        <v>1</v>
      </c>
      <c r="I50" s="144"/>
      <c r="J50" s="153">
        <f>J57/(J57+I57)</f>
        <v>0</v>
      </c>
      <c r="K50" s="144"/>
      <c r="L50" s="153">
        <f>L57/(L57+K57)</f>
        <v>1</v>
      </c>
      <c r="M50" s="144"/>
      <c r="N50" s="153">
        <f>N57/(N57+M57)</f>
        <v>1</v>
      </c>
      <c r="O50" s="144"/>
      <c r="P50" s="74">
        <f>P57/(P57+O57)</f>
        <v>0.95</v>
      </c>
      <c r="Q50" s="144"/>
      <c r="R50" s="153">
        <f>R57/(R57+Q57)</f>
        <v>1</v>
      </c>
    </row>
    <row r="51">
      <c r="C51" s="1"/>
      <c r="D51" s="23" t="s">
        <v>610</v>
      </c>
      <c r="E51" s="144"/>
      <c r="F51" s="153" t="str">
        <f>F57/(F57+F56)</f>
        <v>#DIV/0!</v>
      </c>
      <c r="G51" s="144"/>
      <c r="H51" s="153">
        <f>H57/(H57+H56)</f>
        <v>0.8333333333</v>
      </c>
      <c r="I51" s="144"/>
      <c r="J51" s="153" t="str">
        <f>J57/(J57+J56)</f>
        <v>#DIV/0!</v>
      </c>
      <c r="K51" s="144"/>
      <c r="L51" s="153">
        <f>L57/(L57+L56)</f>
        <v>0.8695652174</v>
      </c>
      <c r="M51" s="144"/>
      <c r="N51" s="153">
        <f>N57/(N57+N56)</f>
        <v>1</v>
      </c>
      <c r="O51" s="144"/>
      <c r="P51" s="74">
        <f>P57/(P57+P56)</f>
        <v>0.6785714286</v>
      </c>
      <c r="Q51" s="144"/>
      <c r="R51" s="153">
        <f>R57/(R57+R56)</f>
        <v>1</v>
      </c>
    </row>
    <row r="52">
      <c r="C52" s="1"/>
      <c r="D52" s="201" t="s">
        <v>611</v>
      </c>
      <c r="E52" s="171"/>
      <c r="F52" s="136" t="str">
        <f>2*((F50*F51)/(F50+F51))</f>
        <v>#DIV/0!</v>
      </c>
      <c r="G52" s="171"/>
      <c r="H52" s="136">
        <f>2*((H50*H51)/(H50+H51))</f>
        <v>0.9090909091</v>
      </c>
      <c r="I52" s="171"/>
      <c r="J52" s="136" t="str">
        <f>2*((J50*J51)/(J50+J51))</f>
        <v>#DIV/0!</v>
      </c>
      <c r="K52" s="171"/>
      <c r="L52" s="136">
        <f>2*((L50*L51)/(L50+L51))</f>
        <v>0.9302325581</v>
      </c>
      <c r="M52" s="171"/>
      <c r="N52" s="136">
        <f>2*((N50*N51)/(N50+N51))</f>
        <v>1</v>
      </c>
      <c r="O52" s="171"/>
      <c r="P52" s="134">
        <f>2*((P50*P51)/(P50+P51))</f>
        <v>0.7916666667</v>
      </c>
      <c r="Q52" s="171"/>
      <c r="R52" s="136">
        <f>2*((R50*R51)/(R50+R51))</f>
        <v>1</v>
      </c>
    </row>
    <row r="53">
      <c r="C53" s="1"/>
      <c r="E53" s="144"/>
      <c r="F53" s="153"/>
      <c r="G53" s="144"/>
      <c r="H53" s="153"/>
      <c r="I53" s="144"/>
      <c r="J53" s="153"/>
      <c r="K53" s="144"/>
      <c r="L53" s="153"/>
      <c r="M53" s="144"/>
      <c r="N53" s="153"/>
      <c r="O53" s="144"/>
      <c r="P53" s="74"/>
      <c r="Q53" s="144"/>
      <c r="R53" s="153"/>
    </row>
    <row r="54">
      <c r="B54" s="2"/>
      <c r="D54" s="1"/>
      <c r="E54" s="144"/>
      <c r="F54" s="111"/>
      <c r="G54" s="144"/>
      <c r="H54" s="111"/>
      <c r="I54" s="144"/>
      <c r="J54" s="111"/>
      <c r="K54" s="144"/>
      <c r="L54" s="111"/>
      <c r="M54" s="144"/>
      <c r="N54" s="111"/>
      <c r="O54" s="144"/>
      <c r="Q54" s="144"/>
      <c r="R54" s="111"/>
    </row>
    <row r="55">
      <c r="C55" s="1"/>
      <c r="D55" s="1" t="s">
        <v>612</v>
      </c>
      <c r="E55" s="196" t="s">
        <v>81</v>
      </c>
      <c r="F55" s="197"/>
      <c r="G55" s="196" t="s">
        <v>81</v>
      </c>
      <c r="H55" s="197"/>
      <c r="I55" s="196" t="s">
        <v>81</v>
      </c>
      <c r="J55" s="197"/>
      <c r="K55" s="124" t="s">
        <v>170</v>
      </c>
      <c r="L55" s="168"/>
      <c r="M55" s="124" t="s">
        <v>85</v>
      </c>
      <c r="N55" s="168"/>
      <c r="O55" s="124" t="s">
        <v>171</v>
      </c>
      <c r="P55" s="121"/>
      <c r="Q55" s="124" t="s">
        <v>172</v>
      </c>
      <c r="R55" s="168"/>
    </row>
    <row r="56">
      <c r="C56" s="202" t="s">
        <v>613</v>
      </c>
      <c r="D56" s="203" t="s">
        <v>614</v>
      </c>
      <c r="E56" s="122">
        <f>COUNTIF(F8:F47,"=3")</f>
        <v>20</v>
      </c>
      <c r="F56" s="168">
        <f>COUNTIF(F8:F47,"=4")</f>
        <v>0</v>
      </c>
      <c r="G56" s="122">
        <f>COUNTIF(H8:H47,"=3")</f>
        <v>16</v>
      </c>
      <c r="H56" s="168">
        <f>COUNTIF(H8:H47,"=4")</f>
        <v>4</v>
      </c>
      <c r="I56" s="122">
        <f>COUNTIF(J8:J47,"=3")</f>
        <v>20</v>
      </c>
      <c r="J56" s="168">
        <f>COUNTIF(J8:J47,"=4")</f>
        <v>0</v>
      </c>
      <c r="K56" s="122">
        <f>COUNTIF(L8:L47,"=3")</f>
        <v>17</v>
      </c>
      <c r="L56" s="168">
        <f>COUNTIF(L8:L47,"=4")</f>
        <v>3</v>
      </c>
      <c r="M56" s="122">
        <f>COUNTIF(N8:N47,"=3")</f>
        <v>20</v>
      </c>
      <c r="N56" s="168">
        <f>COUNTIF(N8:N47,"=4")</f>
        <v>0</v>
      </c>
      <c r="O56" s="122">
        <f>COUNTIF(P8:P47,"=3")</f>
        <v>11</v>
      </c>
      <c r="P56" s="168">
        <f>COUNTIF(P8:P47,"=4")</f>
        <v>9</v>
      </c>
      <c r="Q56" s="122">
        <f>COUNTIF(R8:R47,"=3")</f>
        <v>20</v>
      </c>
      <c r="R56" s="168">
        <f>COUNTIF(R8:R47,"=4")</f>
        <v>0</v>
      </c>
    </row>
    <row r="57">
      <c r="C57" s="204"/>
      <c r="D57" s="205" t="s">
        <v>615</v>
      </c>
      <c r="E57" s="206">
        <f>COUNTIF(F8:F47,"=2")</f>
        <v>20</v>
      </c>
      <c r="F57" s="207">
        <f>COUNTIF(F8:F47,"=1")</f>
        <v>0</v>
      </c>
      <c r="G57" s="206">
        <f>COUNTIF(H8:H47,"=2")</f>
        <v>0</v>
      </c>
      <c r="H57" s="207">
        <f>COUNTIF(H8:H47,"=1")</f>
        <v>20</v>
      </c>
      <c r="I57" s="206">
        <f>COUNTIF(J8:J47,"=2")</f>
        <v>20</v>
      </c>
      <c r="J57" s="207">
        <f>COUNTIF(J8:J47,"=1")</f>
        <v>0</v>
      </c>
      <c r="K57" s="206">
        <f>COUNTIF(L8:L47,"=2")</f>
        <v>0</v>
      </c>
      <c r="L57" s="207">
        <f>COUNTIF(L8:L47,"=1")</f>
        <v>20</v>
      </c>
      <c r="M57" s="206">
        <f>COUNTIF(N8:N47,"=2")</f>
        <v>0</v>
      </c>
      <c r="N57" s="207">
        <f>COUNTIF(N8:N47,"=1")</f>
        <v>20</v>
      </c>
      <c r="O57" s="206">
        <f>COUNTIF(P8:P47,"=2")</f>
        <v>1</v>
      </c>
      <c r="P57" s="207">
        <f>COUNTIF(P8:P47,"=1")</f>
        <v>19</v>
      </c>
      <c r="Q57" s="206">
        <f>COUNTIF(R8:R47,"=2")</f>
        <v>0</v>
      </c>
      <c r="R57" s="207">
        <f>COUNTIF(R8:R47,"=1")</f>
        <v>20</v>
      </c>
    </row>
    <row r="58">
      <c r="E58" s="208" t="s">
        <v>614</v>
      </c>
      <c r="F58" s="209" t="s">
        <v>615</v>
      </c>
      <c r="G58" s="208" t="s">
        <v>614</v>
      </c>
      <c r="H58" s="209" t="s">
        <v>615</v>
      </c>
      <c r="I58" s="208" t="s">
        <v>614</v>
      </c>
      <c r="J58" s="209" t="s">
        <v>615</v>
      </c>
      <c r="K58" s="208" t="s">
        <v>614</v>
      </c>
      <c r="L58" s="209" t="s">
        <v>615</v>
      </c>
      <c r="M58" s="208" t="s">
        <v>614</v>
      </c>
      <c r="N58" s="209" t="s">
        <v>615</v>
      </c>
      <c r="O58" s="208" t="s">
        <v>614</v>
      </c>
      <c r="P58" s="210" t="s">
        <v>615</v>
      </c>
      <c r="Q58" s="208" t="s">
        <v>614</v>
      </c>
      <c r="R58" s="209" t="s">
        <v>615</v>
      </c>
    </row>
    <row r="59">
      <c r="E59" s="211" t="s">
        <v>616</v>
      </c>
      <c r="F59" s="212"/>
      <c r="G59" s="211" t="s">
        <v>616</v>
      </c>
      <c r="H59" s="212"/>
      <c r="I59" s="211" t="s">
        <v>616</v>
      </c>
      <c r="J59" s="212"/>
      <c r="K59" s="211" t="s">
        <v>616</v>
      </c>
      <c r="L59" s="212"/>
      <c r="M59" s="211" t="s">
        <v>616</v>
      </c>
      <c r="N59" s="212"/>
      <c r="O59" s="211" t="s">
        <v>616</v>
      </c>
      <c r="P59" s="170"/>
      <c r="Q59" s="211" t="s">
        <v>616</v>
      </c>
      <c r="R59" s="212"/>
    </row>
    <row r="60">
      <c r="B60" s="1"/>
      <c r="E60" s="20"/>
      <c r="F60" s="111"/>
      <c r="G60" s="20"/>
      <c r="H60" s="111"/>
      <c r="I60" s="20"/>
      <c r="J60" s="111"/>
      <c r="K60" s="144"/>
      <c r="L60" s="111"/>
      <c r="M60" s="144"/>
      <c r="N60" s="111"/>
      <c r="O60" s="144"/>
      <c r="Q60" s="144"/>
      <c r="R60" s="111"/>
    </row>
    <row r="61">
      <c r="A61" s="213"/>
      <c r="B61" s="138"/>
      <c r="C61" s="213"/>
      <c r="D61" s="213"/>
      <c r="E61" s="214"/>
      <c r="F61" s="215"/>
      <c r="G61" s="214"/>
      <c r="H61" s="215"/>
      <c r="I61" s="214"/>
      <c r="J61" s="215"/>
      <c r="K61" s="214"/>
      <c r="L61" s="215"/>
      <c r="M61" s="214"/>
      <c r="N61" s="215"/>
      <c r="O61" s="214"/>
      <c r="P61" s="213"/>
      <c r="Q61" s="214"/>
      <c r="R61" s="215"/>
      <c r="S61" s="79"/>
      <c r="T61" s="79"/>
      <c r="U61" s="79"/>
      <c r="V61" s="79"/>
      <c r="W61" s="79"/>
      <c r="X61" s="79"/>
      <c r="Y61" s="79"/>
      <c r="Z61" s="79"/>
      <c r="AA61" s="79"/>
      <c r="AB61" s="79"/>
      <c r="AC61" s="79"/>
      <c r="AD61" s="79"/>
      <c r="AE61" s="79"/>
    </row>
    <row r="62">
      <c r="A62" s="90"/>
      <c r="B62" s="1" t="s">
        <v>174</v>
      </c>
      <c r="C62" s="90"/>
      <c r="D62" s="90"/>
      <c r="E62" s="216" t="s">
        <v>175</v>
      </c>
      <c r="F62" s="217"/>
      <c r="G62" s="216" t="s">
        <v>175</v>
      </c>
      <c r="H62" s="217"/>
      <c r="I62" s="216" t="s">
        <v>175</v>
      </c>
      <c r="J62" s="217"/>
      <c r="K62" s="216" t="s">
        <v>176</v>
      </c>
      <c r="L62" s="217"/>
      <c r="M62" s="216" t="s">
        <v>177</v>
      </c>
      <c r="N62" s="217"/>
      <c r="O62" s="216" t="s">
        <v>178</v>
      </c>
      <c r="P62" s="90"/>
      <c r="Q62" s="216" t="s">
        <v>179</v>
      </c>
      <c r="R62" s="217"/>
    </row>
    <row r="63" ht="56.25" customHeight="1">
      <c r="A63" s="90"/>
      <c r="B63" s="177" t="s">
        <v>617</v>
      </c>
      <c r="C63" s="90"/>
      <c r="D63" s="90"/>
      <c r="F63" s="217"/>
      <c r="G63" s="218" t="s">
        <v>618</v>
      </c>
      <c r="H63" s="90"/>
      <c r="I63" s="90"/>
      <c r="J63" s="90"/>
      <c r="K63" s="218" t="s">
        <v>619</v>
      </c>
      <c r="L63" s="217"/>
      <c r="M63" s="218" t="s">
        <v>620</v>
      </c>
      <c r="N63" s="217"/>
      <c r="O63" s="218" t="s">
        <v>621</v>
      </c>
      <c r="P63" s="90"/>
      <c r="Q63" s="219" t="s">
        <v>622</v>
      </c>
      <c r="R63" s="217"/>
    </row>
    <row r="64" ht="68.25" customHeight="1">
      <c r="A64" s="90"/>
      <c r="B64" s="177" t="s">
        <v>623</v>
      </c>
      <c r="C64" s="90"/>
      <c r="D64" s="90"/>
      <c r="F64" s="217"/>
      <c r="G64" s="218" t="s">
        <v>624</v>
      </c>
      <c r="H64" s="90"/>
      <c r="I64" s="90"/>
      <c r="J64" s="90"/>
      <c r="K64" s="218" t="s">
        <v>625</v>
      </c>
      <c r="L64" s="217"/>
      <c r="M64" s="218" t="s">
        <v>626</v>
      </c>
      <c r="N64" s="217"/>
      <c r="O64" s="218" t="s">
        <v>627</v>
      </c>
      <c r="P64" s="90"/>
      <c r="Q64" s="219" t="s">
        <v>628</v>
      </c>
      <c r="R64" s="217"/>
    </row>
    <row r="65" ht="54.0" customHeight="1">
      <c r="A65" s="90"/>
      <c r="B65" s="177" t="s">
        <v>629</v>
      </c>
      <c r="C65" s="90"/>
      <c r="D65" s="90"/>
      <c r="F65" s="217"/>
      <c r="G65" s="218" t="s">
        <v>630</v>
      </c>
      <c r="H65" s="90"/>
      <c r="I65" s="90"/>
      <c r="J65" s="90"/>
      <c r="K65" s="218" t="s">
        <v>631</v>
      </c>
      <c r="L65" s="217"/>
      <c r="M65" s="218" t="s">
        <v>632</v>
      </c>
      <c r="N65" s="217"/>
      <c r="O65" s="218" t="s">
        <v>633</v>
      </c>
      <c r="P65" s="90"/>
      <c r="Q65" s="219" t="s">
        <v>634</v>
      </c>
      <c r="R65" s="217"/>
    </row>
    <row r="66" ht="65.25" customHeight="1">
      <c r="A66" s="90"/>
      <c r="B66" s="177" t="s">
        <v>635</v>
      </c>
      <c r="C66" s="90"/>
      <c r="D66" s="90"/>
      <c r="F66" s="217"/>
      <c r="G66" s="218" t="s">
        <v>636</v>
      </c>
      <c r="H66" s="90"/>
      <c r="I66" s="90"/>
      <c r="J66" s="90"/>
      <c r="K66" s="218" t="s">
        <v>637</v>
      </c>
      <c r="L66" s="217"/>
      <c r="M66" s="218" t="s">
        <v>638</v>
      </c>
      <c r="N66" s="217"/>
      <c r="O66" s="218" t="s">
        <v>639</v>
      </c>
      <c r="P66" s="90"/>
      <c r="Q66" s="219" t="s">
        <v>640</v>
      </c>
      <c r="R66" s="217"/>
    </row>
    <row r="67" ht="64.5" customHeight="1">
      <c r="A67" s="90"/>
      <c r="B67" s="177" t="s">
        <v>641</v>
      </c>
      <c r="C67" s="90"/>
      <c r="D67" s="90"/>
      <c r="F67" s="217"/>
      <c r="G67" s="218" t="s">
        <v>642</v>
      </c>
      <c r="H67" s="90"/>
      <c r="I67" s="90"/>
      <c r="J67" s="90"/>
      <c r="K67" s="218" t="s">
        <v>643</v>
      </c>
      <c r="L67" s="217"/>
      <c r="M67" s="218" t="s">
        <v>644</v>
      </c>
      <c r="N67" s="217"/>
      <c r="O67" s="218" t="s">
        <v>645</v>
      </c>
      <c r="P67" s="90"/>
      <c r="Q67" s="219" t="s">
        <v>646</v>
      </c>
      <c r="R67" s="217"/>
    </row>
    <row r="68" ht="75.0" customHeight="1">
      <c r="A68" s="90"/>
      <c r="B68" s="177" t="s">
        <v>647</v>
      </c>
      <c r="C68" s="90"/>
      <c r="D68" s="90"/>
      <c r="F68" s="217"/>
      <c r="G68" s="218" t="s">
        <v>648</v>
      </c>
      <c r="H68" s="90"/>
      <c r="I68" s="90"/>
      <c r="J68" s="90"/>
      <c r="K68" s="218" t="s">
        <v>649</v>
      </c>
      <c r="L68" s="217"/>
      <c r="M68" s="218" t="s">
        <v>650</v>
      </c>
      <c r="N68" s="217"/>
      <c r="O68" s="218" t="s">
        <v>651</v>
      </c>
      <c r="P68" s="90"/>
      <c r="Q68" s="219" t="s">
        <v>652</v>
      </c>
      <c r="R68" s="217"/>
    </row>
    <row r="69" ht="73.5" customHeight="1">
      <c r="A69" s="90"/>
      <c r="B69" s="177" t="s">
        <v>653</v>
      </c>
      <c r="C69" s="90"/>
      <c r="D69" s="90"/>
      <c r="F69" s="217"/>
      <c r="G69" s="218" t="s">
        <v>654</v>
      </c>
      <c r="H69" s="90"/>
      <c r="I69" s="90"/>
      <c r="J69" s="90"/>
      <c r="K69" s="218" t="s">
        <v>655</v>
      </c>
      <c r="L69" s="217"/>
      <c r="M69" s="218" t="s">
        <v>656</v>
      </c>
      <c r="N69" s="217"/>
      <c r="O69" s="218" t="s">
        <v>657</v>
      </c>
      <c r="P69" s="90"/>
      <c r="Q69" s="219" t="s">
        <v>658</v>
      </c>
      <c r="R69" s="217"/>
    </row>
    <row r="70" ht="60.0" customHeight="1">
      <c r="A70" s="90"/>
      <c r="B70" s="177" t="s">
        <v>659</v>
      </c>
      <c r="C70" s="90"/>
      <c r="D70" s="90"/>
      <c r="F70" s="217"/>
      <c r="G70" s="218" t="s">
        <v>660</v>
      </c>
      <c r="H70" s="90"/>
      <c r="I70" s="90"/>
      <c r="J70" s="90"/>
      <c r="K70" s="218" t="s">
        <v>661</v>
      </c>
      <c r="L70" s="217"/>
      <c r="M70" s="218" t="s">
        <v>662</v>
      </c>
      <c r="N70" s="217"/>
      <c r="O70" s="218" t="s">
        <v>663</v>
      </c>
      <c r="P70" s="90"/>
      <c r="Q70" s="219" t="s">
        <v>664</v>
      </c>
      <c r="R70" s="217"/>
    </row>
    <row r="71" ht="61.5" customHeight="1">
      <c r="A71" s="90"/>
      <c r="B71" s="177" t="s">
        <v>665</v>
      </c>
      <c r="C71" s="90"/>
      <c r="D71" s="90"/>
      <c r="F71" s="217"/>
      <c r="G71" s="218" t="s">
        <v>666</v>
      </c>
      <c r="H71" s="90"/>
      <c r="I71" s="90"/>
      <c r="J71" s="90"/>
      <c r="K71" s="218" t="s">
        <v>667</v>
      </c>
      <c r="L71" s="217"/>
      <c r="M71" s="218" t="s">
        <v>668</v>
      </c>
      <c r="N71" s="217"/>
      <c r="O71" s="218" t="s">
        <v>669</v>
      </c>
      <c r="P71" s="90"/>
      <c r="Q71" s="219" t="s">
        <v>670</v>
      </c>
      <c r="R71" s="217"/>
    </row>
    <row r="72" ht="72.0" customHeight="1">
      <c r="A72" s="90"/>
      <c r="B72" s="177" t="s">
        <v>671</v>
      </c>
      <c r="C72" s="90"/>
      <c r="D72" s="90"/>
      <c r="F72" s="217"/>
      <c r="G72" s="218" t="s">
        <v>672</v>
      </c>
      <c r="H72" s="90"/>
      <c r="I72" s="90"/>
      <c r="J72" s="90"/>
      <c r="K72" s="218" t="s">
        <v>673</v>
      </c>
      <c r="L72" s="217"/>
      <c r="M72" s="218" t="s">
        <v>674</v>
      </c>
      <c r="N72" s="217"/>
      <c r="O72" s="218" t="s">
        <v>675</v>
      </c>
      <c r="P72" s="90"/>
      <c r="Q72" s="219" t="s">
        <v>676</v>
      </c>
      <c r="R72" s="217"/>
    </row>
    <row r="73" ht="75.75" customHeight="1">
      <c r="A73" s="90"/>
      <c r="B73" s="177" t="s">
        <v>677</v>
      </c>
      <c r="C73" s="90"/>
      <c r="D73" s="90"/>
      <c r="F73" s="217"/>
      <c r="G73" s="218" t="s">
        <v>678</v>
      </c>
      <c r="H73" s="90"/>
      <c r="I73" s="90"/>
      <c r="J73" s="90"/>
      <c r="K73" s="218" t="s">
        <v>679</v>
      </c>
      <c r="L73" s="217"/>
      <c r="M73" s="218" t="s">
        <v>680</v>
      </c>
      <c r="N73" s="217"/>
      <c r="O73" s="218" t="s">
        <v>681</v>
      </c>
      <c r="P73" s="90"/>
      <c r="Q73" s="219" t="s">
        <v>682</v>
      </c>
      <c r="R73" s="217"/>
    </row>
    <row r="74" ht="61.5" customHeight="1">
      <c r="A74" s="90"/>
      <c r="B74" s="177" t="s">
        <v>683</v>
      </c>
      <c r="C74" s="90"/>
      <c r="D74" s="90"/>
      <c r="F74" s="217"/>
      <c r="G74" s="218" t="s">
        <v>684</v>
      </c>
      <c r="H74" s="90"/>
      <c r="I74" s="90"/>
      <c r="J74" s="90"/>
      <c r="K74" s="218" t="s">
        <v>685</v>
      </c>
      <c r="L74" s="217"/>
      <c r="M74" s="218" t="s">
        <v>686</v>
      </c>
      <c r="N74" s="217"/>
      <c r="O74" s="218" t="s">
        <v>687</v>
      </c>
      <c r="P74" s="90"/>
      <c r="Q74" s="219" t="s">
        <v>688</v>
      </c>
      <c r="R74" s="217"/>
    </row>
    <row r="75" ht="68.25" customHeight="1">
      <c r="A75" s="90"/>
      <c r="B75" s="177" t="s">
        <v>689</v>
      </c>
      <c r="C75" s="90"/>
      <c r="D75" s="90"/>
      <c r="F75" s="217"/>
      <c r="G75" s="218" t="s">
        <v>690</v>
      </c>
      <c r="H75" s="90"/>
      <c r="I75" s="90"/>
      <c r="J75" s="90"/>
      <c r="K75" s="218" t="s">
        <v>691</v>
      </c>
      <c r="L75" s="217"/>
      <c r="M75" s="218" t="s">
        <v>692</v>
      </c>
      <c r="N75" s="217"/>
      <c r="O75" s="218" t="s">
        <v>693</v>
      </c>
      <c r="P75" s="90"/>
      <c r="Q75" s="219" t="s">
        <v>694</v>
      </c>
      <c r="R75" s="217"/>
    </row>
    <row r="76" ht="71.25" customHeight="1">
      <c r="A76" s="90"/>
      <c r="B76" s="177" t="s">
        <v>695</v>
      </c>
      <c r="C76" s="90"/>
      <c r="D76" s="90"/>
      <c r="F76" s="217"/>
      <c r="G76" s="218" t="s">
        <v>696</v>
      </c>
      <c r="H76" s="90"/>
      <c r="I76" s="90"/>
      <c r="J76" s="90"/>
      <c r="K76" s="218" t="s">
        <v>697</v>
      </c>
      <c r="L76" s="217"/>
      <c r="M76" s="218" t="s">
        <v>698</v>
      </c>
      <c r="N76" s="217"/>
      <c r="O76" s="218" t="s">
        <v>699</v>
      </c>
      <c r="P76" s="90"/>
      <c r="Q76" s="219" t="s">
        <v>700</v>
      </c>
      <c r="R76" s="217"/>
    </row>
    <row r="77" ht="70.5" customHeight="1">
      <c r="A77" s="90"/>
      <c r="B77" s="177" t="s">
        <v>701</v>
      </c>
      <c r="C77" s="90"/>
      <c r="D77" s="90"/>
      <c r="F77" s="217"/>
      <c r="G77" s="218" t="s">
        <v>702</v>
      </c>
      <c r="H77" s="90"/>
      <c r="I77" s="90"/>
      <c r="J77" s="90"/>
      <c r="K77" s="218" t="s">
        <v>703</v>
      </c>
      <c r="L77" s="217"/>
      <c r="M77" s="218" t="s">
        <v>704</v>
      </c>
      <c r="N77" s="217"/>
      <c r="O77" s="218" t="s">
        <v>705</v>
      </c>
      <c r="P77" s="90"/>
      <c r="Q77" s="219" t="s">
        <v>706</v>
      </c>
      <c r="R77" s="217"/>
    </row>
    <row r="78" ht="75.75" customHeight="1">
      <c r="A78" s="90"/>
      <c r="B78" s="177" t="s">
        <v>707</v>
      </c>
      <c r="C78" s="90"/>
      <c r="D78" s="90"/>
      <c r="F78" s="217"/>
      <c r="G78" s="218" t="s">
        <v>708</v>
      </c>
      <c r="H78" s="90"/>
      <c r="I78" s="90"/>
      <c r="J78" s="90"/>
      <c r="K78" s="218" t="s">
        <v>709</v>
      </c>
      <c r="L78" s="217"/>
      <c r="M78" s="218" t="s">
        <v>710</v>
      </c>
      <c r="N78" s="217"/>
      <c r="O78" s="218" t="s">
        <v>711</v>
      </c>
      <c r="P78" s="90"/>
      <c r="Q78" s="219" t="s">
        <v>712</v>
      </c>
      <c r="R78" s="217"/>
    </row>
    <row r="79" ht="76.5" customHeight="1">
      <c r="A79" s="90"/>
      <c r="B79" s="177" t="s">
        <v>713</v>
      </c>
      <c r="C79" s="90"/>
      <c r="D79" s="90"/>
      <c r="F79" s="217"/>
      <c r="G79" s="218" t="s">
        <v>714</v>
      </c>
      <c r="H79" s="90"/>
      <c r="I79" s="90"/>
      <c r="J79" s="90"/>
      <c r="K79" s="218" t="s">
        <v>715</v>
      </c>
      <c r="L79" s="217"/>
      <c r="M79" s="218" t="s">
        <v>716</v>
      </c>
      <c r="N79" s="217"/>
      <c r="O79" s="218" t="s">
        <v>717</v>
      </c>
      <c r="P79" s="90"/>
      <c r="Q79" s="219" t="s">
        <v>718</v>
      </c>
      <c r="R79" s="217"/>
    </row>
    <row r="80" ht="66.75" customHeight="1">
      <c r="A80" s="90"/>
      <c r="B80" s="177" t="s">
        <v>719</v>
      </c>
      <c r="C80" s="90"/>
      <c r="D80" s="90"/>
      <c r="F80" s="217"/>
      <c r="G80" s="218" t="s">
        <v>720</v>
      </c>
      <c r="H80" s="90"/>
      <c r="I80" s="90"/>
      <c r="J80" s="90"/>
      <c r="K80" s="218" t="s">
        <v>721</v>
      </c>
      <c r="L80" s="217"/>
      <c r="M80" s="218" t="s">
        <v>722</v>
      </c>
      <c r="N80" s="217"/>
      <c r="O80" s="218" t="s">
        <v>723</v>
      </c>
      <c r="P80" s="90"/>
      <c r="Q80" s="219" t="s">
        <v>724</v>
      </c>
      <c r="R80" s="217"/>
    </row>
    <row r="81" ht="60.75" customHeight="1">
      <c r="A81" s="90"/>
      <c r="B81" s="177" t="s">
        <v>725</v>
      </c>
      <c r="C81" s="90"/>
      <c r="D81" s="90"/>
      <c r="F81" s="217"/>
      <c r="G81" s="218" t="s">
        <v>726</v>
      </c>
      <c r="H81" s="90"/>
      <c r="I81" s="90"/>
      <c r="J81" s="90"/>
      <c r="K81" s="218" t="s">
        <v>727</v>
      </c>
      <c r="L81" s="217"/>
      <c r="M81" s="218" t="s">
        <v>728</v>
      </c>
      <c r="N81" s="217"/>
      <c r="O81" s="218" t="s">
        <v>729</v>
      </c>
      <c r="P81" s="90"/>
      <c r="Q81" s="219" t="s">
        <v>730</v>
      </c>
      <c r="R81" s="217"/>
    </row>
    <row r="82" ht="64.5" customHeight="1">
      <c r="A82" s="90"/>
      <c r="B82" s="177" t="s">
        <v>731</v>
      </c>
      <c r="C82" s="90"/>
      <c r="D82" s="90"/>
      <c r="F82" s="217"/>
      <c r="G82" s="218" t="s">
        <v>732</v>
      </c>
      <c r="H82" s="90"/>
      <c r="I82" s="90"/>
      <c r="J82" s="90"/>
      <c r="K82" s="218" t="s">
        <v>733</v>
      </c>
      <c r="L82" s="217"/>
      <c r="M82" s="218" t="s">
        <v>734</v>
      </c>
      <c r="N82" s="217"/>
      <c r="O82" s="218" t="s">
        <v>735</v>
      </c>
      <c r="P82" s="90"/>
      <c r="Q82" s="219" t="s">
        <v>736</v>
      </c>
      <c r="R82" s="217"/>
    </row>
    <row r="83" ht="66.0" customHeight="1">
      <c r="A83" s="90"/>
      <c r="B83" s="177" t="s">
        <v>737</v>
      </c>
      <c r="C83" s="90"/>
      <c r="D83" s="90"/>
      <c r="F83" s="217"/>
      <c r="G83" s="218" t="s">
        <v>738</v>
      </c>
      <c r="H83" s="90"/>
      <c r="I83" s="90"/>
      <c r="J83" s="90"/>
      <c r="K83" s="218" t="s">
        <v>739</v>
      </c>
      <c r="L83" s="217"/>
      <c r="M83" s="218" t="s">
        <v>740</v>
      </c>
      <c r="N83" s="217"/>
      <c r="O83" s="218" t="s">
        <v>741</v>
      </c>
      <c r="P83" s="90"/>
      <c r="Q83" s="219" t="s">
        <v>742</v>
      </c>
      <c r="R83" s="217"/>
    </row>
    <row r="84" ht="68.25" customHeight="1">
      <c r="A84" s="90"/>
      <c r="B84" s="177" t="s">
        <v>743</v>
      </c>
      <c r="C84" s="90"/>
      <c r="D84" s="90"/>
      <c r="F84" s="217"/>
      <c r="G84" s="218" t="s">
        <v>744</v>
      </c>
      <c r="H84" s="90"/>
      <c r="I84" s="90"/>
      <c r="J84" s="90"/>
      <c r="K84" s="218" t="s">
        <v>745</v>
      </c>
      <c r="L84" s="217"/>
      <c r="M84" s="218" t="s">
        <v>746</v>
      </c>
      <c r="N84" s="217"/>
      <c r="O84" s="218" t="s">
        <v>747</v>
      </c>
      <c r="P84" s="90"/>
      <c r="Q84" s="219" t="s">
        <v>748</v>
      </c>
      <c r="R84" s="217"/>
    </row>
    <row r="85" ht="75.75" customHeight="1">
      <c r="A85" s="90"/>
      <c r="B85" s="177" t="s">
        <v>749</v>
      </c>
      <c r="C85" s="90"/>
      <c r="D85" s="90"/>
      <c r="F85" s="217"/>
      <c r="G85" s="218" t="s">
        <v>750</v>
      </c>
      <c r="H85" s="90"/>
      <c r="I85" s="90"/>
      <c r="J85" s="90"/>
      <c r="K85" s="218" t="s">
        <v>751</v>
      </c>
      <c r="L85" s="217"/>
      <c r="M85" s="218" t="s">
        <v>752</v>
      </c>
      <c r="N85" s="217"/>
      <c r="O85" s="218" t="s">
        <v>753</v>
      </c>
      <c r="P85" s="90"/>
      <c r="Q85" s="219" t="s">
        <v>754</v>
      </c>
      <c r="R85" s="217"/>
    </row>
    <row r="86" ht="69.75" customHeight="1">
      <c r="A86" s="90"/>
      <c r="B86" s="177" t="s">
        <v>755</v>
      </c>
      <c r="C86" s="90"/>
      <c r="D86" s="90"/>
      <c r="F86" s="217"/>
      <c r="G86" s="218" t="s">
        <v>756</v>
      </c>
      <c r="H86" s="90"/>
      <c r="I86" s="90"/>
      <c r="J86" s="90"/>
      <c r="K86" s="218" t="s">
        <v>757</v>
      </c>
      <c r="L86" s="217"/>
      <c r="M86" s="218" t="s">
        <v>758</v>
      </c>
      <c r="N86" s="217"/>
      <c r="O86" s="218" t="s">
        <v>759</v>
      </c>
      <c r="P86" s="90"/>
      <c r="Q86" s="219" t="s">
        <v>760</v>
      </c>
      <c r="R86" s="217"/>
    </row>
    <row r="87" ht="75.75" customHeight="1">
      <c r="A87" s="90"/>
      <c r="B87" s="177" t="s">
        <v>761</v>
      </c>
      <c r="C87" s="90"/>
      <c r="D87" s="90"/>
      <c r="F87" s="217"/>
      <c r="G87" s="218" t="s">
        <v>762</v>
      </c>
      <c r="H87" s="90"/>
      <c r="I87" s="90"/>
      <c r="J87" s="90"/>
      <c r="K87" s="218" t="s">
        <v>763</v>
      </c>
      <c r="L87" s="217"/>
      <c r="M87" s="218" t="s">
        <v>764</v>
      </c>
      <c r="N87" s="217"/>
      <c r="O87" s="218" t="s">
        <v>765</v>
      </c>
      <c r="P87" s="90"/>
      <c r="Q87" s="219" t="s">
        <v>766</v>
      </c>
      <c r="R87" s="217"/>
    </row>
    <row r="88" ht="78.75" customHeight="1">
      <c r="A88" s="90"/>
      <c r="B88" s="177" t="s">
        <v>767</v>
      </c>
      <c r="C88" s="90"/>
      <c r="D88" s="90"/>
      <c r="F88" s="217"/>
      <c r="G88" s="218" t="s">
        <v>768</v>
      </c>
      <c r="H88" s="90"/>
      <c r="I88" s="90"/>
      <c r="J88" s="90"/>
      <c r="K88" s="218" t="s">
        <v>769</v>
      </c>
      <c r="L88" s="217"/>
      <c r="M88" s="218" t="s">
        <v>770</v>
      </c>
      <c r="N88" s="217"/>
      <c r="O88" s="218" t="s">
        <v>771</v>
      </c>
      <c r="P88" s="90"/>
      <c r="Q88" s="219" t="s">
        <v>772</v>
      </c>
      <c r="R88" s="217"/>
    </row>
    <row r="89" ht="69.0" customHeight="1">
      <c r="A89" s="90"/>
      <c r="B89" s="177" t="s">
        <v>773</v>
      </c>
      <c r="C89" s="90"/>
      <c r="D89" s="90"/>
      <c r="F89" s="217"/>
      <c r="G89" s="218" t="s">
        <v>774</v>
      </c>
      <c r="H89" s="90"/>
      <c r="I89" s="90"/>
      <c r="J89" s="90"/>
      <c r="K89" s="218" t="s">
        <v>775</v>
      </c>
      <c r="L89" s="217"/>
      <c r="M89" s="218" t="s">
        <v>776</v>
      </c>
      <c r="N89" s="217"/>
      <c r="O89" s="218" t="s">
        <v>777</v>
      </c>
      <c r="P89" s="90"/>
      <c r="Q89" s="219" t="s">
        <v>778</v>
      </c>
      <c r="R89" s="217"/>
    </row>
    <row r="90" ht="72.0" customHeight="1">
      <c r="A90" s="90"/>
      <c r="B90" s="177" t="s">
        <v>779</v>
      </c>
      <c r="C90" s="90"/>
      <c r="D90" s="90"/>
      <c r="F90" s="217"/>
      <c r="G90" s="218" t="s">
        <v>780</v>
      </c>
      <c r="H90" s="90"/>
      <c r="I90" s="90"/>
      <c r="J90" s="90"/>
      <c r="K90" s="218" t="s">
        <v>781</v>
      </c>
      <c r="L90" s="217"/>
      <c r="M90" s="218" t="s">
        <v>782</v>
      </c>
      <c r="N90" s="217"/>
      <c r="O90" s="218" t="s">
        <v>783</v>
      </c>
      <c r="P90" s="90"/>
      <c r="Q90" s="219" t="s">
        <v>784</v>
      </c>
      <c r="R90" s="217"/>
    </row>
    <row r="91" ht="74.25" customHeight="1">
      <c r="A91" s="90"/>
      <c r="B91" s="177" t="s">
        <v>785</v>
      </c>
      <c r="C91" s="90"/>
      <c r="D91" s="90"/>
      <c r="F91" s="217"/>
      <c r="G91" s="218" t="s">
        <v>786</v>
      </c>
      <c r="H91" s="90"/>
      <c r="I91" s="90"/>
      <c r="J91" s="90"/>
      <c r="K91" s="218" t="s">
        <v>787</v>
      </c>
      <c r="L91" s="217"/>
      <c r="M91" s="218" t="s">
        <v>788</v>
      </c>
      <c r="N91" s="217"/>
      <c r="O91" s="218" t="s">
        <v>789</v>
      </c>
      <c r="P91" s="90"/>
      <c r="Q91" s="219" t="s">
        <v>790</v>
      </c>
      <c r="R91" s="217"/>
    </row>
    <row r="92" ht="76.5" customHeight="1">
      <c r="A92" s="90"/>
      <c r="B92" s="177" t="s">
        <v>791</v>
      </c>
      <c r="C92" s="90"/>
      <c r="D92" s="90"/>
      <c r="F92" s="217"/>
      <c r="G92" s="218" t="s">
        <v>792</v>
      </c>
      <c r="H92" s="90"/>
      <c r="I92" s="90"/>
      <c r="J92" s="90"/>
      <c r="K92" s="218" t="s">
        <v>793</v>
      </c>
      <c r="L92" s="217"/>
      <c r="M92" s="218" t="s">
        <v>794</v>
      </c>
      <c r="N92" s="217"/>
      <c r="O92" s="218" t="s">
        <v>795</v>
      </c>
      <c r="P92" s="90"/>
      <c r="Q92" s="219" t="s">
        <v>796</v>
      </c>
      <c r="R92" s="217"/>
    </row>
    <row r="93" ht="75.75" customHeight="1">
      <c r="A93" s="90"/>
      <c r="B93" s="177" t="s">
        <v>797</v>
      </c>
      <c r="C93" s="90"/>
      <c r="D93" s="90"/>
      <c r="F93" s="217"/>
      <c r="G93" s="218" t="s">
        <v>798</v>
      </c>
      <c r="H93" s="90"/>
      <c r="I93" s="90"/>
      <c r="J93" s="90"/>
      <c r="K93" s="218" t="s">
        <v>799</v>
      </c>
      <c r="L93" s="217"/>
      <c r="M93" s="218" t="s">
        <v>800</v>
      </c>
      <c r="N93" s="217"/>
      <c r="O93" s="218" t="s">
        <v>801</v>
      </c>
      <c r="P93" s="90"/>
      <c r="Q93" s="219" t="s">
        <v>802</v>
      </c>
      <c r="R93" s="217"/>
    </row>
    <row r="94" ht="68.25" customHeight="1">
      <c r="A94" s="90"/>
      <c r="B94" s="177" t="s">
        <v>803</v>
      </c>
      <c r="C94" s="90"/>
      <c r="D94" s="90"/>
      <c r="F94" s="217"/>
      <c r="G94" s="218" t="s">
        <v>804</v>
      </c>
      <c r="H94" s="90"/>
      <c r="I94" s="90"/>
      <c r="J94" s="90"/>
      <c r="K94" s="218" t="s">
        <v>805</v>
      </c>
      <c r="L94" s="217"/>
      <c r="M94" s="218" t="s">
        <v>806</v>
      </c>
      <c r="N94" s="217"/>
      <c r="O94" s="218" t="s">
        <v>807</v>
      </c>
      <c r="P94" s="90"/>
      <c r="Q94" s="219" t="s">
        <v>808</v>
      </c>
      <c r="R94" s="217"/>
    </row>
    <row r="95" ht="76.5" customHeight="1">
      <c r="A95" s="90"/>
      <c r="B95" s="177" t="s">
        <v>809</v>
      </c>
      <c r="C95" s="90"/>
      <c r="D95" s="90"/>
      <c r="F95" s="217"/>
      <c r="G95" s="218" t="s">
        <v>810</v>
      </c>
      <c r="H95" s="90"/>
      <c r="I95" s="90"/>
      <c r="J95" s="90"/>
      <c r="K95" s="218" t="s">
        <v>811</v>
      </c>
      <c r="L95" s="217"/>
      <c r="M95" s="218" t="s">
        <v>812</v>
      </c>
      <c r="N95" s="217"/>
      <c r="O95" s="218" t="s">
        <v>813</v>
      </c>
      <c r="P95" s="90"/>
      <c r="Q95" s="219" t="s">
        <v>814</v>
      </c>
      <c r="R95" s="217"/>
    </row>
    <row r="96" ht="78.75" customHeight="1">
      <c r="A96" s="90"/>
      <c r="B96" s="177" t="s">
        <v>815</v>
      </c>
      <c r="C96" s="90"/>
      <c r="D96" s="90"/>
      <c r="F96" s="217"/>
      <c r="G96" s="218" t="s">
        <v>816</v>
      </c>
      <c r="H96" s="90"/>
      <c r="I96" s="90"/>
      <c r="J96" s="90"/>
      <c r="K96" s="218" t="s">
        <v>817</v>
      </c>
      <c r="L96" s="217"/>
      <c r="M96" s="218" t="s">
        <v>818</v>
      </c>
      <c r="N96" s="217"/>
      <c r="O96" s="218" t="s">
        <v>819</v>
      </c>
      <c r="P96" s="90"/>
      <c r="Q96" s="219" t="s">
        <v>820</v>
      </c>
      <c r="R96" s="217"/>
    </row>
    <row r="97" ht="81.0" customHeight="1">
      <c r="A97" s="90"/>
      <c r="B97" s="177" t="s">
        <v>821</v>
      </c>
      <c r="C97" s="90"/>
      <c r="D97" s="90"/>
      <c r="F97" s="217"/>
      <c r="G97" s="218" t="s">
        <v>822</v>
      </c>
      <c r="H97" s="90"/>
      <c r="I97" s="90"/>
      <c r="J97" s="90"/>
      <c r="K97" s="218" t="s">
        <v>823</v>
      </c>
      <c r="L97" s="217"/>
      <c r="M97" s="218" t="s">
        <v>824</v>
      </c>
      <c r="N97" s="217"/>
      <c r="O97" s="218" t="s">
        <v>825</v>
      </c>
      <c r="P97" s="90"/>
      <c r="Q97" s="219" t="s">
        <v>826</v>
      </c>
      <c r="R97" s="217"/>
    </row>
    <row r="98" ht="88.5" customHeight="1">
      <c r="A98" s="90"/>
      <c r="B98" s="177" t="s">
        <v>827</v>
      </c>
      <c r="C98" s="90"/>
      <c r="D98" s="90"/>
      <c r="F98" s="217"/>
      <c r="G98" s="218" t="s">
        <v>828</v>
      </c>
      <c r="H98" s="90"/>
      <c r="I98" s="90"/>
      <c r="J98" s="90"/>
      <c r="K98" s="218" t="s">
        <v>829</v>
      </c>
      <c r="L98" s="217"/>
      <c r="M98" s="218" t="s">
        <v>830</v>
      </c>
      <c r="N98" s="217"/>
      <c r="O98" s="218" t="s">
        <v>831</v>
      </c>
      <c r="P98" s="90"/>
      <c r="Q98" s="219" t="s">
        <v>832</v>
      </c>
      <c r="R98" s="217"/>
    </row>
    <row r="99" ht="82.5" customHeight="1">
      <c r="A99" s="90"/>
      <c r="B99" s="177" t="s">
        <v>833</v>
      </c>
      <c r="C99" s="90"/>
      <c r="D99" s="90"/>
      <c r="F99" s="217"/>
      <c r="G99" s="218" t="s">
        <v>834</v>
      </c>
      <c r="H99" s="90"/>
      <c r="I99" s="90"/>
      <c r="J99" s="90"/>
      <c r="K99" s="218" t="s">
        <v>835</v>
      </c>
      <c r="L99" s="217"/>
      <c r="M99" s="218" t="s">
        <v>836</v>
      </c>
      <c r="N99" s="217"/>
      <c r="O99" s="218" t="s">
        <v>837</v>
      </c>
      <c r="P99" s="90"/>
      <c r="Q99" s="219" t="s">
        <v>838</v>
      </c>
      <c r="R99" s="217"/>
    </row>
    <row r="100" ht="86.25" customHeight="1">
      <c r="A100" s="90"/>
      <c r="B100" s="177" t="s">
        <v>839</v>
      </c>
      <c r="C100" s="90"/>
      <c r="D100" s="90"/>
      <c r="F100" s="217"/>
      <c r="G100" s="218" t="s">
        <v>840</v>
      </c>
      <c r="H100" s="90"/>
      <c r="I100" s="90"/>
      <c r="J100" s="90"/>
      <c r="K100" s="218" t="s">
        <v>841</v>
      </c>
      <c r="L100" s="217"/>
      <c r="M100" s="218" t="s">
        <v>842</v>
      </c>
      <c r="N100" s="217"/>
      <c r="O100" s="218" t="s">
        <v>843</v>
      </c>
      <c r="P100" s="90"/>
      <c r="Q100" s="219" t="s">
        <v>844</v>
      </c>
      <c r="R100" s="217"/>
    </row>
    <row r="101" ht="76.5" customHeight="1">
      <c r="A101" s="90"/>
      <c r="B101" s="177" t="s">
        <v>845</v>
      </c>
      <c r="C101" s="90"/>
      <c r="D101" s="90"/>
      <c r="F101" s="217"/>
      <c r="G101" s="218" t="s">
        <v>846</v>
      </c>
      <c r="H101" s="90"/>
      <c r="I101" s="90"/>
      <c r="J101" s="90"/>
      <c r="K101" s="218" t="s">
        <v>847</v>
      </c>
      <c r="L101" s="217"/>
      <c r="M101" s="218" t="s">
        <v>848</v>
      </c>
      <c r="N101" s="220"/>
      <c r="O101" s="218" t="s">
        <v>849</v>
      </c>
      <c r="P101" s="90"/>
      <c r="Q101" s="219" t="s">
        <v>850</v>
      </c>
      <c r="R101" s="220"/>
    </row>
    <row r="102" ht="87.75" customHeight="1">
      <c r="A102" s="90"/>
      <c r="B102" s="177" t="s">
        <v>851</v>
      </c>
      <c r="C102" s="90"/>
      <c r="D102" s="90"/>
      <c r="F102" s="217"/>
      <c r="G102" s="218" t="s">
        <v>852</v>
      </c>
      <c r="H102" s="90"/>
      <c r="I102" s="90"/>
      <c r="J102" s="90"/>
      <c r="K102" s="218" t="s">
        <v>853</v>
      </c>
      <c r="L102" s="217"/>
      <c r="M102" s="220" t="s">
        <v>854</v>
      </c>
      <c r="O102" s="218" t="s">
        <v>855</v>
      </c>
      <c r="P102" s="90"/>
      <c r="Q102" s="221" t="s">
        <v>856</v>
      </c>
      <c r="R102" s="222"/>
    </row>
    <row r="103">
      <c r="A103" s="90"/>
      <c r="B103" s="90"/>
      <c r="C103" s="90"/>
      <c r="D103" s="90"/>
      <c r="E103" s="223"/>
      <c r="F103" s="217"/>
      <c r="G103" s="90"/>
      <c r="H103" s="90"/>
      <c r="I103" s="90"/>
      <c r="J103" s="90"/>
      <c r="K103" s="223"/>
      <c r="L103" s="217"/>
      <c r="M103" s="223"/>
      <c r="N103" s="217"/>
      <c r="O103" s="223"/>
      <c r="P103" s="90"/>
      <c r="Q103" s="223"/>
      <c r="R103" s="217"/>
    </row>
    <row r="104">
      <c r="A104" s="224"/>
      <c r="B104" s="224"/>
      <c r="C104" s="224"/>
      <c r="D104" s="224"/>
      <c r="E104" s="225"/>
      <c r="F104" s="226"/>
      <c r="G104" s="224"/>
      <c r="H104" s="224"/>
      <c r="I104" s="224"/>
      <c r="J104" s="224"/>
      <c r="K104" s="225"/>
      <c r="L104" s="226"/>
      <c r="M104" s="225"/>
      <c r="N104" s="226"/>
      <c r="O104" s="225"/>
      <c r="P104" s="224"/>
      <c r="Q104" s="225"/>
      <c r="R104" s="226"/>
      <c r="S104" s="85"/>
      <c r="T104" s="85"/>
      <c r="U104" s="85"/>
      <c r="V104" s="85"/>
      <c r="W104" s="85"/>
      <c r="X104" s="85"/>
      <c r="Y104" s="85"/>
      <c r="Z104" s="85"/>
      <c r="AA104" s="85"/>
      <c r="AB104" s="85"/>
      <c r="AC104" s="85"/>
      <c r="AD104" s="85"/>
      <c r="AE104" s="85"/>
    </row>
    <row r="105">
      <c r="A105" s="4" t="s">
        <v>300</v>
      </c>
      <c r="B105" s="5"/>
      <c r="C105" s="90"/>
      <c r="D105" s="90"/>
      <c r="E105" s="223"/>
      <c r="F105" s="217"/>
      <c r="G105" s="90"/>
      <c r="H105" s="90"/>
      <c r="I105" s="90"/>
      <c r="J105" s="90"/>
      <c r="K105" s="223"/>
      <c r="L105" s="217"/>
      <c r="M105" s="223"/>
      <c r="N105" s="217"/>
      <c r="O105" s="223"/>
      <c r="P105" s="90"/>
      <c r="Q105" s="223"/>
      <c r="R105" s="217"/>
    </row>
    <row r="106">
      <c r="A106" s="5"/>
      <c r="B106" s="88" t="s">
        <v>301</v>
      </c>
      <c r="C106" s="227" t="s">
        <v>857</v>
      </c>
      <c r="D106" s="194"/>
      <c r="E106" s="228"/>
      <c r="F106" s="217"/>
      <c r="G106" s="90"/>
      <c r="H106" s="90"/>
      <c r="I106" s="90"/>
      <c r="J106" s="90"/>
      <c r="K106" s="223"/>
      <c r="L106" s="217"/>
      <c r="M106" s="223"/>
      <c r="N106" s="217"/>
      <c r="O106" s="223"/>
      <c r="P106" s="90"/>
      <c r="Q106" s="223"/>
      <c r="R106" s="217"/>
    </row>
    <row r="107">
      <c r="A107" s="229">
        <v>1.0</v>
      </c>
      <c r="B107" s="230" t="s">
        <v>9</v>
      </c>
      <c r="C107" s="194"/>
      <c r="D107" s="194" t="str">
        <f>IFERROR(__xludf.DUMMYFUNCTION("CONCATENATE(""#"",TO_TEXT(A107),SUBSTITUTE($C$106,""&lt;TEXTO&gt;"",B107))"),"#1
Texto:""Como enfileirar elementos em uma fila?""
Tarefa: Dado o texto acima forneça o resultado da classificação como coerente(1) ou incoerente(0) e justifique sua resposta no formato abaixo:
Resultado: &lt;coerente(1)&gt; ou &lt;incoerente(0)&gt;
Justificativa: &lt;"&amp;"JUSTIFICATIVA&gt;
")</f>
        <v>#1
Texto:"Como enfileirar elementos em uma fila?"
Tarefa: Dado o texto acima forneça o resultado da classificação como coerente(1) ou incoerente(0) e justifique sua resposta no formato abaixo:
Resultado: &lt;coerente(1)&gt; ou &lt;incoerente(0)&gt;
Justificativa: &lt;JUSTIFICATIVA&gt;
</v>
      </c>
      <c r="E107" s="228"/>
      <c r="F107" s="217"/>
      <c r="G107" s="90"/>
      <c r="H107" s="90"/>
      <c r="I107" s="90"/>
      <c r="J107" s="90"/>
      <c r="K107" s="223"/>
      <c r="L107" s="217"/>
      <c r="M107" s="223"/>
      <c r="N107" s="217"/>
      <c r="O107" s="223"/>
      <c r="P107" s="90"/>
      <c r="Q107" s="223"/>
      <c r="R107" s="217"/>
    </row>
    <row r="108">
      <c r="A108" s="89" t="s">
        <v>10</v>
      </c>
      <c r="B108" s="89" t="s">
        <v>303</v>
      </c>
      <c r="C108" s="90"/>
      <c r="D108" s="194" t="str">
        <f>IFERROR(__xludf.DUMMYFUNCTION("CONCATENATE(""#"",TO_TEXT(A108),SUBSTITUTE($C$106,""&lt;TEXTO&gt;"",B108))"),"#1_pert_0
Texto:""Como enfileirar elementos em uma pilha?""
Tarefa: Dado o texto acima forneça o resultado da classificação como coerente(1) ou incoerente(0) e justifique sua resposta no formato abaixo:
Resultado: &lt;coerente(1)&gt; ou &lt;incoerente(0)&gt;
Justific"&amp;"ativa: &lt;JUSTIFICATIVA&gt;
")</f>
        <v>#1_pert_0
Texto:"Como enfileirar elementos em uma pilha?"
Tarefa: Dado o texto acima forneça o resultado da classificação como coerente(1) ou incoerente(0) e justifique sua resposta no formato abaixo:
Resultado: &lt;coerente(1)&gt; ou &lt;incoerente(0)&gt;
Justificativa: &lt;JUSTIFICATIVA&gt;
</v>
      </c>
      <c r="E108" s="223"/>
      <c r="F108" s="217"/>
      <c r="G108" s="90"/>
      <c r="H108" s="90"/>
      <c r="I108" s="90"/>
      <c r="J108" s="90"/>
      <c r="K108" s="223"/>
      <c r="L108" s="217"/>
      <c r="M108" s="223"/>
      <c r="N108" s="217"/>
      <c r="O108" s="223"/>
      <c r="P108" s="90"/>
      <c r="Q108" s="223"/>
      <c r="R108" s="217"/>
    </row>
    <row r="109">
      <c r="A109" s="229">
        <v>2.0</v>
      </c>
      <c r="B109" s="89" t="s">
        <v>13</v>
      </c>
      <c r="C109" s="90"/>
      <c r="D109" s="194" t="str">
        <f>IFERROR(__xludf.DUMMYFUNCTION("CONCATENATE(""#"",TO_TEXT(A109),SUBSTITUTE($C$106,""&lt;TEXTO&gt;"",B109))"),"#2
Texto:""Como desenfileirar elementos em uma fila?""
Tarefa: Dado o texto acima forneça o resultado da classificação como coerente(1) ou incoerente(0) e justifique sua resposta no formato abaixo:
Resultado: &lt;coerente(1)&gt; ou &lt;incoerente(0)&gt;
Justificativa"&amp;": &lt;JUSTIFICATIVA&gt;
")</f>
        <v>#2
Texto:"Como desenfileirar elementos em uma fila?"
Tarefa: Dado o texto acima forneça o resultado da classificação como coerente(1) ou incoerente(0) e justifique sua resposta no formato abaixo:
Resultado: &lt;coerente(1)&gt; ou &lt;incoerente(0)&gt;
Justificativa: &lt;JUSTIFICATIVA&gt;
</v>
      </c>
      <c r="E109" s="223"/>
      <c r="F109" s="217"/>
      <c r="G109" s="90"/>
      <c r="H109" s="90"/>
      <c r="I109" s="90"/>
      <c r="J109" s="90"/>
      <c r="K109" s="223"/>
      <c r="L109" s="217"/>
      <c r="M109" s="223"/>
      <c r="N109" s="217"/>
      <c r="O109" s="223"/>
      <c r="P109" s="90"/>
      <c r="Q109" s="223"/>
      <c r="R109" s="217"/>
    </row>
    <row r="110">
      <c r="A110" s="89" t="s">
        <v>14</v>
      </c>
      <c r="B110" s="89" t="s">
        <v>304</v>
      </c>
      <c r="C110" s="90"/>
      <c r="D110" s="194" t="str">
        <f>IFERROR(__xludf.DUMMYFUNCTION("CONCATENATE(""#"",TO_TEXT(A110),SUBSTITUTE($C$106,""&lt;TEXTO&gt;"",B110))"),"#2_pert_0
Texto:""Como desenfileirar elementos em uma pilha?""
Tarefa: Dado o texto acima forneça o resultado da classificação como coerente(1) ou incoerente(0) e justifique sua resposta no formato abaixo:
Resultado: &lt;coerente(1)&gt; ou &lt;incoerente(0)&gt;
Justi"&amp;"ficativa: &lt;JUSTIFICATIVA&gt;
")</f>
        <v>#2_pert_0
Texto:"Como desenfileirar elementos em uma pilha?"
Tarefa: Dado o texto acima forneça o resultado da classificação como coerente(1) ou incoerente(0) e justifique sua resposta no formato abaixo:
Resultado: &lt;coerente(1)&gt; ou &lt;incoerente(0)&gt;
Justificativa: &lt;JUSTIFICATIVA&gt;
</v>
      </c>
      <c r="E110" s="223"/>
      <c r="F110" s="217"/>
      <c r="G110" s="90"/>
      <c r="H110" s="90"/>
      <c r="I110" s="90"/>
      <c r="J110" s="90"/>
      <c r="K110" s="223"/>
      <c r="L110" s="217"/>
      <c r="M110" s="223"/>
      <c r="N110" s="217"/>
      <c r="O110" s="223"/>
      <c r="P110" s="90"/>
      <c r="Q110" s="223"/>
      <c r="R110" s="217"/>
    </row>
    <row r="111">
      <c r="A111" s="229">
        <v>3.0</v>
      </c>
      <c r="B111" s="89" t="s">
        <v>16</v>
      </c>
      <c r="C111" s="90"/>
      <c r="D111" s="194" t="str">
        <f>IFERROR(__xludf.DUMMYFUNCTION("CONCATENATE(""#"",TO_TEXT(A111),SUBSTITUTE($C$106,""&lt;TEXTO&gt;"",B111))"),"#3
Texto:""Como empilhar elementos em uma pilha?""
Tarefa: Dado o texto acima forneça o resultado da classificação como coerente(1) ou incoerente(0) e justifique sua resposta no formato abaixo:
Resultado: &lt;coerente(1)&gt; ou &lt;incoerente(0)&gt;
Justificativa: &lt;J"&amp;"USTIFICATIVA&gt;
")</f>
        <v>#3
Texto:"Como empilhar elementos em uma pilha?"
Tarefa: Dado o texto acima forneça o resultado da classificação como coerente(1) ou incoerente(0) e justifique sua resposta no formato abaixo:
Resultado: &lt;coerente(1)&gt; ou &lt;incoerente(0)&gt;
Justificativa: &lt;JUSTIFICATIVA&gt;
</v>
      </c>
      <c r="E111" s="223"/>
      <c r="F111" s="217"/>
      <c r="G111" s="90"/>
      <c r="H111" s="90"/>
      <c r="I111" s="90"/>
      <c r="J111" s="90"/>
      <c r="K111" s="223"/>
      <c r="L111" s="217"/>
      <c r="M111" s="223"/>
      <c r="N111" s="217"/>
      <c r="O111" s="223"/>
      <c r="P111" s="90"/>
      <c r="Q111" s="223"/>
      <c r="R111" s="217"/>
    </row>
    <row r="112">
      <c r="A112" s="89" t="s">
        <v>17</v>
      </c>
      <c r="B112" s="89" t="s">
        <v>305</v>
      </c>
      <c r="C112" s="90"/>
      <c r="D112" s="194" t="str">
        <f>IFERROR(__xludf.DUMMYFUNCTION("CONCATENATE(""#"",TO_TEXT(A112),SUBSTITUTE($C$106,""&lt;TEXTO&gt;"",B112))"),"#3_pert_0
Texto:""Como empilhar elementos em uma fila?""
Tarefa: Dado o texto acima forneça o resultado da classificação como coerente(1) ou incoerente(0) e justifique sua resposta no formato abaixo:
Resultado: &lt;coerente(1)&gt; ou &lt;incoerente(0)&gt;
Justificati"&amp;"va: &lt;JUSTIFICATIVA&gt;
")</f>
        <v>#3_pert_0
Texto:"Como empilhar elementos em uma fila?"
Tarefa: Dado o texto acima forneça o resultado da classificação como coerente(1) ou incoerente(0) e justifique sua resposta no formato abaixo:
Resultado: &lt;coerente(1)&gt; ou &lt;incoerente(0)&gt;
Justificativa: &lt;JUSTIFICATIVA&gt;
</v>
      </c>
      <c r="E112" s="223"/>
      <c r="F112" s="217"/>
      <c r="G112" s="90"/>
      <c r="H112" s="90"/>
      <c r="I112" s="90"/>
      <c r="J112" s="90"/>
      <c r="K112" s="223"/>
      <c r="L112" s="217"/>
      <c r="M112" s="223"/>
      <c r="N112" s="217"/>
      <c r="O112" s="223"/>
      <c r="P112" s="90"/>
      <c r="Q112" s="223"/>
      <c r="R112" s="217"/>
    </row>
    <row r="113">
      <c r="A113" s="229">
        <v>4.0</v>
      </c>
      <c r="B113" s="89" t="s">
        <v>19</v>
      </c>
      <c r="C113" s="90"/>
      <c r="D113" s="194" t="str">
        <f>IFERROR(__xludf.DUMMYFUNCTION("CONCATENATE(""#"",TO_TEXT(A113),SUBSTITUTE($C$106,""&lt;TEXTO&gt;"",B113))"),"#4
Texto:""Como empilhar e desempilhar elementos em uma pilha?""
Tarefa: Dado o texto acima forneça o resultado da classificação como coerente(1) ou incoerente(0) e justifique sua resposta no formato abaixo:
Resultado: &lt;coerente(1)&gt; ou &lt;incoerente(0)&gt;
Jus"&amp;"tificativa: &lt;JUSTIFICATIVA&gt;
")</f>
        <v>#4
Texto:"Como empilhar e desempilhar elementos em uma pilha?"
Tarefa: Dado o texto acima forneça o resultado da classificação como coerente(1) ou incoerente(0) e justifique sua resposta no formato abaixo:
Resultado: &lt;coerente(1)&gt; ou &lt;incoerente(0)&gt;
Justificativa: &lt;JUSTIFICATIVA&gt;
</v>
      </c>
      <c r="E113" s="223"/>
      <c r="F113" s="217"/>
      <c r="G113" s="90"/>
      <c r="H113" s="90"/>
      <c r="I113" s="90"/>
      <c r="J113" s="90"/>
      <c r="K113" s="223"/>
      <c r="L113" s="217"/>
      <c r="M113" s="223"/>
      <c r="N113" s="217"/>
      <c r="O113" s="223"/>
      <c r="P113" s="90"/>
      <c r="Q113" s="223"/>
      <c r="R113" s="217"/>
    </row>
    <row r="114">
      <c r="A114" s="89" t="s">
        <v>20</v>
      </c>
      <c r="B114" s="89" t="s">
        <v>306</v>
      </c>
      <c r="C114" s="90"/>
      <c r="D114" s="194" t="str">
        <f>IFERROR(__xludf.DUMMYFUNCTION("CONCATENATE(""#"",TO_TEXT(A114),SUBSTITUTE($C$106,""&lt;TEXTO&gt;"",B114))"),"#4_pert_0
Texto:""Como empilhar e desempilhar elementos em uma fila?""
Tarefa: Dado o texto acima forneça o resultado da classificação como coerente(1) ou incoerente(0) e justifique sua resposta no formato abaixo:
Resultado: &lt;coerente(1)&gt; ou &lt;incoerente(0"&amp;")&gt;
Justificativa: &lt;JUSTIFICATIVA&gt;
")</f>
        <v>#4_pert_0
Texto:"Como empilhar e desempilhar elementos em uma fila?"
Tarefa: Dado o texto acima forneça o resultado da classificação como coerente(1) ou incoerente(0) e justifique sua resposta no formato abaixo:
Resultado: &lt;coerente(1)&gt; ou &lt;incoerente(0)&gt;
Justificativa: &lt;JUSTIFICATIVA&gt;
</v>
      </c>
      <c r="E114" s="223"/>
      <c r="F114" s="217"/>
      <c r="G114" s="90"/>
      <c r="H114" s="90"/>
      <c r="I114" s="90"/>
      <c r="J114" s="90"/>
      <c r="K114" s="223"/>
      <c r="L114" s="217"/>
      <c r="M114" s="223"/>
      <c r="N114" s="217"/>
      <c r="O114" s="223"/>
      <c r="P114" s="90"/>
      <c r="Q114" s="223"/>
      <c r="R114" s="217"/>
    </row>
    <row r="115">
      <c r="A115" s="229">
        <v>5.0</v>
      </c>
      <c r="B115" s="89" t="s">
        <v>22</v>
      </c>
      <c r="C115" s="90"/>
      <c r="D115" s="194" t="str">
        <f>IFERROR(__xludf.DUMMYFUNCTION("CONCATENATE(""#"",TO_TEXT(A115),SUBSTITUTE($C$106,""&lt;TEXTO&gt;"",B115))"),"#5
Texto:""Como empilhar elementos em uma estrutura de dados pilha?""
Tarefa: Dado o texto acima forneça o resultado da classificação como coerente(1) ou incoerente(0) e justifique sua resposta no formato abaixo:
Resultado: &lt;coerente(1)&gt; ou &lt;incoerente(0)"&amp;"&gt;
Justificativa: &lt;JUSTIFICATIVA&gt;
")</f>
        <v>#5
Texto:"Como empilhar elementos em uma estrutura de dados pilha?"
Tarefa: Dado o texto acima forneça o resultado da classificação como coerente(1) ou incoerente(0) e justifique sua resposta no formato abaixo:
Resultado: &lt;coerente(1)&gt; ou &lt;incoerente(0)&gt;
Justificativa: &lt;JUSTIFICATIVA&gt;
</v>
      </c>
      <c r="E115" s="223"/>
      <c r="F115" s="217"/>
      <c r="G115" s="90"/>
      <c r="H115" s="90"/>
      <c r="I115" s="90"/>
      <c r="J115" s="90"/>
      <c r="K115" s="223"/>
      <c r="L115" s="217"/>
      <c r="M115" s="223"/>
      <c r="N115" s="217"/>
      <c r="O115" s="223"/>
      <c r="P115" s="90"/>
      <c r="Q115" s="223"/>
      <c r="R115" s="217"/>
    </row>
    <row r="116">
      <c r="A116" s="89" t="s">
        <v>23</v>
      </c>
      <c r="B116" s="89" t="s">
        <v>307</v>
      </c>
      <c r="C116" s="90"/>
      <c r="D116" s="194" t="str">
        <f>IFERROR(__xludf.DUMMYFUNCTION("CONCATENATE(""#"",TO_TEXT(A116),SUBSTITUTE($C$106,""&lt;TEXTO&gt;"",B116))"),"#5_pert_0
Texto:""Como empilhar elementos em uma estrutura de dados fila?""
Tarefa: Dado o texto acima forneça o resultado da classificação como coerente(1) ou incoerente(0) e justifique sua resposta no formato abaixo:
Resultado: &lt;coerente(1)&gt; ou &lt;incoere"&amp;"nte(0)&gt;
Justificativa: &lt;JUSTIFICATIVA&gt;
")</f>
        <v>#5_pert_0
Texto:"Como empilhar elementos em uma estrutura de dados fila?"
Tarefa: Dado o texto acima forneça o resultado da classificação como coerente(1) ou incoerente(0) e justifique sua resposta no formato abaixo:
Resultado: &lt;coerente(1)&gt; ou &lt;incoerente(0)&gt;
Justificativa: &lt;JUSTIFICATIVA&gt;
</v>
      </c>
      <c r="E116" s="223"/>
      <c r="F116" s="217"/>
      <c r="G116" s="90"/>
      <c r="H116" s="90"/>
      <c r="I116" s="90"/>
      <c r="J116" s="90"/>
      <c r="K116" s="223"/>
      <c r="L116" s="217"/>
      <c r="M116" s="223"/>
      <c r="N116" s="217"/>
      <c r="O116" s="223"/>
      <c r="P116" s="90"/>
      <c r="Q116" s="223"/>
      <c r="R116" s="217"/>
    </row>
    <row r="117">
      <c r="A117" s="229">
        <v>6.0</v>
      </c>
      <c r="B117" s="89" t="s">
        <v>25</v>
      </c>
      <c r="C117" s="90"/>
      <c r="D117" s="194" t="str">
        <f>IFERROR(__xludf.DUMMYFUNCTION("CONCATENATE(""#"",TO_TEXT(A117),SUBSTITUTE($C$106,""&lt;TEXTO&gt;"",B117))"),"#6
Texto:""Como empilhar e desempilhar elementos em uma estrutura de dados pilha?""
Tarefa: Dado o texto acima forneça o resultado da classificação como coerente(1) ou incoerente(0) e justifique sua resposta no formato abaixo:
Resultado: &lt;coerente(1)&gt; ou "&amp;"&lt;incoerente(0)&gt;
Justificativa: &lt;JUSTIFICATIVA&gt;
")</f>
        <v>#6
Texto:"Como empilhar e desempilhar elementos em uma estrutura de dados pilha?"
Tarefa: Dado o texto acima forneça o resultado da classificação como coerente(1) ou incoerente(0) e justifique sua resposta no formato abaixo:
Resultado: &lt;coerente(1)&gt; ou &lt;incoerente(0)&gt;
Justificativa: &lt;JUSTIFICATIVA&gt;
</v>
      </c>
      <c r="E117" s="223"/>
      <c r="F117" s="217"/>
      <c r="G117" s="90"/>
      <c r="H117" s="90"/>
      <c r="I117" s="90"/>
      <c r="J117" s="90"/>
      <c r="K117" s="223"/>
      <c r="L117" s="217"/>
      <c r="M117" s="223"/>
      <c r="N117" s="217"/>
      <c r="O117" s="223"/>
      <c r="P117" s="90"/>
      <c r="Q117" s="223"/>
      <c r="R117" s="217"/>
    </row>
    <row r="118">
      <c r="A118" s="89" t="s">
        <v>26</v>
      </c>
      <c r="B118" s="89" t="s">
        <v>308</v>
      </c>
      <c r="C118" s="90"/>
      <c r="D118" s="194" t="str">
        <f>IFERROR(__xludf.DUMMYFUNCTION("CONCATENATE(""#"",TO_TEXT(A118),SUBSTITUTE($C$106,""&lt;TEXTO&gt;"",B118))"),"#6_pert_0
Texto:""Como empilhar e desempilhar elementos em uma estrutura de dados fila?""
Tarefa: Dado o texto acima forneça o resultado da classificação como coerente(1) ou incoerente(0) e justifique sua resposta no formato abaixo:
Resultado: &lt;coerente(1"&amp;")&gt; ou &lt;incoerente(0)&gt;
Justificativa: &lt;JUSTIFICATIVA&gt;
")</f>
        <v>#6_pert_0
Texto:"Como empilhar e desempilhar elementos em uma estrutura de dados fila?"
Tarefa: Dado o texto acima forneça o resultado da classificação como coerente(1) ou incoerente(0) e justifique sua resposta no formato abaixo:
Resultado: &lt;coerente(1)&gt; ou &lt;incoerente(0)&gt;
Justificativa: &lt;JUSTIFICATIVA&gt;
</v>
      </c>
      <c r="E118" s="223"/>
      <c r="F118" s="217"/>
      <c r="G118" s="90"/>
      <c r="H118" s="90"/>
      <c r="I118" s="90"/>
      <c r="J118" s="90"/>
      <c r="K118" s="223"/>
      <c r="L118" s="217"/>
      <c r="M118" s="223"/>
      <c r="N118" s="217"/>
      <c r="O118" s="223"/>
      <c r="P118" s="90"/>
      <c r="Q118" s="223"/>
      <c r="R118" s="217"/>
    </row>
    <row r="119">
      <c r="A119" s="229">
        <v>7.0</v>
      </c>
      <c r="B119" s="89" t="s">
        <v>28</v>
      </c>
      <c r="C119" s="90"/>
      <c r="D119" s="194" t="str">
        <f>IFERROR(__xludf.DUMMYFUNCTION("CONCATENATE(""#"",TO_TEXT(A119),SUBSTITUTE($C$106,""&lt;TEXTO&gt;"",B119))"),"#7
Texto:""Como desempilhar elementos em uma pilha?""
Tarefa: Dado o texto acima forneça o resultado da classificação como coerente(1) ou incoerente(0) e justifique sua resposta no formato abaixo:
Resultado: &lt;coerente(1)&gt; ou &lt;incoerente(0)&gt;
Justificativa:"&amp;" &lt;JUSTIFICATIVA&gt;
")</f>
        <v>#7
Texto:"Como desempilhar elementos em uma pilha?"
Tarefa: Dado o texto acima forneça o resultado da classificação como coerente(1) ou incoerente(0) e justifique sua resposta no formato abaixo:
Resultado: &lt;coerente(1)&gt; ou &lt;incoerente(0)&gt;
Justificativa: &lt;JUSTIFICATIVA&gt;
</v>
      </c>
      <c r="E119" s="223"/>
      <c r="F119" s="217"/>
      <c r="G119" s="90"/>
      <c r="H119" s="90"/>
      <c r="I119" s="90"/>
      <c r="J119" s="90"/>
      <c r="K119" s="223"/>
      <c r="L119" s="217"/>
      <c r="M119" s="223"/>
      <c r="N119" s="217"/>
      <c r="O119" s="223"/>
      <c r="P119" s="90"/>
      <c r="Q119" s="223"/>
      <c r="R119" s="217"/>
    </row>
    <row r="120">
      <c r="A120" s="89" t="s">
        <v>29</v>
      </c>
      <c r="B120" s="89" t="s">
        <v>309</v>
      </c>
      <c r="C120" s="90"/>
      <c r="D120" s="194" t="str">
        <f>IFERROR(__xludf.DUMMYFUNCTION("CONCATENATE(""#"",TO_TEXT(A120),SUBSTITUTE($C$106,""&lt;TEXTO&gt;"",B120))"),"#7_pert_0
Texto:""Como desempilhar elementos em uma fila?""
Tarefa: Dado o texto acima forneça o resultado da classificação como coerente(1) ou incoerente(0) e justifique sua resposta no formato abaixo:
Resultado: &lt;coerente(1)&gt; ou &lt;incoerente(0)&gt;
Justific"&amp;"ativa: &lt;JUSTIFICATIVA&gt;
")</f>
        <v>#7_pert_0
Texto:"Como desempilhar elementos em uma fila?"
Tarefa: Dado o texto acima forneça o resultado da classificação como coerente(1) ou incoerente(0) e justifique sua resposta no formato abaixo:
Resultado: &lt;coerente(1)&gt; ou &lt;incoerente(0)&gt;
Justificativa: &lt;JUSTIFICATIVA&gt;
</v>
      </c>
      <c r="E120" s="223"/>
      <c r="F120" s="217"/>
      <c r="G120" s="90"/>
      <c r="H120" s="90"/>
      <c r="I120" s="90"/>
      <c r="J120" s="90"/>
      <c r="K120" s="223"/>
      <c r="L120" s="217"/>
      <c r="M120" s="223"/>
      <c r="N120" s="217"/>
      <c r="O120" s="223"/>
      <c r="P120" s="90"/>
      <c r="Q120" s="223"/>
      <c r="R120" s="217"/>
    </row>
    <row r="121">
      <c r="A121" s="229">
        <v>8.0</v>
      </c>
      <c r="B121" s="89" t="s">
        <v>31</v>
      </c>
      <c r="C121" s="90"/>
      <c r="D121" s="194" t="str">
        <f>IFERROR(__xludf.DUMMYFUNCTION("CONCATENATE(""#"",TO_TEXT(A121),SUBSTITUTE($C$106,""&lt;TEXTO&gt;"",B121))"),"#8
Texto:""Como desempilhar elementos em uma estrutura de dados pilha?""
Tarefa: Dado o texto acima forneça o resultado da classificação como coerente(1) ou incoerente(0) e justifique sua resposta no formato abaixo:
Resultado: &lt;coerente(1)&gt; ou &lt;incoerente"&amp;"(0)&gt;
Justificativa: &lt;JUSTIFICATIVA&gt;
")</f>
        <v>#8
Texto:"Como desempilhar elementos em uma estrutura de dados pilha?"
Tarefa: Dado o texto acima forneça o resultado da classificação como coerente(1) ou incoerente(0) e justifique sua resposta no formato abaixo:
Resultado: &lt;coerente(1)&gt; ou &lt;incoerente(0)&gt;
Justificativa: &lt;JUSTIFICATIVA&gt;
</v>
      </c>
      <c r="E121" s="223"/>
      <c r="F121" s="217"/>
      <c r="G121" s="90"/>
      <c r="H121" s="90"/>
      <c r="I121" s="90"/>
      <c r="J121" s="90"/>
      <c r="K121" s="223"/>
      <c r="L121" s="217"/>
      <c r="M121" s="223"/>
      <c r="N121" s="217"/>
      <c r="O121" s="223"/>
      <c r="P121" s="90"/>
      <c r="Q121" s="223"/>
      <c r="R121" s="217"/>
    </row>
    <row r="122">
      <c r="A122" s="89" t="s">
        <v>32</v>
      </c>
      <c r="B122" s="89" t="s">
        <v>310</v>
      </c>
      <c r="C122" s="90"/>
      <c r="D122" s="194" t="str">
        <f>IFERROR(__xludf.DUMMYFUNCTION("CONCATENATE(""#"",TO_TEXT(A122),SUBSTITUTE($C$106,""&lt;TEXTO&gt;"",B122))"),"#8_pert_0
Texto:""Como desempilhar elementos em uma estrutura de dados fila?""
Tarefa: Dado o texto acima forneça o resultado da classificação como coerente(1) ou incoerente(0) e justifique sua resposta no formato abaixo:
Resultado: &lt;coerente(1)&gt; ou &lt;inco"&amp;"erente(0)&gt;
Justificativa: &lt;JUSTIFICATIVA&gt;
")</f>
        <v>#8_pert_0
Texto:"Como desempilhar elementos em uma estrutura de dados fila?"
Tarefa: Dado o texto acima forneça o resultado da classificação como coerente(1) ou incoerente(0) e justifique sua resposta no formato abaixo:
Resultado: &lt;coerente(1)&gt; ou &lt;incoerente(0)&gt;
Justificativa: &lt;JUSTIFICATIVA&gt;
</v>
      </c>
      <c r="E122" s="223"/>
      <c r="F122" s="217"/>
      <c r="G122" s="90"/>
      <c r="H122" s="90"/>
      <c r="I122" s="90"/>
      <c r="J122" s="90"/>
      <c r="K122" s="223"/>
      <c r="L122" s="217"/>
      <c r="M122" s="223"/>
      <c r="N122" s="217"/>
      <c r="O122" s="223"/>
      <c r="P122" s="90"/>
      <c r="Q122" s="223"/>
      <c r="R122" s="217"/>
    </row>
    <row r="123">
      <c r="A123" s="229">
        <v>9.0</v>
      </c>
      <c r="B123" s="89" t="s">
        <v>34</v>
      </c>
      <c r="C123" s="90"/>
      <c r="D123" s="194" t="str">
        <f>IFERROR(__xludf.DUMMYFUNCTION("CONCATENATE(""#"",TO_TEXT(A123),SUBSTITUTE($C$106,""&lt;TEXTO&gt;"",B123))"),"#9
Texto:""O que é uma pilha e como empilhar seu elemento?""
Tarefa: Dado o texto acima forneça o resultado da classificação como coerente(1) ou incoerente(0) e justifique sua resposta no formato abaixo:
Resultado: &lt;coerente(1)&gt; ou &lt;incoerente(0)&gt;
Justifi"&amp;"cativa: &lt;JUSTIFICATIVA&gt;
")</f>
        <v>#9
Texto:"O que é uma pilha e como empilhar seu elemento?"
Tarefa: Dado o texto acima forneça o resultado da classificação como coerente(1) ou incoerente(0) e justifique sua resposta no formato abaixo:
Resultado: &lt;coerente(1)&gt; ou &lt;incoerente(0)&gt;
Justificativa: &lt;JUSTIFICATIVA&gt;
</v>
      </c>
      <c r="E123" s="223"/>
      <c r="F123" s="217"/>
      <c r="G123" s="90"/>
      <c r="H123" s="90"/>
      <c r="I123" s="90"/>
      <c r="J123" s="90"/>
      <c r="K123" s="223"/>
      <c r="L123" s="217"/>
      <c r="M123" s="223"/>
      <c r="N123" s="217"/>
      <c r="O123" s="223"/>
      <c r="P123" s="90"/>
      <c r="Q123" s="223"/>
      <c r="R123" s="217"/>
    </row>
    <row r="124">
      <c r="A124" s="89" t="s">
        <v>35</v>
      </c>
      <c r="B124" s="89" t="s">
        <v>311</v>
      </c>
      <c r="C124" s="90"/>
      <c r="D124" s="194" t="str">
        <f>IFERROR(__xludf.DUMMYFUNCTION("CONCATENATE(""#"",TO_TEXT(A124),SUBSTITUTE($C$106,""&lt;TEXTO&gt;"",B124))"),"#9_pert_0
Texto:""O que é uma fila e como empilhar seu elemento?""
Tarefa: Dado o texto acima forneça o resultado da classificação como coerente(1) ou incoerente(0) e justifique sua resposta no formato abaixo:
Resultado: &lt;coerente(1)&gt; ou &lt;incoerente(0)&gt;
J"&amp;"ustificativa: &lt;JUSTIFICATIVA&gt;
")</f>
        <v>#9_pert_0
Texto:"O que é uma fila e como empilhar seu elemento?"
Tarefa: Dado o texto acima forneça o resultado da classificação como coerente(1) ou incoerente(0) e justifique sua resposta no formato abaixo:
Resultado: &lt;coerente(1)&gt; ou &lt;incoerente(0)&gt;
Justificativa: &lt;JUSTIFICATIVA&gt;
</v>
      </c>
      <c r="E124" s="223"/>
      <c r="F124" s="217"/>
      <c r="G124" s="90"/>
      <c r="H124" s="90"/>
      <c r="I124" s="90"/>
      <c r="J124" s="90"/>
      <c r="K124" s="223"/>
      <c r="L124" s="217"/>
      <c r="M124" s="223"/>
      <c r="N124" s="217"/>
      <c r="O124" s="223"/>
      <c r="P124" s="90"/>
      <c r="Q124" s="223"/>
      <c r="R124" s="217"/>
    </row>
    <row r="125">
      <c r="A125" s="229">
        <v>10.0</v>
      </c>
      <c r="B125" s="89" t="s">
        <v>37</v>
      </c>
      <c r="C125" s="90"/>
      <c r="D125" s="194" t="str">
        <f>IFERROR(__xludf.DUMMYFUNCTION("CONCATENATE(""#"",TO_TEXT(A125),SUBSTITUTE($C$106,""&lt;TEXTO&gt;"",B125))"),"#10
Texto:""O que é uma fila e como enfileirar seu elemento?""
Tarefa: Dado o texto acima forneça o resultado da classificação como coerente(1) ou incoerente(0) e justifique sua resposta no formato abaixo:
Resultado: &lt;coerente(1)&gt; ou &lt;incoerente(0)&gt;
Justi"&amp;"ficativa: &lt;JUSTIFICATIVA&gt;
")</f>
        <v>#10
Texto:"O que é uma fila e como enfileirar seu elemento?"
Tarefa: Dado o texto acima forneça o resultado da classificação como coerente(1) ou incoerente(0) e justifique sua resposta no formato abaixo:
Resultado: &lt;coerente(1)&gt; ou &lt;incoerente(0)&gt;
Justificativa: &lt;JUSTIFICATIVA&gt;
</v>
      </c>
      <c r="E125" s="223"/>
      <c r="F125" s="217"/>
      <c r="G125" s="90"/>
      <c r="H125" s="90"/>
      <c r="I125" s="90"/>
      <c r="J125" s="90"/>
      <c r="K125" s="223"/>
      <c r="L125" s="217"/>
      <c r="M125" s="223"/>
      <c r="N125" s="217"/>
      <c r="O125" s="223"/>
      <c r="P125" s="90"/>
      <c r="Q125" s="223"/>
      <c r="R125" s="217"/>
    </row>
    <row r="126">
      <c r="A126" s="89" t="s">
        <v>38</v>
      </c>
      <c r="B126" s="89" t="s">
        <v>312</v>
      </c>
      <c r="C126" s="90"/>
      <c r="D126" s="194" t="str">
        <f>IFERROR(__xludf.DUMMYFUNCTION("CONCATENATE(""#"",TO_TEXT(A126),SUBSTITUTE($C$106,""&lt;TEXTO&gt;"",B126))"),"#10_pert_0
Texto:""O que é uma pilha e como enfileirar seu elemento?""
Tarefa: Dado o texto acima forneça o resultado da classificação como coerente(1) ou incoerente(0) e justifique sua resposta no formato abaixo:
Resultado: &lt;coerente(1)&gt; ou &lt;incoerente(0"&amp;")&gt;
Justificativa: &lt;JUSTIFICATIVA&gt;
")</f>
        <v>#10_pert_0
Texto:"O que é uma pilha e como enfileirar seu elemento?"
Tarefa: Dado o texto acima forneça o resultado da classificação como coerente(1) ou incoerente(0) e justifique sua resposta no formato abaixo:
Resultado: &lt;coerente(1)&gt; ou &lt;incoerente(0)&gt;
Justificativa: &lt;JUSTIFICATIVA&gt;
</v>
      </c>
      <c r="E126" s="223"/>
      <c r="F126" s="217"/>
      <c r="G126" s="90"/>
      <c r="H126" s="90"/>
      <c r="I126" s="90"/>
      <c r="J126" s="90"/>
      <c r="K126" s="223"/>
      <c r="L126" s="217"/>
      <c r="M126" s="223"/>
      <c r="N126" s="217"/>
      <c r="O126" s="223"/>
      <c r="P126" s="90"/>
      <c r="Q126" s="223"/>
      <c r="R126" s="217"/>
    </row>
    <row r="127">
      <c r="A127" s="229">
        <v>11.0</v>
      </c>
      <c r="B127" s="89" t="s">
        <v>40</v>
      </c>
      <c r="C127" s="90"/>
      <c r="D127" s="194" t="str">
        <f>IFERROR(__xludf.DUMMYFUNCTION("CONCATENATE(""#"",TO_TEXT(A127),SUBSTITUTE($C$106,""&lt;TEXTO&gt;"",B127))"),"#11
Texto:""O que é uma fila e como desenfileirar um elemento nela?""
Tarefa: Dado o texto acima forneça o resultado da classificação como coerente(1) ou incoerente(0) e justifique sua resposta no formato abaixo:
Resultado: &lt;coerente(1)&gt; ou &lt;incoerente(0)"&amp;"&gt;
Justificativa: &lt;JUSTIFICATIVA&gt;
")</f>
        <v>#11
Texto:"O que é uma fila e como desenfileirar um elemento nela?"
Tarefa: Dado o texto acima forneça o resultado da classificação como coerente(1) ou incoerente(0) e justifique sua resposta no formato abaixo:
Resultado: &lt;coerente(1)&gt; ou &lt;incoerente(0)&gt;
Justificativa: &lt;JUSTIFICATIVA&gt;
</v>
      </c>
      <c r="E127" s="223"/>
      <c r="F127" s="217"/>
      <c r="G127" s="90"/>
      <c r="H127" s="90"/>
      <c r="I127" s="90"/>
      <c r="J127" s="90"/>
      <c r="K127" s="223"/>
      <c r="L127" s="217"/>
      <c r="M127" s="223"/>
      <c r="N127" s="217"/>
      <c r="O127" s="223"/>
      <c r="P127" s="90"/>
      <c r="Q127" s="223"/>
      <c r="R127" s="217"/>
    </row>
    <row r="128">
      <c r="A128" s="89" t="s">
        <v>41</v>
      </c>
      <c r="B128" s="89" t="s">
        <v>313</v>
      </c>
      <c r="C128" s="90"/>
      <c r="D128" s="194" t="str">
        <f>IFERROR(__xludf.DUMMYFUNCTION("CONCATENATE(""#"",TO_TEXT(A128),SUBSTITUTE($C$106,""&lt;TEXTO&gt;"",B128))"),"#11_pert_0
Texto:""O que é uma pilha e como desenfileirar um elemento nela?""
Tarefa: Dado o texto acima forneça o resultado da classificação como coerente(1) ou incoerente(0) e justifique sua resposta no formato abaixo:
Resultado: &lt;coerente(1)&gt; ou &lt;incoe"&amp;"rente(0)&gt;
Justificativa: &lt;JUSTIFICATIVA&gt;
")</f>
        <v>#11_pert_0
Texto:"O que é uma pilha e como desenfileirar um elemento nela?"
Tarefa: Dado o texto acima forneça o resultado da classificação como coerente(1) ou incoerente(0) e justifique sua resposta no formato abaixo:
Resultado: &lt;coerente(1)&gt; ou &lt;incoerente(0)&gt;
Justificativa: &lt;JUSTIFICATIVA&gt;
</v>
      </c>
      <c r="E128" s="223"/>
      <c r="F128" s="217"/>
      <c r="G128" s="90"/>
      <c r="H128" s="90"/>
      <c r="I128" s="90"/>
      <c r="J128" s="90"/>
      <c r="K128" s="223"/>
      <c r="L128" s="217"/>
      <c r="M128" s="223"/>
      <c r="N128" s="217"/>
      <c r="O128" s="223"/>
      <c r="P128" s="90"/>
      <c r="Q128" s="223"/>
      <c r="R128" s="217"/>
    </row>
    <row r="129">
      <c r="A129" s="229">
        <v>12.0</v>
      </c>
      <c r="B129" s="89" t="s">
        <v>43</v>
      </c>
      <c r="C129" s="90"/>
      <c r="D129" s="194" t="str">
        <f>IFERROR(__xludf.DUMMYFUNCTION("CONCATENATE(""#"",TO_TEXT(A129),SUBSTITUTE($C$106,""&lt;TEXTO&gt;"",B129))"),"#12
Texto:""O que é uma pilha e como desempilhar um elemento nela?""
Tarefa: Dado o texto acima forneça o resultado da classificação como coerente(1) ou incoerente(0) e justifique sua resposta no formato abaixo:
Resultado: &lt;coerente(1)&gt; ou &lt;incoerente(0)&gt;"&amp;"
Justificativa: &lt;JUSTIFICATIVA&gt;
")</f>
        <v>#12
Texto:"O que é uma pilha e como desempilhar um elemento nela?"
Tarefa: Dado o texto acima forneça o resultado da classificação como coerente(1) ou incoerente(0) e justifique sua resposta no formato abaixo:
Resultado: &lt;coerente(1)&gt; ou &lt;incoerente(0)&gt;
Justificativa: &lt;JUSTIFICATIVA&gt;
</v>
      </c>
      <c r="E129" s="223"/>
      <c r="F129" s="217"/>
      <c r="G129" s="90"/>
      <c r="H129" s="90"/>
      <c r="I129" s="90"/>
      <c r="J129" s="90"/>
      <c r="K129" s="223"/>
      <c r="L129" s="217"/>
      <c r="M129" s="223"/>
      <c r="N129" s="217"/>
      <c r="O129" s="223"/>
      <c r="P129" s="90"/>
      <c r="Q129" s="223"/>
      <c r="R129" s="217"/>
    </row>
    <row r="130">
      <c r="A130" s="89" t="s">
        <v>44</v>
      </c>
      <c r="B130" s="89" t="s">
        <v>314</v>
      </c>
      <c r="C130" s="90"/>
      <c r="D130" s="194" t="str">
        <f>IFERROR(__xludf.DUMMYFUNCTION("CONCATENATE(""#"",TO_TEXT(A130),SUBSTITUTE($C$106,""&lt;TEXTO&gt;"",B130))"),"#12_pert_0
Texto:""O que é uma fila e como desempilhar um elemento nela?""
Tarefa: Dado o texto acima forneça o resultado da classificação como coerente(1) ou incoerente(0) e justifique sua resposta no formato abaixo:
Resultado: &lt;coerente(1)&gt; ou &lt;incoeren"&amp;"te(0)&gt;
Justificativa: &lt;JUSTIFICATIVA&gt;
")</f>
        <v>#12_pert_0
Texto:"O que é uma fila e como desempilhar um elemento nela?"
Tarefa: Dado o texto acima forneça o resultado da classificação como coerente(1) ou incoerente(0) e justifique sua resposta no formato abaixo:
Resultado: &lt;coerente(1)&gt; ou &lt;incoerente(0)&gt;
Justificativa: &lt;JUSTIFICATIVA&gt;
</v>
      </c>
      <c r="E130" s="223"/>
      <c r="F130" s="217"/>
      <c r="G130" s="90"/>
      <c r="H130" s="90"/>
      <c r="I130" s="90"/>
      <c r="J130" s="90"/>
      <c r="K130" s="223"/>
      <c r="L130" s="217"/>
      <c r="M130" s="223"/>
      <c r="N130" s="217"/>
      <c r="O130" s="223"/>
      <c r="P130" s="90"/>
      <c r="Q130" s="223"/>
      <c r="R130" s="217"/>
    </row>
    <row r="131">
      <c r="A131" s="229">
        <v>13.0</v>
      </c>
      <c r="B131" s="89" t="s">
        <v>46</v>
      </c>
      <c r="C131" s="90"/>
      <c r="D131" s="194" t="str">
        <f>IFERROR(__xludf.DUMMYFUNCTION("CONCATENATE(""#"",TO_TEXT(A131),SUBSTITUTE($C$106,""&lt;TEXTO&gt;"",B131))"),"#13
Texto:""O que é uma fila e como enfileirar um elemento nela?""
Tarefa: Dado o texto acima forneça o resultado da classificação como coerente(1) ou incoerente(0) e justifique sua resposta no formato abaixo:
Resultado: &lt;coerente(1)&gt; ou &lt;incoerente(0)&gt;
J"&amp;"ustificativa: &lt;JUSTIFICATIVA&gt;
")</f>
        <v>#13
Texto:"O que é uma fila e como enfileirar um elemento nela?"
Tarefa: Dado o texto acima forneça o resultado da classificação como coerente(1) ou incoerente(0) e justifique sua resposta no formato abaixo:
Resultado: &lt;coerente(1)&gt; ou &lt;incoerente(0)&gt;
Justificativa: &lt;JUSTIFICATIVA&gt;
</v>
      </c>
      <c r="E131" s="223"/>
      <c r="F131" s="217"/>
      <c r="G131" s="90"/>
      <c r="H131" s="90"/>
      <c r="I131" s="90"/>
      <c r="J131" s="90"/>
      <c r="K131" s="223"/>
      <c r="L131" s="217"/>
      <c r="M131" s="223"/>
      <c r="N131" s="217"/>
      <c r="O131" s="223"/>
      <c r="P131" s="90"/>
      <c r="Q131" s="223"/>
      <c r="R131" s="217"/>
    </row>
    <row r="132">
      <c r="A132" s="89" t="s">
        <v>47</v>
      </c>
      <c r="B132" s="89" t="s">
        <v>315</v>
      </c>
      <c r="C132" s="90"/>
      <c r="D132" s="194" t="str">
        <f>IFERROR(__xludf.DUMMYFUNCTION("CONCATENATE(""#"",TO_TEXT(A132),SUBSTITUTE($C$106,""&lt;TEXTO&gt;"",B132))"),"#13_pert_0
Texto:""O que é uma pilha e como enfileirar um elemento nela?""
Tarefa: Dado o texto acima forneça o resultado da classificação como coerente(1) ou incoerente(0) e justifique sua resposta no formato abaixo:
Resultado: &lt;coerente(1)&gt; ou &lt;incoeren"&amp;"te(0)&gt;
Justificativa: &lt;JUSTIFICATIVA&gt;
")</f>
        <v>#13_pert_0
Texto:"O que é uma pilha e como enfileirar um elemento nela?"
Tarefa: Dado o texto acima forneça o resultado da classificação como coerente(1) ou incoerente(0) e justifique sua resposta no formato abaixo:
Resultado: &lt;coerente(1)&gt; ou &lt;incoerente(0)&gt;
Justificativa: &lt;JUSTIFICATIVA&gt;
</v>
      </c>
      <c r="E132" s="223"/>
      <c r="F132" s="217"/>
      <c r="G132" s="90"/>
      <c r="H132" s="90"/>
      <c r="I132" s="90"/>
      <c r="J132" s="90"/>
      <c r="K132" s="223"/>
      <c r="L132" s="217"/>
      <c r="M132" s="223"/>
      <c r="N132" s="217"/>
      <c r="O132" s="223"/>
      <c r="P132" s="90"/>
      <c r="Q132" s="223"/>
      <c r="R132" s="217"/>
    </row>
    <row r="133">
      <c r="A133" s="229">
        <v>14.0</v>
      </c>
      <c r="B133" s="89" t="s">
        <v>49</v>
      </c>
      <c r="C133" s="90"/>
      <c r="D133" s="194" t="str">
        <f>IFERROR(__xludf.DUMMYFUNCTION("CONCATENATE(""#"",TO_TEXT(A133),SUBSTITUTE($C$106,""&lt;TEXTO&gt;"",B133))"),"#14
Texto:""O que é uma pilha e como empilhar um elemento nela?""
Tarefa: Dado o texto acima forneça o resultado da classificação como coerente(1) ou incoerente(0) e justifique sua resposta no formato abaixo:
Resultado: &lt;coerente(1)&gt; ou &lt;incoerente(0)&gt;
Ju"&amp;"stificativa: &lt;JUSTIFICATIVA&gt;
")</f>
        <v>#14
Texto:"O que é uma pilha e como empilhar um elemento nela?"
Tarefa: Dado o texto acima forneça o resultado da classificação como coerente(1) ou incoerente(0) e justifique sua resposta no formato abaixo:
Resultado: &lt;coerente(1)&gt; ou &lt;incoerente(0)&gt;
Justificativa: &lt;JUSTIFICATIVA&gt;
</v>
      </c>
      <c r="E133" s="223"/>
      <c r="F133" s="217"/>
      <c r="G133" s="90"/>
      <c r="H133" s="90"/>
      <c r="I133" s="90"/>
      <c r="J133" s="90"/>
      <c r="K133" s="223"/>
      <c r="L133" s="217"/>
      <c r="M133" s="223"/>
      <c r="N133" s="217"/>
      <c r="O133" s="223"/>
      <c r="P133" s="90"/>
      <c r="Q133" s="223"/>
      <c r="R133" s="217"/>
    </row>
    <row r="134">
      <c r="A134" s="89" t="s">
        <v>50</v>
      </c>
      <c r="B134" s="89" t="s">
        <v>316</v>
      </c>
      <c r="C134" s="90"/>
      <c r="D134" s="194" t="str">
        <f>IFERROR(__xludf.DUMMYFUNCTION("CONCATENATE(""#"",TO_TEXT(A134),SUBSTITUTE($C$106,""&lt;TEXTO&gt;"",B134))"),"#14_pert_0
Texto:""O que é uma fila e como empilhar um elemento nela?""
Tarefa: Dado o texto acima forneça o resultado da classificação como coerente(1) ou incoerente(0) e justifique sua resposta no formato abaixo:
Resultado: &lt;coerente(1)&gt; ou &lt;incoerente("&amp;"0)&gt;
Justificativa: &lt;JUSTIFICATIVA&gt;
")</f>
        <v>#14_pert_0
Texto:"O que é uma fila e como empilhar um elemento nela?"
Tarefa: Dado o texto acima forneça o resultado da classificação como coerente(1) ou incoerente(0) e justifique sua resposta no formato abaixo:
Resultado: &lt;coerente(1)&gt; ou &lt;incoerente(0)&gt;
Justificativa: &lt;JUSTIFICATIVA&gt;
</v>
      </c>
      <c r="E134" s="223"/>
      <c r="F134" s="217"/>
      <c r="G134" s="90"/>
      <c r="H134" s="90"/>
      <c r="I134" s="90"/>
      <c r="J134" s="90"/>
      <c r="K134" s="223"/>
      <c r="L134" s="217"/>
      <c r="M134" s="223"/>
      <c r="N134" s="217"/>
      <c r="O134" s="223"/>
      <c r="P134" s="90"/>
      <c r="Q134" s="223"/>
      <c r="R134" s="217"/>
    </row>
    <row r="135">
      <c r="A135" s="229">
        <v>15.0</v>
      </c>
      <c r="B135" s="89" t="s">
        <v>52</v>
      </c>
      <c r="C135" s="90"/>
      <c r="D135" s="194" t="str">
        <f>IFERROR(__xludf.DUMMYFUNCTION("CONCATENATE(""#"",TO_TEXT(A135),SUBSTITUTE($C$106,""&lt;TEXTO&gt;"",B135))"),"#15
Texto:""O que é uma pilha e como empilhar e desempilhar seus elementos?""
Tarefa: Dado o texto acima forneça o resultado da classificação como coerente(1) ou incoerente(0) e justifique sua resposta no formato abaixo:
Resultado: &lt;coerente(1)&gt; ou &lt;incoe"&amp;"rente(0)&gt;
Justificativa: &lt;JUSTIFICATIVA&gt;
")</f>
        <v>#15
Texto:"O que é uma pilha e como empilhar e desempilhar seus elementos?"
Tarefa: Dado o texto acima forneça o resultado da classificação como coerente(1) ou incoerente(0) e justifique sua resposta no formato abaixo:
Resultado: &lt;coerente(1)&gt; ou &lt;incoerente(0)&gt;
Justificativa: &lt;JUSTIFICATIVA&gt;
</v>
      </c>
      <c r="E135" s="223"/>
      <c r="F135" s="217"/>
      <c r="G135" s="90"/>
      <c r="H135" s="90"/>
      <c r="I135" s="90"/>
      <c r="J135" s="90"/>
      <c r="K135" s="223"/>
      <c r="L135" s="217"/>
      <c r="M135" s="223"/>
      <c r="N135" s="217"/>
      <c r="O135" s="223"/>
      <c r="P135" s="90"/>
      <c r="Q135" s="223"/>
      <c r="R135" s="217"/>
    </row>
    <row r="136">
      <c r="A136" s="89" t="s">
        <v>53</v>
      </c>
      <c r="B136" s="89" t="s">
        <v>317</v>
      </c>
      <c r="C136" s="90"/>
      <c r="D136" s="194" t="str">
        <f>IFERROR(__xludf.DUMMYFUNCTION("CONCATENATE(""#"",TO_TEXT(A136),SUBSTITUTE($C$106,""&lt;TEXTO&gt;"",B136))"),"#15_pert_0
Texto:""O que é uma fila e como empilhar e desempilhar seus elementos?""
Tarefa: Dado o texto acima forneça o resultado da classificação como coerente(1) ou incoerente(0) e justifique sua resposta no formato abaixo:
Resultado: &lt;coerente(1)&gt; ou "&amp;"&lt;incoerente(0)&gt;
Justificativa: &lt;JUSTIFICATIVA&gt;
")</f>
        <v>#15_pert_0
Texto:"O que é uma fila e como empilhar e desempilhar seus elementos?"
Tarefa: Dado o texto acima forneça o resultado da classificação como coerente(1) ou incoerente(0) e justifique sua resposta no formato abaixo:
Resultado: &lt;coerente(1)&gt; ou &lt;incoerente(0)&gt;
Justificativa: &lt;JUSTIFICATIVA&gt;
</v>
      </c>
      <c r="E136" s="223"/>
      <c r="F136" s="217"/>
      <c r="G136" s="90"/>
      <c r="H136" s="90"/>
      <c r="I136" s="90"/>
      <c r="J136" s="90"/>
      <c r="K136" s="223"/>
      <c r="L136" s="217"/>
      <c r="M136" s="223"/>
      <c r="N136" s="217"/>
      <c r="O136" s="223"/>
      <c r="P136" s="90"/>
      <c r="Q136" s="223"/>
      <c r="R136" s="217"/>
    </row>
    <row r="137">
      <c r="A137" s="229">
        <v>16.0</v>
      </c>
      <c r="B137" s="89" t="s">
        <v>55</v>
      </c>
      <c r="C137" s="90"/>
      <c r="D137" s="194" t="str">
        <f>IFERROR(__xludf.DUMMYFUNCTION("CONCATENATE(""#"",TO_TEXT(A137),SUBSTITUTE($C$106,""&lt;TEXTO&gt;"",B137))"),"#16
Texto:""O que é uma fila e como enfileirar e desenfileirar seus elementos?""
Tarefa: Dado o texto acima forneça o resultado da classificação como coerente(1) ou incoerente(0) e justifique sua resposta no formato abaixo:
Resultado: &lt;coerente(1)&gt; ou &lt;in"&amp;"coerente(0)&gt;
Justificativa: &lt;JUSTIFICATIVA&gt;
")</f>
        <v>#16
Texto:"O que é uma fila e como enfileirar e desenfileirar seus elementos?"
Tarefa: Dado o texto acima forneça o resultado da classificação como coerente(1) ou incoerente(0) e justifique sua resposta no formato abaixo:
Resultado: &lt;coerente(1)&gt; ou &lt;incoerente(0)&gt;
Justificativa: &lt;JUSTIFICATIVA&gt;
</v>
      </c>
      <c r="E137" s="223"/>
      <c r="F137" s="217"/>
      <c r="G137" s="90"/>
      <c r="H137" s="90"/>
      <c r="I137" s="90"/>
      <c r="J137" s="90"/>
      <c r="K137" s="223"/>
      <c r="L137" s="217"/>
      <c r="M137" s="223"/>
      <c r="N137" s="217"/>
      <c r="O137" s="223"/>
      <c r="P137" s="90"/>
      <c r="Q137" s="223"/>
      <c r="R137" s="217"/>
    </row>
    <row r="138">
      <c r="A138" s="89" t="s">
        <v>56</v>
      </c>
      <c r="B138" s="89" t="s">
        <v>318</v>
      </c>
      <c r="C138" s="90"/>
      <c r="D138" s="194" t="str">
        <f>IFERROR(__xludf.DUMMYFUNCTION("CONCATENATE(""#"",TO_TEXT(A138),SUBSTITUTE($C$106,""&lt;TEXTO&gt;"",B138))"),"#16_pert_0
Texto:""O que é uma pilha e como enfileirar e desenfileirar seus elementos?""
Tarefa: Dado o texto acima forneça o resultado da classificação como coerente(1) ou incoerente(0) e justifique sua resposta no formato abaixo:
Resultado: &lt;coerente(1)"&amp;"&gt; ou &lt;incoerente(0)&gt;
Justificativa: &lt;JUSTIFICATIVA&gt;
")</f>
        <v>#16_pert_0
Texto:"O que é uma pilha e como enfileirar e desenfileirar seus elementos?"
Tarefa: Dado o texto acima forneça o resultado da classificação como coerente(1) ou incoerente(0) e justifique sua resposta no formato abaixo:
Resultado: &lt;coerente(1)&gt; ou &lt;incoerente(0)&gt;
Justificativa: &lt;JUSTIFICATIVA&gt;
</v>
      </c>
      <c r="E138" s="223"/>
      <c r="F138" s="217"/>
      <c r="G138" s="90"/>
      <c r="H138" s="90"/>
      <c r="I138" s="90"/>
      <c r="J138" s="90"/>
      <c r="K138" s="223"/>
      <c r="L138" s="217"/>
      <c r="M138" s="223"/>
      <c r="N138" s="217"/>
      <c r="O138" s="223"/>
      <c r="P138" s="90"/>
      <c r="Q138" s="223"/>
      <c r="R138" s="217"/>
    </row>
    <row r="139">
      <c r="A139" s="229">
        <v>17.0</v>
      </c>
      <c r="B139" s="89" t="s">
        <v>58</v>
      </c>
      <c r="C139" s="90"/>
      <c r="D139" s="194" t="str">
        <f>IFERROR(__xludf.DUMMYFUNCTION("CONCATENATE(""#"",TO_TEXT(A139),SUBSTITUTE($C$106,""&lt;TEXTO&gt;"",B139))"),"#17
Texto:""Como são implementadas as operações de empilhar e desempilhar elementos em uma pilha?""
Tarefa: Dado o texto acima forneça o resultado da classificação como coerente(1) ou incoerente(0) e justifique sua resposta no formato abaixo:
Resultado: &lt;"&amp;"coerente(1)&gt; ou &lt;incoerente(0)&gt;
Justificativa: &lt;JUSTIFICATIVA&gt;
")</f>
        <v>#17
Texto:"Como são implementadas as operações de empilhar e desempilhar elementos em uma pilha?"
Tarefa: Dado o texto acima forneça o resultado da classificação como coerente(1) ou incoerente(0) e justifique sua resposta no formato abaixo:
Resultado: &lt;coerente(1)&gt; ou &lt;incoerente(0)&gt;
Justificativa: &lt;JUSTIFICATIVA&gt;
</v>
      </c>
      <c r="E139" s="223"/>
      <c r="F139" s="217"/>
      <c r="G139" s="90"/>
      <c r="H139" s="90"/>
      <c r="I139" s="90"/>
      <c r="J139" s="90"/>
      <c r="K139" s="223"/>
      <c r="L139" s="217"/>
      <c r="M139" s="223"/>
      <c r="N139" s="217"/>
      <c r="O139" s="223"/>
      <c r="P139" s="90"/>
      <c r="Q139" s="223"/>
      <c r="R139" s="217"/>
    </row>
    <row r="140">
      <c r="A140" s="89" t="s">
        <v>59</v>
      </c>
      <c r="B140" s="89" t="s">
        <v>319</v>
      </c>
      <c r="C140" s="90"/>
      <c r="D140" s="194" t="str">
        <f>IFERROR(__xludf.DUMMYFUNCTION("CONCATENATE(""#"",TO_TEXT(A140),SUBSTITUTE($C$106,""&lt;TEXTO&gt;"",B140))"),"#17_pert_0
Texto:""Como são implementadas as operações de empilhar e desempilhar elementos em uma fila?""
Tarefa: Dado o texto acima forneça o resultado da classificação como coerente(1) ou incoerente(0) e justifique sua resposta no formato abaixo:
Result"&amp;"ado: &lt;coerente(1)&gt; ou &lt;incoerente(0)&gt;
Justificativa: &lt;JUSTIFICATIVA&gt;
")</f>
        <v>#17_pert_0
Texto:"Como são implementadas as operações de empilhar e desempilhar elementos em uma fila?"
Tarefa: Dado o texto acima forneça o resultado da classificação como coerente(1) ou incoerente(0) e justifique sua resposta no formato abaixo:
Resultado: &lt;coerente(1)&gt; ou &lt;incoerente(0)&gt;
Justificativa: &lt;JUSTIFICATIVA&gt;
</v>
      </c>
      <c r="E140" s="223"/>
      <c r="F140" s="217"/>
      <c r="G140" s="90"/>
      <c r="H140" s="90"/>
      <c r="I140" s="90"/>
      <c r="J140" s="90"/>
      <c r="K140" s="223"/>
      <c r="L140" s="217"/>
      <c r="M140" s="223"/>
      <c r="N140" s="217"/>
      <c r="O140" s="223"/>
      <c r="P140" s="90"/>
      <c r="Q140" s="223"/>
      <c r="R140" s="217"/>
    </row>
    <row r="141">
      <c r="A141" s="229">
        <v>18.0</v>
      </c>
      <c r="B141" s="89" t="s">
        <v>61</v>
      </c>
      <c r="C141" s="90"/>
      <c r="D141" s="194" t="str">
        <f>IFERROR(__xludf.DUMMYFUNCTION("CONCATENATE(""#"",TO_TEXT(A141),SUBSTITUTE($C$106,""&lt;TEXTO&gt;"",B141))"),"#18
Texto:""Como são implementadas as operações de enfileirar e desenfileirar elementos em uma fila?""
Tarefa: Dado o texto acima forneça o resultado da classificação como coerente(1) ou incoerente(0) e justifique sua resposta no formato abaixo:
Resultado"&amp;": &lt;coerente(1)&gt; ou &lt;incoerente(0)&gt;
Justificativa: &lt;JUSTIFICATIVA&gt;
")</f>
        <v>#18
Texto:"Como são implementadas as operações de enfileirar e desenfileirar elementos em uma fila?"
Tarefa: Dado o texto acima forneça o resultado da classificação como coerente(1) ou incoerente(0) e justifique sua resposta no formato abaixo:
Resultado: &lt;coerente(1)&gt; ou &lt;incoerente(0)&gt;
Justificativa: &lt;JUSTIFICATIVA&gt;
</v>
      </c>
      <c r="E141" s="223"/>
      <c r="F141" s="217"/>
      <c r="G141" s="90"/>
      <c r="H141" s="90"/>
      <c r="I141" s="90"/>
      <c r="J141" s="90"/>
      <c r="K141" s="223"/>
      <c r="L141" s="217"/>
      <c r="M141" s="223"/>
      <c r="N141" s="217"/>
      <c r="O141" s="223"/>
      <c r="P141" s="90"/>
      <c r="Q141" s="223"/>
      <c r="R141" s="217"/>
    </row>
    <row r="142">
      <c r="A142" s="89" t="s">
        <v>62</v>
      </c>
      <c r="B142" s="89" t="s">
        <v>320</v>
      </c>
      <c r="C142" s="90"/>
      <c r="D142" s="194" t="str">
        <f>IFERROR(__xludf.DUMMYFUNCTION("CONCATENATE(""#"",TO_TEXT(A142),SUBSTITUTE($C$106,""&lt;TEXTO&gt;"",B142))"),"#18_pert_0
Texto:""Como são implementadas as operações de enfileirar e desenfileirar elementos em uma pilha?""
Tarefa: Dado o texto acima forneça o resultado da classificação como coerente(1) ou incoerente(0) e justifique sua resposta no formato abaixo:
R"&amp;"esultado: &lt;coerente(1)&gt; ou &lt;incoerente(0)&gt;
Justificativa: &lt;JUSTIFICATIVA&gt;
")</f>
        <v>#18_pert_0
Texto:"Como são implementadas as operações de enfileirar e desenfileirar elementos em uma pilha?"
Tarefa: Dado o texto acima forneça o resultado da classificação como coerente(1) ou incoerente(0) e justifique sua resposta no formato abaixo:
Resultado: &lt;coerente(1)&gt; ou &lt;incoerente(0)&gt;
Justificativa: &lt;JUSTIFICATIVA&gt;
</v>
      </c>
      <c r="E142" s="223"/>
      <c r="F142" s="217"/>
      <c r="G142" s="90"/>
      <c r="H142" s="90"/>
      <c r="I142" s="90"/>
      <c r="J142" s="90"/>
      <c r="K142" s="223"/>
      <c r="L142" s="217"/>
      <c r="M142" s="223"/>
      <c r="N142" s="217"/>
      <c r="O142" s="223"/>
      <c r="P142" s="90"/>
      <c r="Q142" s="223"/>
      <c r="R142" s="217"/>
    </row>
    <row r="143">
      <c r="A143" s="229">
        <v>19.0</v>
      </c>
      <c r="B143" s="89" t="s">
        <v>64</v>
      </c>
      <c r="C143" s="90"/>
      <c r="D143" s="194" t="str">
        <f>IFERROR(__xludf.DUMMYFUNCTION("CONCATENATE(""#"",TO_TEXT(A143),SUBSTITUTE($C$106,""&lt;TEXTO&gt;"",B143))"),"#19
Texto:""Em uma pilha a operação de empilhar ocorre em qual extremidade?""
Tarefa: Dado o texto acima forneça o resultado da classificação como coerente(1) ou incoerente(0) e justifique sua resposta no formato abaixo:
Resultado: &lt;coerente(1)&gt; ou &lt;incoe"&amp;"rente(0)&gt;
Justificativa: &lt;JUSTIFICATIVA&gt;
")</f>
        <v>#19
Texto:"Em uma pilha a operação de empilhar ocorre em qual extremidade?"
Tarefa: Dado o texto acima forneça o resultado da classificação como coerente(1) ou incoerente(0) e justifique sua resposta no formato abaixo:
Resultado: &lt;coerente(1)&gt; ou &lt;incoerente(0)&gt;
Justificativa: &lt;JUSTIFICATIVA&gt;
</v>
      </c>
      <c r="E143" s="223"/>
      <c r="F143" s="217"/>
      <c r="G143" s="90"/>
      <c r="H143" s="90"/>
      <c r="I143" s="90"/>
      <c r="J143" s="90"/>
      <c r="K143" s="223"/>
      <c r="L143" s="217"/>
      <c r="M143" s="223"/>
      <c r="N143" s="217"/>
      <c r="O143" s="223"/>
      <c r="P143" s="90"/>
      <c r="Q143" s="223"/>
      <c r="R143" s="217"/>
    </row>
    <row r="144">
      <c r="A144" s="89" t="s">
        <v>65</v>
      </c>
      <c r="B144" s="89" t="s">
        <v>321</v>
      </c>
      <c r="C144" s="90"/>
      <c r="D144" s="194" t="str">
        <f>IFERROR(__xludf.DUMMYFUNCTION("CONCATENATE(""#"",TO_TEXT(A144),SUBSTITUTE($C$106,""&lt;TEXTO&gt;"",B144))"),"#19_pert_0
Texto:""Em uma pilha a operação de enfileirar ocorre em qual extremidade?""
Tarefa: Dado o texto acima forneça o resultado da classificação como coerente(1) ou incoerente(0) e justifique sua resposta no formato abaixo:
Resultado: &lt;coerente(1)&gt; "&amp;"ou &lt;incoerente(0)&gt;
Justificativa: &lt;JUSTIFICATIVA&gt;
")</f>
        <v>#19_pert_0
Texto:"Em uma pilha a operação de enfileirar ocorre em qual extremidade?"
Tarefa: Dado o texto acima forneça o resultado da classificação como coerente(1) ou incoerente(0) e justifique sua resposta no formato abaixo:
Resultado: &lt;coerente(1)&gt; ou &lt;incoerente(0)&gt;
Justificativa: &lt;JUSTIFICATIVA&gt;
</v>
      </c>
      <c r="E144" s="223"/>
      <c r="F144" s="217"/>
      <c r="G144" s="90"/>
      <c r="H144" s="90"/>
      <c r="I144" s="90"/>
      <c r="J144" s="90"/>
      <c r="K144" s="223"/>
      <c r="L144" s="217"/>
      <c r="M144" s="223"/>
      <c r="N144" s="217"/>
      <c r="O144" s="223"/>
      <c r="P144" s="90"/>
      <c r="Q144" s="223"/>
      <c r="R144" s="217"/>
    </row>
    <row r="145">
      <c r="A145" s="229">
        <v>20.0</v>
      </c>
      <c r="B145" s="89" t="s">
        <v>67</v>
      </c>
      <c r="C145" s="90"/>
      <c r="D145" s="194" t="str">
        <f>IFERROR(__xludf.DUMMYFUNCTION("CONCATENATE(""#"",TO_TEXT(A145),SUBSTITUTE($C$106,""&lt;TEXTO&gt;"",B145))"),"#20
Texto:""Em uma fila a operação de enfileirar ocorre em qual extremidade?""
Tarefa: Dado o texto acima forneça o resultado da classificação como coerente(1) ou incoerente(0) e justifique sua resposta no formato abaixo:
Resultado: &lt;coerente(1)&gt; ou &lt;inco"&amp;"erente(0)&gt;
Justificativa: &lt;JUSTIFICATIVA&gt;
")</f>
        <v>#20
Texto:"Em uma fila a operação de enfileirar ocorre em qual extremidade?"
Tarefa: Dado o texto acima forneça o resultado da classificação como coerente(1) ou incoerente(0) e justifique sua resposta no formato abaixo:
Resultado: &lt;coerente(1)&gt; ou &lt;incoerente(0)&gt;
Justificativa: &lt;JUSTIFICATIVA&gt;
</v>
      </c>
      <c r="E145" s="223"/>
      <c r="F145" s="217"/>
      <c r="G145" s="90"/>
      <c r="H145" s="90"/>
      <c r="I145" s="90"/>
      <c r="J145" s="90"/>
      <c r="K145" s="223"/>
      <c r="L145" s="217"/>
      <c r="M145" s="223"/>
      <c r="N145" s="217"/>
      <c r="O145" s="223"/>
      <c r="P145" s="90"/>
      <c r="Q145" s="223"/>
      <c r="R145" s="217"/>
    </row>
    <row r="146">
      <c r="A146" s="89" t="s">
        <v>68</v>
      </c>
      <c r="B146" s="89" t="s">
        <v>322</v>
      </c>
      <c r="C146" s="90"/>
      <c r="D146" s="194" t="str">
        <f>IFERROR(__xludf.DUMMYFUNCTION("CONCATENATE(""#"",TO_TEXT(A146),SUBSTITUTE($C$106,""&lt;TEXTO&gt;"",B146))"),"#20_pert_0
Texto:""Em uma fila a operação de empilhar ocorre em qual extremidade?""
Tarefa: Dado o texto acima forneça o resultado da classificação como coerente(1) ou incoerente(0) e justifique sua resposta no formato abaixo:
Resultado: &lt;coerente(1)&gt; ou "&amp;"&lt;incoerente(0)&gt;
Justificativa: &lt;JUSTIFICATIVA&gt;
")</f>
        <v>#20_pert_0
Texto:"Em uma fila a operação de empilhar ocorre em qual extremidade?"
Tarefa: Dado o texto acima forneça o resultado da classificação como coerente(1) ou incoerente(0) e justifique sua resposta no formato abaixo:
Resultado: &lt;coerente(1)&gt; ou &lt;incoerente(0)&gt;
Justificativa: &lt;JUSTIFICATIVA&gt;
</v>
      </c>
      <c r="E146" s="223"/>
      <c r="F146" s="217"/>
      <c r="G146" s="90"/>
      <c r="H146" s="90"/>
      <c r="I146" s="90"/>
      <c r="J146" s="90"/>
      <c r="K146" s="223"/>
      <c r="L146" s="217"/>
      <c r="M146" s="223"/>
      <c r="N146" s="217"/>
      <c r="O146" s="223"/>
      <c r="P146" s="90"/>
      <c r="Q146" s="223"/>
      <c r="R146" s="217"/>
    </row>
    <row r="147">
      <c r="A147" s="90"/>
      <c r="B147" s="90"/>
      <c r="C147" s="90"/>
      <c r="D147" s="90"/>
      <c r="E147" s="223"/>
      <c r="F147" s="217"/>
      <c r="G147" s="90"/>
      <c r="H147" s="90"/>
      <c r="I147" s="90"/>
      <c r="J147" s="90"/>
      <c r="K147" s="223"/>
      <c r="L147" s="217"/>
      <c r="M147" s="223"/>
      <c r="N147" s="217"/>
      <c r="O147" s="223"/>
      <c r="P147" s="90"/>
      <c r="Q147" s="223"/>
      <c r="R147" s="217"/>
    </row>
    <row r="148">
      <c r="A148" s="90"/>
      <c r="B148" s="90"/>
      <c r="C148" s="90"/>
      <c r="D148" s="90"/>
      <c r="E148" s="223"/>
      <c r="F148" s="217"/>
      <c r="G148" s="90"/>
      <c r="H148" s="90"/>
      <c r="I148" s="90"/>
      <c r="J148" s="90"/>
      <c r="K148" s="223"/>
      <c r="L148" s="217"/>
      <c r="M148" s="223"/>
      <c r="N148" s="217"/>
      <c r="O148" s="223"/>
      <c r="P148" s="90"/>
      <c r="Q148" s="223"/>
      <c r="R148" s="217"/>
    </row>
    <row r="149">
      <c r="A149" s="90"/>
      <c r="B149" s="90"/>
      <c r="C149" s="90"/>
      <c r="D149" s="90"/>
      <c r="E149" s="223"/>
      <c r="F149" s="217"/>
      <c r="G149" s="90"/>
      <c r="H149" s="90"/>
      <c r="I149" s="90"/>
      <c r="J149" s="90"/>
      <c r="K149" s="223"/>
      <c r="L149" s="217"/>
      <c r="M149" s="223"/>
      <c r="N149" s="217"/>
      <c r="O149" s="223"/>
      <c r="P149" s="90"/>
      <c r="Q149" s="223"/>
      <c r="R149" s="217"/>
    </row>
    <row r="150">
      <c r="A150" s="90"/>
      <c r="B150" s="90"/>
      <c r="C150" s="90"/>
      <c r="D150" s="90"/>
      <c r="E150" s="223"/>
      <c r="F150" s="217"/>
      <c r="G150" s="90"/>
      <c r="H150" s="90"/>
      <c r="I150" s="90"/>
      <c r="J150" s="90"/>
      <c r="K150" s="223"/>
      <c r="L150" s="217"/>
      <c r="M150" s="223"/>
      <c r="N150" s="217"/>
      <c r="O150" s="223"/>
      <c r="P150" s="90"/>
      <c r="Q150" s="223"/>
      <c r="R150" s="217"/>
    </row>
    <row r="151">
      <c r="A151" s="90"/>
      <c r="B151" s="90"/>
      <c r="C151" s="90"/>
      <c r="D151" s="90"/>
      <c r="E151" s="223"/>
      <c r="F151" s="217"/>
      <c r="G151" s="90"/>
      <c r="H151" s="90"/>
      <c r="I151" s="90"/>
      <c r="J151" s="90"/>
      <c r="K151" s="223"/>
      <c r="L151" s="217"/>
      <c r="M151" s="223"/>
      <c r="N151" s="217"/>
      <c r="O151" s="223"/>
      <c r="P151" s="90"/>
      <c r="Q151" s="223"/>
      <c r="R151" s="217"/>
    </row>
    <row r="152">
      <c r="A152" s="90"/>
      <c r="B152" s="90"/>
      <c r="C152" s="90"/>
      <c r="D152" s="90"/>
      <c r="E152" s="223"/>
      <c r="F152" s="217"/>
      <c r="G152" s="90"/>
      <c r="H152" s="90"/>
      <c r="I152" s="90"/>
      <c r="J152" s="90"/>
      <c r="K152" s="223"/>
      <c r="L152" s="217"/>
      <c r="M152" s="223"/>
      <c r="N152" s="217"/>
      <c r="O152" s="223"/>
      <c r="P152" s="90"/>
      <c r="Q152" s="223"/>
      <c r="R152" s="217"/>
    </row>
    <row r="153">
      <c r="A153" s="90"/>
      <c r="B153" s="90"/>
      <c r="C153" s="90"/>
      <c r="D153" s="90"/>
      <c r="E153" s="223"/>
      <c r="F153" s="217"/>
      <c r="G153" s="90"/>
      <c r="H153" s="90"/>
      <c r="I153" s="90"/>
      <c r="J153" s="90"/>
      <c r="K153" s="223"/>
      <c r="L153" s="217"/>
      <c r="M153" s="223"/>
      <c r="N153" s="217"/>
      <c r="O153" s="223"/>
      <c r="P153" s="90"/>
      <c r="Q153" s="223"/>
      <c r="R153" s="217"/>
    </row>
    <row r="154">
      <c r="A154" s="90"/>
      <c r="B154" s="90"/>
      <c r="C154" s="90"/>
      <c r="D154" s="90"/>
      <c r="E154" s="223"/>
      <c r="F154" s="217"/>
      <c r="G154" s="90"/>
      <c r="H154" s="90"/>
      <c r="I154" s="90"/>
      <c r="J154" s="90"/>
      <c r="K154" s="223"/>
      <c r="L154" s="217"/>
      <c r="M154" s="223"/>
      <c r="N154" s="217"/>
      <c r="O154" s="223"/>
      <c r="P154" s="90"/>
      <c r="Q154" s="223"/>
      <c r="R154" s="217"/>
    </row>
    <row r="155">
      <c r="A155" s="90"/>
      <c r="B155" s="90"/>
      <c r="C155" s="90"/>
      <c r="D155" s="90"/>
      <c r="E155" s="223"/>
      <c r="F155" s="217"/>
      <c r="G155" s="90"/>
      <c r="H155" s="90"/>
      <c r="I155" s="90"/>
      <c r="J155" s="90"/>
      <c r="K155" s="223"/>
      <c r="L155" s="217"/>
      <c r="M155" s="223"/>
      <c r="N155" s="217"/>
      <c r="O155" s="223"/>
      <c r="P155" s="90"/>
      <c r="Q155" s="223"/>
      <c r="R155" s="217"/>
    </row>
    <row r="156">
      <c r="A156" s="90"/>
      <c r="B156" s="90"/>
      <c r="C156" s="90"/>
      <c r="D156" s="90"/>
      <c r="E156" s="223"/>
      <c r="F156" s="217"/>
      <c r="G156" s="90"/>
      <c r="H156" s="90"/>
      <c r="I156" s="90"/>
      <c r="J156" s="90"/>
      <c r="K156" s="223"/>
      <c r="L156" s="217"/>
      <c r="M156" s="223"/>
      <c r="N156" s="217"/>
      <c r="O156" s="223"/>
      <c r="P156" s="90"/>
      <c r="Q156" s="223"/>
      <c r="R156" s="217"/>
    </row>
    <row r="157">
      <c r="A157" s="90"/>
      <c r="B157" s="90"/>
      <c r="C157" s="90"/>
      <c r="D157" s="90"/>
      <c r="E157" s="223"/>
      <c r="F157" s="217"/>
      <c r="G157" s="90"/>
      <c r="H157" s="90"/>
      <c r="I157" s="90"/>
      <c r="J157" s="90"/>
      <c r="K157" s="223"/>
      <c r="L157" s="217"/>
      <c r="M157" s="223"/>
      <c r="N157" s="217"/>
      <c r="O157" s="223"/>
      <c r="P157" s="90"/>
      <c r="Q157" s="223"/>
      <c r="R157" s="217"/>
    </row>
    <row r="158">
      <c r="A158" s="90"/>
      <c r="B158" s="90"/>
      <c r="C158" s="90"/>
      <c r="D158" s="90"/>
      <c r="E158" s="223"/>
      <c r="F158" s="217"/>
      <c r="G158" s="90"/>
      <c r="H158" s="90"/>
      <c r="I158" s="90"/>
      <c r="J158" s="90"/>
      <c r="K158" s="223"/>
      <c r="L158" s="217"/>
      <c r="M158" s="223"/>
      <c r="N158" s="217"/>
      <c r="O158" s="223"/>
      <c r="P158" s="90"/>
      <c r="Q158" s="223"/>
      <c r="R158" s="217"/>
    </row>
    <row r="159">
      <c r="E159" s="144"/>
      <c r="F159" s="111"/>
      <c r="K159" s="144"/>
      <c r="L159" s="111"/>
      <c r="M159" s="144"/>
      <c r="N159" s="111"/>
      <c r="O159" s="144"/>
      <c r="Q159" s="144"/>
      <c r="R159" s="111"/>
    </row>
    <row r="160">
      <c r="E160" s="144"/>
      <c r="F160" s="111"/>
      <c r="K160" s="144"/>
      <c r="L160" s="111"/>
      <c r="M160" s="144"/>
      <c r="N160" s="111"/>
      <c r="O160" s="144"/>
      <c r="Q160" s="144"/>
      <c r="R160" s="111"/>
    </row>
    <row r="161">
      <c r="E161" s="144"/>
      <c r="F161" s="111"/>
      <c r="K161" s="144"/>
      <c r="L161" s="111"/>
      <c r="M161" s="144"/>
      <c r="N161" s="111"/>
      <c r="O161" s="144"/>
      <c r="Q161" s="144"/>
      <c r="R161" s="111"/>
    </row>
    <row r="162">
      <c r="E162" s="144"/>
      <c r="F162" s="111"/>
      <c r="K162" s="144"/>
      <c r="L162" s="111"/>
      <c r="M162" s="144"/>
      <c r="N162" s="111"/>
      <c r="O162" s="144"/>
      <c r="Q162" s="144"/>
      <c r="R162" s="111"/>
    </row>
    <row r="163">
      <c r="E163" s="144"/>
      <c r="F163" s="111"/>
      <c r="K163" s="144"/>
      <c r="L163" s="111"/>
      <c r="M163" s="144"/>
      <c r="N163" s="111"/>
      <c r="O163" s="144"/>
      <c r="Q163" s="144"/>
      <c r="R163" s="111"/>
    </row>
    <row r="164">
      <c r="E164" s="144"/>
      <c r="F164" s="111"/>
      <c r="K164" s="144"/>
      <c r="L164" s="111"/>
      <c r="M164" s="144"/>
      <c r="N164" s="111"/>
      <c r="O164" s="144"/>
      <c r="Q164" s="144"/>
      <c r="R164" s="111"/>
    </row>
    <row r="165">
      <c r="E165" s="144"/>
      <c r="F165" s="111"/>
      <c r="K165" s="144"/>
      <c r="L165" s="111"/>
      <c r="M165" s="144"/>
      <c r="N165" s="111"/>
      <c r="O165" s="144"/>
      <c r="Q165" s="144"/>
      <c r="R165" s="111"/>
    </row>
    <row r="166">
      <c r="E166" s="144"/>
      <c r="F166" s="111"/>
      <c r="K166" s="144"/>
      <c r="L166" s="111"/>
      <c r="M166" s="144"/>
      <c r="N166" s="111"/>
      <c r="O166" s="144"/>
      <c r="Q166" s="144"/>
      <c r="R166" s="111"/>
    </row>
    <row r="167">
      <c r="E167" s="144"/>
      <c r="F167" s="111"/>
      <c r="K167" s="144"/>
      <c r="L167" s="111"/>
      <c r="M167" s="144"/>
      <c r="N167" s="111"/>
      <c r="O167" s="144"/>
      <c r="Q167" s="144"/>
      <c r="R167" s="111"/>
    </row>
    <row r="168">
      <c r="E168" s="144"/>
      <c r="F168" s="111"/>
      <c r="K168" s="144"/>
      <c r="L168" s="111"/>
      <c r="M168" s="144"/>
      <c r="N168" s="111"/>
      <c r="O168" s="144"/>
      <c r="Q168" s="144"/>
      <c r="R168" s="111"/>
    </row>
    <row r="169">
      <c r="E169" s="144"/>
      <c r="F169" s="111"/>
      <c r="K169" s="144"/>
      <c r="L169" s="111"/>
      <c r="M169" s="144"/>
      <c r="N169" s="111"/>
      <c r="O169" s="144"/>
      <c r="Q169" s="144"/>
      <c r="R169" s="111"/>
    </row>
    <row r="170">
      <c r="E170" s="144"/>
      <c r="F170" s="111"/>
      <c r="K170" s="144"/>
      <c r="L170" s="111"/>
      <c r="M170" s="144"/>
      <c r="N170" s="111"/>
      <c r="O170" s="144"/>
      <c r="Q170" s="144"/>
      <c r="R170" s="111"/>
    </row>
    <row r="171">
      <c r="E171" s="144"/>
      <c r="F171" s="111"/>
      <c r="K171" s="144"/>
      <c r="L171" s="111"/>
      <c r="M171" s="144"/>
      <c r="N171" s="111"/>
      <c r="O171" s="144"/>
      <c r="Q171" s="144"/>
      <c r="R171" s="111"/>
    </row>
    <row r="172">
      <c r="E172" s="144"/>
      <c r="F172" s="111"/>
      <c r="K172" s="144"/>
      <c r="L172" s="111"/>
      <c r="M172" s="144"/>
      <c r="N172" s="111"/>
      <c r="O172" s="144"/>
      <c r="Q172" s="144"/>
      <c r="R172" s="111"/>
    </row>
    <row r="173">
      <c r="E173" s="144"/>
      <c r="F173" s="111"/>
      <c r="K173" s="144"/>
      <c r="L173" s="111"/>
      <c r="M173" s="144"/>
      <c r="N173" s="111"/>
      <c r="O173" s="144"/>
      <c r="Q173" s="144"/>
      <c r="R173" s="111"/>
    </row>
    <row r="174">
      <c r="E174" s="144"/>
      <c r="F174" s="111"/>
      <c r="K174" s="144"/>
      <c r="L174" s="111"/>
      <c r="M174" s="144"/>
      <c r="N174" s="111"/>
      <c r="O174" s="144"/>
      <c r="Q174" s="144"/>
      <c r="R174" s="111"/>
    </row>
    <row r="175">
      <c r="E175" s="144"/>
      <c r="F175" s="111"/>
      <c r="K175" s="144"/>
      <c r="L175" s="111"/>
      <c r="M175" s="144"/>
      <c r="N175" s="111"/>
      <c r="O175" s="144"/>
      <c r="Q175" s="144"/>
      <c r="R175" s="111"/>
    </row>
    <row r="176">
      <c r="E176" s="144"/>
      <c r="F176" s="111"/>
      <c r="K176" s="144"/>
      <c r="L176" s="111"/>
      <c r="M176" s="144"/>
      <c r="N176" s="111"/>
      <c r="O176" s="144"/>
      <c r="Q176" s="144"/>
      <c r="R176" s="111"/>
    </row>
    <row r="177">
      <c r="E177" s="144"/>
      <c r="F177" s="111"/>
      <c r="K177" s="144"/>
      <c r="L177" s="111"/>
      <c r="M177" s="144"/>
      <c r="N177" s="111"/>
      <c r="O177" s="144"/>
      <c r="Q177" s="144"/>
      <c r="R177" s="111"/>
    </row>
    <row r="178">
      <c r="E178" s="144"/>
      <c r="F178" s="111"/>
      <c r="K178" s="144"/>
      <c r="L178" s="111"/>
      <c r="M178" s="144"/>
      <c r="N178" s="111"/>
      <c r="O178" s="144"/>
      <c r="Q178" s="144"/>
      <c r="R178" s="111"/>
    </row>
    <row r="179">
      <c r="E179" s="144"/>
      <c r="F179" s="111"/>
      <c r="K179" s="144"/>
      <c r="L179" s="111"/>
      <c r="M179" s="144"/>
      <c r="N179" s="111"/>
      <c r="O179" s="144"/>
      <c r="Q179" s="144"/>
      <c r="R179" s="111"/>
    </row>
    <row r="180">
      <c r="E180" s="144"/>
      <c r="F180" s="111"/>
      <c r="K180" s="144"/>
      <c r="L180" s="111"/>
      <c r="M180" s="144"/>
      <c r="N180" s="111"/>
      <c r="O180" s="144"/>
      <c r="Q180" s="144"/>
      <c r="R180" s="111"/>
    </row>
    <row r="181">
      <c r="E181" s="144"/>
      <c r="F181" s="111"/>
      <c r="K181" s="144"/>
      <c r="L181" s="111"/>
      <c r="M181" s="144"/>
      <c r="N181" s="111"/>
      <c r="O181" s="144"/>
      <c r="Q181" s="144"/>
      <c r="R181" s="111"/>
    </row>
    <row r="182">
      <c r="E182" s="144"/>
      <c r="F182" s="111"/>
      <c r="K182" s="144"/>
      <c r="L182" s="111"/>
      <c r="M182" s="144"/>
      <c r="N182" s="111"/>
      <c r="O182" s="144"/>
      <c r="Q182" s="144"/>
      <c r="R182" s="111"/>
    </row>
    <row r="183">
      <c r="E183" s="144"/>
      <c r="F183" s="111"/>
      <c r="K183" s="144"/>
      <c r="L183" s="111"/>
      <c r="M183" s="144"/>
      <c r="N183" s="111"/>
      <c r="O183" s="144"/>
      <c r="Q183" s="144"/>
      <c r="R183" s="111"/>
    </row>
    <row r="184">
      <c r="E184" s="144"/>
      <c r="F184" s="111"/>
      <c r="K184" s="144"/>
      <c r="L184" s="111"/>
      <c r="M184" s="144"/>
      <c r="N184" s="111"/>
      <c r="O184" s="144"/>
      <c r="Q184" s="144"/>
      <c r="R184" s="111"/>
    </row>
    <row r="185">
      <c r="E185" s="144"/>
      <c r="F185" s="111"/>
      <c r="K185" s="144"/>
      <c r="L185" s="111"/>
      <c r="M185" s="144"/>
      <c r="N185" s="111"/>
      <c r="O185" s="144"/>
      <c r="Q185" s="144"/>
      <c r="R185" s="111"/>
    </row>
    <row r="186">
      <c r="E186" s="144"/>
      <c r="F186" s="111"/>
      <c r="K186" s="144"/>
      <c r="L186" s="111"/>
      <c r="M186" s="144"/>
      <c r="N186" s="111"/>
      <c r="O186" s="144"/>
      <c r="Q186" s="144"/>
      <c r="R186" s="111"/>
    </row>
    <row r="187">
      <c r="E187" s="144"/>
      <c r="F187" s="111"/>
      <c r="K187" s="144"/>
      <c r="L187" s="111"/>
      <c r="M187" s="144"/>
      <c r="N187" s="111"/>
      <c r="O187" s="144"/>
      <c r="Q187" s="144"/>
      <c r="R187" s="111"/>
    </row>
    <row r="188">
      <c r="E188" s="144"/>
      <c r="F188" s="111"/>
      <c r="K188" s="144"/>
      <c r="L188" s="111"/>
      <c r="M188" s="144"/>
      <c r="N188" s="111"/>
      <c r="O188" s="144"/>
      <c r="Q188" s="144"/>
      <c r="R188" s="111"/>
    </row>
    <row r="189">
      <c r="E189" s="144"/>
      <c r="F189" s="111"/>
      <c r="K189" s="144"/>
      <c r="L189" s="111"/>
      <c r="M189" s="144"/>
      <c r="N189" s="111"/>
      <c r="O189" s="144"/>
      <c r="Q189" s="144"/>
      <c r="R189" s="111"/>
    </row>
    <row r="190">
      <c r="E190" s="144"/>
      <c r="F190" s="111"/>
      <c r="K190" s="144"/>
      <c r="L190" s="111"/>
      <c r="M190" s="144"/>
      <c r="N190" s="111"/>
      <c r="O190" s="144"/>
      <c r="Q190" s="144"/>
      <c r="R190" s="111"/>
    </row>
    <row r="191">
      <c r="E191" s="144"/>
      <c r="F191" s="111"/>
      <c r="K191" s="144"/>
      <c r="L191" s="111"/>
      <c r="M191" s="144"/>
      <c r="N191" s="111"/>
      <c r="O191" s="144"/>
      <c r="Q191" s="144"/>
      <c r="R191" s="111"/>
    </row>
    <row r="192">
      <c r="E192" s="144"/>
      <c r="F192" s="111"/>
      <c r="K192" s="144"/>
      <c r="L192" s="111"/>
      <c r="M192" s="144"/>
      <c r="N192" s="111"/>
      <c r="O192" s="144"/>
      <c r="Q192" s="144"/>
      <c r="R192" s="111"/>
    </row>
    <row r="193">
      <c r="E193" s="144"/>
      <c r="F193" s="111"/>
      <c r="K193" s="144"/>
      <c r="L193" s="111"/>
      <c r="M193" s="144"/>
      <c r="N193" s="111"/>
      <c r="O193" s="144"/>
      <c r="Q193" s="144"/>
      <c r="R193" s="111"/>
    </row>
    <row r="194">
      <c r="E194" s="144"/>
      <c r="F194" s="111"/>
      <c r="K194" s="144"/>
      <c r="L194" s="111"/>
      <c r="M194" s="144"/>
      <c r="N194" s="111"/>
      <c r="O194" s="144"/>
      <c r="Q194" s="144"/>
      <c r="R194" s="111"/>
    </row>
    <row r="195">
      <c r="E195" s="144"/>
      <c r="F195" s="111"/>
      <c r="K195" s="144"/>
      <c r="L195" s="111"/>
      <c r="M195" s="144"/>
      <c r="N195" s="111"/>
      <c r="O195" s="144"/>
      <c r="Q195" s="144"/>
      <c r="R195" s="111"/>
    </row>
    <row r="196">
      <c r="E196" s="144"/>
      <c r="F196" s="111"/>
      <c r="K196" s="144"/>
      <c r="L196" s="111"/>
      <c r="M196" s="144"/>
      <c r="N196" s="111"/>
      <c r="O196" s="144"/>
      <c r="Q196" s="144"/>
      <c r="R196" s="111"/>
    </row>
    <row r="197">
      <c r="E197" s="144"/>
      <c r="F197" s="111"/>
      <c r="K197" s="144"/>
      <c r="L197" s="111"/>
      <c r="M197" s="144"/>
      <c r="N197" s="111"/>
      <c r="O197" s="144"/>
      <c r="Q197" s="144"/>
      <c r="R197" s="111"/>
    </row>
    <row r="198">
      <c r="E198" s="144"/>
      <c r="F198" s="111"/>
      <c r="K198" s="144"/>
      <c r="L198" s="111"/>
      <c r="M198" s="144"/>
      <c r="N198" s="111"/>
      <c r="O198" s="144"/>
      <c r="Q198" s="144"/>
      <c r="R198" s="111"/>
    </row>
    <row r="199">
      <c r="E199" s="144"/>
      <c r="F199" s="111"/>
      <c r="K199" s="144"/>
      <c r="L199" s="111"/>
      <c r="M199" s="144"/>
      <c r="N199" s="111"/>
      <c r="O199" s="144"/>
      <c r="Q199" s="144"/>
      <c r="R199" s="111"/>
    </row>
    <row r="200">
      <c r="E200" s="144"/>
      <c r="F200" s="111"/>
      <c r="K200" s="144"/>
      <c r="L200" s="111"/>
      <c r="M200" s="144"/>
      <c r="N200" s="111"/>
      <c r="O200" s="144"/>
      <c r="Q200" s="144"/>
      <c r="R200" s="111"/>
    </row>
    <row r="201">
      <c r="E201" s="144"/>
      <c r="F201" s="111"/>
      <c r="K201" s="144"/>
      <c r="L201" s="111"/>
      <c r="M201" s="144"/>
      <c r="N201" s="111"/>
      <c r="O201" s="144"/>
      <c r="Q201" s="144"/>
      <c r="R201" s="111"/>
    </row>
    <row r="202">
      <c r="E202" s="144"/>
      <c r="F202" s="111"/>
      <c r="K202" s="144"/>
      <c r="L202" s="111"/>
      <c r="M202" s="144"/>
      <c r="N202" s="111"/>
      <c r="O202" s="144"/>
      <c r="Q202" s="144"/>
      <c r="R202" s="111"/>
    </row>
    <row r="203">
      <c r="E203" s="144"/>
      <c r="F203" s="111"/>
      <c r="K203" s="144"/>
      <c r="L203" s="111"/>
      <c r="M203" s="144"/>
      <c r="N203" s="111"/>
      <c r="O203" s="144"/>
      <c r="Q203" s="144"/>
      <c r="R203" s="111"/>
    </row>
    <row r="204">
      <c r="E204" s="144"/>
      <c r="F204" s="111"/>
      <c r="K204" s="144"/>
      <c r="L204" s="111"/>
      <c r="M204" s="144"/>
      <c r="N204" s="111"/>
      <c r="O204" s="144"/>
      <c r="Q204" s="144"/>
      <c r="R204" s="111"/>
    </row>
    <row r="205">
      <c r="E205" s="144"/>
      <c r="F205" s="111"/>
      <c r="K205" s="144"/>
      <c r="L205" s="111"/>
      <c r="M205" s="144"/>
      <c r="N205" s="111"/>
      <c r="O205" s="144"/>
      <c r="Q205" s="144"/>
      <c r="R205" s="111"/>
    </row>
    <row r="206">
      <c r="E206" s="144"/>
      <c r="F206" s="111"/>
      <c r="K206" s="144"/>
      <c r="L206" s="111"/>
      <c r="M206" s="144"/>
      <c r="N206" s="111"/>
      <c r="O206" s="144"/>
      <c r="Q206" s="144"/>
      <c r="R206" s="111"/>
    </row>
    <row r="207">
      <c r="E207" s="144"/>
      <c r="F207" s="111"/>
      <c r="K207" s="144"/>
      <c r="L207" s="111"/>
      <c r="M207" s="144"/>
      <c r="N207" s="111"/>
      <c r="O207" s="144"/>
      <c r="Q207" s="144"/>
      <c r="R207" s="111"/>
    </row>
    <row r="208">
      <c r="E208" s="144"/>
      <c r="F208" s="111"/>
      <c r="K208" s="144"/>
      <c r="L208" s="111"/>
      <c r="M208" s="144"/>
      <c r="N208" s="111"/>
      <c r="O208" s="144"/>
      <c r="Q208" s="144"/>
      <c r="R208" s="111"/>
    </row>
    <row r="209">
      <c r="E209" s="144"/>
      <c r="F209" s="111"/>
      <c r="K209" s="144"/>
      <c r="L209" s="111"/>
      <c r="M209" s="144"/>
      <c r="N209" s="111"/>
      <c r="O209" s="144"/>
      <c r="Q209" s="144"/>
      <c r="R209" s="111"/>
    </row>
    <row r="210">
      <c r="E210" s="144"/>
      <c r="F210" s="111"/>
      <c r="K210" s="144"/>
      <c r="L210" s="111"/>
      <c r="M210" s="144"/>
      <c r="N210" s="111"/>
      <c r="O210" s="144"/>
      <c r="Q210" s="144"/>
      <c r="R210" s="111"/>
    </row>
    <row r="211">
      <c r="E211" s="144"/>
      <c r="F211" s="111"/>
      <c r="K211" s="144"/>
      <c r="L211" s="111"/>
      <c r="M211" s="144"/>
      <c r="N211" s="111"/>
      <c r="O211" s="144"/>
      <c r="Q211" s="144"/>
      <c r="R211" s="111"/>
    </row>
    <row r="212">
      <c r="E212" s="144"/>
      <c r="F212" s="111"/>
      <c r="K212" s="144"/>
      <c r="L212" s="111"/>
      <c r="M212" s="144"/>
      <c r="N212" s="111"/>
      <c r="O212" s="144"/>
      <c r="Q212" s="144"/>
      <c r="R212" s="111"/>
    </row>
    <row r="213">
      <c r="E213" s="144"/>
      <c r="F213" s="111"/>
      <c r="K213" s="144"/>
      <c r="L213" s="111"/>
      <c r="M213" s="144"/>
      <c r="N213" s="111"/>
      <c r="O213" s="144"/>
      <c r="Q213" s="144"/>
      <c r="R213" s="111"/>
    </row>
    <row r="214">
      <c r="E214" s="144"/>
      <c r="F214" s="111"/>
      <c r="K214" s="144"/>
      <c r="L214" s="111"/>
      <c r="M214" s="144"/>
      <c r="N214" s="111"/>
      <c r="O214" s="144"/>
      <c r="Q214" s="144"/>
      <c r="R214" s="111"/>
    </row>
    <row r="215">
      <c r="E215" s="144"/>
      <c r="F215" s="111"/>
      <c r="K215" s="144"/>
      <c r="L215" s="111"/>
      <c r="M215" s="144"/>
      <c r="N215" s="111"/>
      <c r="O215" s="144"/>
      <c r="Q215" s="144"/>
      <c r="R215" s="111"/>
    </row>
    <row r="216">
      <c r="E216" s="144"/>
      <c r="F216" s="111"/>
      <c r="K216" s="144"/>
      <c r="L216" s="111"/>
      <c r="M216" s="144"/>
      <c r="N216" s="111"/>
      <c r="O216" s="144"/>
      <c r="Q216" s="144"/>
      <c r="R216" s="111"/>
    </row>
    <row r="217">
      <c r="E217" s="144"/>
      <c r="F217" s="111"/>
      <c r="K217" s="144"/>
      <c r="L217" s="111"/>
      <c r="M217" s="144"/>
      <c r="N217" s="111"/>
      <c r="O217" s="144"/>
      <c r="Q217" s="144"/>
      <c r="R217" s="111"/>
    </row>
    <row r="218">
      <c r="E218" s="144"/>
      <c r="F218" s="111"/>
      <c r="K218" s="144"/>
      <c r="L218" s="111"/>
      <c r="M218" s="144"/>
      <c r="N218" s="111"/>
      <c r="O218" s="144"/>
      <c r="Q218" s="144"/>
      <c r="R218" s="111"/>
    </row>
    <row r="219">
      <c r="E219" s="144"/>
      <c r="F219" s="111"/>
      <c r="K219" s="144"/>
      <c r="L219" s="111"/>
      <c r="M219" s="144"/>
      <c r="N219" s="111"/>
      <c r="O219" s="144"/>
      <c r="Q219" s="144"/>
      <c r="R219" s="111"/>
    </row>
    <row r="220">
      <c r="E220" s="144"/>
      <c r="F220" s="111"/>
      <c r="K220" s="144"/>
      <c r="L220" s="111"/>
      <c r="M220" s="144"/>
      <c r="N220" s="111"/>
      <c r="O220" s="144"/>
      <c r="Q220" s="144"/>
      <c r="R220" s="111"/>
    </row>
    <row r="221">
      <c r="E221" s="144"/>
      <c r="F221" s="111"/>
      <c r="K221" s="144"/>
      <c r="L221" s="111"/>
      <c r="M221" s="144"/>
      <c r="N221" s="111"/>
      <c r="O221" s="144"/>
      <c r="Q221" s="144"/>
      <c r="R221" s="111"/>
    </row>
    <row r="222">
      <c r="E222" s="144"/>
      <c r="F222" s="111"/>
      <c r="K222" s="144"/>
      <c r="L222" s="111"/>
      <c r="M222" s="144"/>
      <c r="N222" s="111"/>
      <c r="O222" s="144"/>
      <c r="Q222" s="144"/>
      <c r="R222" s="111"/>
    </row>
    <row r="223">
      <c r="E223" s="144"/>
      <c r="F223" s="111"/>
      <c r="K223" s="144"/>
      <c r="L223" s="111"/>
      <c r="M223" s="144"/>
      <c r="N223" s="111"/>
      <c r="O223" s="144"/>
      <c r="Q223" s="144"/>
      <c r="R223" s="111"/>
    </row>
    <row r="224">
      <c r="E224" s="144"/>
      <c r="F224" s="111"/>
      <c r="K224" s="144"/>
      <c r="L224" s="111"/>
      <c r="M224" s="144"/>
      <c r="N224" s="111"/>
      <c r="O224" s="144"/>
      <c r="Q224" s="144"/>
      <c r="R224" s="111"/>
    </row>
    <row r="225">
      <c r="E225" s="144"/>
      <c r="F225" s="111"/>
      <c r="K225" s="144"/>
      <c r="L225" s="111"/>
      <c r="M225" s="144"/>
      <c r="N225" s="111"/>
      <c r="O225" s="144"/>
      <c r="Q225" s="144"/>
      <c r="R225" s="111"/>
    </row>
    <row r="226">
      <c r="E226" s="144"/>
      <c r="F226" s="111"/>
      <c r="K226" s="144"/>
      <c r="L226" s="111"/>
      <c r="M226" s="144"/>
      <c r="N226" s="111"/>
      <c r="O226" s="144"/>
      <c r="Q226" s="144"/>
      <c r="R226" s="111"/>
    </row>
    <row r="227">
      <c r="E227" s="144"/>
      <c r="F227" s="111"/>
      <c r="K227" s="144"/>
      <c r="L227" s="111"/>
      <c r="M227" s="144"/>
      <c r="N227" s="111"/>
      <c r="O227" s="144"/>
      <c r="Q227" s="144"/>
      <c r="R227" s="111"/>
    </row>
    <row r="228">
      <c r="E228" s="144"/>
      <c r="F228" s="111"/>
      <c r="K228" s="144"/>
      <c r="L228" s="111"/>
      <c r="M228" s="144"/>
      <c r="N228" s="111"/>
      <c r="O228" s="144"/>
      <c r="Q228" s="144"/>
      <c r="R228" s="111"/>
    </row>
    <row r="229">
      <c r="E229" s="144"/>
      <c r="F229" s="111"/>
      <c r="K229" s="144"/>
      <c r="L229" s="111"/>
      <c r="M229" s="144"/>
      <c r="N229" s="111"/>
      <c r="O229" s="144"/>
      <c r="Q229" s="144"/>
      <c r="R229" s="111"/>
    </row>
    <row r="230">
      <c r="E230" s="144"/>
      <c r="F230" s="111"/>
      <c r="K230" s="144"/>
      <c r="L230" s="111"/>
      <c r="M230" s="144"/>
      <c r="N230" s="111"/>
      <c r="O230" s="144"/>
      <c r="Q230" s="144"/>
      <c r="R230" s="111"/>
    </row>
    <row r="231">
      <c r="E231" s="144"/>
      <c r="F231" s="111"/>
      <c r="K231" s="144"/>
      <c r="L231" s="111"/>
      <c r="M231" s="144"/>
      <c r="N231" s="111"/>
      <c r="O231" s="144"/>
      <c r="Q231" s="144"/>
      <c r="R231" s="111"/>
    </row>
    <row r="232">
      <c r="E232" s="144"/>
      <c r="F232" s="111"/>
      <c r="K232" s="144"/>
      <c r="L232" s="111"/>
      <c r="M232" s="144"/>
      <c r="N232" s="111"/>
      <c r="O232" s="144"/>
      <c r="Q232" s="144"/>
      <c r="R232" s="111"/>
    </row>
    <row r="233">
      <c r="E233" s="144"/>
      <c r="F233" s="111"/>
      <c r="K233" s="144"/>
      <c r="L233" s="111"/>
      <c r="M233" s="144"/>
      <c r="N233" s="111"/>
      <c r="O233" s="144"/>
      <c r="Q233" s="144"/>
      <c r="R233" s="111"/>
    </row>
    <row r="234">
      <c r="E234" s="144"/>
      <c r="F234" s="111"/>
      <c r="K234" s="144"/>
      <c r="L234" s="111"/>
      <c r="M234" s="144"/>
      <c r="N234" s="111"/>
      <c r="O234" s="144"/>
      <c r="Q234" s="144"/>
      <c r="R234" s="111"/>
    </row>
    <row r="235">
      <c r="E235" s="144"/>
      <c r="F235" s="111"/>
      <c r="K235" s="144"/>
      <c r="L235" s="111"/>
      <c r="M235" s="144"/>
      <c r="N235" s="111"/>
      <c r="O235" s="144"/>
      <c r="Q235" s="144"/>
      <c r="R235" s="111"/>
    </row>
    <row r="236">
      <c r="E236" s="144"/>
      <c r="F236" s="111"/>
      <c r="K236" s="144"/>
      <c r="L236" s="111"/>
      <c r="M236" s="144"/>
      <c r="N236" s="111"/>
      <c r="O236" s="144"/>
      <c r="Q236" s="144"/>
      <c r="R236" s="111"/>
    </row>
    <row r="237">
      <c r="E237" s="144"/>
      <c r="F237" s="111"/>
      <c r="K237" s="144"/>
      <c r="L237" s="111"/>
      <c r="M237" s="144"/>
      <c r="N237" s="111"/>
      <c r="O237" s="144"/>
      <c r="Q237" s="144"/>
      <c r="R237" s="111"/>
    </row>
    <row r="238">
      <c r="E238" s="144"/>
      <c r="F238" s="111"/>
      <c r="K238" s="144"/>
      <c r="L238" s="111"/>
      <c r="M238" s="144"/>
      <c r="N238" s="111"/>
      <c r="O238" s="144"/>
      <c r="Q238" s="144"/>
      <c r="R238" s="111"/>
    </row>
    <row r="239">
      <c r="E239" s="144"/>
      <c r="F239" s="111"/>
      <c r="K239" s="144"/>
      <c r="L239" s="111"/>
      <c r="M239" s="144"/>
      <c r="N239" s="111"/>
      <c r="O239" s="144"/>
      <c r="Q239" s="144"/>
      <c r="R239" s="111"/>
    </row>
    <row r="240">
      <c r="E240" s="144"/>
      <c r="F240" s="111"/>
      <c r="K240" s="144"/>
      <c r="L240" s="111"/>
      <c r="M240" s="144"/>
      <c r="N240" s="111"/>
      <c r="O240" s="144"/>
      <c r="Q240" s="144"/>
      <c r="R240" s="111"/>
    </row>
    <row r="241">
      <c r="E241" s="144"/>
      <c r="F241" s="111"/>
      <c r="K241" s="144"/>
      <c r="L241" s="111"/>
      <c r="M241" s="144"/>
      <c r="N241" s="111"/>
      <c r="O241" s="144"/>
      <c r="Q241" s="144"/>
      <c r="R241" s="111"/>
    </row>
    <row r="242">
      <c r="E242" s="144"/>
      <c r="F242" s="111"/>
      <c r="K242" s="144"/>
      <c r="L242" s="111"/>
      <c r="M242" s="144"/>
      <c r="N242" s="111"/>
      <c r="O242" s="144"/>
      <c r="Q242" s="144"/>
      <c r="R242" s="111"/>
    </row>
    <row r="243">
      <c r="E243" s="144"/>
      <c r="F243" s="111"/>
      <c r="K243" s="144"/>
      <c r="L243" s="111"/>
      <c r="M243" s="144"/>
      <c r="N243" s="111"/>
      <c r="O243" s="144"/>
      <c r="Q243" s="144"/>
      <c r="R243" s="111"/>
    </row>
    <row r="244">
      <c r="E244" s="144"/>
      <c r="F244" s="111"/>
      <c r="K244" s="144"/>
      <c r="L244" s="111"/>
      <c r="M244" s="144"/>
      <c r="N244" s="111"/>
      <c r="O244" s="144"/>
      <c r="Q244" s="144"/>
      <c r="R244" s="111"/>
    </row>
    <row r="245">
      <c r="E245" s="144"/>
      <c r="F245" s="111"/>
      <c r="K245" s="144"/>
      <c r="L245" s="111"/>
      <c r="M245" s="144"/>
      <c r="N245" s="111"/>
      <c r="O245" s="144"/>
      <c r="Q245" s="144"/>
      <c r="R245" s="111"/>
    </row>
    <row r="246">
      <c r="E246" s="144"/>
      <c r="F246" s="111"/>
      <c r="K246" s="144"/>
      <c r="L246" s="111"/>
      <c r="M246" s="144"/>
      <c r="N246" s="111"/>
      <c r="O246" s="144"/>
      <c r="Q246" s="144"/>
      <c r="R246" s="111"/>
    </row>
    <row r="247">
      <c r="E247" s="144"/>
      <c r="F247" s="111"/>
      <c r="K247" s="144"/>
      <c r="L247" s="111"/>
      <c r="M247" s="144"/>
      <c r="N247" s="111"/>
      <c r="O247" s="144"/>
      <c r="Q247" s="144"/>
      <c r="R247" s="111"/>
    </row>
    <row r="248">
      <c r="E248" s="144"/>
      <c r="F248" s="111"/>
      <c r="K248" s="144"/>
      <c r="L248" s="111"/>
      <c r="M248" s="144"/>
      <c r="N248" s="111"/>
      <c r="O248" s="144"/>
      <c r="Q248" s="144"/>
      <c r="R248" s="111"/>
    </row>
    <row r="249">
      <c r="E249" s="144"/>
      <c r="F249" s="111"/>
      <c r="K249" s="144"/>
      <c r="L249" s="111"/>
      <c r="M249" s="144"/>
      <c r="N249" s="111"/>
      <c r="O249" s="144"/>
      <c r="Q249" s="144"/>
      <c r="R249" s="111"/>
    </row>
    <row r="250">
      <c r="E250" s="144"/>
      <c r="F250" s="111"/>
      <c r="K250" s="144"/>
      <c r="L250" s="111"/>
      <c r="M250" s="144"/>
      <c r="N250" s="111"/>
      <c r="O250" s="144"/>
      <c r="Q250" s="144"/>
      <c r="R250" s="111"/>
    </row>
    <row r="251">
      <c r="E251" s="144"/>
      <c r="F251" s="111"/>
      <c r="K251" s="144"/>
      <c r="L251" s="111"/>
      <c r="M251" s="144"/>
      <c r="N251" s="111"/>
      <c r="O251" s="144"/>
      <c r="Q251" s="144"/>
      <c r="R251" s="111"/>
    </row>
    <row r="252">
      <c r="E252" s="144"/>
      <c r="F252" s="111"/>
      <c r="K252" s="144"/>
      <c r="L252" s="111"/>
      <c r="M252" s="144"/>
      <c r="N252" s="111"/>
      <c r="O252" s="144"/>
      <c r="Q252" s="144"/>
      <c r="R252" s="111"/>
    </row>
    <row r="253">
      <c r="E253" s="144"/>
      <c r="F253" s="111"/>
      <c r="K253" s="144"/>
      <c r="L253" s="111"/>
      <c r="M253" s="144"/>
      <c r="N253" s="111"/>
      <c r="O253" s="144"/>
      <c r="Q253" s="144"/>
      <c r="R253" s="111"/>
    </row>
    <row r="254">
      <c r="E254" s="144"/>
      <c r="F254" s="111"/>
      <c r="K254" s="144"/>
      <c r="L254" s="111"/>
      <c r="M254" s="144"/>
      <c r="N254" s="111"/>
      <c r="O254" s="144"/>
      <c r="Q254" s="144"/>
      <c r="R254" s="111"/>
    </row>
    <row r="255">
      <c r="E255" s="144"/>
      <c r="F255" s="111"/>
      <c r="K255" s="144"/>
      <c r="L255" s="111"/>
      <c r="M255" s="144"/>
      <c r="N255" s="111"/>
      <c r="O255" s="144"/>
      <c r="Q255" s="144"/>
      <c r="R255" s="111"/>
    </row>
    <row r="256">
      <c r="E256" s="144"/>
      <c r="F256" s="111"/>
      <c r="K256" s="144"/>
      <c r="L256" s="111"/>
      <c r="M256" s="144"/>
      <c r="N256" s="111"/>
      <c r="O256" s="144"/>
      <c r="Q256" s="144"/>
      <c r="R256" s="111"/>
    </row>
    <row r="257">
      <c r="E257" s="144"/>
      <c r="F257" s="111"/>
      <c r="K257" s="144"/>
      <c r="L257" s="111"/>
      <c r="M257" s="144"/>
      <c r="N257" s="111"/>
      <c r="O257" s="144"/>
      <c r="Q257" s="144"/>
      <c r="R257" s="111"/>
    </row>
    <row r="258">
      <c r="E258" s="144"/>
      <c r="F258" s="111"/>
      <c r="K258" s="144"/>
      <c r="L258" s="111"/>
      <c r="M258" s="144"/>
      <c r="N258" s="111"/>
      <c r="O258" s="144"/>
      <c r="Q258" s="144"/>
      <c r="R258" s="111"/>
    </row>
    <row r="259">
      <c r="E259" s="144"/>
      <c r="F259" s="111"/>
      <c r="K259" s="144"/>
      <c r="L259" s="111"/>
      <c r="M259" s="144"/>
      <c r="N259" s="111"/>
      <c r="O259" s="144"/>
      <c r="Q259" s="144"/>
      <c r="R259" s="111"/>
    </row>
    <row r="260">
      <c r="E260" s="144"/>
      <c r="F260" s="111"/>
      <c r="K260" s="144"/>
      <c r="L260" s="111"/>
      <c r="M260" s="144"/>
      <c r="N260" s="111"/>
      <c r="O260" s="144"/>
      <c r="Q260" s="144"/>
      <c r="R260" s="111"/>
    </row>
    <row r="261">
      <c r="E261" s="144"/>
      <c r="F261" s="111"/>
      <c r="K261" s="144"/>
      <c r="L261" s="111"/>
      <c r="M261" s="144"/>
      <c r="N261" s="111"/>
      <c r="O261" s="144"/>
      <c r="Q261" s="144"/>
      <c r="R261" s="111"/>
    </row>
    <row r="262">
      <c r="E262" s="144"/>
      <c r="F262" s="111"/>
      <c r="K262" s="144"/>
      <c r="L262" s="111"/>
      <c r="M262" s="144"/>
      <c r="N262" s="111"/>
      <c r="O262" s="144"/>
      <c r="Q262" s="144"/>
      <c r="R262" s="111"/>
    </row>
    <row r="263">
      <c r="E263" s="144"/>
      <c r="F263" s="111"/>
      <c r="K263" s="144"/>
      <c r="L263" s="111"/>
      <c r="M263" s="144"/>
      <c r="N263" s="111"/>
      <c r="O263" s="144"/>
      <c r="Q263" s="144"/>
      <c r="R263" s="111"/>
    </row>
    <row r="264">
      <c r="E264" s="144"/>
      <c r="F264" s="111"/>
      <c r="K264" s="144"/>
      <c r="L264" s="111"/>
      <c r="M264" s="144"/>
      <c r="N264" s="111"/>
      <c r="O264" s="144"/>
      <c r="Q264" s="144"/>
      <c r="R264" s="111"/>
    </row>
    <row r="265">
      <c r="E265" s="144"/>
      <c r="F265" s="111"/>
      <c r="K265" s="144"/>
      <c r="L265" s="111"/>
      <c r="M265" s="144"/>
      <c r="N265" s="111"/>
      <c r="O265" s="144"/>
      <c r="Q265" s="144"/>
      <c r="R265" s="111"/>
    </row>
    <row r="266">
      <c r="E266" s="144"/>
      <c r="F266" s="111"/>
      <c r="K266" s="144"/>
      <c r="L266" s="111"/>
      <c r="M266" s="144"/>
      <c r="N266" s="111"/>
      <c r="O266" s="144"/>
      <c r="Q266" s="144"/>
      <c r="R266" s="111"/>
    </row>
    <row r="267">
      <c r="E267" s="144"/>
      <c r="F267" s="111"/>
      <c r="K267" s="144"/>
      <c r="L267" s="111"/>
      <c r="M267" s="144"/>
      <c r="N267" s="111"/>
      <c r="O267" s="144"/>
      <c r="Q267" s="144"/>
      <c r="R267" s="111"/>
    </row>
    <row r="268">
      <c r="E268" s="144"/>
      <c r="F268" s="111"/>
      <c r="K268" s="144"/>
      <c r="L268" s="111"/>
      <c r="M268" s="144"/>
      <c r="N268" s="111"/>
      <c r="O268" s="144"/>
      <c r="Q268" s="144"/>
      <c r="R268" s="111"/>
    </row>
    <row r="269">
      <c r="E269" s="144"/>
      <c r="F269" s="111"/>
      <c r="K269" s="144"/>
      <c r="L269" s="111"/>
      <c r="M269" s="144"/>
      <c r="N269" s="111"/>
      <c r="O269" s="144"/>
      <c r="Q269" s="144"/>
      <c r="R269" s="111"/>
    </row>
    <row r="270">
      <c r="E270" s="144"/>
      <c r="F270" s="111"/>
      <c r="K270" s="144"/>
      <c r="L270" s="111"/>
      <c r="M270" s="144"/>
      <c r="N270" s="111"/>
      <c r="O270" s="144"/>
      <c r="Q270" s="144"/>
      <c r="R270" s="111"/>
    </row>
    <row r="271">
      <c r="E271" s="144"/>
      <c r="F271" s="111"/>
      <c r="K271" s="144"/>
      <c r="L271" s="111"/>
      <c r="M271" s="144"/>
      <c r="N271" s="111"/>
      <c r="O271" s="144"/>
      <c r="Q271" s="144"/>
      <c r="R271" s="111"/>
    </row>
    <row r="272">
      <c r="E272" s="144"/>
      <c r="F272" s="111"/>
      <c r="K272" s="144"/>
      <c r="L272" s="111"/>
      <c r="M272" s="144"/>
      <c r="N272" s="111"/>
      <c r="O272" s="144"/>
      <c r="Q272" s="144"/>
      <c r="R272" s="111"/>
    </row>
    <row r="273">
      <c r="E273" s="144"/>
      <c r="F273" s="111"/>
      <c r="K273" s="144"/>
      <c r="L273" s="111"/>
      <c r="M273" s="144"/>
      <c r="N273" s="111"/>
      <c r="O273" s="144"/>
      <c r="Q273" s="144"/>
      <c r="R273" s="111"/>
    </row>
    <row r="274">
      <c r="E274" s="144"/>
      <c r="F274" s="111"/>
      <c r="K274" s="144"/>
      <c r="L274" s="111"/>
      <c r="M274" s="144"/>
      <c r="N274" s="111"/>
      <c r="O274" s="144"/>
      <c r="Q274" s="144"/>
      <c r="R274" s="111"/>
    </row>
    <row r="275">
      <c r="E275" s="144"/>
      <c r="F275" s="111"/>
      <c r="K275" s="144"/>
      <c r="L275" s="111"/>
      <c r="M275" s="144"/>
      <c r="N275" s="111"/>
      <c r="O275" s="144"/>
      <c r="Q275" s="144"/>
      <c r="R275" s="111"/>
    </row>
    <row r="276">
      <c r="E276" s="144"/>
      <c r="F276" s="111"/>
      <c r="K276" s="144"/>
      <c r="L276" s="111"/>
      <c r="M276" s="144"/>
      <c r="N276" s="111"/>
      <c r="O276" s="144"/>
      <c r="Q276" s="144"/>
      <c r="R276" s="111"/>
    </row>
    <row r="277">
      <c r="E277" s="144"/>
      <c r="F277" s="111"/>
      <c r="K277" s="144"/>
      <c r="L277" s="111"/>
      <c r="M277" s="144"/>
      <c r="N277" s="111"/>
      <c r="O277" s="144"/>
      <c r="Q277" s="144"/>
      <c r="R277" s="111"/>
    </row>
    <row r="278">
      <c r="E278" s="144"/>
      <c r="F278" s="111"/>
      <c r="K278" s="144"/>
      <c r="L278" s="111"/>
      <c r="M278" s="144"/>
      <c r="N278" s="111"/>
      <c r="O278" s="144"/>
      <c r="Q278" s="144"/>
      <c r="R278" s="111"/>
    </row>
    <row r="279">
      <c r="E279" s="144"/>
      <c r="F279" s="111"/>
      <c r="K279" s="144"/>
      <c r="L279" s="111"/>
      <c r="M279" s="144"/>
      <c r="N279" s="111"/>
      <c r="O279" s="144"/>
      <c r="Q279" s="144"/>
      <c r="R279" s="111"/>
    </row>
    <row r="280">
      <c r="E280" s="144"/>
      <c r="F280" s="111"/>
      <c r="K280" s="144"/>
      <c r="L280" s="111"/>
      <c r="M280" s="144"/>
      <c r="N280" s="111"/>
      <c r="O280" s="144"/>
      <c r="Q280" s="144"/>
      <c r="R280" s="111"/>
    </row>
    <row r="281">
      <c r="E281" s="144"/>
      <c r="F281" s="111"/>
      <c r="K281" s="144"/>
      <c r="L281" s="111"/>
      <c r="M281" s="144"/>
      <c r="N281" s="111"/>
      <c r="O281" s="144"/>
      <c r="Q281" s="144"/>
      <c r="R281" s="111"/>
    </row>
    <row r="282">
      <c r="E282" s="144"/>
      <c r="F282" s="111"/>
      <c r="K282" s="144"/>
      <c r="L282" s="111"/>
      <c r="M282" s="144"/>
      <c r="N282" s="111"/>
      <c r="O282" s="144"/>
      <c r="Q282" s="144"/>
      <c r="R282" s="111"/>
    </row>
    <row r="283">
      <c r="E283" s="144"/>
      <c r="F283" s="111"/>
      <c r="K283" s="144"/>
      <c r="L283" s="111"/>
      <c r="M283" s="144"/>
      <c r="N283" s="111"/>
      <c r="O283" s="144"/>
      <c r="Q283" s="144"/>
      <c r="R283" s="111"/>
    </row>
    <row r="284">
      <c r="E284" s="144"/>
      <c r="F284" s="111"/>
      <c r="K284" s="144"/>
      <c r="L284" s="111"/>
      <c r="M284" s="144"/>
      <c r="N284" s="111"/>
      <c r="O284" s="144"/>
      <c r="Q284" s="144"/>
      <c r="R284" s="111"/>
    </row>
    <row r="285">
      <c r="E285" s="144"/>
      <c r="F285" s="111"/>
      <c r="K285" s="144"/>
      <c r="L285" s="111"/>
      <c r="M285" s="144"/>
      <c r="N285" s="111"/>
      <c r="O285" s="144"/>
      <c r="Q285" s="144"/>
      <c r="R285" s="111"/>
    </row>
    <row r="286">
      <c r="E286" s="144"/>
      <c r="F286" s="111"/>
      <c r="K286" s="144"/>
      <c r="L286" s="111"/>
      <c r="M286" s="144"/>
      <c r="N286" s="111"/>
      <c r="O286" s="144"/>
      <c r="Q286" s="144"/>
      <c r="R286" s="111"/>
    </row>
    <row r="287">
      <c r="E287" s="144"/>
      <c r="F287" s="111"/>
      <c r="K287" s="144"/>
      <c r="L287" s="111"/>
      <c r="M287" s="144"/>
      <c r="N287" s="111"/>
      <c r="O287" s="144"/>
      <c r="Q287" s="144"/>
      <c r="R287" s="111"/>
    </row>
    <row r="288">
      <c r="E288" s="144"/>
      <c r="F288" s="111"/>
      <c r="K288" s="144"/>
      <c r="L288" s="111"/>
      <c r="M288" s="144"/>
      <c r="N288" s="111"/>
      <c r="O288" s="144"/>
      <c r="Q288" s="144"/>
      <c r="R288" s="111"/>
    </row>
    <row r="289">
      <c r="E289" s="144"/>
      <c r="F289" s="111"/>
      <c r="K289" s="144"/>
      <c r="L289" s="111"/>
      <c r="M289" s="144"/>
      <c r="N289" s="111"/>
      <c r="O289" s="144"/>
      <c r="Q289" s="144"/>
      <c r="R289" s="111"/>
    </row>
    <row r="290">
      <c r="E290" s="144"/>
      <c r="F290" s="111"/>
      <c r="K290" s="144"/>
      <c r="L290" s="111"/>
      <c r="M290" s="144"/>
      <c r="N290" s="111"/>
      <c r="O290" s="144"/>
      <c r="Q290" s="144"/>
      <c r="R290" s="111"/>
    </row>
    <row r="291">
      <c r="E291" s="144"/>
      <c r="F291" s="111"/>
      <c r="K291" s="144"/>
      <c r="L291" s="111"/>
      <c r="M291" s="144"/>
      <c r="N291" s="111"/>
      <c r="O291" s="144"/>
      <c r="Q291" s="144"/>
      <c r="R291" s="111"/>
    </row>
    <row r="292">
      <c r="E292" s="144"/>
      <c r="F292" s="111"/>
      <c r="K292" s="144"/>
      <c r="L292" s="111"/>
      <c r="M292" s="144"/>
      <c r="N292" s="111"/>
      <c r="O292" s="144"/>
      <c r="Q292" s="144"/>
      <c r="R292" s="111"/>
    </row>
    <row r="293">
      <c r="E293" s="144"/>
      <c r="F293" s="111"/>
      <c r="K293" s="144"/>
      <c r="L293" s="111"/>
      <c r="M293" s="144"/>
      <c r="N293" s="111"/>
      <c r="O293" s="144"/>
      <c r="Q293" s="144"/>
      <c r="R293" s="111"/>
    </row>
    <row r="294">
      <c r="E294" s="144"/>
      <c r="F294" s="111"/>
      <c r="K294" s="144"/>
      <c r="L294" s="111"/>
      <c r="M294" s="144"/>
      <c r="N294" s="111"/>
      <c r="O294" s="144"/>
      <c r="Q294" s="144"/>
      <c r="R294" s="111"/>
    </row>
    <row r="295">
      <c r="E295" s="144"/>
      <c r="F295" s="111"/>
      <c r="K295" s="144"/>
      <c r="L295" s="111"/>
      <c r="M295" s="144"/>
      <c r="N295" s="111"/>
      <c r="O295" s="144"/>
      <c r="Q295" s="144"/>
      <c r="R295" s="111"/>
    </row>
    <row r="296">
      <c r="E296" s="144"/>
      <c r="F296" s="111"/>
      <c r="K296" s="144"/>
      <c r="L296" s="111"/>
      <c r="M296" s="144"/>
      <c r="N296" s="111"/>
      <c r="O296" s="144"/>
      <c r="Q296" s="144"/>
      <c r="R296" s="111"/>
    </row>
    <row r="297">
      <c r="E297" s="144"/>
      <c r="F297" s="111"/>
      <c r="K297" s="144"/>
      <c r="L297" s="111"/>
      <c r="M297" s="144"/>
      <c r="N297" s="111"/>
      <c r="O297" s="144"/>
      <c r="Q297" s="144"/>
      <c r="R297" s="111"/>
    </row>
    <row r="298">
      <c r="E298" s="144"/>
      <c r="F298" s="111"/>
      <c r="K298" s="144"/>
      <c r="L298" s="111"/>
      <c r="M298" s="144"/>
      <c r="N298" s="111"/>
      <c r="O298" s="144"/>
      <c r="Q298" s="144"/>
      <c r="R298" s="111"/>
    </row>
    <row r="299">
      <c r="E299" s="144"/>
      <c r="F299" s="111"/>
      <c r="K299" s="144"/>
      <c r="L299" s="111"/>
      <c r="M299" s="144"/>
      <c r="N299" s="111"/>
      <c r="O299" s="144"/>
      <c r="Q299" s="144"/>
      <c r="R299" s="111"/>
    </row>
    <row r="300">
      <c r="E300" s="144"/>
      <c r="F300" s="111"/>
      <c r="K300" s="144"/>
      <c r="L300" s="111"/>
      <c r="M300" s="144"/>
      <c r="N300" s="111"/>
      <c r="O300" s="144"/>
      <c r="Q300" s="144"/>
      <c r="R300" s="111"/>
    </row>
    <row r="301">
      <c r="E301" s="144"/>
      <c r="F301" s="111"/>
      <c r="K301" s="144"/>
      <c r="L301" s="111"/>
      <c r="M301" s="144"/>
      <c r="N301" s="111"/>
      <c r="O301" s="144"/>
      <c r="Q301" s="144"/>
      <c r="R301" s="111"/>
    </row>
    <row r="302">
      <c r="E302" s="144"/>
      <c r="F302" s="111"/>
      <c r="K302" s="144"/>
      <c r="L302" s="111"/>
      <c r="M302" s="144"/>
      <c r="N302" s="111"/>
      <c r="O302" s="144"/>
      <c r="Q302" s="144"/>
      <c r="R302" s="111"/>
    </row>
    <row r="303">
      <c r="E303" s="144"/>
      <c r="F303" s="111"/>
      <c r="K303" s="144"/>
      <c r="L303" s="111"/>
      <c r="M303" s="144"/>
      <c r="N303" s="111"/>
      <c r="O303" s="144"/>
      <c r="Q303" s="144"/>
      <c r="R303" s="111"/>
    </row>
    <row r="304">
      <c r="E304" s="144"/>
      <c r="F304" s="111"/>
      <c r="K304" s="144"/>
      <c r="L304" s="111"/>
      <c r="M304" s="144"/>
      <c r="N304" s="111"/>
      <c r="O304" s="144"/>
      <c r="Q304" s="144"/>
      <c r="R304" s="111"/>
    </row>
    <row r="305">
      <c r="E305" s="144"/>
      <c r="F305" s="111"/>
      <c r="K305" s="144"/>
      <c r="L305" s="111"/>
      <c r="M305" s="144"/>
      <c r="N305" s="111"/>
      <c r="O305" s="144"/>
      <c r="Q305" s="144"/>
      <c r="R305" s="111"/>
    </row>
    <row r="306">
      <c r="E306" s="144"/>
      <c r="F306" s="111"/>
      <c r="K306" s="144"/>
      <c r="L306" s="111"/>
      <c r="M306" s="144"/>
      <c r="N306" s="111"/>
      <c r="O306" s="144"/>
      <c r="Q306" s="144"/>
      <c r="R306" s="111"/>
    </row>
    <row r="307">
      <c r="E307" s="144"/>
      <c r="F307" s="111"/>
      <c r="K307" s="144"/>
      <c r="L307" s="111"/>
      <c r="M307" s="144"/>
      <c r="N307" s="111"/>
      <c r="O307" s="144"/>
      <c r="Q307" s="144"/>
      <c r="R307" s="111"/>
    </row>
    <row r="308">
      <c r="E308" s="144"/>
      <c r="F308" s="111"/>
      <c r="K308" s="144"/>
      <c r="L308" s="111"/>
      <c r="M308" s="144"/>
      <c r="N308" s="111"/>
      <c r="O308" s="144"/>
      <c r="Q308" s="144"/>
      <c r="R308" s="111"/>
    </row>
    <row r="309">
      <c r="E309" s="144"/>
      <c r="F309" s="111"/>
      <c r="K309" s="144"/>
      <c r="L309" s="111"/>
      <c r="M309" s="144"/>
      <c r="N309" s="111"/>
      <c r="O309" s="144"/>
      <c r="Q309" s="144"/>
      <c r="R309" s="111"/>
    </row>
    <row r="310">
      <c r="E310" s="144"/>
      <c r="F310" s="111"/>
      <c r="K310" s="144"/>
      <c r="L310" s="111"/>
      <c r="M310" s="144"/>
      <c r="N310" s="111"/>
      <c r="O310" s="144"/>
      <c r="Q310" s="144"/>
      <c r="R310" s="111"/>
    </row>
    <row r="311">
      <c r="E311" s="144"/>
      <c r="F311" s="111"/>
      <c r="K311" s="144"/>
      <c r="L311" s="111"/>
      <c r="M311" s="144"/>
      <c r="N311" s="111"/>
      <c r="O311" s="144"/>
      <c r="Q311" s="144"/>
      <c r="R311" s="111"/>
    </row>
    <row r="312">
      <c r="E312" s="144"/>
      <c r="F312" s="111"/>
      <c r="K312" s="144"/>
      <c r="L312" s="111"/>
      <c r="M312" s="144"/>
      <c r="N312" s="111"/>
      <c r="O312" s="144"/>
      <c r="Q312" s="144"/>
      <c r="R312" s="111"/>
    </row>
    <row r="313">
      <c r="E313" s="144"/>
      <c r="F313" s="111"/>
      <c r="K313" s="144"/>
      <c r="L313" s="111"/>
      <c r="M313" s="144"/>
      <c r="N313" s="111"/>
      <c r="O313" s="144"/>
      <c r="Q313" s="144"/>
      <c r="R313" s="111"/>
    </row>
    <row r="314">
      <c r="E314" s="144"/>
      <c r="F314" s="111"/>
      <c r="K314" s="144"/>
      <c r="L314" s="111"/>
      <c r="M314" s="144"/>
      <c r="N314" s="111"/>
      <c r="O314" s="144"/>
      <c r="Q314" s="144"/>
      <c r="R314" s="111"/>
    </row>
    <row r="315">
      <c r="E315" s="144"/>
      <c r="F315" s="111"/>
      <c r="K315" s="144"/>
      <c r="L315" s="111"/>
      <c r="M315" s="144"/>
      <c r="N315" s="111"/>
      <c r="O315" s="144"/>
      <c r="Q315" s="144"/>
      <c r="R315" s="111"/>
    </row>
    <row r="316">
      <c r="E316" s="144"/>
      <c r="F316" s="111"/>
      <c r="K316" s="144"/>
      <c r="L316" s="111"/>
      <c r="M316" s="144"/>
      <c r="N316" s="111"/>
      <c r="O316" s="144"/>
      <c r="Q316" s="144"/>
      <c r="R316" s="111"/>
    </row>
    <row r="317">
      <c r="E317" s="144"/>
      <c r="F317" s="111"/>
      <c r="K317" s="144"/>
      <c r="L317" s="111"/>
      <c r="M317" s="144"/>
      <c r="N317" s="111"/>
      <c r="O317" s="144"/>
      <c r="Q317" s="144"/>
      <c r="R317" s="111"/>
    </row>
    <row r="318">
      <c r="E318" s="144"/>
      <c r="F318" s="111"/>
      <c r="K318" s="144"/>
      <c r="L318" s="111"/>
      <c r="M318" s="144"/>
      <c r="N318" s="111"/>
      <c r="O318" s="144"/>
      <c r="Q318" s="144"/>
      <c r="R318" s="111"/>
    </row>
    <row r="319">
      <c r="E319" s="144"/>
      <c r="F319" s="111"/>
      <c r="K319" s="144"/>
      <c r="L319" s="111"/>
      <c r="M319" s="144"/>
      <c r="N319" s="111"/>
      <c r="O319" s="144"/>
      <c r="Q319" s="144"/>
      <c r="R319" s="111"/>
    </row>
    <row r="320">
      <c r="E320" s="144"/>
      <c r="F320" s="111"/>
      <c r="K320" s="144"/>
      <c r="L320" s="111"/>
      <c r="M320" s="144"/>
      <c r="N320" s="111"/>
      <c r="O320" s="144"/>
      <c r="Q320" s="144"/>
      <c r="R320" s="111"/>
    </row>
    <row r="321">
      <c r="E321" s="144"/>
      <c r="F321" s="111"/>
      <c r="K321" s="144"/>
      <c r="L321" s="111"/>
      <c r="M321" s="144"/>
      <c r="N321" s="111"/>
      <c r="O321" s="144"/>
      <c r="Q321" s="144"/>
      <c r="R321" s="111"/>
    </row>
    <row r="322">
      <c r="E322" s="144"/>
      <c r="F322" s="111"/>
      <c r="K322" s="144"/>
      <c r="L322" s="111"/>
      <c r="M322" s="144"/>
      <c r="N322" s="111"/>
      <c r="O322" s="144"/>
      <c r="Q322" s="144"/>
      <c r="R322" s="111"/>
    </row>
    <row r="323">
      <c r="E323" s="144"/>
      <c r="F323" s="111"/>
      <c r="K323" s="144"/>
      <c r="L323" s="111"/>
      <c r="M323" s="144"/>
      <c r="N323" s="111"/>
      <c r="O323" s="144"/>
      <c r="Q323" s="144"/>
      <c r="R323" s="111"/>
    </row>
    <row r="324">
      <c r="E324" s="144"/>
      <c r="F324" s="111"/>
      <c r="K324" s="144"/>
      <c r="L324" s="111"/>
      <c r="M324" s="144"/>
      <c r="N324" s="111"/>
      <c r="O324" s="144"/>
      <c r="Q324" s="144"/>
      <c r="R324" s="111"/>
    </row>
    <row r="325">
      <c r="E325" s="144"/>
      <c r="F325" s="111"/>
      <c r="K325" s="144"/>
      <c r="L325" s="111"/>
      <c r="M325" s="144"/>
      <c r="N325" s="111"/>
      <c r="O325" s="144"/>
      <c r="Q325" s="144"/>
      <c r="R325" s="111"/>
    </row>
    <row r="326">
      <c r="E326" s="144"/>
      <c r="F326" s="111"/>
      <c r="K326" s="144"/>
      <c r="L326" s="111"/>
      <c r="M326" s="144"/>
      <c r="N326" s="111"/>
      <c r="O326" s="144"/>
      <c r="Q326" s="144"/>
      <c r="R326" s="111"/>
    </row>
    <row r="327">
      <c r="E327" s="144"/>
      <c r="F327" s="111"/>
      <c r="K327" s="144"/>
      <c r="L327" s="111"/>
      <c r="M327" s="144"/>
      <c r="N327" s="111"/>
      <c r="O327" s="144"/>
      <c r="Q327" s="144"/>
      <c r="R327" s="111"/>
    </row>
    <row r="328">
      <c r="E328" s="144"/>
      <c r="F328" s="111"/>
      <c r="K328" s="144"/>
      <c r="L328" s="111"/>
      <c r="M328" s="144"/>
      <c r="N328" s="111"/>
      <c r="O328" s="144"/>
      <c r="Q328" s="144"/>
      <c r="R328" s="111"/>
    </row>
    <row r="329">
      <c r="E329" s="144"/>
      <c r="F329" s="111"/>
      <c r="K329" s="144"/>
      <c r="L329" s="111"/>
      <c r="M329" s="144"/>
      <c r="N329" s="111"/>
      <c r="O329" s="144"/>
      <c r="Q329" s="144"/>
      <c r="R329" s="111"/>
    </row>
    <row r="330">
      <c r="E330" s="144"/>
      <c r="F330" s="111"/>
      <c r="K330" s="144"/>
      <c r="L330" s="111"/>
      <c r="M330" s="144"/>
      <c r="N330" s="111"/>
      <c r="O330" s="144"/>
      <c r="Q330" s="144"/>
      <c r="R330" s="111"/>
    </row>
    <row r="331">
      <c r="E331" s="144"/>
      <c r="F331" s="111"/>
      <c r="K331" s="144"/>
      <c r="L331" s="111"/>
      <c r="M331" s="144"/>
      <c r="N331" s="111"/>
      <c r="O331" s="144"/>
      <c r="Q331" s="144"/>
      <c r="R331" s="111"/>
    </row>
    <row r="332">
      <c r="E332" s="144"/>
      <c r="F332" s="111"/>
      <c r="K332" s="144"/>
      <c r="L332" s="111"/>
      <c r="M332" s="144"/>
      <c r="N332" s="111"/>
      <c r="O332" s="144"/>
      <c r="Q332" s="144"/>
      <c r="R332" s="111"/>
    </row>
    <row r="333">
      <c r="E333" s="144"/>
      <c r="F333" s="111"/>
      <c r="K333" s="144"/>
      <c r="L333" s="111"/>
      <c r="M333" s="144"/>
      <c r="N333" s="111"/>
      <c r="O333" s="144"/>
      <c r="Q333" s="144"/>
      <c r="R333" s="111"/>
    </row>
    <row r="334">
      <c r="E334" s="144"/>
      <c r="F334" s="111"/>
      <c r="K334" s="144"/>
      <c r="L334" s="111"/>
      <c r="M334" s="144"/>
      <c r="N334" s="111"/>
      <c r="O334" s="144"/>
      <c r="Q334" s="144"/>
      <c r="R334" s="111"/>
    </row>
    <row r="335">
      <c r="E335" s="144"/>
      <c r="F335" s="111"/>
      <c r="K335" s="144"/>
      <c r="L335" s="111"/>
      <c r="M335" s="144"/>
      <c r="N335" s="111"/>
      <c r="O335" s="144"/>
      <c r="Q335" s="144"/>
      <c r="R335" s="111"/>
    </row>
    <row r="336">
      <c r="E336" s="144"/>
      <c r="F336" s="111"/>
      <c r="K336" s="144"/>
      <c r="L336" s="111"/>
      <c r="M336" s="144"/>
      <c r="N336" s="111"/>
      <c r="O336" s="144"/>
      <c r="Q336" s="144"/>
      <c r="R336" s="111"/>
    </row>
    <row r="337">
      <c r="E337" s="144"/>
      <c r="F337" s="111"/>
      <c r="K337" s="144"/>
      <c r="L337" s="111"/>
      <c r="M337" s="144"/>
      <c r="N337" s="111"/>
      <c r="O337" s="144"/>
      <c r="Q337" s="144"/>
      <c r="R337" s="111"/>
    </row>
    <row r="338">
      <c r="E338" s="144"/>
      <c r="F338" s="111"/>
      <c r="K338" s="144"/>
      <c r="L338" s="111"/>
      <c r="M338" s="144"/>
      <c r="N338" s="111"/>
      <c r="O338" s="144"/>
      <c r="Q338" s="144"/>
      <c r="R338" s="111"/>
    </row>
    <row r="339">
      <c r="E339" s="144"/>
      <c r="F339" s="111"/>
      <c r="K339" s="144"/>
      <c r="L339" s="111"/>
      <c r="M339" s="144"/>
      <c r="N339" s="111"/>
      <c r="O339" s="144"/>
      <c r="Q339" s="144"/>
      <c r="R339" s="111"/>
    </row>
    <row r="340">
      <c r="E340" s="144"/>
      <c r="F340" s="111"/>
      <c r="K340" s="144"/>
      <c r="L340" s="111"/>
      <c r="M340" s="144"/>
      <c r="N340" s="111"/>
      <c r="O340" s="144"/>
      <c r="Q340" s="144"/>
      <c r="R340" s="111"/>
    </row>
    <row r="341">
      <c r="E341" s="144"/>
      <c r="F341" s="111"/>
      <c r="K341" s="144"/>
      <c r="L341" s="111"/>
      <c r="M341" s="144"/>
      <c r="N341" s="111"/>
      <c r="O341" s="144"/>
      <c r="Q341" s="144"/>
      <c r="R341" s="111"/>
    </row>
    <row r="342">
      <c r="E342" s="144"/>
      <c r="F342" s="111"/>
      <c r="K342" s="144"/>
      <c r="L342" s="111"/>
      <c r="M342" s="144"/>
      <c r="N342" s="111"/>
      <c r="O342" s="144"/>
      <c r="Q342" s="144"/>
      <c r="R342" s="111"/>
    </row>
    <row r="343">
      <c r="E343" s="144"/>
      <c r="F343" s="111"/>
      <c r="K343" s="144"/>
      <c r="L343" s="111"/>
      <c r="M343" s="144"/>
      <c r="N343" s="111"/>
      <c r="O343" s="144"/>
      <c r="Q343" s="144"/>
      <c r="R343" s="111"/>
    </row>
    <row r="344">
      <c r="E344" s="144"/>
      <c r="F344" s="111"/>
      <c r="K344" s="144"/>
      <c r="L344" s="111"/>
      <c r="M344" s="144"/>
      <c r="N344" s="111"/>
      <c r="O344" s="144"/>
      <c r="Q344" s="144"/>
      <c r="R344" s="111"/>
    </row>
    <row r="345">
      <c r="E345" s="144"/>
      <c r="F345" s="111"/>
      <c r="K345" s="144"/>
      <c r="L345" s="111"/>
      <c r="M345" s="144"/>
      <c r="N345" s="111"/>
      <c r="O345" s="144"/>
      <c r="Q345" s="144"/>
      <c r="R345" s="111"/>
    </row>
    <row r="346">
      <c r="E346" s="144"/>
      <c r="F346" s="111"/>
      <c r="K346" s="144"/>
      <c r="L346" s="111"/>
      <c r="M346" s="144"/>
      <c r="N346" s="111"/>
      <c r="O346" s="144"/>
      <c r="Q346" s="144"/>
      <c r="R346" s="111"/>
    </row>
    <row r="347">
      <c r="E347" s="144"/>
      <c r="F347" s="111"/>
      <c r="K347" s="144"/>
      <c r="L347" s="111"/>
      <c r="M347" s="144"/>
      <c r="N347" s="111"/>
      <c r="O347" s="144"/>
      <c r="Q347" s="144"/>
      <c r="R347" s="111"/>
    </row>
    <row r="348">
      <c r="E348" s="144"/>
      <c r="F348" s="111"/>
      <c r="K348" s="144"/>
      <c r="L348" s="111"/>
      <c r="M348" s="144"/>
      <c r="N348" s="111"/>
      <c r="O348" s="144"/>
      <c r="Q348" s="144"/>
      <c r="R348" s="111"/>
    </row>
    <row r="349">
      <c r="E349" s="144"/>
      <c r="F349" s="111"/>
      <c r="K349" s="144"/>
      <c r="L349" s="111"/>
      <c r="M349" s="144"/>
      <c r="N349" s="111"/>
      <c r="O349" s="144"/>
      <c r="Q349" s="144"/>
      <c r="R349" s="111"/>
    </row>
    <row r="350">
      <c r="E350" s="144"/>
      <c r="F350" s="111"/>
      <c r="K350" s="144"/>
      <c r="L350" s="111"/>
      <c r="M350" s="144"/>
      <c r="N350" s="111"/>
      <c r="O350" s="144"/>
      <c r="Q350" s="144"/>
      <c r="R350" s="111"/>
    </row>
    <row r="351">
      <c r="E351" s="144"/>
      <c r="F351" s="111"/>
      <c r="K351" s="144"/>
      <c r="L351" s="111"/>
      <c r="M351" s="144"/>
      <c r="N351" s="111"/>
      <c r="O351" s="144"/>
      <c r="Q351" s="144"/>
      <c r="R351" s="111"/>
    </row>
    <row r="352">
      <c r="E352" s="144"/>
      <c r="F352" s="111"/>
      <c r="K352" s="144"/>
      <c r="L352" s="111"/>
      <c r="M352" s="144"/>
      <c r="N352" s="111"/>
      <c r="O352" s="144"/>
      <c r="Q352" s="144"/>
      <c r="R352" s="111"/>
    </row>
    <row r="353">
      <c r="E353" s="144"/>
      <c r="F353" s="111"/>
      <c r="K353" s="144"/>
      <c r="L353" s="111"/>
      <c r="M353" s="144"/>
      <c r="N353" s="111"/>
      <c r="O353" s="144"/>
      <c r="Q353" s="144"/>
      <c r="R353" s="111"/>
    </row>
    <row r="354">
      <c r="E354" s="144"/>
      <c r="F354" s="111"/>
      <c r="K354" s="144"/>
      <c r="L354" s="111"/>
      <c r="M354" s="144"/>
      <c r="N354" s="111"/>
      <c r="O354" s="144"/>
      <c r="Q354" s="144"/>
      <c r="R354" s="111"/>
    </row>
    <row r="355">
      <c r="E355" s="144"/>
      <c r="F355" s="111"/>
      <c r="K355" s="144"/>
      <c r="L355" s="111"/>
      <c r="M355" s="144"/>
      <c r="N355" s="111"/>
      <c r="O355" s="144"/>
      <c r="Q355" s="144"/>
      <c r="R355" s="111"/>
    </row>
    <row r="356">
      <c r="E356" s="144"/>
      <c r="F356" s="111"/>
      <c r="K356" s="144"/>
      <c r="L356" s="111"/>
      <c r="M356" s="144"/>
      <c r="N356" s="111"/>
      <c r="O356" s="144"/>
      <c r="Q356" s="144"/>
      <c r="R356" s="111"/>
    </row>
    <row r="357">
      <c r="E357" s="144"/>
      <c r="F357" s="111"/>
      <c r="K357" s="144"/>
      <c r="L357" s="111"/>
      <c r="M357" s="144"/>
      <c r="N357" s="111"/>
      <c r="O357" s="144"/>
      <c r="Q357" s="144"/>
      <c r="R357" s="111"/>
    </row>
    <row r="358">
      <c r="E358" s="144"/>
      <c r="F358" s="111"/>
      <c r="K358" s="144"/>
      <c r="L358" s="111"/>
      <c r="M358" s="144"/>
      <c r="N358" s="111"/>
      <c r="O358" s="144"/>
      <c r="Q358" s="144"/>
      <c r="R358" s="111"/>
    </row>
    <row r="359">
      <c r="E359" s="144"/>
      <c r="F359" s="111"/>
      <c r="K359" s="144"/>
      <c r="L359" s="111"/>
      <c r="M359" s="144"/>
      <c r="N359" s="111"/>
      <c r="O359" s="144"/>
      <c r="Q359" s="144"/>
      <c r="R359" s="111"/>
    </row>
    <row r="360">
      <c r="E360" s="144"/>
      <c r="F360" s="111"/>
      <c r="K360" s="144"/>
      <c r="L360" s="111"/>
      <c r="M360" s="144"/>
      <c r="N360" s="111"/>
      <c r="O360" s="144"/>
      <c r="Q360" s="144"/>
      <c r="R360" s="111"/>
    </row>
    <row r="361">
      <c r="E361" s="144"/>
      <c r="F361" s="111"/>
      <c r="K361" s="144"/>
      <c r="L361" s="111"/>
      <c r="M361" s="144"/>
      <c r="N361" s="111"/>
      <c r="O361" s="144"/>
      <c r="Q361" s="144"/>
      <c r="R361" s="111"/>
    </row>
    <row r="362">
      <c r="E362" s="144"/>
      <c r="F362" s="111"/>
      <c r="K362" s="144"/>
      <c r="L362" s="111"/>
      <c r="M362" s="144"/>
      <c r="N362" s="111"/>
      <c r="O362" s="144"/>
      <c r="Q362" s="144"/>
      <c r="R362" s="111"/>
    </row>
    <row r="363">
      <c r="E363" s="144"/>
      <c r="F363" s="111"/>
      <c r="K363" s="144"/>
      <c r="L363" s="111"/>
      <c r="M363" s="144"/>
      <c r="N363" s="111"/>
      <c r="O363" s="144"/>
      <c r="Q363" s="144"/>
      <c r="R363" s="111"/>
    </row>
    <row r="364">
      <c r="E364" s="144"/>
      <c r="F364" s="111"/>
      <c r="K364" s="144"/>
      <c r="L364" s="111"/>
      <c r="M364" s="144"/>
      <c r="N364" s="111"/>
      <c r="O364" s="144"/>
      <c r="Q364" s="144"/>
      <c r="R364" s="111"/>
    </row>
    <row r="365">
      <c r="E365" s="144"/>
      <c r="F365" s="111"/>
      <c r="K365" s="144"/>
      <c r="L365" s="111"/>
      <c r="M365" s="144"/>
      <c r="N365" s="111"/>
      <c r="O365" s="144"/>
      <c r="Q365" s="144"/>
      <c r="R365" s="111"/>
    </row>
    <row r="366">
      <c r="E366" s="144"/>
      <c r="F366" s="111"/>
      <c r="K366" s="144"/>
      <c r="L366" s="111"/>
      <c r="M366" s="144"/>
      <c r="N366" s="111"/>
      <c r="O366" s="144"/>
      <c r="Q366" s="144"/>
      <c r="R366" s="111"/>
    </row>
    <row r="367">
      <c r="E367" s="144"/>
      <c r="F367" s="111"/>
      <c r="K367" s="144"/>
      <c r="L367" s="111"/>
      <c r="M367" s="144"/>
      <c r="N367" s="111"/>
      <c r="O367" s="144"/>
      <c r="Q367" s="144"/>
      <c r="R367" s="111"/>
    </row>
    <row r="368">
      <c r="E368" s="144"/>
      <c r="F368" s="111"/>
      <c r="K368" s="144"/>
      <c r="L368" s="111"/>
      <c r="M368" s="144"/>
      <c r="N368" s="111"/>
      <c r="O368" s="144"/>
      <c r="Q368" s="144"/>
      <c r="R368" s="111"/>
    </row>
    <row r="369">
      <c r="E369" s="144"/>
      <c r="F369" s="111"/>
      <c r="K369" s="144"/>
      <c r="L369" s="111"/>
      <c r="M369" s="144"/>
      <c r="N369" s="111"/>
      <c r="O369" s="144"/>
      <c r="Q369" s="144"/>
      <c r="R369" s="111"/>
    </row>
    <row r="370">
      <c r="E370" s="144"/>
      <c r="F370" s="111"/>
      <c r="K370" s="144"/>
      <c r="L370" s="111"/>
      <c r="M370" s="144"/>
      <c r="N370" s="111"/>
      <c r="O370" s="144"/>
      <c r="Q370" s="144"/>
      <c r="R370" s="111"/>
    </row>
    <row r="371">
      <c r="E371" s="144"/>
      <c r="F371" s="111"/>
      <c r="K371" s="144"/>
      <c r="L371" s="111"/>
      <c r="M371" s="144"/>
      <c r="N371" s="111"/>
      <c r="O371" s="144"/>
      <c r="Q371" s="144"/>
      <c r="R371" s="111"/>
    </row>
    <row r="372">
      <c r="E372" s="144"/>
      <c r="F372" s="111"/>
      <c r="K372" s="144"/>
      <c r="L372" s="111"/>
      <c r="M372" s="144"/>
      <c r="N372" s="111"/>
      <c r="O372" s="144"/>
      <c r="Q372" s="144"/>
      <c r="R372" s="111"/>
    </row>
    <row r="373">
      <c r="E373" s="144"/>
      <c r="F373" s="111"/>
      <c r="K373" s="144"/>
      <c r="L373" s="111"/>
      <c r="M373" s="144"/>
      <c r="N373" s="111"/>
      <c r="O373" s="144"/>
      <c r="Q373" s="144"/>
      <c r="R373" s="111"/>
    </row>
    <row r="374">
      <c r="E374" s="144"/>
      <c r="F374" s="111"/>
      <c r="K374" s="144"/>
      <c r="L374" s="111"/>
      <c r="M374" s="144"/>
      <c r="N374" s="111"/>
      <c r="O374" s="144"/>
      <c r="Q374" s="144"/>
      <c r="R374" s="111"/>
    </row>
    <row r="375">
      <c r="E375" s="144"/>
      <c r="F375" s="111"/>
      <c r="K375" s="144"/>
      <c r="L375" s="111"/>
      <c r="M375" s="144"/>
      <c r="N375" s="111"/>
      <c r="O375" s="144"/>
      <c r="Q375" s="144"/>
      <c r="R375" s="111"/>
    </row>
    <row r="376">
      <c r="E376" s="144"/>
      <c r="F376" s="111"/>
      <c r="K376" s="144"/>
      <c r="L376" s="111"/>
      <c r="M376" s="144"/>
      <c r="N376" s="111"/>
      <c r="O376" s="144"/>
      <c r="Q376" s="144"/>
      <c r="R376" s="111"/>
    </row>
    <row r="377">
      <c r="E377" s="144"/>
      <c r="F377" s="111"/>
      <c r="K377" s="144"/>
      <c r="L377" s="111"/>
      <c r="M377" s="144"/>
      <c r="N377" s="111"/>
      <c r="O377" s="144"/>
      <c r="Q377" s="144"/>
      <c r="R377" s="111"/>
    </row>
    <row r="378">
      <c r="E378" s="144"/>
      <c r="F378" s="111"/>
      <c r="K378" s="144"/>
      <c r="L378" s="111"/>
      <c r="M378" s="144"/>
      <c r="N378" s="111"/>
      <c r="O378" s="144"/>
      <c r="Q378" s="144"/>
      <c r="R378" s="111"/>
    </row>
    <row r="379">
      <c r="E379" s="144"/>
      <c r="F379" s="111"/>
      <c r="K379" s="144"/>
      <c r="L379" s="111"/>
      <c r="M379" s="144"/>
      <c r="N379" s="111"/>
      <c r="O379" s="144"/>
      <c r="Q379" s="144"/>
      <c r="R379" s="111"/>
    </row>
    <row r="380">
      <c r="E380" s="144"/>
      <c r="F380" s="111"/>
      <c r="K380" s="144"/>
      <c r="L380" s="111"/>
      <c r="M380" s="144"/>
      <c r="N380" s="111"/>
      <c r="O380" s="144"/>
      <c r="Q380" s="144"/>
      <c r="R380" s="111"/>
    </row>
    <row r="381">
      <c r="E381" s="144"/>
      <c r="F381" s="111"/>
      <c r="K381" s="144"/>
      <c r="L381" s="111"/>
      <c r="M381" s="144"/>
      <c r="N381" s="111"/>
      <c r="O381" s="144"/>
      <c r="Q381" s="144"/>
      <c r="R381" s="111"/>
    </row>
    <row r="382">
      <c r="E382" s="144"/>
      <c r="F382" s="111"/>
      <c r="K382" s="144"/>
      <c r="L382" s="111"/>
      <c r="M382" s="144"/>
      <c r="N382" s="111"/>
      <c r="O382" s="144"/>
      <c r="Q382" s="144"/>
      <c r="R382" s="111"/>
    </row>
    <row r="383">
      <c r="E383" s="144"/>
      <c r="F383" s="111"/>
      <c r="K383" s="144"/>
      <c r="L383" s="111"/>
      <c r="M383" s="144"/>
      <c r="N383" s="111"/>
      <c r="O383" s="144"/>
      <c r="Q383" s="144"/>
      <c r="R383" s="111"/>
    </row>
    <row r="384">
      <c r="E384" s="144"/>
      <c r="F384" s="111"/>
      <c r="K384" s="144"/>
      <c r="L384" s="111"/>
      <c r="M384" s="144"/>
      <c r="N384" s="111"/>
      <c r="O384" s="144"/>
      <c r="Q384" s="144"/>
      <c r="R384" s="111"/>
    </row>
    <row r="385">
      <c r="E385" s="144"/>
      <c r="F385" s="111"/>
      <c r="K385" s="144"/>
      <c r="L385" s="111"/>
      <c r="M385" s="144"/>
      <c r="N385" s="111"/>
      <c r="O385" s="144"/>
      <c r="Q385" s="144"/>
      <c r="R385" s="111"/>
    </row>
    <row r="386">
      <c r="E386" s="144"/>
      <c r="F386" s="111"/>
      <c r="K386" s="144"/>
      <c r="L386" s="111"/>
      <c r="M386" s="144"/>
      <c r="N386" s="111"/>
      <c r="O386" s="144"/>
      <c r="Q386" s="144"/>
      <c r="R386" s="111"/>
    </row>
    <row r="387">
      <c r="E387" s="144"/>
      <c r="F387" s="111"/>
      <c r="K387" s="144"/>
      <c r="L387" s="111"/>
      <c r="M387" s="144"/>
      <c r="N387" s="111"/>
      <c r="O387" s="144"/>
      <c r="Q387" s="144"/>
      <c r="R387" s="111"/>
    </row>
    <row r="388">
      <c r="E388" s="144"/>
      <c r="F388" s="111"/>
      <c r="K388" s="144"/>
      <c r="L388" s="111"/>
      <c r="M388" s="144"/>
      <c r="N388" s="111"/>
      <c r="O388" s="144"/>
      <c r="Q388" s="144"/>
      <c r="R388" s="111"/>
    </row>
    <row r="389">
      <c r="E389" s="144"/>
      <c r="F389" s="111"/>
      <c r="K389" s="144"/>
      <c r="L389" s="111"/>
      <c r="M389" s="144"/>
      <c r="N389" s="111"/>
      <c r="O389" s="144"/>
      <c r="Q389" s="144"/>
      <c r="R389" s="111"/>
    </row>
    <row r="390">
      <c r="E390" s="144"/>
      <c r="F390" s="111"/>
      <c r="K390" s="144"/>
      <c r="L390" s="111"/>
      <c r="M390" s="144"/>
      <c r="N390" s="111"/>
      <c r="O390" s="144"/>
      <c r="Q390" s="144"/>
      <c r="R390" s="111"/>
    </row>
    <row r="391">
      <c r="E391" s="144"/>
      <c r="F391" s="111"/>
      <c r="K391" s="144"/>
      <c r="L391" s="111"/>
      <c r="M391" s="144"/>
      <c r="N391" s="111"/>
      <c r="O391" s="144"/>
      <c r="Q391" s="144"/>
      <c r="R391" s="111"/>
    </row>
    <row r="392">
      <c r="E392" s="144"/>
      <c r="F392" s="111"/>
      <c r="K392" s="144"/>
      <c r="L392" s="111"/>
      <c r="M392" s="144"/>
      <c r="N392" s="111"/>
      <c r="O392" s="144"/>
      <c r="Q392" s="144"/>
      <c r="R392" s="111"/>
    </row>
    <row r="393">
      <c r="E393" s="144"/>
      <c r="F393" s="111"/>
      <c r="K393" s="144"/>
      <c r="L393" s="111"/>
      <c r="M393" s="144"/>
      <c r="N393" s="111"/>
      <c r="O393" s="144"/>
      <c r="Q393" s="144"/>
      <c r="R393" s="111"/>
    </row>
    <row r="394">
      <c r="E394" s="144"/>
      <c r="F394" s="111"/>
      <c r="K394" s="144"/>
      <c r="L394" s="111"/>
      <c r="M394" s="144"/>
      <c r="N394" s="111"/>
      <c r="O394" s="144"/>
      <c r="Q394" s="144"/>
      <c r="R394" s="111"/>
    </row>
    <row r="395">
      <c r="E395" s="144"/>
      <c r="F395" s="111"/>
      <c r="K395" s="144"/>
      <c r="L395" s="111"/>
      <c r="M395" s="144"/>
      <c r="N395" s="111"/>
      <c r="O395" s="144"/>
      <c r="Q395" s="144"/>
      <c r="R395" s="111"/>
    </row>
    <row r="396">
      <c r="E396" s="144"/>
      <c r="F396" s="111"/>
      <c r="K396" s="144"/>
      <c r="L396" s="111"/>
      <c r="M396" s="144"/>
      <c r="N396" s="111"/>
      <c r="O396" s="144"/>
      <c r="Q396" s="144"/>
      <c r="R396" s="111"/>
    </row>
    <row r="397">
      <c r="E397" s="144"/>
      <c r="F397" s="111"/>
      <c r="K397" s="144"/>
      <c r="L397" s="111"/>
      <c r="M397" s="144"/>
      <c r="N397" s="111"/>
      <c r="O397" s="144"/>
      <c r="Q397" s="144"/>
      <c r="R397" s="111"/>
    </row>
    <row r="398">
      <c r="E398" s="144"/>
      <c r="F398" s="111"/>
      <c r="K398" s="144"/>
      <c r="L398" s="111"/>
      <c r="M398" s="144"/>
      <c r="N398" s="111"/>
      <c r="O398" s="144"/>
      <c r="Q398" s="144"/>
      <c r="R398" s="111"/>
    </row>
    <row r="399">
      <c r="E399" s="144"/>
      <c r="F399" s="111"/>
      <c r="K399" s="144"/>
      <c r="L399" s="111"/>
      <c r="M399" s="144"/>
      <c r="N399" s="111"/>
      <c r="O399" s="144"/>
      <c r="Q399" s="144"/>
      <c r="R399" s="111"/>
    </row>
    <row r="400">
      <c r="E400" s="144"/>
      <c r="F400" s="111"/>
      <c r="K400" s="144"/>
      <c r="L400" s="111"/>
      <c r="M400" s="144"/>
      <c r="N400" s="111"/>
      <c r="O400" s="144"/>
      <c r="Q400" s="144"/>
      <c r="R400" s="111"/>
    </row>
    <row r="401">
      <c r="E401" s="144"/>
      <c r="F401" s="111"/>
      <c r="K401" s="144"/>
      <c r="L401" s="111"/>
      <c r="M401" s="144"/>
      <c r="N401" s="111"/>
      <c r="O401" s="144"/>
      <c r="Q401" s="144"/>
      <c r="R401" s="111"/>
    </row>
    <row r="402">
      <c r="E402" s="144"/>
      <c r="F402" s="111"/>
      <c r="K402" s="144"/>
      <c r="L402" s="111"/>
      <c r="M402" s="144"/>
      <c r="N402" s="111"/>
      <c r="O402" s="144"/>
      <c r="Q402" s="144"/>
      <c r="R402" s="111"/>
    </row>
    <row r="403">
      <c r="E403" s="144"/>
      <c r="F403" s="111"/>
      <c r="K403" s="144"/>
      <c r="L403" s="111"/>
      <c r="M403" s="144"/>
      <c r="N403" s="111"/>
      <c r="O403" s="144"/>
      <c r="Q403" s="144"/>
      <c r="R403" s="111"/>
    </row>
    <row r="404">
      <c r="E404" s="144"/>
      <c r="F404" s="111"/>
      <c r="K404" s="144"/>
      <c r="L404" s="111"/>
      <c r="M404" s="144"/>
      <c r="N404" s="111"/>
      <c r="O404" s="144"/>
      <c r="Q404" s="144"/>
      <c r="R404" s="111"/>
    </row>
    <row r="405">
      <c r="E405" s="144"/>
      <c r="F405" s="111"/>
      <c r="K405" s="144"/>
      <c r="L405" s="111"/>
      <c r="M405" s="144"/>
      <c r="N405" s="111"/>
      <c r="O405" s="144"/>
      <c r="Q405" s="144"/>
      <c r="R405" s="111"/>
    </row>
    <row r="406">
      <c r="E406" s="144"/>
      <c r="F406" s="111"/>
      <c r="K406" s="144"/>
      <c r="L406" s="111"/>
      <c r="M406" s="144"/>
      <c r="N406" s="111"/>
      <c r="O406" s="144"/>
      <c r="Q406" s="144"/>
      <c r="R406" s="111"/>
    </row>
    <row r="407">
      <c r="E407" s="144"/>
      <c r="F407" s="111"/>
      <c r="K407" s="144"/>
      <c r="L407" s="111"/>
      <c r="M407" s="144"/>
      <c r="N407" s="111"/>
      <c r="O407" s="144"/>
      <c r="Q407" s="144"/>
      <c r="R407" s="111"/>
    </row>
    <row r="408">
      <c r="E408" s="144"/>
      <c r="F408" s="111"/>
      <c r="K408" s="144"/>
      <c r="L408" s="111"/>
      <c r="M408" s="144"/>
      <c r="N408" s="111"/>
      <c r="O408" s="144"/>
      <c r="Q408" s="144"/>
      <c r="R408" s="111"/>
    </row>
    <row r="409">
      <c r="E409" s="144"/>
      <c r="F409" s="111"/>
      <c r="K409" s="144"/>
      <c r="L409" s="111"/>
      <c r="M409" s="144"/>
      <c r="N409" s="111"/>
      <c r="O409" s="144"/>
      <c r="Q409" s="144"/>
      <c r="R409" s="111"/>
    </row>
    <row r="410">
      <c r="E410" s="144"/>
      <c r="F410" s="111"/>
      <c r="K410" s="144"/>
      <c r="L410" s="111"/>
      <c r="M410" s="144"/>
      <c r="N410" s="111"/>
      <c r="O410" s="144"/>
      <c r="Q410" s="144"/>
      <c r="R410" s="111"/>
    </row>
    <row r="411">
      <c r="E411" s="144"/>
      <c r="F411" s="111"/>
      <c r="K411" s="144"/>
      <c r="L411" s="111"/>
      <c r="M411" s="144"/>
      <c r="N411" s="111"/>
      <c r="O411" s="144"/>
      <c r="Q411" s="144"/>
      <c r="R411" s="111"/>
    </row>
    <row r="412">
      <c r="E412" s="144"/>
      <c r="F412" s="111"/>
      <c r="K412" s="144"/>
      <c r="L412" s="111"/>
      <c r="M412" s="144"/>
      <c r="N412" s="111"/>
      <c r="O412" s="144"/>
      <c r="Q412" s="144"/>
      <c r="R412" s="111"/>
    </row>
    <row r="413">
      <c r="E413" s="144"/>
      <c r="F413" s="111"/>
      <c r="K413" s="144"/>
      <c r="L413" s="111"/>
      <c r="M413" s="144"/>
      <c r="N413" s="111"/>
      <c r="O413" s="144"/>
      <c r="Q413" s="144"/>
      <c r="R413" s="111"/>
    </row>
    <row r="414">
      <c r="E414" s="144"/>
      <c r="F414" s="111"/>
      <c r="K414" s="144"/>
      <c r="L414" s="111"/>
      <c r="M414" s="144"/>
      <c r="N414" s="111"/>
      <c r="O414" s="144"/>
      <c r="Q414" s="144"/>
      <c r="R414" s="111"/>
    </row>
    <row r="415">
      <c r="E415" s="144"/>
      <c r="F415" s="111"/>
      <c r="K415" s="144"/>
      <c r="L415" s="111"/>
      <c r="M415" s="144"/>
      <c r="N415" s="111"/>
      <c r="O415" s="144"/>
      <c r="Q415" s="144"/>
      <c r="R415" s="111"/>
    </row>
    <row r="416">
      <c r="E416" s="144"/>
      <c r="F416" s="111"/>
      <c r="K416" s="144"/>
      <c r="L416" s="111"/>
      <c r="M416" s="144"/>
      <c r="N416" s="111"/>
      <c r="O416" s="144"/>
      <c r="Q416" s="144"/>
      <c r="R416" s="111"/>
    </row>
    <row r="417">
      <c r="E417" s="144"/>
      <c r="F417" s="111"/>
      <c r="K417" s="144"/>
      <c r="L417" s="111"/>
      <c r="M417" s="144"/>
      <c r="N417" s="111"/>
      <c r="O417" s="144"/>
      <c r="Q417" s="144"/>
      <c r="R417" s="111"/>
    </row>
    <row r="418">
      <c r="E418" s="144"/>
      <c r="F418" s="111"/>
      <c r="K418" s="144"/>
      <c r="L418" s="111"/>
      <c r="M418" s="144"/>
      <c r="N418" s="111"/>
      <c r="O418" s="144"/>
      <c r="Q418" s="144"/>
      <c r="R418" s="111"/>
    </row>
    <row r="419">
      <c r="E419" s="144"/>
      <c r="F419" s="111"/>
      <c r="K419" s="144"/>
      <c r="L419" s="111"/>
      <c r="M419" s="144"/>
      <c r="N419" s="111"/>
      <c r="O419" s="144"/>
      <c r="Q419" s="144"/>
      <c r="R419" s="111"/>
    </row>
    <row r="420">
      <c r="E420" s="144"/>
      <c r="F420" s="111"/>
      <c r="K420" s="144"/>
      <c r="L420" s="111"/>
      <c r="M420" s="144"/>
      <c r="N420" s="111"/>
      <c r="O420" s="144"/>
      <c r="Q420" s="144"/>
      <c r="R420" s="111"/>
    </row>
    <row r="421">
      <c r="E421" s="144"/>
      <c r="F421" s="111"/>
      <c r="K421" s="144"/>
      <c r="L421" s="111"/>
      <c r="M421" s="144"/>
      <c r="N421" s="111"/>
      <c r="O421" s="144"/>
      <c r="Q421" s="144"/>
      <c r="R421" s="111"/>
    </row>
    <row r="422">
      <c r="E422" s="144"/>
      <c r="F422" s="111"/>
      <c r="K422" s="144"/>
      <c r="L422" s="111"/>
      <c r="M422" s="144"/>
      <c r="N422" s="111"/>
      <c r="O422" s="144"/>
      <c r="Q422" s="144"/>
      <c r="R422" s="111"/>
    </row>
    <row r="423">
      <c r="E423" s="144"/>
      <c r="F423" s="111"/>
      <c r="K423" s="144"/>
      <c r="L423" s="111"/>
      <c r="M423" s="144"/>
      <c r="N423" s="111"/>
      <c r="O423" s="144"/>
      <c r="Q423" s="144"/>
      <c r="R423" s="111"/>
    </row>
    <row r="424">
      <c r="E424" s="144"/>
      <c r="F424" s="111"/>
      <c r="K424" s="144"/>
      <c r="L424" s="111"/>
      <c r="M424" s="144"/>
      <c r="N424" s="111"/>
      <c r="O424" s="144"/>
      <c r="Q424" s="144"/>
      <c r="R424" s="111"/>
    </row>
    <row r="425">
      <c r="E425" s="144"/>
      <c r="F425" s="111"/>
      <c r="K425" s="144"/>
      <c r="L425" s="111"/>
      <c r="M425" s="144"/>
      <c r="N425" s="111"/>
      <c r="O425" s="144"/>
      <c r="Q425" s="144"/>
      <c r="R425" s="111"/>
    </row>
    <row r="426">
      <c r="E426" s="144"/>
      <c r="F426" s="111"/>
      <c r="K426" s="144"/>
      <c r="L426" s="111"/>
      <c r="M426" s="144"/>
      <c r="N426" s="111"/>
      <c r="O426" s="144"/>
      <c r="Q426" s="144"/>
      <c r="R426" s="111"/>
    </row>
    <row r="427">
      <c r="E427" s="144"/>
      <c r="F427" s="111"/>
      <c r="K427" s="144"/>
      <c r="L427" s="111"/>
      <c r="M427" s="144"/>
      <c r="N427" s="111"/>
      <c r="O427" s="144"/>
      <c r="Q427" s="144"/>
      <c r="R427" s="111"/>
    </row>
    <row r="428">
      <c r="E428" s="144"/>
      <c r="F428" s="111"/>
      <c r="K428" s="144"/>
      <c r="L428" s="111"/>
      <c r="M428" s="144"/>
      <c r="N428" s="111"/>
      <c r="O428" s="144"/>
      <c r="Q428" s="144"/>
      <c r="R428" s="111"/>
    </row>
    <row r="429">
      <c r="E429" s="144"/>
      <c r="F429" s="111"/>
      <c r="K429" s="144"/>
      <c r="L429" s="111"/>
      <c r="M429" s="144"/>
      <c r="N429" s="111"/>
      <c r="O429" s="144"/>
      <c r="Q429" s="144"/>
      <c r="R429" s="111"/>
    </row>
    <row r="430">
      <c r="E430" s="144"/>
      <c r="F430" s="111"/>
      <c r="K430" s="144"/>
      <c r="L430" s="111"/>
      <c r="M430" s="144"/>
      <c r="N430" s="111"/>
      <c r="O430" s="144"/>
      <c r="Q430" s="144"/>
      <c r="R430" s="111"/>
    </row>
    <row r="431">
      <c r="E431" s="144"/>
      <c r="F431" s="111"/>
      <c r="K431" s="144"/>
      <c r="L431" s="111"/>
      <c r="M431" s="144"/>
      <c r="N431" s="111"/>
      <c r="O431" s="144"/>
      <c r="Q431" s="144"/>
      <c r="R431" s="111"/>
    </row>
    <row r="432">
      <c r="E432" s="144"/>
      <c r="F432" s="111"/>
      <c r="K432" s="144"/>
      <c r="L432" s="111"/>
      <c r="M432" s="144"/>
      <c r="N432" s="111"/>
      <c r="O432" s="144"/>
      <c r="Q432" s="144"/>
      <c r="R432" s="111"/>
    </row>
    <row r="433">
      <c r="E433" s="144"/>
      <c r="F433" s="111"/>
      <c r="K433" s="144"/>
      <c r="L433" s="111"/>
      <c r="M433" s="144"/>
      <c r="N433" s="111"/>
      <c r="O433" s="144"/>
      <c r="Q433" s="144"/>
      <c r="R433" s="111"/>
    </row>
    <row r="434">
      <c r="E434" s="144"/>
      <c r="F434" s="111"/>
      <c r="K434" s="144"/>
      <c r="L434" s="111"/>
      <c r="M434" s="144"/>
      <c r="N434" s="111"/>
      <c r="O434" s="144"/>
      <c r="Q434" s="144"/>
      <c r="R434" s="111"/>
    </row>
    <row r="435">
      <c r="E435" s="144"/>
      <c r="F435" s="111"/>
      <c r="K435" s="144"/>
      <c r="L435" s="111"/>
      <c r="M435" s="144"/>
      <c r="N435" s="111"/>
      <c r="O435" s="144"/>
      <c r="Q435" s="144"/>
      <c r="R435" s="111"/>
    </row>
    <row r="436">
      <c r="E436" s="144"/>
      <c r="F436" s="111"/>
      <c r="K436" s="144"/>
      <c r="L436" s="111"/>
      <c r="M436" s="144"/>
      <c r="N436" s="111"/>
      <c r="O436" s="144"/>
      <c r="Q436" s="144"/>
      <c r="R436" s="111"/>
    </row>
    <row r="437">
      <c r="E437" s="144"/>
      <c r="F437" s="111"/>
      <c r="K437" s="144"/>
      <c r="L437" s="111"/>
      <c r="M437" s="144"/>
      <c r="N437" s="111"/>
      <c r="O437" s="144"/>
      <c r="Q437" s="144"/>
      <c r="R437" s="111"/>
    </row>
    <row r="438">
      <c r="E438" s="144"/>
      <c r="F438" s="111"/>
      <c r="K438" s="144"/>
      <c r="L438" s="111"/>
      <c r="M438" s="144"/>
      <c r="N438" s="111"/>
      <c r="O438" s="144"/>
      <c r="Q438" s="144"/>
      <c r="R438" s="111"/>
    </row>
    <row r="439">
      <c r="E439" s="144"/>
      <c r="F439" s="111"/>
      <c r="K439" s="144"/>
      <c r="L439" s="111"/>
      <c r="M439" s="144"/>
      <c r="N439" s="111"/>
      <c r="O439" s="144"/>
      <c r="Q439" s="144"/>
      <c r="R439" s="111"/>
    </row>
    <row r="440">
      <c r="E440" s="144"/>
      <c r="F440" s="111"/>
      <c r="K440" s="144"/>
      <c r="L440" s="111"/>
      <c r="M440" s="144"/>
      <c r="N440" s="111"/>
      <c r="O440" s="144"/>
      <c r="Q440" s="144"/>
      <c r="R440" s="111"/>
    </row>
    <row r="441">
      <c r="E441" s="144"/>
      <c r="F441" s="111"/>
      <c r="K441" s="144"/>
      <c r="L441" s="111"/>
      <c r="M441" s="144"/>
      <c r="N441" s="111"/>
      <c r="O441" s="144"/>
      <c r="Q441" s="144"/>
      <c r="R441" s="111"/>
    </row>
    <row r="442">
      <c r="E442" s="144"/>
      <c r="F442" s="111"/>
      <c r="K442" s="144"/>
      <c r="L442" s="111"/>
      <c r="M442" s="144"/>
      <c r="N442" s="111"/>
      <c r="O442" s="144"/>
      <c r="Q442" s="144"/>
      <c r="R442" s="111"/>
    </row>
    <row r="443">
      <c r="E443" s="144"/>
      <c r="F443" s="111"/>
      <c r="K443" s="144"/>
      <c r="L443" s="111"/>
      <c r="M443" s="144"/>
      <c r="N443" s="111"/>
      <c r="O443" s="144"/>
      <c r="Q443" s="144"/>
      <c r="R443" s="111"/>
    </row>
    <row r="444">
      <c r="E444" s="144"/>
      <c r="F444" s="111"/>
      <c r="K444" s="144"/>
      <c r="L444" s="111"/>
      <c r="M444" s="144"/>
      <c r="N444" s="111"/>
      <c r="O444" s="144"/>
      <c r="Q444" s="144"/>
      <c r="R444" s="111"/>
    </row>
    <row r="445">
      <c r="E445" s="144"/>
      <c r="F445" s="111"/>
      <c r="K445" s="144"/>
      <c r="L445" s="111"/>
      <c r="M445" s="144"/>
      <c r="N445" s="111"/>
      <c r="O445" s="144"/>
      <c r="Q445" s="144"/>
      <c r="R445" s="111"/>
    </row>
    <row r="446">
      <c r="E446" s="144"/>
      <c r="F446" s="111"/>
      <c r="K446" s="144"/>
      <c r="L446" s="111"/>
      <c r="M446" s="144"/>
      <c r="N446" s="111"/>
      <c r="O446" s="144"/>
      <c r="Q446" s="144"/>
      <c r="R446" s="111"/>
    </row>
    <row r="447">
      <c r="E447" s="144"/>
      <c r="F447" s="111"/>
      <c r="K447" s="144"/>
      <c r="L447" s="111"/>
      <c r="M447" s="144"/>
      <c r="N447" s="111"/>
      <c r="O447" s="144"/>
      <c r="Q447" s="144"/>
      <c r="R447" s="111"/>
    </row>
    <row r="448">
      <c r="E448" s="144"/>
      <c r="F448" s="111"/>
      <c r="K448" s="144"/>
      <c r="L448" s="111"/>
      <c r="M448" s="144"/>
      <c r="N448" s="111"/>
      <c r="O448" s="144"/>
      <c r="Q448" s="144"/>
      <c r="R448" s="111"/>
    </row>
    <row r="449">
      <c r="E449" s="144"/>
      <c r="F449" s="111"/>
      <c r="K449" s="144"/>
      <c r="L449" s="111"/>
      <c r="M449" s="144"/>
      <c r="N449" s="111"/>
      <c r="O449" s="144"/>
      <c r="Q449" s="144"/>
      <c r="R449" s="111"/>
    </row>
    <row r="450">
      <c r="E450" s="144"/>
      <c r="F450" s="111"/>
      <c r="K450" s="144"/>
      <c r="L450" s="111"/>
      <c r="M450" s="144"/>
      <c r="N450" s="111"/>
      <c r="O450" s="144"/>
      <c r="Q450" s="144"/>
      <c r="R450" s="111"/>
    </row>
    <row r="451">
      <c r="E451" s="144"/>
      <c r="F451" s="111"/>
      <c r="K451" s="144"/>
      <c r="L451" s="111"/>
      <c r="M451" s="144"/>
      <c r="N451" s="111"/>
      <c r="O451" s="144"/>
      <c r="Q451" s="144"/>
      <c r="R451" s="111"/>
    </row>
    <row r="452">
      <c r="E452" s="144"/>
      <c r="F452" s="111"/>
      <c r="K452" s="144"/>
      <c r="L452" s="111"/>
      <c r="M452" s="144"/>
      <c r="N452" s="111"/>
      <c r="O452" s="144"/>
      <c r="Q452" s="144"/>
      <c r="R452" s="111"/>
    </row>
    <row r="453">
      <c r="E453" s="144"/>
      <c r="F453" s="111"/>
      <c r="K453" s="144"/>
      <c r="L453" s="111"/>
      <c r="M453" s="144"/>
      <c r="N453" s="111"/>
      <c r="O453" s="144"/>
      <c r="Q453" s="144"/>
      <c r="R453" s="111"/>
    </row>
    <row r="454">
      <c r="E454" s="144"/>
      <c r="F454" s="111"/>
      <c r="K454" s="144"/>
      <c r="L454" s="111"/>
      <c r="M454" s="144"/>
      <c r="N454" s="111"/>
      <c r="O454" s="144"/>
      <c r="Q454" s="144"/>
      <c r="R454" s="111"/>
    </row>
    <row r="455">
      <c r="E455" s="144"/>
      <c r="F455" s="111"/>
      <c r="K455" s="144"/>
      <c r="L455" s="111"/>
      <c r="M455" s="144"/>
      <c r="N455" s="111"/>
      <c r="O455" s="144"/>
      <c r="Q455" s="144"/>
      <c r="R455" s="111"/>
    </row>
    <row r="456">
      <c r="E456" s="144"/>
      <c r="F456" s="111"/>
      <c r="K456" s="144"/>
      <c r="L456" s="111"/>
      <c r="M456" s="144"/>
      <c r="N456" s="111"/>
      <c r="O456" s="144"/>
      <c r="Q456" s="144"/>
      <c r="R456" s="111"/>
    </row>
    <row r="457">
      <c r="E457" s="144"/>
      <c r="F457" s="111"/>
      <c r="K457" s="144"/>
      <c r="L457" s="111"/>
      <c r="M457" s="144"/>
      <c r="N457" s="111"/>
      <c r="O457" s="144"/>
      <c r="Q457" s="144"/>
      <c r="R457" s="111"/>
    </row>
    <row r="458">
      <c r="E458" s="144"/>
      <c r="F458" s="111"/>
      <c r="K458" s="144"/>
      <c r="L458" s="111"/>
      <c r="M458" s="144"/>
      <c r="N458" s="111"/>
      <c r="O458" s="144"/>
      <c r="Q458" s="144"/>
      <c r="R458" s="111"/>
    </row>
    <row r="459">
      <c r="E459" s="144"/>
      <c r="F459" s="111"/>
      <c r="K459" s="144"/>
      <c r="L459" s="111"/>
      <c r="M459" s="144"/>
      <c r="N459" s="111"/>
      <c r="O459" s="144"/>
      <c r="Q459" s="144"/>
      <c r="R459" s="111"/>
    </row>
    <row r="460">
      <c r="E460" s="144"/>
      <c r="F460" s="111"/>
      <c r="K460" s="144"/>
      <c r="L460" s="111"/>
      <c r="M460" s="144"/>
      <c r="N460" s="111"/>
      <c r="O460" s="144"/>
      <c r="Q460" s="144"/>
      <c r="R460" s="111"/>
    </row>
    <row r="461">
      <c r="E461" s="144"/>
      <c r="F461" s="111"/>
      <c r="K461" s="144"/>
      <c r="L461" s="111"/>
      <c r="M461" s="144"/>
      <c r="N461" s="111"/>
      <c r="O461" s="144"/>
      <c r="Q461" s="144"/>
      <c r="R461" s="111"/>
    </row>
    <row r="462">
      <c r="E462" s="144"/>
      <c r="F462" s="111"/>
      <c r="K462" s="144"/>
      <c r="L462" s="111"/>
      <c r="M462" s="144"/>
      <c r="N462" s="111"/>
      <c r="O462" s="144"/>
      <c r="Q462" s="144"/>
      <c r="R462" s="111"/>
    </row>
    <row r="463">
      <c r="E463" s="144"/>
      <c r="F463" s="111"/>
      <c r="K463" s="144"/>
      <c r="L463" s="111"/>
      <c r="M463" s="144"/>
      <c r="N463" s="111"/>
      <c r="O463" s="144"/>
      <c r="Q463" s="144"/>
      <c r="R463" s="111"/>
    </row>
    <row r="464">
      <c r="E464" s="144"/>
      <c r="F464" s="111"/>
      <c r="K464" s="144"/>
      <c r="L464" s="111"/>
      <c r="M464" s="144"/>
      <c r="N464" s="111"/>
      <c r="O464" s="144"/>
      <c r="Q464" s="144"/>
      <c r="R464" s="111"/>
    </row>
    <row r="465">
      <c r="E465" s="144"/>
      <c r="F465" s="111"/>
      <c r="K465" s="144"/>
      <c r="L465" s="111"/>
      <c r="M465" s="144"/>
      <c r="N465" s="111"/>
      <c r="O465" s="144"/>
      <c r="Q465" s="144"/>
      <c r="R465" s="111"/>
    </row>
    <row r="466">
      <c r="E466" s="144"/>
      <c r="F466" s="111"/>
      <c r="K466" s="144"/>
      <c r="L466" s="111"/>
      <c r="M466" s="144"/>
      <c r="N466" s="111"/>
      <c r="O466" s="144"/>
      <c r="Q466" s="144"/>
      <c r="R466" s="111"/>
    </row>
    <row r="467">
      <c r="E467" s="144"/>
      <c r="F467" s="111"/>
      <c r="K467" s="144"/>
      <c r="L467" s="111"/>
      <c r="M467" s="144"/>
      <c r="N467" s="111"/>
      <c r="O467" s="144"/>
      <c r="Q467" s="144"/>
      <c r="R467" s="111"/>
    </row>
    <row r="468">
      <c r="E468" s="144"/>
      <c r="F468" s="111"/>
      <c r="K468" s="144"/>
      <c r="L468" s="111"/>
      <c r="M468" s="144"/>
      <c r="N468" s="111"/>
      <c r="O468" s="144"/>
      <c r="Q468" s="144"/>
      <c r="R468" s="111"/>
    </row>
    <row r="469">
      <c r="E469" s="144"/>
      <c r="F469" s="111"/>
      <c r="K469" s="144"/>
      <c r="L469" s="111"/>
      <c r="M469" s="144"/>
      <c r="N469" s="111"/>
      <c r="O469" s="144"/>
      <c r="Q469" s="144"/>
      <c r="R469" s="111"/>
    </row>
    <row r="470">
      <c r="E470" s="144"/>
      <c r="F470" s="111"/>
      <c r="K470" s="144"/>
      <c r="L470" s="111"/>
      <c r="M470" s="144"/>
      <c r="N470" s="111"/>
      <c r="O470" s="144"/>
      <c r="Q470" s="144"/>
      <c r="R470" s="111"/>
    </row>
    <row r="471">
      <c r="E471" s="144"/>
      <c r="F471" s="111"/>
      <c r="K471" s="144"/>
      <c r="L471" s="111"/>
      <c r="M471" s="144"/>
      <c r="N471" s="111"/>
      <c r="O471" s="144"/>
      <c r="Q471" s="144"/>
      <c r="R471" s="111"/>
    </row>
    <row r="472">
      <c r="E472" s="144"/>
      <c r="F472" s="111"/>
      <c r="K472" s="144"/>
      <c r="L472" s="111"/>
      <c r="M472" s="144"/>
      <c r="N472" s="111"/>
      <c r="O472" s="144"/>
      <c r="Q472" s="144"/>
      <c r="R472" s="111"/>
    </row>
    <row r="473">
      <c r="E473" s="144"/>
      <c r="F473" s="111"/>
      <c r="K473" s="144"/>
      <c r="L473" s="111"/>
      <c r="M473" s="144"/>
      <c r="N473" s="111"/>
      <c r="O473" s="144"/>
      <c r="Q473" s="144"/>
      <c r="R473" s="111"/>
    </row>
    <row r="474">
      <c r="E474" s="144"/>
      <c r="F474" s="111"/>
      <c r="K474" s="144"/>
      <c r="L474" s="111"/>
      <c r="M474" s="144"/>
      <c r="N474" s="111"/>
      <c r="O474" s="144"/>
      <c r="Q474" s="144"/>
      <c r="R474" s="111"/>
    </row>
    <row r="475">
      <c r="E475" s="144"/>
      <c r="F475" s="111"/>
      <c r="K475" s="144"/>
      <c r="L475" s="111"/>
      <c r="M475" s="144"/>
      <c r="N475" s="111"/>
      <c r="O475" s="144"/>
      <c r="Q475" s="144"/>
      <c r="R475" s="111"/>
    </row>
    <row r="476">
      <c r="E476" s="144"/>
      <c r="F476" s="111"/>
      <c r="K476" s="144"/>
      <c r="L476" s="111"/>
      <c r="M476" s="144"/>
      <c r="N476" s="111"/>
      <c r="O476" s="144"/>
      <c r="Q476" s="144"/>
      <c r="R476" s="111"/>
    </row>
    <row r="477">
      <c r="E477" s="144"/>
      <c r="F477" s="111"/>
      <c r="K477" s="144"/>
      <c r="L477" s="111"/>
      <c r="M477" s="144"/>
      <c r="N477" s="111"/>
      <c r="O477" s="144"/>
      <c r="Q477" s="144"/>
      <c r="R477" s="111"/>
    </row>
    <row r="478">
      <c r="E478" s="144"/>
      <c r="F478" s="111"/>
      <c r="K478" s="144"/>
      <c r="L478" s="111"/>
      <c r="M478" s="144"/>
      <c r="N478" s="111"/>
      <c r="O478" s="144"/>
      <c r="Q478" s="144"/>
      <c r="R478" s="111"/>
    </row>
    <row r="479">
      <c r="E479" s="144"/>
      <c r="F479" s="111"/>
      <c r="K479" s="144"/>
      <c r="L479" s="111"/>
      <c r="M479" s="144"/>
      <c r="N479" s="111"/>
      <c r="O479" s="144"/>
      <c r="Q479" s="144"/>
      <c r="R479" s="111"/>
    </row>
    <row r="480">
      <c r="E480" s="144"/>
      <c r="F480" s="111"/>
      <c r="K480" s="144"/>
      <c r="L480" s="111"/>
      <c r="M480" s="144"/>
      <c r="N480" s="111"/>
      <c r="O480" s="144"/>
      <c r="Q480" s="144"/>
      <c r="R480" s="111"/>
    </row>
    <row r="481">
      <c r="E481" s="144"/>
      <c r="F481" s="111"/>
      <c r="K481" s="144"/>
      <c r="L481" s="111"/>
      <c r="M481" s="144"/>
      <c r="N481" s="111"/>
      <c r="O481" s="144"/>
      <c r="Q481" s="144"/>
      <c r="R481" s="111"/>
    </row>
    <row r="482">
      <c r="E482" s="144"/>
      <c r="F482" s="111"/>
      <c r="K482" s="144"/>
      <c r="L482" s="111"/>
      <c r="M482" s="144"/>
      <c r="N482" s="111"/>
      <c r="O482" s="144"/>
      <c r="Q482" s="144"/>
      <c r="R482" s="111"/>
    </row>
    <row r="483">
      <c r="E483" s="144"/>
      <c r="F483" s="111"/>
      <c r="K483" s="144"/>
      <c r="L483" s="111"/>
      <c r="M483" s="144"/>
      <c r="N483" s="111"/>
      <c r="O483" s="144"/>
      <c r="Q483" s="144"/>
      <c r="R483" s="111"/>
    </row>
    <row r="484">
      <c r="E484" s="144"/>
      <c r="F484" s="111"/>
      <c r="K484" s="144"/>
      <c r="L484" s="111"/>
      <c r="M484" s="144"/>
      <c r="N484" s="111"/>
      <c r="O484" s="144"/>
      <c r="Q484" s="144"/>
      <c r="R484" s="111"/>
    </row>
    <row r="485">
      <c r="E485" s="144"/>
      <c r="F485" s="111"/>
      <c r="K485" s="144"/>
      <c r="L485" s="111"/>
      <c r="M485" s="144"/>
      <c r="N485" s="111"/>
      <c r="O485" s="144"/>
      <c r="Q485" s="144"/>
      <c r="R485" s="111"/>
    </row>
    <row r="486">
      <c r="E486" s="144"/>
      <c r="F486" s="111"/>
      <c r="K486" s="144"/>
      <c r="L486" s="111"/>
      <c r="M486" s="144"/>
      <c r="N486" s="111"/>
      <c r="O486" s="144"/>
      <c r="Q486" s="144"/>
      <c r="R486" s="111"/>
    </row>
    <row r="487">
      <c r="E487" s="144"/>
      <c r="F487" s="111"/>
      <c r="K487" s="144"/>
      <c r="L487" s="111"/>
      <c r="M487" s="144"/>
      <c r="N487" s="111"/>
      <c r="O487" s="144"/>
      <c r="Q487" s="144"/>
      <c r="R487" s="111"/>
    </row>
    <row r="488">
      <c r="E488" s="144"/>
      <c r="F488" s="111"/>
      <c r="K488" s="144"/>
      <c r="L488" s="111"/>
      <c r="M488" s="144"/>
      <c r="N488" s="111"/>
      <c r="O488" s="144"/>
      <c r="Q488" s="144"/>
      <c r="R488" s="111"/>
    </row>
    <row r="489">
      <c r="E489" s="144"/>
      <c r="F489" s="111"/>
      <c r="K489" s="144"/>
      <c r="L489" s="111"/>
      <c r="M489" s="144"/>
      <c r="N489" s="111"/>
      <c r="O489" s="144"/>
      <c r="Q489" s="144"/>
      <c r="R489" s="111"/>
    </row>
    <row r="490">
      <c r="E490" s="144"/>
      <c r="F490" s="111"/>
      <c r="K490" s="144"/>
      <c r="L490" s="111"/>
      <c r="M490" s="144"/>
      <c r="N490" s="111"/>
      <c r="O490" s="144"/>
      <c r="Q490" s="144"/>
      <c r="R490" s="111"/>
    </row>
    <row r="491">
      <c r="E491" s="144"/>
      <c r="F491" s="111"/>
      <c r="K491" s="144"/>
      <c r="L491" s="111"/>
      <c r="M491" s="144"/>
      <c r="N491" s="111"/>
      <c r="O491" s="144"/>
      <c r="Q491" s="144"/>
      <c r="R491" s="111"/>
    </row>
    <row r="492">
      <c r="E492" s="144"/>
      <c r="F492" s="111"/>
      <c r="K492" s="144"/>
      <c r="L492" s="111"/>
      <c r="M492" s="144"/>
      <c r="N492" s="111"/>
      <c r="O492" s="144"/>
      <c r="Q492" s="144"/>
      <c r="R492" s="111"/>
    </row>
    <row r="493">
      <c r="E493" s="144"/>
      <c r="F493" s="111"/>
      <c r="K493" s="144"/>
      <c r="L493" s="111"/>
      <c r="M493" s="144"/>
      <c r="N493" s="111"/>
      <c r="O493" s="144"/>
      <c r="Q493" s="144"/>
      <c r="R493" s="111"/>
    </row>
    <row r="494">
      <c r="E494" s="144"/>
      <c r="F494" s="111"/>
      <c r="K494" s="144"/>
      <c r="L494" s="111"/>
      <c r="M494" s="144"/>
      <c r="N494" s="111"/>
      <c r="O494" s="144"/>
      <c r="Q494" s="144"/>
      <c r="R494" s="111"/>
    </row>
    <row r="495">
      <c r="E495" s="144"/>
      <c r="F495" s="111"/>
      <c r="K495" s="144"/>
      <c r="L495" s="111"/>
      <c r="M495" s="144"/>
      <c r="N495" s="111"/>
      <c r="O495" s="144"/>
      <c r="Q495" s="144"/>
      <c r="R495" s="111"/>
    </row>
    <row r="496">
      <c r="E496" s="144"/>
      <c r="F496" s="111"/>
      <c r="K496" s="144"/>
      <c r="L496" s="111"/>
      <c r="M496" s="144"/>
      <c r="N496" s="111"/>
      <c r="O496" s="144"/>
      <c r="Q496" s="144"/>
      <c r="R496" s="111"/>
    </row>
    <row r="497">
      <c r="E497" s="144"/>
      <c r="F497" s="111"/>
      <c r="K497" s="144"/>
      <c r="L497" s="111"/>
      <c r="M497" s="144"/>
      <c r="N497" s="111"/>
      <c r="O497" s="144"/>
      <c r="Q497" s="144"/>
      <c r="R497" s="111"/>
    </row>
    <row r="498">
      <c r="E498" s="144"/>
      <c r="F498" s="111"/>
      <c r="K498" s="144"/>
      <c r="L498" s="111"/>
      <c r="M498" s="144"/>
      <c r="N498" s="111"/>
      <c r="O498" s="144"/>
      <c r="Q498" s="144"/>
      <c r="R498" s="111"/>
    </row>
    <row r="499">
      <c r="E499" s="144"/>
      <c r="F499" s="111"/>
      <c r="K499" s="144"/>
      <c r="L499" s="111"/>
      <c r="M499" s="144"/>
      <c r="N499" s="111"/>
      <c r="O499" s="144"/>
      <c r="Q499" s="144"/>
      <c r="R499" s="111"/>
    </row>
    <row r="500">
      <c r="E500" s="144"/>
      <c r="F500" s="111"/>
      <c r="K500" s="144"/>
      <c r="L500" s="111"/>
      <c r="M500" s="144"/>
      <c r="N500" s="111"/>
      <c r="O500" s="144"/>
      <c r="Q500" s="144"/>
      <c r="R500" s="111"/>
    </row>
    <row r="501">
      <c r="E501" s="144"/>
      <c r="F501" s="111"/>
      <c r="K501" s="144"/>
      <c r="L501" s="111"/>
      <c r="M501" s="144"/>
      <c r="N501" s="111"/>
      <c r="O501" s="144"/>
      <c r="Q501" s="144"/>
      <c r="R501" s="111"/>
    </row>
    <row r="502">
      <c r="E502" s="144"/>
      <c r="F502" s="111"/>
      <c r="K502" s="144"/>
      <c r="L502" s="111"/>
      <c r="M502" s="144"/>
      <c r="N502" s="111"/>
      <c r="O502" s="144"/>
      <c r="Q502" s="144"/>
      <c r="R502" s="111"/>
    </row>
    <row r="503">
      <c r="E503" s="144"/>
      <c r="F503" s="111"/>
      <c r="K503" s="144"/>
      <c r="L503" s="111"/>
      <c r="M503" s="144"/>
      <c r="N503" s="111"/>
      <c r="O503" s="144"/>
      <c r="Q503" s="144"/>
      <c r="R503" s="111"/>
    </row>
    <row r="504">
      <c r="E504" s="144"/>
      <c r="F504" s="111"/>
      <c r="K504" s="144"/>
      <c r="L504" s="111"/>
      <c r="M504" s="144"/>
      <c r="N504" s="111"/>
      <c r="O504" s="144"/>
      <c r="Q504" s="144"/>
      <c r="R504" s="111"/>
    </row>
    <row r="505">
      <c r="E505" s="144"/>
      <c r="F505" s="111"/>
      <c r="K505" s="144"/>
      <c r="L505" s="111"/>
      <c r="M505" s="144"/>
      <c r="N505" s="111"/>
      <c r="O505" s="144"/>
      <c r="Q505" s="144"/>
      <c r="R505" s="111"/>
    </row>
    <row r="506">
      <c r="E506" s="144"/>
      <c r="F506" s="111"/>
      <c r="K506" s="144"/>
      <c r="L506" s="111"/>
      <c r="M506" s="144"/>
      <c r="N506" s="111"/>
      <c r="O506" s="144"/>
      <c r="Q506" s="144"/>
      <c r="R506" s="111"/>
    </row>
    <row r="507">
      <c r="E507" s="144"/>
      <c r="F507" s="111"/>
      <c r="K507" s="144"/>
      <c r="L507" s="111"/>
      <c r="M507" s="144"/>
      <c r="N507" s="111"/>
      <c r="O507" s="144"/>
      <c r="Q507" s="144"/>
      <c r="R507" s="111"/>
    </row>
    <row r="508">
      <c r="E508" s="144"/>
      <c r="F508" s="111"/>
      <c r="K508" s="144"/>
      <c r="L508" s="111"/>
      <c r="M508" s="144"/>
      <c r="N508" s="111"/>
      <c r="O508" s="144"/>
      <c r="Q508" s="144"/>
      <c r="R508" s="111"/>
    </row>
    <row r="509">
      <c r="E509" s="144"/>
      <c r="F509" s="111"/>
      <c r="K509" s="144"/>
      <c r="L509" s="111"/>
      <c r="M509" s="144"/>
      <c r="N509" s="111"/>
      <c r="O509" s="144"/>
      <c r="Q509" s="144"/>
      <c r="R509" s="111"/>
    </row>
    <row r="510">
      <c r="E510" s="144"/>
      <c r="F510" s="111"/>
      <c r="K510" s="144"/>
      <c r="L510" s="111"/>
      <c r="M510" s="144"/>
      <c r="N510" s="111"/>
      <c r="O510" s="144"/>
      <c r="Q510" s="144"/>
      <c r="R510" s="111"/>
    </row>
    <row r="511">
      <c r="E511" s="144"/>
      <c r="F511" s="111"/>
      <c r="K511" s="144"/>
      <c r="L511" s="111"/>
      <c r="M511" s="144"/>
      <c r="N511" s="111"/>
      <c r="O511" s="144"/>
      <c r="Q511" s="144"/>
      <c r="R511" s="111"/>
    </row>
    <row r="512">
      <c r="E512" s="144"/>
      <c r="F512" s="111"/>
      <c r="K512" s="144"/>
      <c r="L512" s="111"/>
      <c r="M512" s="144"/>
      <c r="N512" s="111"/>
      <c r="O512" s="144"/>
      <c r="Q512" s="144"/>
      <c r="R512" s="111"/>
    </row>
    <row r="513">
      <c r="E513" s="144"/>
      <c r="F513" s="111"/>
      <c r="K513" s="144"/>
      <c r="L513" s="111"/>
      <c r="M513" s="144"/>
      <c r="N513" s="111"/>
      <c r="O513" s="144"/>
      <c r="Q513" s="144"/>
      <c r="R513" s="111"/>
    </row>
    <row r="514">
      <c r="E514" s="144"/>
      <c r="F514" s="111"/>
      <c r="K514" s="144"/>
      <c r="L514" s="111"/>
      <c r="M514" s="144"/>
      <c r="N514" s="111"/>
      <c r="O514" s="144"/>
      <c r="Q514" s="144"/>
      <c r="R514" s="111"/>
    </row>
    <row r="515">
      <c r="E515" s="144"/>
      <c r="F515" s="111"/>
      <c r="K515" s="144"/>
      <c r="L515" s="111"/>
      <c r="M515" s="144"/>
      <c r="N515" s="111"/>
      <c r="O515" s="144"/>
      <c r="Q515" s="144"/>
      <c r="R515" s="111"/>
    </row>
    <row r="516">
      <c r="E516" s="144"/>
      <c r="F516" s="111"/>
      <c r="K516" s="144"/>
      <c r="L516" s="111"/>
      <c r="M516" s="144"/>
      <c r="N516" s="111"/>
      <c r="O516" s="144"/>
      <c r="Q516" s="144"/>
      <c r="R516" s="111"/>
    </row>
    <row r="517">
      <c r="E517" s="144"/>
      <c r="F517" s="111"/>
      <c r="K517" s="144"/>
      <c r="L517" s="111"/>
      <c r="M517" s="144"/>
      <c r="N517" s="111"/>
      <c r="O517" s="144"/>
      <c r="Q517" s="144"/>
      <c r="R517" s="111"/>
    </row>
    <row r="518">
      <c r="E518" s="144"/>
      <c r="F518" s="111"/>
      <c r="K518" s="144"/>
      <c r="L518" s="111"/>
      <c r="M518" s="144"/>
      <c r="N518" s="111"/>
      <c r="O518" s="144"/>
      <c r="Q518" s="144"/>
      <c r="R518" s="111"/>
    </row>
    <row r="519">
      <c r="E519" s="144"/>
      <c r="F519" s="111"/>
      <c r="K519" s="144"/>
      <c r="L519" s="111"/>
      <c r="M519" s="144"/>
      <c r="N519" s="111"/>
      <c r="O519" s="144"/>
      <c r="Q519" s="144"/>
      <c r="R519" s="111"/>
    </row>
    <row r="520">
      <c r="E520" s="144"/>
      <c r="F520" s="111"/>
      <c r="K520" s="144"/>
      <c r="L520" s="111"/>
      <c r="M520" s="144"/>
      <c r="N520" s="111"/>
      <c r="O520" s="144"/>
      <c r="Q520" s="144"/>
      <c r="R520" s="111"/>
    </row>
    <row r="521">
      <c r="E521" s="144"/>
      <c r="F521" s="111"/>
      <c r="K521" s="144"/>
      <c r="L521" s="111"/>
      <c r="M521" s="144"/>
      <c r="N521" s="111"/>
      <c r="O521" s="144"/>
      <c r="Q521" s="144"/>
      <c r="R521" s="111"/>
    </row>
    <row r="522">
      <c r="E522" s="144"/>
      <c r="F522" s="111"/>
      <c r="K522" s="144"/>
      <c r="L522" s="111"/>
      <c r="M522" s="144"/>
      <c r="N522" s="111"/>
      <c r="O522" s="144"/>
      <c r="Q522" s="144"/>
      <c r="R522" s="111"/>
    </row>
    <row r="523">
      <c r="E523" s="144"/>
      <c r="F523" s="111"/>
      <c r="K523" s="144"/>
      <c r="L523" s="111"/>
      <c r="M523" s="144"/>
      <c r="N523" s="111"/>
      <c r="O523" s="144"/>
      <c r="Q523" s="144"/>
      <c r="R523" s="111"/>
    </row>
    <row r="524">
      <c r="E524" s="144"/>
      <c r="F524" s="111"/>
      <c r="K524" s="144"/>
      <c r="L524" s="111"/>
      <c r="M524" s="144"/>
      <c r="N524" s="111"/>
      <c r="O524" s="144"/>
      <c r="Q524" s="144"/>
      <c r="R524" s="111"/>
    </row>
    <row r="525">
      <c r="E525" s="144"/>
      <c r="F525" s="111"/>
      <c r="K525" s="144"/>
      <c r="L525" s="111"/>
      <c r="M525" s="144"/>
      <c r="N525" s="111"/>
      <c r="O525" s="144"/>
      <c r="Q525" s="144"/>
      <c r="R525" s="111"/>
    </row>
    <row r="526">
      <c r="E526" s="144"/>
      <c r="F526" s="111"/>
      <c r="K526" s="144"/>
      <c r="L526" s="111"/>
      <c r="M526" s="144"/>
      <c r="N526" s="111"/>
      <c r="O526" s="144"/>
      <c r="Q526" s="144"/>
      <c r="R526" s="111"/>
    </row>
    <row r="527">
      <c r="E527" s="144"/>
      <c r="F527" s="111"/>
      <c r="K527" s="144"/>
      <c r="L527" s="111"/>
      <c r="M527" s="144"/>
      <c r="N527" s="111"/>
      <c r="O527" s="144"/>
      <c r="Q527" s="144"/>
      <c r="R527" s="111"/>
    </row>
    <row r="528">
      <c r="E528" s="144"/>
      <c r="F528" s="111"/>
      <c r="K528" s="144"/>
      <c r="L528" s="111"/>
      <c r="M528" s="144"/>
      <c r="N528" s="111"/>
      <c r="O528" s="144"/>
      <c r="Q528" s="144"/>
      <c r="R528" s="111"/>
    </row>
    <row r="529">
      <c r="E529" s="144"/>
      <c r="F529" s="111"/>
      <c r="K529" s="144"/>
      <c r="L529" s="111"/>
      <c r="M529" s="144"/>
      <c r="N529" s="111"/>
      <c r="O529" s="144"/>
      <c r="Q529" s="144"/>
      <c r="R529" s="111"/>
    </row>
    <row r="530">
      <c r="E530" s="144"/>
      <c r="F530" s="111"/>
      <c r="K530" s="144"/>
      <c r="L530" s="111"/>
      <c r="M530" s="144"/>
      <c r="N530" s="111"/>
      <c r="O530" s="144"/>
      <c r="Q530" s="144"/>
      <c r="R530" s="111"/>
    </row>
    <row r="531">
      <c r="E531" s="144"/>
      <c r="F531" s="111"/>
      <c r="K531" s="144"/>
      <c r="L531" s="111"/>
      <c r="M531" s="144"/>
      <c r="N531" s="111"/>
      <c r="O531" s="144"/>
      <c r="Q531" s="144"/>
      <c r="R531" s="111"/>
    </row>
    <row r="532">
      <c r="E532" s="144"/>
      <c r="F532" s="111"/>
      <c r="K532" s="144"/>
      <c r="L532" s="111"/>
      <c r="M532" s="144"/>
      <c r="N532" s="111"/>
      <c r="O532" s="144"/>
      <c r="Q532" s="144"/>
      <c r="R532" s="111"/>
    </row>
    <row r="533">
      <c r="E533" s="144"/>
      <c r="F533" s="111"/>
      <c r="K533" s="144"/>
      <c r="L533" s="111"/>
      <c r="M533" s="144"/>
      <c r="N533" s="111"/>
      <c r="O533" s="144"/>
      <c r="Q533" s="144"/>
      <c r="R533" s="111"/>
    </row>
    <row r="534">
      <c r="E534" s="144"/>
      <c r="F534" s="111"/>
      <c r="K534" s="144"/>
      <c r="L534" s="111"/>
      <c r="M534" s="144"/>
      <c r="N534" s="111"/>
      <c r="O534" s="144"/>
      <c r="Q534" s="144"/>
      <c r="R534" s="111"/>
    </row>
    <row r="535">
      <c r="E535" s="144"/>
      <c r="F535" s="111"/>
      <c r="K535" s="144"/>
      <c r="L535" s="111"/>
      <c r="M535" s="144"/>
      <c r="N535" s="111"/>
      <c r="O535" s="144"/>
      <c r="Q535" s="144"/>
      <c r="R535" s="111"/>
    </row>
    <row r="536">
      <c r="E536" s="144"/>
      <c r="F536" s="111"/>
      <c r="K536" s="144"/>
      <c r="L536" s="111"/>
      <c r="M536" s="144"/>
      <c r="N536" s="111"/>
      <c r="O536" s="144"/>
      <c r="Q536" s="144"/>
      <c r="R536" s="111"/>
    </row>
    <row r="537">
      <c r="E537" s="144"/>
      <c r="F537" s="111"/>
      <c r="K537" s="144"/>
      <c r="L537" s="111"/>
      <c r="M537" s="144"/>
      <c r="N537" s="111"/>
      <c r="O537" s="144"/>
      <c r="Q537" s="144"/>
      <c r="R537" s="111"/>
    </row>
    <row r="538">
      <c r="E538" s="144"/>
      <c r="F538" s="111"/>
      <c r="K538" s="144"/>
      <c r="L538" s="111"/>
      <c r="M538" s="144"/>
      <c r="N538" s="111"/>
      <c r="O538" s="144"/>
      <c r="Q538" s="144"/>
      <c r="R538" s="111"/>
    </row>
    <row r="539">
      <c r="E539" s="144"/>
      <c r="F539" s="111"/>
      <c r="K539" s="144"/>
      <c r="L539" s="111"/>
      <c r="M539" s="144"/>
      <c r="N539" s="111"/>
      <c r="O539" s="144"/>
      <c r="Q539" s="144"/>
      <c r="R539" s="111"/>
    </row>
    <row r="540">
      <c r="E540" s="144"/>
      <c r="F540" s="111"/>
      <c r="K540" s="144"/>
      <c r="L540" s="111"/>
      <c r="M540" s="144"/>
      <c r="N540" s="111"/>
      <c r="O540" s="144"/>
      <c r="Q540" s="144"/>
      <c r="R540" s="111"/>
    </row>
    <row r="541">
      <c r="E541" s="144"/>
      <c r="F541" s="111"/>
      <c r="K541" s="144"/>
      <c r="L541" s="111"/>
      <c r="M541" s="144"/>
      <c r="N541" s="111"/>
      <c r="O541" s="144"/>
      <c r="Q541" s="144"/>
      <c r="R541" s="111"/>
    </row>
    <row r="542">
      <c r="E542" s="144"/>
      <c r="F542" s="111"/>
      <c r="K542" s="144"/>
      <c r="L542" s="111"/>
      <c r="M542" s="144"/>
      <c r="N542" s="111"/>
      <c r="O542" s="144"/>
      <c r="Q542" s="144"/>
      <c r="R542" s="111"/>
    </row>
    <row r="543">
      <c r="E543" s="144"/>
      <c r="F543" s="111"/>
      <c r="K543" s="144"/>
      <c r="L543" s="111"/>
      <c r="M543" s="144"/>
      <c r="N543" s="111"/>
      <c r="O543" s="144"/>
      <c r="Q543" s="144"/>
      <c r="R543" s="111"/>
    </row>
    <row r="544">
      <c r="E544" s="144"/>
      <c r="F544" s="111"/>
      <c r="K544" s="144"/>
      <c r="L544" s="111"/>
      <c r="M544" s="144"/>
      <c r="N544" s="111"/>
      <c r="O544" s="144"/>
      <c r="Q544" s="144"/>
      <c r="R544" s="111"/>
    </row>
    <row r="545">
      <c r="E545" s="144"/>
      <c r="F545" s="111"/>
      <c r="K545" s="144"/>
      <c r="L545" s="111"/>
      <c r="M545" s="144"/>
      <c r="N545" s="111"/>
      <c r="O545" s="144"/>
      <c r="Q545" s="144"/>
      <c r="R545" s="111"/>
    </row>
    <row r="546">
      <c r="E546" s="144"/>
      <c r="F546" s="111"/>
      <c r="K546" s="144"/>
      <c r="L546" s="111"/>
      <c r="M546" s="144"/>
      <c r="N546" s="111"/>
      <c r="O546" s="144"/>
      <c r="Q546" s="144"/>
      <c r="R546" s="111"/>
    </row>
    <row r="547">
      <c r="E547" s="144"/>
      <c r="F547" s="111"/>
      <c r="K547" s="144"/>
      <c r="L547" s="111"/>
      <c r="M547" s="144"/>
      <c r="N547" s="111"/>
      <c r="O547" s="144"/>
      <c r="Q547" s="144"/>
      <c r="R547" s="111"/>
    </row>
    <row r="548">
      <c r="E548" s="144"/>
      <c r="F548" s="111"/>
      <c r="K548" s="144"/>
      <c r="L548" s="111"/>
      <c r="M548" s="144"/>
      <c r="N548" s="111"/>
      <c r="O548" s="144"/>
      <c r="Q548" s="144"/>
      <c r="R548" s="111"/>
    </row>
    <row r="549">
      <c r="E549" s="144"/>
      <c r="F549" s="111"/>
      <c r="K549" s="144"/>
      <c r="L549" s="111"/>
      <c r="M549" s="144"/>
      <c r="N549" s="111"/>
      <c r="O549" s="144"/>
      <c r="Q549" s="144"/>
      <c r="R549" s="111"/>
    </row>
    <row r="550">
      <c r="E550" s="144"/>
      <c r="F550" s="111"/>
      <c r="K550" s="144"/>
      <c r="L550" s="111"/>
      <c r="M550" s="144"/>
      <c r="N550" s="111"/>
      <c r="O550" s="144"/>
      <c r="Q550" s="144"/>
      <c r="R550" s="111"/>
    </row>
    <row r="551">
      <c r="E551" s="144"/>
      <c r="F551" s="111"/>
      <c r="K551" s="144"/>
      <c r="L551" s="111"/>
      <c r="M551" s="144"/>
      <c r="N551" s="111"/>
      <c r="O551" s="144"/>
      <c r="Q551" s="144"/>
      <c r="R551" s="111"/>
    </row>
    <row r="552">
      <c r="E552" s="144"/>
      <c r="F552" s="111"/>
      <c r="K552" s="144"/>
      <c r="L552" s="111"/>
      <c r="M552" s="144"/>
      <c r="N552" s="111"/>
      <c r="O552" s="144"/>
      <c r="Q552" s="144"/>
      <c r="R552" s="111"/>
    </row>
    <row r="553">
      <c r="E553" s="144"/>
      <c r="F553" s="111"/>
      <c r="K553" s="144"/>
      <c r="L553" s="111"/>
      <c r="M553" s="144"/>
      <c r="N553" s="111"/>
      <c r="O553" s="144"/>
      <c r="Q553" s="144"/>
      <c r="R553" s="111"/>
    </row>
    <row r="554">
      <c r="E554" s="144"/>
      <c r="F554" s="111"/>
      <c r="K554" s="144"/>
      <c r="L554" s="111"/>
      <c r="M554" s="144"/>
      <c r="N554" s="111"/>
      <c r="O554" s="144"/>
      <c r="Q554" s="144"/>
      <c r="R554" s="111"/>
    </row>
    <row r="555">
      <c r="E555" s="144"/>
      <c r="F555" s="111"/>
      <c r="K555" s="144"/>
      <c r="L555" s="111"/>
      <c r="M555" s="144"/>
      <c r="N555" s="111"/>
      <c r="O555" s="144"/>
      <c r="Q555" s="144"/>
      <c r="R555" s="111"/>
    </row>
    <row r="556">
      <c r="E556" s="144"/>
      <c r="F556" s="111"/>
      <c r="K556" s="144"/>
      <c r="L556" s="111"/>
      <c r="M556" s="144"/>
      <c r="N556" s="111"/>
      <c r="O556" s="144"/>
      <c r="Q556" s="144"/>
      <c r="R556" s="111"/>
    </row>
    <row r="557">
      <c r="E557" s="144"/>
      <c r="F557" s="111"/>
      <c r="K557" s="144"/>
      <c r="L557" s="111"/>
      <c r="M557" s="144"/>
      <c r="N557" s="111"/>
      <c r="O557" s="144"/>
      <c r="Q557" s="144"/>
      <c r="R557" s="111"/>
    </row>
    <row r="558">
      <c r="E558" s="144"/>
      <c r="F558" s="111"/>
      <c r="K558" s="144"/>
      <c r="L558" s="111"/>
      <c r="M558" s="144"/>
      <c r="N558" s="111"/>
      <c r="O558" s="144"/>
      <c r="Q558" s="144"/>
      <c r="R558" s="111"/>
    </row>
    <row r="559">
      <c r="E559" s="144"/>
      <c r="F559" s="111"/>
      <c r="K559" s="144"/>
      <c r="L559" s="111"/>
      <c r="M559" s="144"/>
      <c r="N559" s="111"/>
      <c r="O559" s="144"/>
      <c r="Q559" s="144"/>
      <c r="R559" s="111"/>
    </row>
    <row r="560">
      <c r="E560" s="144"/>
      <c r="F560" s="111"/>
      <c r="K560" s="144"/>
      <c r="L560" s="111"/>
      <c r="M560" s="144"/>
      <c r="N560" s="111"/>
      <c r="O560" s="144"/>
      <c r="Q560" s="144"/>
      <c r="R560" s="111"/>
    </row>
    <row r="561">
      <c r="E561" s="144"/>
      <c r="F561" s="111"/>
      <c r="K561" s="144"/>
      <c r="L561" s="111"/>
      <c r="M561" s="144"/>
      <c r="N561" s="111"/>
      <c r="O561" s="144"/>
      <c r="Q561" s="144"/>
      <c r="R561" s="111"/>
    </row>
    <row r="562">
      <c r="E562" s="144"/>
      <c r="F562" s="111"/>
      <c r="K562" s="144"/>
      <c r="L562" s="111"/>
      <c r="M562" s="144"/>
      <c r="N562" s="111"/>
      <c r="O562" s="144"/>
      <c r="Q562" s="144"/>
      <c r="R562" s="111"/>
    </row>
    <row r="563">
      <c r="E563" s="144"/>
      <c r="F563" s="111"/>
      <c r="K563" s="144"/>
      <c r="L563" s="111"/>
      <c r="M563" s="144"/>
      <c r="N563" s="111"/>
      <c r="O563" s="144"/>
      <c r="Q563" s="144"/>
      <c r="R563" s="111"/>
    </row>
    <row r="564">
      <c r="E564" s="144"/>
      <c r="F564" s="111"/>
      <c r="K564" s="144"/>
      <c r="L564" s="111"/>
      <c r="M564" s="144"/>
      <c r="N564" s="111"/>
      <c r="O564" s="144"/>
      <c r="Q564" s="144"/>
      <c r="R564" s="111"/>
    </row>
    <row r="565">
      <c r="E565" s="144"/>
      <c r="F565" s="111"/>
      <c r="K565" s="144"/>
      <c r="L565" s="111"/>
      <c r="M565" s="144"/>
      <c r="N565" s="111"/>
      <c r="O565" s="144"/>
      <c r="Q565" s="144"/>
      <c r="R565" s="111"/>
    </row>
    <row r="566">
      <c r="E566" s="144"/>
      <c r="F566" s="111"/>
      <c r="K566" s="144"/>
      <c r="L566" s="111"/>
      <c r="M566" s="144"/>
      <c r="N566" s="111"/>
      <c r="O566" s="144"/>
      <c r="Q566" s="144"/>
      <c r="R566" s="111"/>
    </row>
    <row r="567">
      <c r="E567" s="144"/>
      <c r="F567" s="111"/>
      <c r="K567" s="144"/>
      <c r="L567" s="111"/>
      <c r="M567" s="144"/>
      <c r="N567" s="111"/>
      <c r="O567" s="144"/>
      <c r="Q567" s="144"/>
      <c r="R567" s="111"/>
    </row>
    <row r="568">
      <c r="E568" s="144"/>
      <c r="F568" s="111"/>
      <c r="K568" s="144"/>
      <c r="L568" s="111"/>
      <c r="M568" s="144"/>
      <c r="N568" s="111"/>
      <c r="O568" s="144"/>
      <c r="Q568" s="144"/>
      <c r="R568" s="111"/>
    </row>
    <row r="569">
      <c r="E569" s="144"/>
      <c r="F569" s="111"/>
      <c r="K569" s="144"/>
      <c r="L569" s="111"/>
      <c r="M569" s="144"/>
      <c r="N569" s="111"/>
      <c r="O569" s="144"/>
      <c r="Q569" s="144"/>
      <c r="R569" s="111"/>
    </row>
    <row r="570">
      <c r="E570" s="144"/>
      <c r="F570" s="111"/>
      <c r="K570" s="144"/>
      <c r="L570" s="111"/>
      <c r="M570" s="144"/>
      <c r="N570" s="111"/>
      <c r="O570" s="144"/>
      <c r="Q570" s="144"/>
      <c r="R570" s="111"/>
    </row>
    <row r="571">
      <c r="E571" s="144"/>
      <c r="F571" s="111"/>
      <c r="K571" s="144"/>
      <c r="L571" s="111"/>
      <c r="M571" s="144"/>
      <c r="N571" s="111"/>
      <c r="O571" s="144"/>
      <c r="Q571" s="144"/>
      <c r="R571" s="111"/>
    </row>
    <row r="572">
      <c r="E572" s="144"/>
      <c r="F572" s="111"/>
      <c r="K572" s="144"/>
      <c r="L572" s="111"/>
      <c r="M572" s="144"/>
      <c r="N572" s="111"/>
      <c r="O572" s="144"/>
      <c r="Q572" s="144"/>
      <c r="R572" s="111"/>
    </row>
    <row r="573">
      <c r="E573" s="144"/>
      <c r="F573" s="111"/>
      <c r="K573" s="144"/>
      <c r="L573" s="111"/>
      <c r="M573" s="144"/>
      <c r="N573" s="111"/>
      <c r="O573" s="144"/>
      <c r="Q573" s="144"/>
      <c r="R573" s="111"/>
    </row>
    <row r="574">
      <c r="E574" s="144"/>
      <c r="F574" s="111"/>
      <c r="K574" s="144"/>
      <c r="L574" s="111"/>
      <c r="M574" s="144"/>
      <c r="N574" s="111"/>
      <c r="O574" s="144"/>
      <c r="Q574" s="144"/>
      <c r="R574" s="111"/>
    </row>
    <row r="575">
      <c r="E575" s="144"/>
      <c r="F575" s="111"/>
      <c r="K575" s="144"/>
      <c r="L575" s="111"/>
      <c r="M575" s="144"/>
      <c r="N575" s="111"/>
      <c r="O575" s="144"/>
      <c r="Q575" s="144"/>
      <c r="R575" s="111"/>
    </row>
    <row r="576">
      <c r="E576" s="144"/>
      <c r="F576" s="111"/>
      <c r="K576" s="144"/>
      <c r="L576" s="111"/>
      <c r="M576" s="144"/>
      <c r="N576" s="111"/>
      <c r="O576" s="144"/>
      <c r="Q576" s="144"/>
      <c r="R576" s="111"/>
    </row>
    <row r="577">
      <c r="E577" s="144"/>
      <c r="F577" s="111"/>
      <c r="K577" s="144"/>
      <c r="L577" s="111"/>
      <c r="M577" s="144"/>
      <c r="N577" s="111"/>
      <c r="O577" s="144"/>
      <c r="Q577" s="144"/>
      <c r="R577" s="111"/>
    </row>
    <row r="578">
      <c r="E578" s="144"/>
      <c r="F578" s="111"/>
      <c r="K578" s="144"/>
      <c r="L578" s="111"/>
      <c r="M578" s="144"/>
      <c r="N578" s="111"/>
      <c r="O578" s="144"/>
      <c r="Q578" s="144"/>
      <c r="R578" s="111"/>
    </row>
    <row r="579">
      <c r="E579" s="144"/>
      <c r="F579" s="111"/>
      <c r="K579" s="144"/>
      <c r="L579" s="111"/>
      <c r="M579" s="144"/>
      <c r="N579" s="111"/>
      <c r="O579" s="144"/>
      <c r="Q579" s="144"/>
      <c r="R579" s="111"/>
    </row>
    <row r="580">
      <c r="E580" s="144"/>
      <c r="F580" s="111"/>
      <c r="K580" s="144"/>
      <c r="L580" s="111"/>
      <c r="M580" s="144"/>
      <c r="N580" s="111"/>
      <c r="O580" s="144"/>
      <c r="Q580" s="144"/>
      <c r="R580" s="111"/>
    </row>
    <row r="581">
      <c r="E581" s="144"/>
      <c r="F581" s="111"/>
      <c r="K581" s="144"/>
      <c r="L581" s="111"/>
      <c r="M581" s="144"/>
      <c r="N581" s="111"/>
      <c r="O581" s="144"/>
      <c r="Q581" s="144"/>
      <c r="R581" s="111"/>
    </row>
    <row r="582">
      <c r="E582" s="144"/>
      <c r="F582" s="111"/>
      <c r="K582" s="144"/>
      <c r="L582" s="111"/>
      <c r="M582" s="144"/>
      <c r="N582" s="111"/>
      <c r="O582" s="144"/>
      <c r="Q582" s="144"/>
      <c r="R582" s="111"/>
    </row>
    <row r="583">
      <c r="E583" s="144"/>
      <c r="F583" s="111"/>
      <c r="K583" s="144"/>
      <c r="L583" s="111"/>
      <c r="M583" s="144"/>
      <c r="N583" s="111"/>
      <c r="O583" s="144"/>
      <c r="Q583" s="144"/>
      <c r="R583" s="111"/>
    </row>
    <row r="584">
      <c r="E584" s="144"/>
      <c r="F584" s="111"/>
      <c r="K584" s="144"/>
      <c r="L584" s="111"/>
      <c r="M584" s="144"/>
      <c r="N584" s="111"/>
      <c r="O584" s="144"/>
      <c r="Q584" s="144"/>
      <c r="R584" s="111"/>
    </row>
    <row r="585">
      <c r="E585" s="144"/>
      <c r="F585" s="111"/>
      <c r="K585" s="144"/>
      <c r="L585" s="111"/>
      <c r="M585" s="144"/>
      <c r="N585" s="111"/>
      <c r="O585" s="144"/>
      <c r="Q585" s="144"/>
      <c r="R585" s="111"/>
    </row>
    <row r="586">
      <c r="E586" s="144"/>
      <c r="F586" s="111"/>
      <c r="K586" s="144"/>
      <c r="L586" s="111"/>
      <c r="M586" s="144"/>
      <c r="N586" s="111"/>
      <c r="O586" s="144"/>
      <c r="Q586" s="144"/>
      <c r="R586" s="111"/>
    </row>
    <row r="587">
      <c r="E587" s="144"/>
      <c r="F587" s="111"/>
      <c r="K587" s="144"/>
      <c r="L587" s="111"/>
      <c r="M587" s="144"/>
      <c r="N587" s="111"/>
      <c r="O587" s="144"/>
      <c r="Q587" s="144"/>
      <c r="R587" s="111"/>
    </row>
    <row r="588">
      <c r="E588" s="144"/>
      <c r="F588" s="111"/>
      <c r="K588" s="144"/>
      <c r="L588" s="111"/>
      <c r="M588" s="144"/>
      <c r="N588" s="111"/>
      <c r="O588" s="144"/>
      <c r="Q588" s="144"/>
      <c r="R588" s="111"/>
    </row>
    <row r="589">
      <c r="E589" s="144"/>
      <c r="F589" s="111"/>
      <c r="K589" s="144"/>
      <c r="L589" s="111"/>
      <c r="M589" s="144"/>
      <c r="N589" s="111"/>
      <c r="O589" s="144"/>
      <c r="Q589" s="144"/>
      <c r="R589" s="111"/>
    </row>
    <row r="590">
      <c r="E590" s="144"/>
      <c r="F590" s="111"/>
      <c r="K590" s="144"/>
      <c r="L590" s="111"/>
      <c r="M590" s="144"/>
      <c r="N590" s="111"/>
      <c r="O590" s="144"/>
      <c r="Q590" s="144"/>
      <c r="R590" s="111"/>
    </row>
    <row r="591">
      <c r="E591" s="144"/>
      <c r="F591" s="111"/>
      <c r="K591" s="144"/>
      <c r="L591" s="111"/>
      <c r="M591" s="144"/>
      <c r="N591" s="111"/>
      <c r="O591" s="144"/>
      <c r="Q591" s="144"/>
      <c r="R591" s="111"/>
    </row>
    <row r="592">
      <c r="E592" s="144"/>
      <c r="F592" s="111"/>
      <c r="K592" s="144"/>
      <c r="L592" s="111"/>
      <c r="M592" s="144"/>
      <c r="N592" s="111"/>
      <c r="O592" s="144"/>
      <c r="Q592" s="144"/>
      <c r="R592" s="111"/>
    </row>
    <row r="593">
      <c r="E593" s="144"/>
      <c r="F593" s="111"/>
      <c r="K593" s="144"/>
      <c r="L593" s="111"/>
      <c r="M593" s="144"/>
      <c r="N593" s="111"/>
      <c r="O593" s="144"/>
      <c r="Q593" s="144"/>
      <c r="R593" s="111"/>
    </row>
    <row r="594">
      <c r="E594" s="144"/>
      <c r="F594" s="111"/>
      <c r="K594" s="144"/>
      <c r="L594" s="111"/>
      <c r="M594" s="144"/>
      <c r="N594" s="111"/>
      <c r="O594" s="144"/>
      <c r="Q594" s="144"/>
      <c r="R594" s="111"/>
    </row>
    <row r="595">
      <c r="E595" s="144"/>
      <c r="F595" s="111"/>
      <c r="K595" s="144"/>
      <c r="L595" s="111"/>
      <c r="M595" s="144"/>
      <c r="N595" s="111"/>
      <c r="O595" s="144"/>
      <c r="Q595" s="144"/>
      <c r="R595" s="111"/>
    </row>
    <row r="596">
      <c r="E596" s="144"/>
      <c r="F596" s="111"/>
      <c r="K596" s="144"/>
      <c r="L596" s="111"/>
      <c r="M596" s="144"/>
      <c r="N596" s="111"/>
      <c r="O596" s="144"/>
      <c r="Q596" s="144"/>
      <c r="R596" s="111"/>
    </row>
    <row r="597">
      <c r="E597" s="144"/>
      <c r="F597" s="111"/>
      <c r="K597" s="144"/>
      <c r="L597" s="111"/>
      <c r="M597" s="144"/>
      <c r="N597" s="111"/>
      <c r="O597" s="144"/>
      <c r="Q597" s="144"/>
      <c r="R597" s="111"/>
    </row>
    <row r="598">
      <c r="E598" s="144"/>
      <c r="F598" s="111"/>
      <c r="K598" s="144"/>
      <c r="L598" s="111"/>
      <c r="M598" s="144"/>
      <c r="N598" s="111"/>
      <c r="O598" s="144"/>
      <c r="Q598" s="144"/>
      <c r="R598" s="111"/>
    </row>
    <row r="599">
      <c r="E599" s="144"/>
      <c r="F599" s="111"/>
      <c r="K599" s="144"/>
      <c r="L599" s="111"/>
      <c r="M599" s="144"/>
      <c r="N599" s="111"/>
      <c r="O599" s="144"/>
      <c r="Q599" s="144"/>
      <c r="R599" s="111"/>
    </row>
    <row r="600">
      <c r="E600" s="144"/>
      <c r="F600" s="111"/>
      <c r="K600" s="144"/>
      <c r="L600" s="111"/>
      <c r="M600" s="144"/>
      <c r="N600" s="111"/>
      <c r="O600" s="144"/>
      <c r="Q600" s="144"/>
      <c r="R600" s="111"/>
    </row>
    <row r="601">
      <c r="E601" s="144"/>
      <c r="F601" s="111"/>
      <c r="K601" s="144"/>
      <c r="L601" s="111"/>
      <c r="M601" s="144"/>
      <c r="N601" s="111"/>
      <c r="O601" s="144"/>
      <c r="Q601" s="144"/>
      <c r="R601" s="111"/>
    </row>
    <row r="602">
      <c r="E602" s="144"/>
      <c r="F602" s="111"/>
      <c r="K602" s="144"/>
      <c r="L602" s="111"/>
      <c r="M602" s="144"/>
      <c r="N602" s="111"/>
      <c r="O602" s="144"/>
      <c r="Q602" s="144"/>
      <c r="R602" s="111"/>
    </row>
    <row r="603">
      <c r="E603" s="144"/>
      <c r="F603" s="111"/>
      <c r="K603" s="144"/>
      <c r="L603" s="111"/>
      <c r="M603" s="144"/>
      <c r="N603" s="111"/>
      <c r="O603" s="144"/>
      <c r="Q603" s="144"/>
      <c r="R603" s="111"/>
    </row>
    <row r="604">
      <c r="E604" s="144"/>
      <c r="F604" s="111"/>
      <c r="K604" s="144"/>
      <c r="L604" s="111"/>
      <c r="M604" s="144"/>
      <c r="N604" s="111"/>
      <c r="O604" s="144"/>
      <c r="Q604" s="144"/>
      <c r="R604" s="111"/>
    </row>
    <row r="605">
      <c r="E605" s="144"/>
      <c r="F605" s="111"/>
      <c r="K605" s="144"/>
      <c r="L605" s="111"/>
      <c r="M605" s="144"/>
      <c r="N605" s="111"/>
      <c r="O605" s="144"/>
      <c r="Q605" s="144"/>
      <c r="R605" s="111"/>
    </row>
    <row r="606">
      <c r="E606" s="144"/>
      <c r="F606" s="111"/>
      <c r="K606" s="144"/>
      <c r="L606" s="111"/>
      <c r="M606" s="144"/>
      <c r="N606" s="111"/>
      <c r="O606" s="144"/>
      <c r="Q606" s="144"/>
      <c r="R606" s="111"/>
    </row>
    <row r="607">
      <c r="E607" s="144"/>
      <c r="F607" s="111"/>
      <c r="K607" s="144"/>
      <c r="L607" s="111"/>
      <c r="M607" s="144"/>
      <c r="N607" s="111"/>
      <c r="O607" s="144"/>
      <c r="Q607" s="144"/>
      <c r="R607" s="111"/>
    </row>
    <row r="608">
      <c r="E608" s="144"/>
      <c r="F608" s="111"/>
      <c r="K608" s="144"/>
      <c r="L608" s="111"/>
      <c r="M608" s="144"/>
      <c r="N608" s="111"/>
      <c r="O608" s="144"/>
      <c r="Q608" s="144"/>
      <c r="R608" s="111"/>
    </row>
    <row r="609">
      <c r="E609" s="144"/>
      <c r="F609" s="111"/>
      <c r="K609" s="144"/>
      <c r="L609" s="111"/>
      <c r="M609" s="144"/>
      <c r="N609" s="111"/>
      <c r="O609" s="144"/>
      <c r="Q609" s="144"/>
      <c r="R609" s="111"/>
    </row>
    <row r="610">
      <c r="E610" s="144"/>
      <c r="F610" s="111"/>
      <c r="K610" s="144"/>
      <c r="L610" s="111"/>
      <c r="M610" s="144"/>
      <c r="N610" s="111"/>
      <c r="O610" s="144"/>
      <c r="Q610" s="144"/>
      <c r="R610" s="111"/>
    </row>
    <row r="611">
      <c r="E611" s="144"/>
      <c r="F611" s="111"/>
      <c r="K611" s="144"/>
      <c r="L611" s="111"/>
      <c r="M611" s="144"/>
      <c r="N611" s="111"/>
      <c r="O611" s="144"/>
      <c r="Q611" s="144"/>
      <c r="R611" s="111"/>
    </row>
    <row r="612">
      <c r="E612" s="144"/>
      <c r="F612" s="111"/>
      <c r="K612" s="144"/>
      <c r="L612" s="111"/>
      <c r="M612" s="144"/>
      <c r="N612" s="111"/>
      <c r="O612" s="144"/>
      <c r="Q612" s="144"/>
      <c r="R612" s="111"/>
    </row>
    <row r="613">
      <c r="E613" s="144"/>
      <c r="F613" s="111"/>
      <c r="K613" s="144"/>
      <c r="L613" s="111"/>
      <c r="M613" s="144"/>
      <c r="N613" s="111"/>
      <c r="O613" s="144"/>
      <c r="Q613" s="144"/>
      <c r="R613" s="111"/>
    </row>
    <row r="614">
      <c r="E614" s="144"/>
      <c r="F614" s="111"/>
      <c r="K614" s="144"/>
      <c r="L614" s="111"/>
      <c r="M614" s="144"/>
      <c r="N614" s="111"/>
      <c r="O614" s="144"/>
      <c r="Q614" s="144"/>
      <c r="R614" s="111"/>
    </row>
    <row r="615">
      <c r="E615" s="144"/>
      <c r="F615" s="111"/>
      <c r="K615" s="144"/>
      <c r="L615" s="111"/>
      <c r="M615" s="144"/>
      <c r="N615" s="111"/>
      <c r="O615" s="144"/>
      <c r="Q615" s="144"/>
      <c r="R615" s="111"/>
    </row>
    <row r="616">
      <c r="E616" s="144"/>
      <c r="F616" s="111"/>
      <c r="K616" s="144"/>
      <c r="L616" s="111"/>
      <c r="M616" s="144"/>
      <c r="N616" s="111"/>
      <c r="O616" s="144"/>
      <c r="Q616" s="144"/>
      <c r="R616" s="111"/>
    </row>
    <row r="617">
      <c r="E617" s="144"/>
      <c r="F617" s="111"/>
      <c r="K617" s="144"/>
      <c r="L617" s="111"/>
      <c r="M617" s="144"/>
      <c r="N617" s="111"/>
      <c r="O617" s="144"/>
      <c r="Q617" s="144"/>
      <c r="R617" s="111"/>
    </row>
    <row r="618">
      <c r="E618" s="144"/>
      <c r="F618" s="111"/>
      <c r="K618" s="144"/>
      <c r="L618" s="111"/>
      <c r="M618" s="144"/>
      <c r="N618" s="111"/>
      <c r="O618" s="144"/>
      <c r="Q618" s="144"/>
      <c r="R618" s="111"/>
    </row>
    <row r="619">
      <c r="E619" s="144"/>
      <c r="F619" s="111"/>
      <c r="K619" s="144"/>
      <c r="L619" s="111"/>
      <c r="M619" s="144"/>
      <c r="N619" s="111"/>
      <c r="O619" s="144"/>
      <c r="Q619" s="144"/>
      <c r="R619" s="111"/>
    </row>
    <row r="620">
      <c r="E620" s="144"/>
      <c r="F620" s="111"/>
      <c r="K620" s="144"/>
      <c r="L620" s="111"/>
      <c r="M620" s="144"/>
      <c r="N620" s="111"/>
      <c r="O620" s="144"/>
      <c r="Q620" s="144"/>
      <c r="R620" s="111"/>
    </row>
    <row r="621">
      <c r="E621" s="144"/>
      <c r="F621" s="111"/>
      <c r="K621" s="144"/>
      <c r="L621" s="111"/>
      <c r="M621" s="144"/>
      <c r="N621" s="111"/>
      <c r="O621" s="144"/>
      <c r="Q621" s="144"/>
      <c r="R621" s="111"/>
    </row>
    <row r="622">
      <c r="E622" s="144"/>
      <c r="F622" s="111"/>
      <c r="K622" s="144"/>
      <c r="L622" s="111"/>
      <c r="M622" s="144"/>
      <c r="N622" s="111"/>
      <c r="O622" s="144"/>
      <c r="Q622" s="144"/>
      <c r="R622" s="111"/>
    </row>
    <row r="623">
      <c r="E623" s="144"/>
      <c r="F623" s="111"/>
      <c r="K623" s="144"/>
      <c r="L623" s="111"/>
      <c r="M623" s="144"/>
      <c r="N623" s="111"/>
      <c r="O623" s="144"/>
      <c r="Q623" s="144"/>
      <c r="R623" s="111"/>
    </row>
    <row r="624">
      <c r="E624" s="144"/>
      <c r="F624" s="111"/>
      <c r="K624" s="144"/>
      <c r="L624" s="111"/>
      <c r="M624" s="144"/>
      <c r="N624" s="111"/>
      <c r="O624" s="144"/>
      <c r="Q624" s="144"/>
      <c r="R624" s="111"/>
    </row>
    <row r="625">
      <c r="E625" s="144"/>
      <c r="F625" s="111"/>
      <c r="K625" s="144"/>
      <c r="L625" s="111"/>
      <c r="M625" s="144"/>
      <c r="N625" s="111"/>
      <c r="O625" s="144"/>
      <c r="Q625" s="144"/>
      <c r="R625" s="111"/>
    </row>
    <row r="626">
      <c r="E626" s="144"/>
      <c r="F626" s="111"/>
      <c r="K626" s="144"/>
      <c r="L626" s="111"/>
      <c r="M626" s="144"/>
      <c r="N626" s="111"/>
      <c r="O626" s="144"/>
      <c r="Q626" s="144"/>
      <c r="R626" s="111"/>
    </row>
    <row r="627">
      <c r="E627" s="144"/>
      <c r="F627" s="111"/>
      <c r="K627" s="144"/>
      <c r="L627" s="111"/>
      <c r="M627" s="144"/>
      <c r="N627" s="111"/>
      <c r="O627" s="144"/>
      <c r="Q627" s="144"/>
      <c r="R627" s="111"/>
    </row>
    <row r="628">
      <c r="E628" s="144"/>
      <c r="F628" s="111"/>
      <c r="K628" s="144"/>
      <c r="L628" s="111"/>
      <c r="M628" s="144"/>
      <c r="N628" s="111"/>
      <c r="O628" s="144"/>
      <c r="Q628" s="144"/>
      <c r="R628" s="111"/>
    </row>
    <row r="629">
      <c r="E629" s="144"/>
      <c r="F629" s="111"/>
      <c r="K629" s="144"/>
      <c r="L629" s="111"/>
      <c r="M629" s="144"/>
      <c r="N629" s="111"/>
      <c r="O629" s="144"/>
      <c r="Q629" s="144"/>
      <c r="R629" s="111"/>
    </row>
    <row r="630">
      <c r="E630" s="144"/>
      <c r="F630" s="111"/>
      <c r="K630" s="144"/>
      <c r="L630" s="111"/>
      <c r="M630" s="144"/>
      <c r="N630" s="111"/>
      <c r="O630" s="144"/>
      <c r="Q630" s="144"/>
      <c r="R630" s="111"/>
    </row>
    <row r="631">
      <c r="E631" s="144"/>
      <c r="F631" s="111"/>
      <c r="K631" s="144"/>
      <c r="L631" s="111"/>
      <c r="M631" s="144"/>
      <c r="N631" s="111"/>
      <c r="O631" s="144"/>
      <c r="Q631" s="144"/>
      <c r="R631" s="111"/>
    </row>
    <row r="632">
      <c r="E632" s="144"/>
      <c r="F632" s="111"/>
      <c r="K632" s="144"/>
      <c r="L632" s="111"/>
      <c r="M632" s="144"/>
      <c r="N632" s="111"/>
      <c r="O632" s="144"/>
      <c r="Q632" s="144"/>
      <c r="R632" s="111"/>
    </row>
    <row r="633">
      <c r="E633" s="144"/>
      <c r="F633" s="111"/>
      <c r="K633" s="144"/>
      <c r="L633" s="111"/>
      <c r="M633" s="144"/>
      <c r="N633" s="111"/>
      <c r="O633" s="144"/>
      <c r="Q633" s="144"/>
      <c r="R633" s="111"/>
    </row>
    <row r="634">
      <c r="E634" s="144"/>
      <c r="F634" s="111"/>
      <c r="K634" s="144"/>
      <c r="L634" s="111"/>
      <c r="M634" s="144"/>
      <c r="N634" s="111"/>
      <c r="O634" s="144"/>
      <c r="Q634" s="144"/>
      <c r="R634" s="111"/>
    </row>
    <row r="635">
      <c r="E635" s="144"/>
      <c r="F635" s="111"/>
      <c r="K635" s="144"/>
      <c r="L635" s="111"/>
      <c r="M635" s="144"/>
      <c r="N635" s="111"/>
      <c r="O635" s="144"/>
      <c r="Q635" s="144"/>
      <c r="R635" s="111"/>
    </row>
    <row r="636">
      <c r="E636" s="144"/>
      <c r="F636" s="111"/>
      <c r="K636" s="144"/>
      <c r="L636" s="111"/>
      <c r="M636" s="144"/>
      <c r="N636" s="111"/>
      <c r="O636" s="144"/>
      <c r="Q636" s="144"/>
      <c r="R636" s="111"/>
    </row>
    <row r="637">
      <c r="E637" s="144"/>
      <c r="F637" s="111"/>
      <c r="K637" s="144"/>
      <c r="L637" s="111"/>
      <c r="M637" s="144"/>
      <c r="N637" s="111"/>
      <c r="O637" s="144"/>
      <c r="Q637" s="144"/>
      <c r="R637" s="111"/>
    </row>
    <row r="638">
      <c r="E638" s="144"/>
      <c r="F638" s="111"/>
      <c r="K638" s="144"/>
      <c r="L638" s="111"/>
      <c r="M638" s="144"/>
      <c r="N638" s="111"/>
      <c r="O638" s="144"/>
      <c r="Q638" s="144"/>
      <c r="R638" s="111"/>
    </row>
    <row r="639">
      <c r="E639" s="144"/>
      <c r="F639" s="111"/>
      <c r="K639" s="144"/>
      <c r="L639" s="111"/>
      <c r="M639" s="144"/>
      <c r="N639" s="111"/>
      <c r="O639" s="144"/>
      <c r="Q639" s="144"/>
      <c r="R639" s="111"/>
    </row>
    <row r="640">
      <c r="E640" s="144"/>
      <c r="F640" s="111"/>
      <c r="K640" s="144"/>
      <c r="L640" s="111"/>
      <c r="M640" s="144"/>
      <c r="N640" s="111"/>
      <c r="O640" s="144"/>
      <c r="Q640" s="144"/>
      <c r="R640" s="111"/>
    </row>
    <row r="641">
      <c r="E641" s="144"/>
      <c r="F641" s="111"/>
      <c r="K641" s="144"/>
      <c r="L641" s="111"/>
      <c r="M641" s="144"/>
      <c r="N641" s="111"/>
      <c r="O641" s="144"/>
      <c r="Q641" s="144"/>
      <c r="R641" s="111"/>
    </row>
    <row r="642">
      <c r="E642" s="144"/>
      <c r="F642" s="111"/>
      <c r="K642" s="144"/>
      <c r="L642" s="111"/>
      <c r="M642" s="144"/>
      <c r="N642" s="111"/>
      <c r="O642" s="144"/>
      <c r="Q642" s="144"/>
      <c r="R642" s="111"/>
    </row>
    <row r="643">
      <c r="E643" s="144"/>
      <c r="F643" s="111"/>
      <c r="K643" s="144"/>
      <c r="L643" s="111"/>
      <c r="M643" s="144"/>
      <c r="N643" s="111"/>
      <c r="O643" s="144"/>
      <c r="Q643" s="144"/>
      <c r="R643" s="111"/>
    </row>
    <row r="644">
      <c r="E644" s="144"/>
      <c r="F644" s="111"/>
      <c r="K644" s="144"/>
      <c r="L644" s="111"/>
      <c r="M644" s="144"/>
      <c r="N644" s="111"/>
      <c r="O644" s="144"/>
      <c r="Q644" s="144"/>
      <c r="R644" s="111"/>
    </row>
    <row r="645">
      <c r="E645" s="144"/>
      <c r="F645" s="111"/>
      <c r="K645" s="144"/>
      <c r="L645" s="111"/>
      <c r="M645" s="144"/>
      <c r="N645" s="111"/>
      <c r="O645" s="144"/>
      <c r="Q645" s="144"/>
      <c r="R645" s="111"/>
    </row>
    <row r="646">
      <c r="E646" s="144"/>
      <c r="F646" s="111"/>
      <c r="K646" s="144"/>
      <c r="L646" s="111"/>
      <c r="M646" s="144"/>
      <c r="N646" s="111"/>
      <c r="O646" s="144"/>
      <c r="Q646" s="144"/>
      <c r="R646" s="111"/>
    </row>
    <row r="647">
      <c r="E647" s="144"/>
      <c r="F647" s="111"/>
      <c r="K647" s="144"/>
      <c r="L647" s="111"/>
      <c r="M647" s="144"/>
      <c r="N647" s="111"/>
      <c r="O647" s="144"/>
      <c r="Q647" s="144"/>
      <c r="R647" s="111"/>
    </row>
    <row r="648">
      <c r="E648" s="144"/>
      <c r="F648" s="111"/>
      <c r="K648" s="144"/>
      <c r="L648" s="111"/>
      <c r="M648" s="144"/>
      <c r="N648" s="111"/>
      <c r="O648" s="144"/>
      <c r="Q648" s="144"/>
      <c r="R648" s="111"/>
    </row>
    <row r="649">
      <c r="E649" s="144"/>
      <c r="F649" s="111"/>
      <c r="K649" s="144"/>
      <c r="L649" s="111"/>
      <c r="M649" s="144"/>
      <c r="N649" s="111"/>
      <c r="O649" s="144"/>
      <c r="Q649" s="144"/>
      <c r="R649" s="111"/>
    </row>
    <row r="650">
      <c r="E650" s="144"/>
      <c r="F650" s="111"/>
      <c r="K650" s="144"/>
      <c r="L650" s="111"/>
      <c r="M650" s="144"/>
      <c r="N650" s="111"/>
      <c r="O650" s="144"/>
      <c r="Q650" s="144"/>
      <c r="R650" s="111"/>
    </row>
    <row r="651">
      <c r="E651" s="144"/>
      <c r="F651" s="111"/>
      <c r="K651" s="144"/>
      <c r="L651" s="111"/>
      <c r="M651" s="144"/>
      <c r="N651" s="111"/>
      <c r="O651" s="144"/>
      <c r="Q651" s="144"/>
      <c r="R651" s="111"/>
    </row>
    <row r="652">
      <c r="E652" s="144"/>
      <c r="F652" s="111"/>
      <c r="K652" s="144"/>
      <c r="L652" s="111"/>
      <c r="M652" s="144"/>
      <c r="N652" s="111"/>
      <c r="O652" s="144"/>
      <c r="Q652" s="144"/>
      <c r="R652" s="111"/>
    </row>
    <row r="653">
      <c r="E653" s="144"/>
      <c r="F653" s="111"/>
      <c r="K653" s="144"/>
      <c r="L653" s="111"/>
      <c r="M653" s="144"/>
      <c r="N653" s="111"/>
      <c r="O653" s="144"/>
      <c r="Q653" s="144"/>
      <c r="R653" s="111"/>
    </row>
    <row r="654">
      <c r="E654" s="144"/>
      <c r="F654" s="111"/>
      <c r="K654" s="144"/>
      <c r="L654" s="111"/>
      <c r="M654" s="144"/>
      <c r="N654" s="111"/>
      <c r="O654" s="144"/>
      <c r="Q654" s="144"/>
      <c r="R654" s="111"/>
    </row>
    <row r="655">
      <c r="E655" s="144"/>
      <c r="F655" s="111"/>
      <c r="K655" s="144"/>
      <c r="L655" s="111"/>
      <c r="M655" s="144"/>
      <c r="N655" s="111"/>
      <c r="O655" s="144"/>
      <c r="Q655" s="144"/>
      <c r="R655" s="111"/>
    </row>
    <row r="656">
      <c r="E656" s="144"/>
      <c r="F656" s="111"/>
      <c r="K656" s="144"/>
      <c r="L656" s="111"/>
      <c r="M656" s="144"/>
      <c r="N656" s="111"/>
      <c r="O656" s="144"/>
      <c r="Q656" s="144"/>
      <c r="R656" s="111"/>
    </row>
    <row r="657">
      <c r="E657" s="144"/>
      <c r="F657" s="111"/>
      <c r="K657" s="144"/>
      <c r="L657" s="111"/>
      <c r="M657" s="144"/>
      <c r="N657" s="111"/>
      <c r="O657" s="144"/>
      <c r="Q657" s="144"/>
      <c r="R657" s="111"/>
    </row>
    <row r="658">
      <c r="E658" s="144"/>
      <c r="F658" s="111"/>
      <c r="K658" s="144"/>
      <c r="L658" s="111"/>
      <c r="M658" s="144"/>
      <c r="N658" s="111"/>
      <c r="O658" s="144"/>
      <c r="Q658" s="144"/>
      <c r="R658" s="111"/>
    </row>
    <row r="659">
      <c r="E659" s="144"/>
      <c r="F659" s="111"/>
      <c r="K659" s="144"/>
      <c r="L659" s="111"/>
      <c r="M659" s="144"/>
      <c r="N659" s="111"/>
      <c r="O659" s="144"/>
      <c r="Q659" s="144"/>
      <c r="R659" s="111"/>
    </row>
    <row r="660">
      <c r="E660" s="144"/>
      <c r="F660" s="111"/>
      <c r="K660" s="144"/>
      <c r="L660" s="111"/>
      <c r="M660" s="144"/>
      <c r="N660" s="111"/>
      <c r="O660" s="144"/>
      <c r="Q660" s="144"/>
      <c r="R660" s="111"/>
    </row>
    <row r="661">
      <c r="E661" s="144"/>
      <c r="F661" s="111"/>
      <c r="K661" s="144"/>
      <c r="L661" s="111"/>
      <c r="M661" s="144"/>
      <c r="N661" s="111"/>
      <c r="O661" s="144"/>
      <c r="Q661" s="144"/>
      <c r="R661" s="111"/>
    </row>
    <row r="662">
      <c r="E662" s="144"/>
      <c r="F662" s="111"/>
      <c r="K662" s="144"/>
      <c r="L662" s="111"/>
      <c r="M662" s="144"/>
      <c r="N662" s="111"/>
      <c r="O662" s="144"/>
      <c r="Q662" s="144"/>
      <c r="R662" s="111"/>
    </row>
    <row r="663">
      <c r="E663" s="144"/>
      <c r="F663" s="111"/>
      <c r="K663" s="144"/>
      <c r="L663" s="111"/>
      <c r="M663" s="144"/>
      <c r="N663" s="111"/>
      <c r="O663" s="144"/>
      <c r="Q663" s="144"/>
      <c r="R663" s="111"/>
    </row>
    <row r="664">
      <c r="E664" s="144"/>
      <c r="F664" s="111"/>
      <c r="K664" s="144"/>
      <c r="L664" s="111"/>
      <c r="M664" s="144"/>
      <c r="N664" s="111"/>
      <c r="O664" s="144"/>
      <c r="Q664" s="144"/>
      <c r="R664" s="111"/>
    </row>
    <row r="665">
      <c r="E665" s="144"/>
      <c r="F665" s="111"/>
      <c r="K665" s="144"/>
      <c r="L665" s="111"/>
      <c r="M665" s="144"/>
      <c r="N665" s="111"/>
      <c r="O665" s="144"/>
      <c r="Q665" s="144"/>
      <c r="R665" s="111"/>
    </row>
    <row r="666">
      <c r="E666" s="144"/>
      <c r="F666" s="111"/>
      <c r="K666" s="144"/>
      <c r="L666" s="111"/>
      <c r="M666" s="144"/>
      <c r="N666" s="111"/>
      <c r="O666" s="144"/>
      <c r="Q666" s="144"/>
      <c r="R666" s="111"/>
    </row>
    <row r="667">
      <c r="E667" s="144"/>
      <c r="F667" s="111"/>
      <c r="K667" s="144"/>
      <c r="L667" s="111"/>
      <c r="M667" s="144"/>
      <c r="N667" s="111"/>
      <c r="O667" s="144"/>
      <c r="Q667" s="144"/>
      <c r="R667" s="111"/>
    </row>
    <row r="668">
      <c r="E668" s="144"/>
      <c r="F668" s="111"/>
      <c r="K668" s="144"/>
      <c r="L668" s="111"/>
      <c r="M668" s="144"/>
      <c r="N668" s="111"/>
      <c r="O668" s="144"/>
      <c r="Q668" s="144"/>
      <c r="R668" s="111"/>
    </row>
    <row r="669">
      <c r="E669" s="144"/>
      <c r="F669" s="111"/>
      <c r="K669" s="144"/>
      <c r="L669" s="111"/>
      <c r="M669" s="144"/>
      <c r="N669" s="111"/>
      <c r="O669" s="144"/>
      <c r="Q669" s="144"/>
      <c r="R669" s="111"/>
    </row>
    <row r="670">
      <c r="E670" s="144"/>
      <c r="F670" s="111"/>
      <c r="K670" s="144"/>
      <c r="L670" s="111"/>
      <c r="M670" s="144"/>
      <c r="N670" s="111"/>
      <c r="O670" s="144"/>
      <c r="Q670" s="144"/>
      <c r="R670" s="111"/>
    </row>
    <row r="671">
      <c r="E671" s="144"/>
      <c r="F671" s="111"/>
      <c r="K671" s="144"/>
      <c r="L671" s="111"/>
      <c r="M671" s="144"/>
      <c r="N671" s="111"/>
      <c r="O671" s="144"/>
      <c r="Q671" s="144"/>
      <c r="R671" s="111"/>
    </row>
    <row r="672">
      <c r="E672" s="144"/>
      <c r="F672" s="111"/>
      <c r="K672" s="144"/>
      <c r="L672" s="111"/>
      <c r="M672" s="144"/>
      <c r="N672" s="111"/>
      <c r="O672" s="144"/>
      <c r="Q672" s="144"/>
      <c r="R672" s="111"/>
    </row>
    <row r="673">
      <c r="E673" s="144"/>
      <c r="F673" s="111"/>
      <c r="K673" s="144"/>
      <c r="L673" s="111"/>
      <c r="M673" s="144"/>
      <c r="N673" s="111"/>
      <c r="O673" s="144"/>
      <c r="Q673" s="144"/>
      <c r="R673" s="111"/>
    </row>
    <row r="674">
      <c r="E674" s="144"/>
      <c r="F674" s="111"/>
      <c r="K674" s="144"/>
      <c r="L674" s="111"/>
      <c r="M674" s="144"/>
      <c r="N674" s="111"/>
      <c r="O674" s="144"/>
      <c r="Q674" s="144"/>
      <c r="R674" s="111"/>
    </row>
    <row r="675">
      <c r="E675" s="144"/>
      <c r="F675" s="111"/>
      <c r="K675" s="144"/>
      <c r="L675" s="111"/>
      <c r="M675" s="144"/>
      <c r="N675" s="111"/>
      <c r="O675" s="144"/>
      <c r="Q675" s="144"/>
      <c r="R675" s="111"/>
    </row>
    <row r="676">
      <c r="E676" s="144"/>
      <c r="F676" s="111"/>
      <c r="K676" s="144"/>
      <c r="L676" s="111"/>
      <c r="M676" s="144"/>
      <c r="N676" s="111"/>
      <c r="O676" s="144"/>
      <c r="Q676" s="144"/>
      <c r="R676" s="111"/>
    </row>
    <row r="677">
      <c r="E677" s="144"/>
      <c r="F677" s="111"/>
      <c r="K677" s="144"/>
      <c r="L677" s="111"/>
      <c r="M677" s="144"/>
      <c r="N677" s="111"/>
      <c r="O677" s="144"/>
      <c r="Q677" s="144"/>
      <c r="R677" s="111"/>
    </row>
    <row r="678">
      <c r="E678" s="144"/>
      <c r="F678" s="111"/>
      <c r="K678" s="144"/>
      <c r="L678" s="111"/>
      <c r="M678" s="144"/>
      <c r="N678" s="111"/>
      <c r="O678" s="144"/>
      <c r="Q678" s="144"/>
      <c r="R678" s="111"/>
    </row>
    <row r="679">
      <c r="E679" s="144"/>
      <c r="F679" s="111"/>
      <c r="K679" s="144"/>
      <c r="L679" s="111"/>
      <c r="M679" s="144"/>
      <c r="N679" s="111"/>
      <c r="O679" s="144"/>
      <c r="Q679" s="144"/>
      <c r="R679" s="111"/>
    </row>
    <row r="680">
      <c r="E680" s="144"/>
      <c r="F680" s="111"/>
      <c r="K680" s="144"/>
      <c r="L680" s="111"/>
      <c r="M680" s="144"/>
      <c r="N680" s="111"/>
      <c r="O680" s="144"/>
      <c r="Q680" s="144"/>
      <c r="R680" s="111"/>
    </row>
    <row r="681">
      <c r="E681" s="144"/>
      <c r="F681" s="111"/>
      <c r="K681" s="144"/>
      <c r="L681" s="111"/>
      <c r="M681" s="144"/>
      <c r="N681" s="111"/>
      <c r="O681" s="144"/>
      <c r="Q681" s="144"/>
      <c r="R681" s="111"/>
    </row>
    <row r="682">
      <c r="E682" s="144"/>
      <c r="F682" s="111"/>
      <c r="K682" s="144"/>
      <c r="L682" s="111"/>
      <c r="M682" s="144"/>
      <c r="N682" s="111"/>
      <c r="O682" s="144"/>
      <c r="Q682" s="144"/>
      <c r="R682" s="111"/>
    </row>
    <row r="683">
      <c r="E683" s="144"/>
      <c r="F683" s="111"/>
      <c r="K683" s="144"/>
      <c r="L683" s="111"/>
      <c r="M683" s="144"/>
      <c r="N683" s="111"/>
      <c r="O683" s="144"/>
      <c r="Q683" s="144"/>
      <c r="R683" s="111"/>
    </row>
    <row r="684">
      <c r="E684" s="144"/>
      <c r="F684" s="111"/>
      <c r="K684" s="144"/>
      <c r="L684" s="111"/>
      <c r="M684" s="144"/>
      <c r="N684" s="111"/>
      <c r="O684" s="144"/>
      <c r="Q684" s="144"/>
      <c r="R684" s="111"/>
    </row>
    <row r="685">
      <c r="E685" s="144"/>
      <c r="F685" s="111"/>
      <c r="K685" s="144"/>
      <c r="L685" s="111"/>
      <c r="M685" s="144"/>
      <c r="N685" s="111"/>
      <c r="O685" s="144"/>
      <c r="Q685" s="144"/>
      <c r="R685" s="111"/>
    </row>
    <row r="686">
      <c r="E686" s="144"/>
      <c r="F686" s="111"/>
      <c r="K686" s="144"/>
      <c r="L686" s="111"/>
      <c r="M686" s="144"/>
      <c r="N686" s="111"/>
      <c r="O686" s="144"/>
      <c r="Q686" s="144"/>
      <c r="R686" s="111"/>
    </row>
    <row r="687">
      <c r="E687" s="144"/>
      <c r="F687" s="111"/>
      <c r="K687" s="144"/>
      <c r="L687" s="111"/>
      <c r="M687" s="144"/>
      <c r="N687" s="111"/>
      <c r="O687" s="144"/>
      <c r="Q687" s="144"/>
      <c r="R687" s="111"/>
    </row>
    <row r="688">
      <c r="E688" s="144"/>
      <c r="F688" s="111"/>
      <c r="K688" s="144"/>
      <c r="L688" s="111"/>
      <c r="M688" s="144"/>
      <c r="N688" s="111"/>
      <c r="O688" s="144"/>
      <c r="Q688" s="144"/>
      <c r="R688" s="111"/>
    </row>
    <row r="689">
      <c r="E689" s="144"/>
      <c r="F689" s="111"/>
      <c r="K689" s="144"/>
      <c r="L689" s="111"/>
      <c r="M689" s="144"/>
      <c r="N689" s="111"/>
      <c r="O689" s="144"/>
      <c r="Q689" s="144"/>
      <c r="R689" s="111"/>
    </row>
    <row r="690">
      <c r="E690" s="144"/>
      <c r="F690" s="111"/>
      <c r="K690" s="144"/>
      <c r="L690" s="111"/>
      <c r="M690" s="144"/>
      <c r="N690" s="111"/>
      <c r="O690" s="144"/>
      <c r="Q690" s="144"/>
      <c r="R690" s="111"/>
    </row>
    <row r="691">
      <c r="E691" s="144"/>
      <c r="F691" s="111"/>
      <c r="K691" s="144"/>
      <c r="L691" s="111"/>
      <c r="M691" s="144"/>
      <c r="N691" s="111"/>
      <c r="O691" s="144"/>
      <c r="Q691" s="144"/>
      <c r="R691" s="111"/>
    </row>
    <row r="692">
      <c r="E692" s="144"/>
      <c r="F692" s="111"/>
      <c r="K692" s="144"/>
      <c r="L692" s="111"/>
      <c r="M692" s="144"/>
      <c r="N692" s="111"/>
      <c r="O692" s="144"/>
      <c r="Q692" s="144"/>
      <c r="R692" s="111"/>
    </row>
    <row r="693">
      <c r="E693" s="144"/>
      <c r="F693" s="111"/>
      <c r="K693" s="144"/>
      <c r="L693" s="111"/>
      <c r="M693" s="144"/>
      <c r="N693" s="111"/>
      <c r="O693" s="144"/>
      <c r="Q693" s="144"/>
      <c r="R693" s="111"/>
    </row>
    <row r="694">
      <c r="E694" s="144"/>
      <c r="F694" s="111"/>
      <c r="K694" s="144"/>
      <c r="L694" s="111"/>
      <c r="M694" s="144"/>
      <c r="N694" s="111"/>
      <c r="O694" s="144"/>
      <c r="Q694" s="144"/>
      <c r="R694" s="111"/>
    </row>
    <row r="695">
      <c r="E695" s="144"/>
      <c r="F695" s="111"/>
      <c r="K695" s="144"/>
      <c r="L695" s="111"/>
      <c r="M695" s="144"/>
      <c r="N695" s="111"/>
      <c r="O695" s="144"/>
      <c r="Q695" s="144"/>
      <c r="R695" s="111"/>
    </row>
    <row r="696">
      <c r="E696" s="144"/>
      <c r="F696" s="111"/>
      <c r="K696" s="144"/>
      <c r="L696" s="111"/>
      <c r="M696" s="144"/>
      <c r="N696" s="111"/>
      <c r="O696" s="144"/>
      <c r="Q696" s="144"/>
      <c r="R696" s="111"/>
    </row>
    <row r="697">
      <c r="E697" s="144"/>
      <c r="F697" s="111"/>
      <c r="K697" s="144"/>
      <c r="L697" s="111"/>
      <c r="M697" s="144"/>
      <c r="N697" s="111"/>
      <c r="O697" s="144"/>
      <c r="Q697" s="144"/>
      <c r="R697" s="111"/>
    </row>
    <row r="698">
      <c r="E698" s="144"/>
      <c r="F698" s="111"/>
      <c r="K698" s="144"/>
      <c r="L698" s="111"/>
      <c r="M698" s="144"/>
      <c r="N698" s="111"/>
      <c r="O698" s="144"/>
      <c r="Q698" s="144"/>
      <c r="R698" s="111"/>
    </row>
    <row r="699">
      <c r="E699" s="144"/>
      <c r="F699" s="111"/>
      <c r="K699" s="144"/>
      <c r="L699" s="111"/>
      <c r="M699" s="144"/>
      <c r="N699" s="111"/>
      <c r="O699" s="144"/>
      <c r="Q699" s="144"/>
      <c r="R699" s="111"/>
    </row>
    <row r="700">
      <c r="E700" s="144"/>
      <c r="F700" s="111"/>
      <c r="K700" s="144"/>
      <c r="L700" s="111"/>
      <c r="M700" s="144"/>
      <c r="N700" s="111"/>
      <c r="O700" s="144"/>
      <c r="Q700" s="144"/>
      <c r="R700" s="111"/>
    </row>
    <row r="701">
      <c r="E701" s="144"/>
      <c r="F701" s="111"/>
      <c r="K701" s="144"/>
      <c r="L701" s="111"/>
      <c r="M701" s="144"/>
      <c r="N701" s="111"/>
      <c r="O701" s="144"/>
      <c r="Q701" s="144"/>
      <c r="R701" s="111"/>
    </row>
    <row r="702">
      <c r="E702" s="144"/>
      <c r="F702" s="111"/>
      <c r="K702" s="144"/>
      <c r="L702" s="111"/>
      <c r="M702" s="144"/>
      <c r="N702" s="111"/>
      <c r="O702" s="144"/>
      <c r="Q702" s="144"/>
      <c r="R702" s="111"/>
    </row>
    <row r="703">
      <c r="E703" s="144"/>
      <c r="F703" s="111"/>
      <c r="K703" s="144"/>
      <c r="L703" s="111"/>
      <c r="M703" s="144"/>
      <c r="N703" s="111"/>
      <c r="O703" s="144"/>
      <c r="Q703" s="144"/>
      <c r="R703" s="111"/>
    </row>
    <row r="704">
      <c r="E704" s="144"/>
      <c r="F704" s="111"/>
      <c r="K704" s="144"/>
      <c r="L704" s="111"/>
      <c r="M704" s="144"/>
      <c r="N704" s="111"/>
      <c r="O704" s="144"/>
      <c r="Q704" s="144"/>
      <c r="R704" s="111"/>
    </row>
    <row r="705">
      <c r="E705" s="144"/>
      <c r="F705" s="111"/>
      <c r="K705" s="144"/>
      <c r="L705" s="111"/>
      <c r="M705" s="144"/>
      <c r="N705" s="111"/>
      <c r="O705" s="144"/>
      <c r="Q705" s="144"/>
      <c r="R705" s="111"/>
    </row>
    <row r="706">
      <c r="E706" s="144"/>
      <c r="F706" s="111"/>
      <c r="K706" s="144"/>
      <c r="L706" s="111"/>
      <c r="M706" s="144"/>
      <c r="N706" s="111"/>
      <c r="O706" s="144"/>
      <c r="Q706" s="144"/>
      <c r="R706" s="111"/>
    </row>
    <row r="707">
      <c r="E707" s="144"/>
      <c r="F707" s="111"/>
      <c r="K707" s="144"/>
      <c r="L707" s="111"/>
      <c r="M707" s="144"/>
      <c r="N707" s="111"/>
      <c r="O707" s="144"/>
      <c r="Q707" s="144"/>
      <c r="R707" s="111"/>
    </row>
    <row r="708">
      <c r="E708" s="144"/>
      <c r="F708" s="111"/>
      <c r="K708" s="144"/>
      <c r="L708" s="111"/>
      <c r="M708" s="144"/>
      <c r="N708" s="111"/>
      <c r="O708" s="144"/>
      <c r="Q708" s="144"/>
      <c r="R708" s="111"/>
    </row>
    <row r="709">
      <c r="E709" s="144"/>
      <c r="F709" s="111"/>
      <c r="K709" s="144"/>
      <c r="L709" s="111"/>
      <c r="M709" s="144"/>
      <c r="N709" s="111"/>
      <c r="O709" s="144"/>
      <c r="Q709" s="144"/>
      <c r="R709" s="111"/>
    </row>
    <row r="710">
      <c r="E710" s="144"/>
      <c r="F710" s="111"/>
      <c r="K710" s="144"/>
      <c r="L710" s="111"/>
      <c r="M710" s="144"/>
      <c r="N710" s="111"/>
      <c r="O710" s="144"/>
      <c r="Q710" s="144"/>
      <c r="R710" s="111"/>
    </row>
    <row r="711">
      <c r="E711" s="144"/>
      <c r="F711" s="111"/>
      <c r="K711" s="144"/>
      <c r="L711" s="111"/>
      <c r="M711" s="144"/>
      <c r="N711" s="111"/>
      <c r="O711" s="144"/>
      <c r="Q711" s="144"/>
      <c r="R711" s="111"/>
    </row>
    <row r="712">
      <c r="E712" s="144"/>
      <c r="F712" s="111"/>
      <c r="K712" s="144"/>
      <c r="L712" s="111"/>
      <c r="M712" s="144"/>
      <c r="N712" s="111"/>
      <c r="O712" s="144"/>
      <c r="Q712" s="144"/>
      <c r="R712" s="111"/>
    </row>
    <row r="713">
      <c r="E713" s="144"/>
      <c r="F713" s="111"/>
      <c r="K713" s="144"/>
      <c r="L713" s="111"/>
      <c r="M713" s="144"/>
      <c r="N713" s="111"/>
      <c r="O713" s="144"/>
      <c r="Q713" s="144"/>
      <c r="R713" s="111"/>
    </row>
    <row r="714">
      <c r="E714" s="144"/>
      <c r="F714" s="111"/>
      <c r="K714" s="144"/>
      <c r="L714" s="111"/>
      <c r="M714" s="144"/>
      <c r="N714" s="111"/>
      <c r="O714" s="144"/>
      <c r="Q714" s="144"/>
      <c r="R714" s="111"/>
    </row>
    <row r="715">
      <c r="E715" s="144"/>
      <c r="F715" s="111"/>
      <c r="K715" s="144"/>
      <c r="L715" s="111"/>
      <c r="M715" s="144"/>
      <c r="N715" s="111"/>
      <c r="O715" s="144"/>
      <c r="Q715" s="144"/>
      <c r="R715" s="111"/>
    </row>
    <row r="716">
      <c r="E716" s="144"/>
      <c r="F716" s="111"/>
      <c r="K716" s="144"/>
      <c r="L716" s="111"/>
      <c r="M716" s="144"/>
      <c r="N716" s="111"/>
      <c r="O716" s="144"/>
      <c r="Q716" s="144"/>
      <c r="R716" s="111"/>
    </row>
    <row r="717">
      <c r="E717" s="144"/>
      <c r="F717" s="111"/>
      <c r="K717" s="144"/>
      <c r="L717" s="111"/>
      <c r="M717" s="144"/>
      <c r="N717" s="111"/>
      <c r="O717" s="144"/>
      <c r="Q717" s="144"/>
      <c r="R717" s="111"/>
    </row>
    <row r="718">
      <c r="E718" s="144"/>
      <c r="F718" s="111"/>
      <c r="K718" s="144"/>
      <c r="L718" s="111"/>
      <c r="M718" s="144"/>
      <c r="N718" s="111"/>
      <c r="O718" s="144"/>
      <c r="Q718" s="144"/>
      <c r="R718" s="111"/>
    </row>
    <row r="719">
      <c r="E719" s="144"/>
      <c r="F719" s="111"/>
      <c r="K719" s="144"/>
      <c r="L719" s="111"/>
      <c r="M719" s="144"/>
      <c r="N719" s="111"/>
      <c r="O719" s="144"/>
      <c r="Q719" s="144"/>
      <c r="R719" s="111"/>
    </row>
    <row r="720">
      <c r="E720" s="144"/>
      <c r="F720" s="111"/>
      <c r="K720" s="144"/>
      <c r="L720" s="111"/>
      <c r="M720" s="144"/>
      <c r="N720" s="111"/>
      <c r="O720" s="144"/>
      <c r="Q720" s="144"/>
      <c r="R720" s="111"/>
    </row>
    <row r="721">
      <c r="E721" s="144"/>
      <c r="F721" s="111"/>
      <c r="K721" s="144"/>
      <c r="L721" s="111"/>
      <c r="M721" s="144"/>
      <c r="N721" s="111"/>
      <c r="O721" s="144"/>
      <c r="Q721" s="144"/>
      <c r="R721" s="111"/>
    </row>
    <row r="722">
      <c r="E722" s="144"/>
      <c r="F722" s="111"/>
      <c r="K722" s="144"/>
      <c r="L722" s="111"/>
      <c r="M722" s="144"/>
      <c r="N722" s="111"/>
      <c r="O722" s="144"/>
      <c r="Q722" s="144"/>
      <c r="R722" s="111"/>
    </row>
    <row r="723">
      <c r="E723" s="144"/>
      <c r="F723" s="111"/>
      <c r="K723" s="144"/>
      <c r="L723" s="111"/>
      <c r="M723" s="144"/>
      <c r="N723" s="111"/>
      <c r="O723" s="144"/>
      <c r="Q723" s="144"/>
      <c r="R723" s="111"/>
    </row>
    <row r="724">
      <c r="E724" s="144"/>
      <c r="F724" s="111"/>
      <c r="K724" s="144"/>
      <c r="L724" s="111"/>
      <c r="M724" s="144"/>
      <c r="N724" s="111"/>
      <c r="O724" s="144"/>
      <c r="Q724" s="144"/>
      <c r="R724" s="111"/>
    </row>
    <row r="725">
      <c r="E725" s="144"/>
      <c r="F725" s="111"/>
      <c r="K725" s="144"/>
      <c r="L725" s="111"/>
      <c r="M725" s="144"/>
      <c r="N725" s="111"/>
      <c r="O725" s="144"/>
      <c r="Q725" s="144"/>
      <c r="R725" s="111"/>
    </row>
    <row r="726">
      <c r="E726" s="144"/>
      <c r="F726" s="111"/>
      <c r="K726" s="144"/>
      <c r="L726" s="111"/>
      <c r="M726" s="144"/>
      <c r="N726" s="111"/>
      <c r="O726" s="144"/>
      <c r="Q726" s="144"/>
      <c r="R726" s="111"/>
    </row>
    <row r="727">
      <c r="E727" s="144"/>
      <c r="F727" s="111"/>
      <c r="K727" s="144"/>
      <c r="L727" s="111"/>
      <c r="M727" s="144"/>
      <c r="N727" s="111"/>
      <c r="O727" s="144"/>
      <c r="Q727" s="144"/>
      <c r="R727" s="111"/>
    </row>
    <row r="728">
      <c r="E728" s="144"/>
      <c r="F728" s="111"/>
      <c r="K728" s="144"/>
      <c r="L728" s="111"/>
      <c r="M728" s="144"/>
      <c r="N728" s="111"/>
      <c r="O728" s="144"/>
      <c r="Q728" s="144"/>
      <c r="R728" s="111"/>
    </row>
    <row r="729">
      <c r="E729" s="144"/>
      <c r="F729" s="111"/>
      <c r="K729" s="144"/>
      <c r="L729" s="111"/>
      <c r="M729" s="144"/>
      <c r="N729" s="111"/>
      <c r="O729" s="144"/>
      <c r="Q729" s="144"/>
      <c r="R729" s="111"/>
    </row>
    <row r="730">
      <c r="E730" s="144"/>
      <c r="F730" s="111"/>
      <c r="K730" s="144"/>
      <c r="L730" s="111"/>
      <c r="M730" s="144"/>
      <c r="N730" s="111"/>
      <c r="O730" s="144"/>
      <c r="Q730" s="144"/>
      <c r="R730" s="111"/>
    </row>
    <row r="731">
      <c r="E731" s="144"/>
      <c r="F731" s="111"/>
      <c r="K731" s="144"/>
      <c r="L731" s="111"/>
      <c r="M731" s="144"/>
      <c r="N731" s="111"/>
      <c r="O731" s="144"/>
      <c r="Q731" s="144"/>
      <c r="R731" s="111"/>
    </row>
    <row r="732">
      <c r="E732" s="144"/>
      <c r="F732" s="111"/>
      <c r="K732" s="144"/>
      <c r="L732" s="111"/>
      <c r="M732" s="144"/>
      <c r="N732" s="111"/>
      <c r="O732" s="144"/>
      <c r="Q732" s="144"/>
      <c r="R732" s="111"/>
    </row>
    <row r="733">
      <c r="E733" s="144"/>
      <c r="F733" s="111"/>
      <c r="K733" s="144"/>
      <c r="L733" s="111"/>
      <c r="M733" s="144"/>
      <c r="N733" s="111"/>
      <c r="O733" s="144"/>
      <c r="Q733" s="144"/>
      <c r="R733" s="111"/>
    </row>
    <row r="734">
      <c r="E734" s="144"/>
      <c r="F734" s="111"/>
      <c r="K734" s="144"/>
      <c r="L734" s="111"/>
      <c r="M734" s="144"/>
      <c r="N734" s="111"/>
      <c r="O734" s="144"/>
      <c r="Q734" s="144"/>
      <c r="R734" s="111"/>
    </row>
    <row r="735">
      <c r="E735" s="144"/>
      <c r="F735" s="111"/>
      <c r="K735" s="144"/>
      <c r="L735" s="111"/>
      <c r="M735" s="144"/>
      <c r="N735" s="111"/>
      <c r="O735" s="144"/>
      <c r="Q735" s="144"/>
      <c r="R735" s="111"/>
    </row>
    <row r="736">
      <c r="E736" s="144"/>
      <c r="F736" s="111"/>
      <c r="K736" s="144"/>
      <c r="L736" s="111"/>
      <c r="M736" s="144"/>
      <c r="N736" s="111"/>
      <c r="O736" s="144"/>
      <c r="Q736" s="144"/>
      <c r="R736" s="111"/>
    </row>
    <row r="737">
      <c r="E737" s="144"/>
      <c r="F737" s="111"/>
      <c r="K737" s="144"/>
      <c r="L737" s="111"/>
      <c r="M737" s="144"/>
      <c r="N737" s="111"/>
      <c r="O737" s="144"/>
      <c r="Q737" s="144"/>
      <c r="R737" s="111"/>
    </row>
    <row r="738">
      <c r="E738" s="144"/>
      <c r="F738" s="111"/>
      <c r="K738" s="144"/>
      <c r="L738" s="111"/>
      <c r="M738" s="144"/>
      <c r="N738" s="111"/>
      <c r="O738" s="144"/>
      <c r="Q738" s="144"/>
      <c r="R738" s="111"/>
    </row>
    <row r="739">
      <c r="E739" s="144"/>
      <c r="F739" s="111"/>
      <c r="K739" s="144"/>
      <c r="L739" s="111"/>
      <c r="M739" s="144"/>
      <c r="N739" s="111"/>
      <c r="O739" s="144"/>
      <c r="Q739" s="144"/>
      <c r="R739" s="111"/>
    </row>
    <row r="740">
      <c r="E740" s="144"/>
      <c r="F740" s="111"/>
      <c r="K740" s="144"/>
      <c r="L740" s="111"/>
      <c r="M740" s="144"/>
      <c r="N740" s="111"/>
      <c r="O740" s="144"/>
      <c r="Q740" s="144"/>
      <c r="R740" s="111"/>
    </row>
    <row r="741">
      <c r="E741" s="144"/>
      <c r="F741" s="111"/>
      <c r="K741" s="144"/>
      <c r="L741" s="111"/>
      <c r="M741" s="144"/>
      <c r="N741" s="111"/>
      <c r="O741" s="144"/>
      <c r="Q741" s="144"/>
      <c r="R741" s="111"/>
    </row>
    <row r="742">
      <c r="E742" s="144"/>
      <c r="F742" s="111"/>
      <c r="K742" s="144"/>
      <c r="L742" s="111"/>
      <c r="M742" s="144"/>
      <c r="N742" s="111"/>
      <c r="O742" s="144"/>
      <c r="Q742" s="144"/>
      <c r="R742" s="111"/>
    </row>
    <row r="743">
      <c r="E743" s="144"/>
      <c r="F743" s="111"/>
      <c r="K743" s="144"/>
      <c r="L743" s="111"/>
      <c r="M743" s="144"/>
      <c r="N743" s="111"/>
      <c r="O743" s="144"/>
      <c r="Q743" s="144"/>
      <c r="R743" s="111"/>
    </row>
    <row r="744">
      <c r="E744" s="144"/>
      <c r="F744" s="111"/>
      <c r="K744" s="144"/>
      <c r="L744" s="111"/>
      <c r="M744" s="144"/>
      <c r="N744" s="111"/>
      <c r="O744" s="144"/>
      <c r="Q744" s="144"/>
      <c r="R744" s="111"/>
    </row>
    <row r="745">
      <c r="E745" s="144"/>
      <c r="F745" s="111"/>
      <c r="K745" s="144"/>
      <c r="L745" s="111"/>
      <c r="M745" s="144"/>
      <c r="N745" s="111"/>
      <c r="O745" s="144"/>
      <c r="Q745" s="144"/>
      <c r="R745" s="111"/>
    </row>
    <row r="746">
      <c r="E746" s="144"/>
      <c r="F746" s="111"/>
      <c r="K746" s="144"/>
      <c r="L746" s="111"/>
      <c r="M746" s="144"/>
      <c r="N746" s="111"/>
      <c r="O746" s="144"/>
      <c r="Q746" s="144"/>
      <c r="R746" s="111"/>
    </row>
    <row r="747">
      <c r="E747" s="144"/>
      <c r="F747" s="111"/>
      <c r="K747" s="144"/>
      <c r="L747" s="111"/>
      <c r="M747" s="144"/>
      <c r="N747" s="111"/>
      <c r="O747" s="144"/>
      <c r="Q747" s="144"/>
      <c r="R747" s="111"/>
    </row>
    <row r="748">
      <c r="E748" s="144"/>
      <c r="F748" s="111"/>
      <c r="K748" s="144"/>
      <c r="L748" s="111"/>
      <c r="M748" s="144"/>
      <c r="N748" s="111"/>
      <c r="O748" s="144"/>
      <c r="Q748" s="144"/>
      <c r="R748" s="111"/>
    </row>
    <row r="749">
      <c r="E749" s="144"/>
      <c r="F749" s="111"/>
      <c r="K749" s="144"/>
      <c r="L749" s="111"/>
      <c r="M749" s="144"/>
      <c r="N749" s="111"/>
      <c r="O749" s="144"/>
      <c r="Q749" s="144"/>
      <c r="R749" s="111"/>
    </row>
    <row r="750">
      <c r="E750" s="144"/>
      <c r="F750" s="111"/>
      <c r="K750" s="144"/>
      <c r="L750" s="111"/>
      <c r="M750" s="144"/>
      <c r="N750" s="111"/>
      <c r="O750" s="144"/>
      <c r="Q750" s="144"/>
      <c r="R750" s="111"/>
    </row>
    <row r="751">
      <c r="E751" s="144"/>
      <c r="F751" s="111"/>
      <c r="K751" s="144"/>
      <c r="L751" s="111"/>
      <c r="M751" s="144"/>
      <c r="N751" s="111"/>
      <c r="O751" s="144"/>
      <c r="Q751" s="144"/>
      <c r="R751" s="111"/>
    </row>
    <row r="752">
      <c r="E752" s="144"/>
      <c r="F752" s="111"/>
      <c r="K752" s="144"/>
      <c r="L752" s="111"/>
      <c r="M752" s="144"/>
      <c r="N752" s="111"/>
      <c r="O752" s="144"/>
      <c r="Q752" s="144"/>
      <c r="R752" s="111"/>
    </row>
    <row r="753">
      <c r="E753" s="144"/>
      <c r="F753" s="111"/>
      <c r="K753" s="144"/>
      <c r="L753" s="111"/>
      <c r="M753" s="144"/>
      <c r="N753" s="111"/>
      <c r="O753" s="144"/>
      <c r="Q753" s="144"/>
      <c r="R753" s="111"/>
    </row>
    <row r="754">
      <c r="E754" s="144"/>
      <c r="F754" s="111"/>
      <c r="K754" s="144"/>
      <c r="L754" s="111"/>
      <c r="M754" s="144"/>
      <c r="N754" s="111"/>
      <c r="O754" s="144"/>
      <c r="Q754" s="144"/>
      <c r="R754" s="111"/>
    </row>
    <row r="755">
      <c r="E755" s="144"/>
      <c r="F755" s="111"/>
      <c r="K755" s="144"/>
      <c r="L755" s="111"/>
      <c r="M755" s="144"/>
      <c r="N755" s="111"/>
      <c r="O755" s="144"/>
      <c r="Q755" s="144"/>
      <c r="R755" s="111"/>
    </row>
    <row r="756">
      <c r="E756" s="144"/>
      <c r="F756" s="111"/>
      <c r="K756" s="144"/>
      <c r="L756" s="111"/>
      <c r="M756" s="144"/>
      <c r="N756" s="111"/>
      <c r="O756" s="144"/>
      <c r="Q756" s="144"/>
      <c r="R756" s="111"/>
    </row>
    <row r="757">
      <c r="E757" s="144"/>
      <c r="F757" s="111"/>
      <c r="K757" s="144"/>
      <c r="L757" s="111"/>
      <c r="M757" s="144"/>
      <c r="N757" s="111"/>
      <c r="O757" s="144"/>
      <c r="Q757" s="144"/>
      <c r="R757" s="111"/>
    </row>
    <row r="758">
      <c r="E758" s="144"/>
      <c r="F758" s="111"/>
      <c r="K758" s="144"/>
      <c r="L758" s="111"/>
      <c r="M758" s="144"/>
      <c r="N758" s="111"/>
      <c r="O758" s="144"/>
      <c r="Q758" s="144"/>
      <c r="R758" s="111"/>
    </row>
    <row r="759">
      <c r="E759" s="144"/>
      <c r="F759" s="111"/>
      <c r="K759" s="144"/>
      <c r="L759" s="111"/>
      <c r="M759" s="144"/>
      <c r="N759" s="111"/>
      <c r="O759" s="144"/>
      <c r="Q759" s="144"/>
      <c r="R759" s="111"/>
    </row>
    <row r="760">
      <c r="E760" s="144"/>
      <c r="F760" s="111"/>
      <c r="K760" s="144"/>
      <c r="L760" s="111"/>
      <c r="M760" s="144"/>
      <c r="N760" s="111"/>
      <c r="O760" s="144"/>
      <c r="Q760" s="144"/>
      <c r="R760" s="111"/>
    </row>
    <row r="761">
      <c r="E761" s="144"/>
      <c r="F761" s="111"/>
      <c r="K761" s="144"/>
      <c r="L761" s="111"/>
      <c r="M761" s="144"/>
      <c r="N761" s="111"/>
      <c r="O761" s="144"/>
      <c r="Q761" s="144"/>
      <c r="R761" s="111"/>
    </row>
    <row r="762">
      <c r="E762" s="144"/>
      <c r="F762" s="111"/>
      <c r="K762" s="144"/>
      <c r="L762" s="111"/>
      <c r="M762" s="144"/>
      <c r="N762" s="111"/>
      <c r="O762" s="144"/>
      <c r="Q762" s="144"/>
      <c r="R762" s="111"/>
    </row>
    <row r="763">
      <c r="E763" s="144"/>
      <c r="F763" s="111"/>
      <c r="K763" s="144"/>
      <c r="L763" s="111"/>
      <c r="M763" s="144"/>
      <c r="N763" s="111"/>
      <c r="O763" s="144"/>
      <c r="Q763" s="144"/>
      <c r="R763" s="111"/>
    </row>
    <row r="764">
      <c r="E764" s="144"/>
      <c r="F764" s="111"/>
      <c r="K764" s="144"/>
      <c r="L764" s="111"/>
      <c r="M764" s="144"/>
      <c r="N764" s="111"/>
      <c r="O764" s="144"/>
      <c r="Q764" s="144"/>
      <c r="R764" s="111"/>
    </row>
    <row r="765">
      <c r="E765" s="144"/>
      <c r="F765" s="111"/>
      <c r="K765" s="144"/>
      <c r="L765" s="111"/>
      <c r="M765" s="144"/>
      <c r="N765" s="111"/>
      <c r="O765" s="144"/>
      <c r="Q765" s="144"/>
      <c r="R765" s="111"/>
    </row>
    <row r="766">
      <c r="E766" s="144"/>
      <c r="F766" s="111"/>
      <c r="K766" s="144"/>
      <c r="L766" s="111"/>
      <c r="M766" s="144"/>
      <c r="N766" s="111"/>
      <c r="O766" s="144"/>
      <c r="Q766" s="144"/>
      <c r="R766" s="111"/>
    </row>
    <row r="767">
      <c r="E767" s="144"/>
      <c r="F767" s="111"/>
      <c r="K767" s="144"/>
      <c r="L767" s="111"/>
      <c r="M767" s="144"/>
      <c r="N767" s="111"/>
      <c r="O767" s="144"/>
      <c r="Q767" s="144"/>
      <c r="R767" s="111"/>
    </row>
    <row r="768">
      <c r="E768" s="144"/>
      <c r="F768" s="111"/>
      <c r="K768" s="144"/>
      <c r="L768" s="111"/>
      <c r="M768" s="144"/>
      <c r="N768" s="111"/>
      <c r="O768" s="144"/>
      <c r="Q768" s="144"/>
      <c r="R768" s="111"/>
    </row>
    <row r="769">
      <c r="E769" s="144"/>
      <c r="F769" s="111"/>
      <c r="K769" s="144"/>
      <c r="L769" s="111"/>
      <c r="M769" s="144"/>
      <c r="N769" s="111"/>
      <c r="O769" s="144"/>
      <c r="Q769" s="144"/>
      <c r="R769" s="111"/>
    </row>
    <row r="770">
      <c r="E770" s="144"/>
      <c r="F770" s="111"/>
      <c r="K770" s="144"/>
      <c r="L770" s="111"/>
      <c r="M770" s="144"/>
      <c r="N770" s="111"/>
      <c r="O770" s="144"/>
      <c r="Q770" s="144"/>
      <c r="R770" s="111"/>
    </row>
    <row r="771">
      <c r="E771" s="144"/>
      <c r="F771" s="111"/>
      <c r="K771" s="144"/>
      <c r="L771" s="111"/>
      <c r="M771" s="144"/>
      <c r="N771" s="111"/>
      <c r="O771" s="144"/>
      <c r="Q771" s="144"/>
      <c r="R771" s="111"/>
    </row>
    <row r="772">
      <c r="E772" s="144"/>
      <c r="F772" s="111"/>
      <c r="K772" s="144"/>
      <c r="L772" s="111"/>
      <c r="M772" s="144"/>
      <c r="N772" s="111"/>
      <c r="O772" s="144"/>
      <c r="Q772" s="144"/>
      <c r="R772" s="111"/>
    </row>
    <row r="773">
      <c r="E773" s="144"/>
      <c r="F773" s="111"/>
      <c r="K773" s="144"/>
      <c r="L773" s="111"/>
      <c r="M773" s="144"/>
      <c r="N773" s="111"/>
      <c r="O773" s="144"/>
      <c r="Q773" s="144"/>
      <c r="R773" s="111"/>
    </row>
    <row r="774">
      <c r="E774" s="144"/>
      <c r="F774" s="111"/>
      <c r="K774" s="144"/>
      <c r="L774" s="111"/>
      <c r="M774" s="144"/>
      <c r="N774" s="111"/>
      <c r="O774" s="144"/>
      <c r="Q774" s="144"/>
      <c r="R774" s="111"/>
    </row>
    <row r="775">
      <c r="E775" s="144"/>
      <c r="F775" s="111"/>
      <c r="K775" s="144"/>
      <c r="L775" s="111"/>
      <c r="M775" s="144"/>
      <c r="N775" s="111"/>
      <c r="O775" s="144"/>
      <c r="Q775" s="144"/>
      <c r="R775" s="111"/>
    </row>
    <row r="776">
      <c r="E776" s="144"/>
      <c r="F776" s="111"/>
      <c r="K776" s="144"/>
      <c r="L776" s="111"/>
      <c r="M776" s="144"/>
      <c r="N776" s="111"/>
      <c r="O776" s="144"/>
      <c r="Q776" s="144"/>
      <c r="R776" s="111"/>
    </row>
    <row r="777">
      <c r="E777" s="144"/>
      <c r="F777" s="111"/>
      <c r="K777" s="144"/>
      <c r="L777" s="111"/>
      <c r="M777" s="144"/>
      <c r="N777" s="111"/>
      <c r="O777" s="144"/>
      <c r="Q777" s="144"/>
      <c r="R777" s="111"/>
    </row>
    <row r="778">
      <c r="E778" s="144"/>
      <c r="F778" s="111"/>
      <c r="K778" s="144"/>
      <c r="L778" s="111"/>
      <c r="M778" s="144"/>
      <c r="N778" s="111"/>
      <c r="O778" s="144"/>
      <c r="Q778" s="144"/>
      <c r="R778" s="111"/>
    </row>
    <row r="779">
      <c r="E779" s="144"/>
      <c r="F779" s="111"/>
      <c r="K779" s="144"/>
      <c r="L779" s="111"/>
      <c r="M779" s="144"/>
      <c r="N779" s="111"/>
      <c r="O779" s="144"/>
      <c r="Q779" s="144"/>
      <c r="R779" s="111"/>
    </row>
    <row r="780">
      <c r="E780" s="144"/>
      <c r="F780" s="111"/>
      <c r="K780" s="144"/>
      <c r="L780" s="111"/>
      <c r="M780" s="144"/>
      <c r="N780" s="111"/>
      <c r="O780" s="144"/>
      <c r="Q780" s="144"/>
      <c r="R780" s="111"/>
    </row>
    <row r="781">
      <c r="E781" s="144"/>
      <c r="F781" s="111"/>
      <c r="K781" s="144"/>
      <c r="L781" s="111"/>
      <c r="M781" s="144"/>
      <c r="N781" s="111"/>
      <c r="O781" s="144"/>
      <c r="Q781" s="144"/>
      <c r="R781" s="111"/>
    </row>
    <row r="782">
      <c r="E782" s="144"/>
      <c r="F782" s="111"/>
      <c r="K782" s="144"/>
      <c r="L782" s="111"/>
      <c r="M782" s="144"/>
      <c r="N782" s="111"/>
      <c r="O782" s="144"/>
      <c r="Q782" s="144"/>
      <c r="R782" s="111"/>
    </row>
    <row r="783">
      <c r="E783" s="144"/>
      <c r="F783" s="111"/>
      <c r="K783" s="144"/>
      <c r="L783" s="111"/>
      <c r="M783" s="144"/>
      <c r="N783" s="111"/>
      <c r="O783" s="144"/>
      <c r="Q783" s="144"/>
      <c r="R783" s="111"/>
    </row>
    <row r="784">
      <c r="E784" s="144"/>
      <c r="F784" s="111"/>
      <c r="K784" s="144"/>
      <c r="L784" s="111"/>
      <c r="M784" s="144"/>
      <c r="N784" s="111"/>
      <c r="O784" s="144"/>
      <c r="Q784" s="144"/>
      <c r="R784" s="111"/>
    </row>
    <row r="785">
      <c r="E785" s="144"/>
      <c r="F785" s="111"/>
      <c r="K785" s="144"/>
      <c r="L785" s="111"/>
      <c r="M785" s="144"/>
      <c r="N785" s="111"/>
      <c r="O785" s="144"/>
      <c r="Q785" s="144"/>
      <c r="R785" s="111"/>
    </row>
    <row r="786">
      <c r="E786" s="144"/>
      <c r="F786" s="111"/>
      <c r="K786" s="144"/>
      <c r="L786" s="111"/>
      <c r="M786" s="144"/>
      <c r="N786" s="111"/>
      <c r="O786" s="144"/>
      <c r="Q786" s="144"/>
      <c r="R786" s="111"/>
    </row>
    <row r="787">
      <c r="E787" s="144"/>
      <c r="F787" s="111"/>
      <c r="K787" s="144"/>
      <c r="L787" s="111"/>
      <c r="M787" s="144"/>
      <c r="N787" s="111"/>
      <c r="O787" s="144"/>
      <c r="Q787" s="144"/>
      <c r="R787" s="111"/>
    </row>
    <row r="788">
      <c r="E788" s="144"/>
      <c r="F788" s="111"/>
      <c r="K788" s="144"/>
      <c r="L788" s="111"/>
      <c r="M788" s="144"/>
      <c r="N788" s="111"/>
      <c r="O788" s="144"/>
      <c r="Q788" s="144"/>
      <c r="R788" s="111"/>
    </row>
    <row r="789">
      <c r="E789" s="144"/>
      <c r="F789" s="111"/>
      <c r="K789" s="144"/>
      <c r="L789" s="111"/>
      <c r="M789" s="144"/>
      <c r="N789" s="111"/>
      <c r="O789" s="144"/>
      <c r="Q789" s="144"/>
      <c r="R789" s="111"/>
    </row>
    <row r="790">
      <c r="E790" s="144"/>
      <c r="F790" s="111"/>
      <c r="K790" s="144"/>
      <c r="L790" s="111"/>
      <c r="M790" s="144"/>
      <c r="N790" s="111"/>
      <c r="O790" s="144"/>
      <c r="Q790" s="144"/>
      <c r="R790" s="111"/>
    </row>
    <row r="791">
      <c r="E791" s="144"/>
      <c r="F791" s="111"/>
      <c r="K791" s="144"/>
      <c r="L791" s="111"/>
      <c r="M791" s="144"/>
      <c r="N791" s="111"/>
      <c r="O791" s="144"/>
      <c r="Q791" s="144"/>
      <c r="R791" s="111"/>
    </row>
    <row r="792">
      <c r="E792" s="144"/>
      <c r="F792" s="111"/>
      <c r="K792" s="144"/>
      <c r="L792" s="111"/>
      <c r="M792" s="144"/>
      <c r="N792" s="111"/>
      <c r="O792" s="144"/>
      <c r="Q792" s="144"/>
      <c r="R792" s="111"/>
    </row>
    <row r="793">
      <c r="E793" s="144"/>
      <c r="F793" s="111"/>
      <c r="K793" s="144"/>
      <c r="L793" s="111"/>
      <c r="M793" s="144"/>
      <c r="N793" s="111"/>
      <c r="O793" s="144"/>
      <c r="Q793" s="144"/>
      <c r="R793" s="111"/>
    </row>
    <row r="794">
      <c r="E794" s="144"/>
      <c r="F794" s="111"/>
      <c r="K794" s="144"/>
      <c r="L794" s="111"/>
      <c r="M794" s="144"/>
      <c r="N794" s="111"/>
      <c r="O794" s="144"/>
      <c r="Q794" s="144"/>
      <c r="R794" s="111"/>
    </row>
    <row r="795">
      <c r="E795" s="144"/>
      <c r="F795" s="111"/>
      <c r="K795" s="144"/>
      <c r="L795" s="111"/>
      <c r="M795" s="144"/>
      <c r="N795" s="111"/>
      <c r="O795" s="144"/>
      <c r="Q795" s="144"/>
      <c r="R795" s="111"/>
    </row>
    <row r="796">
      <c r="E796" s="144"/>
      <c r="F796" s="111"/>
      <c r="K796" s="144"/>
      <c r="L796" s="111"/>
      <c r="M796" s="144"/>
      <c r="N796" s="111"/>
      <c r="O796" s="144"/>
      <c r="Q796" s="144"/>
      <c r="R796" s="111"/>
    </row>
    <row r="797">
      <c r="E797" s="144"/>
      <c r="F797" s="111"/>
      <c r="K797" s="144"/>
      <c r="L797" s="111"/>
      <c r="M797" s="144"/>
      <c r="N797" s="111"/>
      <c r="O797" s="144"/>
      <c r="Q797" s="144"/>
      <c r="R797" s="111"/>
    </row>
    <row r="798">
      <c r="E798" s="144"/>
      <c r="F798" s="111"/>
      <c r="K798" s="144"/>
      <c r="L798" s="111"/>
      <c r="M798" s="144"/>
      <c r="N798" s="111"/>
      <c r="O798" s="144"/>
      <c r="Q798" s="144"/>
      <c r="R798" s="111"/>
    </row>
    <row r="799">
      <c r="E799" s="144"/>
      <c r="F799" s="111"/>
      <c r="K799" s="144"/>
      <c r="L799" s="111"/>
      <c r="M799" s="144"/>
      <c r="N799" s="111"/>
      <c r="O799" s="144"/>
      <c r="Q799" s="144"/>
      <c r="R799" s="111"/>
    </row>
    <row r="800">
      <c r="E800" s="144"/>
      <c r="F800" s="111"/>
      <c r="K800" s="144"/>
      <c r="L800" s="111"/>
      <c r="M800" s="144"/>
      <c r="N800" s="111"/>
      <c r="O800" s="144"/>
      <c r="Q800" s="144"/>
      <c r="R800" s="111"/>
    </row>
    <row r="801">
      <c r="E801" s="144"/>
      <c r="F801" s="111"/>
      <c r="K801" s="144"/>
      <c r="L801" s="111"/>
      <c r="M801" s="144"/>
      <c r="N801" s="111"/>
      <c r="O801" s="144"/>
      <c r="Q801" s="144"/>
      <c r="R801" s="111"/>
    </row>
    <row r="802">
      <c r="E802" s="144"/>
      <c r="F802" s="111"/>
      <c r="K802" s="144"/>
      <c r="L802" s="111"/>
      <c r="M802" s="144"/>
      <c r="N802" s="111"/>
      <c r="O802" s="144"/>
      <c r="Q802" s="144"/>
      <c r="R802" s="111"/>
    </row>
    <row r="803">
      <c r="E803" s="144"/>
      <c r="F803" s="111"/>
      <c r="K803" s="144"/>
      <c r="L803" s="111"/>
      <c r="M803" s="144"/>
      <c r="N803" s="111"/>
      <c r="O803" s="144"/>
      <c r="Q803" s="144"/>
      <c r="R803" s="111"/>
    </row>
    <row r="804">
      <c r="E804" s="144"/>
      <c r="F804" s="111"/>
      <c r="K804" s="144"/>
      <c r="L804" s="111"/>
      <c r="M804" s="144"/>
      <c r="N804" s="111"/>
      <c r="O804" s="144"/>
      <c r="Q804" s="144"/>
      <c r="R804" s="111"/>
    </row>
    <row r="805">
      <c r="E805" s="144"/>
      <c r="F805" s="111"/>
      <c r="K805" s="144"/>
      <c r="L805" s="111"/>
      <c r="M805" s="144"/>
      <c r="N805" s="111"/>
      <c r="O805" s="144"/>
      <c r="Q805" s="144"/>
      <c r="R805" s="111"/>
    </row>
    <row r="806">
      <c r="E806" s="144"/>
      <c r="F806" s="111"/>
      <c r="K806" s="144"/>
      <c r="L806" s="111"/>
      <c r="M806" s="144"/>
      <c r="N806" s="111"/>
      <c r="O806" s="144"/>
      <c r="Q806" s="144"/>
      <c r="R806" s="111"/>
    </row>
    <row r="807">
      <c r="E807" s="144"/>
      <c r="F807" s="111"/>
      <c r="K807" s="144"/>
      <c r="L807" s="111"/>
      <c r="M807" s="144"/>
      <c r="N807" s="111"/>
      <c r="O807" s="144"/>
      <c r="Q807" s="144"/>
      <c r="R807" s="111"/>
    </row>
    <row r="808">
      <c r="E808" s="144"/>
      <c r="F808" s="111"/>
      <c r="K808" s="144"/>
      <c r="L808" s="111"/>
      <c r="M808" s="144"/>
      <c r="N808" s="111"/>
      <c r="O808" s="144"/>
      <c r="Q808" s="144"/>
      <c r="R808" s="111"/>
    </row>
    <row r="809">
      <c r="E809" s="144"/>
      <c r="F809" s="111"/>
      <c r="K809" s="144"/>
      <c r="L809" s="111"/>
      <c r="M809" s="144"/>
      <c r="N809" s="111"/>
      <c r="O809" s="144"/>
      <c r="Q809" s="144"/>
      <c r="R809" s="111"/>
    </row>
    <row r="810">
      <c r="E810" s="144"/>
      <c r="F810" s="111"/>
      <c r="K810" s="144"/>
      <c r="L810" s="111"/>
      <c r="M810" s="144"/>
      <c r="N810" s="111"/>
      <c r="O810" s="144"/>
      <c r="Q810" s="144"/>
      <c r="R810" s="111"/>
    </row>
    <row r="811">
      <c r="E811" s="144"/>
      <c r="F811" s="111"/>
      <c r="K811" s="144"/>
      <c r="L811" s="111"/>
      <c r="M811" s="144"/>
      <c r="N811" s="111"/>
      <c r="O811" s="144"/>
      <c r="Q811" s="144"/>
      <c r="R811" s="111"/>
    </row>
    <row r="812">
      <c r="E812" s="144"/>
      <c r="F812" s="111"/>
      <c r="K812" s="144"/>
      <c r="L812" s="111"/>
      <c r="M812" s="144"/>
      <c r="N812" s="111"/>
      <c r="O812" s="144"/>
      <c r="Q812" s="144"/>
      <c r="R812" s="111"/>
    </row>
    <row r="813">
      <c r="E813" s="144"/>
      <c r="F813" s="111"/>
      <c r="K813" s="144"/>
      <c r="L813" s="111"/>
      <c r="M813" s="144"/>
      <c r="N813" s="111"/>
      <c r="O813" s="144"/>
      <c r="Q813" s="144"/>
      <c r="R813" s="111"/>
    </row>
    <row r="814">
      <c r="E814" s="144"/>
      <c r="F814" s="111"/>
      <c r="K814" s="144"/>
      <c r="L814" s="111"/>
      <c r="M814" s="144"/>
      <c r="N814" s="111"/>
      <c r="O814" s="144"/>
      <c r="Q814" s="144"/>
      <c r="R814" s="111"/>
    </row>
    <row r="815">
      <c r="E815" s="144"/>
      <c r="F815" s="111"/>
      <c r="K815" s="144"/>
      <c r="L815" s="111"/>
      <c r="M815" s="144"/>
      <c r="N815" s="111"/>
      <c r="O815" s="144"/>
      <c r="Q815" s="144"/>
      <c r="R815" s="111"/>
    </row>
    <row r="816">
      <c r="E816" s="144"/>
      <c r="F816" s="111"/>
      <c r="K816" s="144"/>
      <c r="L816" s="111"/>
      <c r="M816" s="144"/>
      <c r="N816" s="111"/>
      <c r="O816" s="144"/>
      <c r="Q816" s="144"/>
      <c r="R816" s="111"/>
    </row>
    <row r="817">
      <c r="E817" s="144"/>
      <c r="F817" s="111"/>
      <c r="K817" s="144"/>
      <c r="L817" s="111"/>
      <c r="M817" s="144"/>
      <c r="N817" s="111"/>
      <c r="O817" s="144"/>
      <c r="Q817" s="144"/>
      <c r="R817" s="111"/>
    </row>
    <row r="818">
      <c r="E818" s="144"/>
      <c r="F818" s="111"/>
      <c r="K818" s="144"/>
      <c r="L818" s="111"/>
      <c r="M818" s="144"/>
      <c r="N818" s="111"/>
      <c r="O818" s="144"/>
      <c r="Q818" s="144"/>
      <c r="R818" s="111"/>
    </row>
    <row r="819">
      <c r="E819" s="144"/>
      <c r="F819" s="111"/>
      <c r="K819" s="144"/>
      <c r="L819" s="111"/>
      <c r="M819" s="144"/>
      <c r="N819" s="111"/>
      <c r="O819" s="144"/>
      <c r="Q819" s="144"/>
      <c r="R819" s="111"/>
    </row>
    <row r="820">
      <c r="E820" s="144"/>
      <c r="F820" s="111"/>
      <c r="K820" s="144"/>
      <c r="L820" s="111"/>
      <c r="M820" s="144"/>
      <c r="N820" s="111"/>
      <c r="O820" s="144"/>
      <c r="Q820" s="144"/>
      <c r="R820" s="111"/>
    </row>
    <row r="821">
      <c r="E821" s="144"/>
      <c r="F821" s="111"/>
      <c r="K821" s="144"/>
      <c r="L821" s="111"/>
      <c r="M821" s="144"/>
      <c r="N821" s="111"/>
      <c r="O821" s="144"/>
      <c r="Q821" s="144"/>
      <c r="R821" s="111"/>
    </row>
    <row r="822">
      <c r="E822" s="144"/>
      <c r="F822" s="111"/>
      <c r="K822" s="144"/>
      <c r="L822" s="111"/>
      <c r="M822" s="144"/>
      <c r="N822" s="111"/>
      <c r="O822" s="144"/>
      <c r="Q822" s="144"/>
      <c r="R822" s="111"/>
    </row>
    <row r="823">
      <c r="E823" s="144"/>
      <c r="F823" s="111"/>
      <c r="K823" s="144"/>
      <c r="L823" s="111"/>
      <c r="M823" s="144"/>
      <c r="N823" s="111"/>
      <c r="O823" s="144"/>
      <c r="Q823" s="144"/>
      <c r="R823" s="111"/>
    </row>
    <row r="824">
      <c r="E824" s="144"/>
      <c r="F824" s="111"/>
      <c r="K824" s="144"/>
      <c r="L824" s="111"/>
      <c r="M824" s="144"/>
      <c r="N824" s="111"/>
      <c r="O824" s="144"/>
      <c r="Q824" s="144"/>
      <c r="R824" s="111"/>
    </row>
    <row r="825">
      <c r="E825" s="144"/>
      <c r="F825" s="111"/>
      <c r="K825" s="144"/>
      <c r="L825" s="111"/>
      <c r="M825" s="144"/>
      <c r="N825" s="111"/>
      <c r="O825" s="144"/>
      <c r="Q825" s="144"/>
      <c r="R825" s="111"/>
    </row>
    <row r="826">
      <c r="E826" s="144"/>
      <c r="F826" s="111"/>
      <c r="K826" s="144"/>
      <c r="L826" s="111"/>
      <c r="M826" s="144"/>
      <c r="N826" s="111"/>
      <c r="O826" s="144"/>
      <c r="Q826" s="144"/>
      <c r="R826" s="111"/>
    </row>
    <row r="827">
      <c r="E827" s="144"/>
      <c r="F827" s="111"/>
      <c r="K827" s="144"/>
      <c r="L827" s="111"/>
      <c r="M827" s="144"/>
      <c r="N827" s="111"/>
      <c r="O827" s="144"/>
      <c r="Q827" s="144"/>
      <c r="R827" s="111"/>
    </row>
    <row r="828">
      <c r="E828" s="144"/>
      <c r="F828" s="111"/>
      <c r="K828" s="144"/>
      <c r="L828" s="111"/>
      <c r="M828" s="144"/>
      <c r="N828" s="111"/>
      <c r="O828" s="144"/>
      <c r="Q828" s="144"/>
      <c r="R828" s="111"/>
    </row>
    <row r="829">
      <c r="E829" s="144"/>
      <c r="F829" s="111"/>
      <c r="K829" s="144"/>
      <c r="L829" s="111"/>
      <c r="M829" s="144"/>
      <c r="N829" s="111"/>
      <c r="O829" s="144"/>
      <c r="Q829" s="144"/>
      <c r="R829" s="111"/>
    </row>
    <row r="830">
      <c r="E830" s="144"/>
      <c r="F830" s="111"/>
      <c r="K830" s="144"/>
      <c r="L830" s="111"/>
      <c r="M830" s="144"/>
      <c r="N830" s="111"/>
      <c r="O830" s="144"/>
      <c r="Q830" s="144"/>
      <c r="R830" s="111"/>
    </row>
    <row r="831">
      <c r="E831" s="144"/>
      <c r="F831" s="111"/>
      <c r="K831" s="144"/>
      <c r="L831" s="111"/>
      <c r="M831" s="144"/>
      <c r="N831" s="111"/>
      <c r="O831" s="144"/>
      <c r="Q831" s="144"/>
      <c r="R831" s="111"/>
    </row>
    <row r="832">
      <c r="E832" s="144"/>
      <c r="F832" s="111"/>
      <c r="K832" s="144"/>
      <c r="L832" s="111"/>
      <c r="M832" s="144"/>
      <c r="N832" s="111"/>
      <c r="O832" s="144"/>
      <c r="Q832" s="144"/>
      <c r="R832" s="111"/>
    </row>
    <row r="833">
      <c r="E833" s="144"/>
      <c r="F833" s="111"/>
      <c r="K833" s="144"/>
      <c r="L833" s="111"/>
      <c r="M833" s="144"/>
      <c r="N833" s="111"/>
      <c r="O833" s="144"/>
      <c r="Q833" s="144"/>
      <c r="R833" s="111"/>
    </row>
    <row r="834">
      <c r="E834" s="144"/>
      <c r="F834" s="111"/>
      <c r="K834" s="144"/>
      <c r="L834" s="111"/>
      <c r="M834" s="144"/>
      <c r="N834" s="111"/>
      <c r="O834" s="144"/>
      <c r="Q834" s="144"/>
      <c r="R834" s="111"/>
    </row>
    <row r="835">
      <c r="E835" s="144"/>
      <c r="F835" s="111"/>
      <c r="K835" s="144"/>
      <c r="L835" s="111"/>
      <c r="M835" s="144"/>
      <c r="N835" s="111"/>
      <c r="O835" s="144"/>
      <c r="Q835" s="144"/>
      <c r="R835" s="111"/>
    </row>
    <row r="836">
      <c r="E836" s="144"/>
      <c r="F836" s="111"/>
      <c r="K836" s="144"/>
      <c r="L836" s="111"/>
      <c r="M836" s="144"/>
      <c r="N836" s="111"/>
      <c r="O836" s="144"/>
      <c r="Q836" s="144"/>
      <c r="R836" s="111"/>
    </row>
    <row r="837">
      <c r="E837" s="144"/>
      <c r="F837" s="111"/>
      <c r="K837" s="144"/>
      <c r="L837" s="111"/>
      <c r="M837" s="144"/>
      <c r="N837" s="111"/>
      <c r="O837" s="144"/>
      <c r="Q837" s="144"/>
      <c r="R837" s="111"/>
    </row>
    <row r="838">
      <c r="E838" s="144"/>
      <c r="F838" s="111"/>
      <c r="K838" s="144"/>
      <c r="L838" s="111"/>
      <c r="M838" s="144"/>
      <c r="N838" s="111"/>
      <c r="O838" s="144"/>
      <c r="Q838" s="144"/>
      <c r="R838" s="111"/>
    </row>
    <row r="839">
      <c r="E839" s="144"/>
      <c r="F839" s="111"/>
      <c r="K839" s="144"/>
      <c r="L839" s="111"/>
      <c r="M839" s="144"/>
      <c r="N839" s="111"/>
      <c r="O839" s="144"/>
      <c r="Q839" s="144"/>
      <c r="R839" s="111"/>
    </row>
    <row r="840">
      <c r="E840" s="144"/>
      <c r="F840" s="111"/>
      <c r="K840" s="144"/>
      <c r="L840" s="111"/>
      <c r="M840" s="144"/>
      <c r="N840" s="111"/>
      <c r="O840" s="144"/>
      <c r="Q840" s="144"/>
      <c r="R840" s="111"/>
    </row>
    <row r="841">
      <c r="E841" s="144"/>
      <c r="F841" s="111"/>
      <c r="K841" s="144"/>
      <c r="L841" s="111"/>
      <c r="M841" s="144"/>
      <c r="N841" s="111"/>
      <c r="O841" s="144"/>
      <c r="Q841" s="144"/>
      <c r="R841" s="111"/>
    </row>
    <row r="842">
      <c r="E842" s="144"/>
      <c r="F842" s="111"/>
      <c r="K842" s="144"/>
      <c r="L842" s="111"/>
      <c r="M842" s="144"/>
      <c r="N842" s="111"/>
      <c r="O842" s="144"/>
      <c r="Q842" s="144"/>
      <c r="R842" s="111"/>
    </row>
    <row r="843">
      <c r="E843" s="144"/>
      <c r="F843" s="111"/>
      <c r="K843" s="144"/>
      <c r="L843" s="111"/>
      <c r="M843" s="144"/>
      <c r="N843" s="111"/>
      <c r="O843" s="144"/>
      <c r="Q843" s="144"/>
      <c r="R843" s="111"/>
    </row>
    <row r="844">
      <c r="E844" s="144"/>
      <c r="F844" s="111"/>
      <c r="K844" s="144"/>
      <c r="L844" s="111"/>
      <c r="M844" s="144"/>
      <c r="N844" s="111"/>
      <c r="O844" s="144"/>
      <c r="Q844" s="144"/>
      <c r="R844" s="111"/>
    </row>
    <row r="845">
      <c r="E845" s="144"/>
      <c r="F845" s="111"/>
      <c r="K845" s="144"/>
      <c r="L845" s="111"/>
      <c r="M845" s="144"/>
      <c r="N845" s="111"/>
      <c r="O845" s="144"/>
      <c r="Q845" s="144"/>
      <c r="R845" s="111"/>
    </row>
    <row r="846">
      <c r="E846" s="144"/>
      <c r="F846" s="111"/>
      <c r="K846" s="144"/>
      <c r="L846" s="111"/>
      <c r="M846" s="144"/>
      <c r="N846" s="111"/>
      <c r="O846" s="144"/>
      <c r="Q846" s="144"/>
      <c r="R846" s="111"/>
    </row>
    <row r="847">
      <c r="E847" s="144"/>
      <c r="F847" s="111"/>
      <c r="K847" s="144"/>
      <c r="L847" s="111"/>
      <c r="M847" s="144"/>
      <c r="N847" s="111"/>
      <c r="O847" s="144"/>
      <c r="Q847" s="144"/>
      <c r="R847" s="111"/>
    </row>
    <row r="848">
      <c r="E848" s="144"/>
      <c r="F848" s="111"/>
      <c r="K848" s="144"/>
      <c r="L848" s="111"/>
      <c r="M848" s="144"/>
      <c r="N848" s="111"/>
      <c r="O848" s="144"/>
      <c r="Q848" s="144"/>
      <c r="R848" s="111"/>
    </row>
    <row r="849">
      <c r="E849" s="144"/>
      <c r="F849" s="111"/>
      <c r="K849" s="144"/>
      <c r="L849" s="111"/>
      <c r="M849" s="144"/>
      <c r="N849" s="111"/>
      <c r="O849" s="144"/>
      <c r="Q849" s="144"/>
      <c r="R849" s="111"/>
    </row>
    <row r="850">
      <c r="E850" s="144"/>
      <c r="F850" s="111"/>
      <c r="K850" s="144"/>
      <c r="L850" s="111"/>
      <c r="M850" s="144"/>
      <c r="N850" s="111"/>
      <c r="O850" s="144"/>
      <c r="Q850" s="144"/>
      <c r="R850" s="111"/>
    </row>
    <row r="851">
      <c r="E851" s="144"/>
      <c r="F851" s="111"/>
      <c r="K851" s="144"/>
      <c r="L851" s="111"/>
      <c r="M851" s="144"/>
      <c r="N851" s="111"/>
      <c r="O851" s="144"/>
      <c r="Q851" s="144"/>
      <c r="R851" s="111"/>
    </row>
    <row r="852">
      <c r="E852" s="144"/>
      <c r="F852" s="111"/>
      <c r="K852" s="144"/>
      <c r="L852" s="111"/>
      <c r="M852" s="144"/>
      <c r="N852" s="111"/>
      <c r="O852" s="144"/>
      <c r="Q852" s="144"/>
      <c r="R852" s="111"/>
    </row>
    <row r="853">
      <c r="E853" s="144"/>
      <c r="F853" s="111"/>
      <c r="K853" s="144"/>
      <c r="L853" s="111"/>
      <c r="M853" s="144"/>
      <c r="N853" s="111"/>
      <c r="O853" s="144"/>
      <c r="Q853" s="144"/>
      <c r="R853" s="111"/>
    </row>
    <row r="854">
      <c r="E854" s="144"/>
      <c r="F854" s="111"/>
      <c r="K854" s="144"/>
      <c r="L854" s="111"/>
      <c r="M854" s="144"/>
      <c r="N854" s="111"/>
      <c r="O854" s="144"/>
      <c r="Q854" s="144"/>
      <c r="R854" s="111"/>
    </row>
    <row r="855">
      <c r="E855" s="144"/>
      <c r="F855" s="111"/>
      <c r="K855" s="144"/>
      <c r="L855" s="111"/>
      <c r="M855" s="144"/>
      <c r="N855" s="111"/>
      <c r="O855" s="144"/>
      <c r="Q855" s="144"/>
      <c r="R855" s="111"/>
    </row>
    <row r="856">
      <c r="E856" s="144"/>
      <c r="F856" s="111"/>
      <c r="K856" s="144"/>
      <c r="L856" s="111"/>
      <c r="M856" s="144"/>
      <c r="N856" s="111"/>
      <c r="O856" s="144"/>
      <c r="Q856" s="144"/>
      <c r="R856" s="111"/>
    </row>
    <row r="857">
      <c r="E857" s="144"/>
      <c r="F857" s="111"/>
      <c r="K857" s="144"/>
      <c r="L857" s="111"/>
      <c r="M857" s="144"/>
      <c r="N857" s="111"/>
      <c r="O857" s="144"/>
      <c r="Q857" s="144"/>
      <c r="R857" s="111"/>
    </row>
    <row r="858">
      <c r="E858" s="144"/>
      <c r="F858" s="111"/>
      <c r="K858" s="144"/>
      <c r="L858" s="111"/>
      <c r="M858" s="144"/>
      <c r="N858" s="111"/>
      <c r="O858" s="144"/>
      <c r="Q858" s="144"/>
      <c r="R858" s="111"/>
    </row>
    <row r="859">
      <c r="E859" s="144"/>
      <c r="F859" s="111"/>
      <c r="K859" s="144"/>
      <c r="L859" s="111"/>
      <c r="M859" s="144"/>
      <c r="N859" s="111"/>
      <c r="O859" s="144"/>
      <c r="Q859" s="144"/>
      <c r="R859" s="111"/>
    </row>
    <row r="860">
      <c r="E860" s="144"/>
      <c r="F860" s="111"/>
      <c r="K860" s="144"/>
      <c r="L860" s="111"/>
      <c r="M860" s="144"/>
      <c r="N860" s="111"/>
      <c r="O860" s="144"/>
      <c r="Q860" s="144"/>
      <c r="R860" s="111"/>
    </row>
    <row r="861">
      <c r="E861" s="144"/>
      <c r="F861" s="111"/>
      <c r="K861" s="144"/>
      <c r="L861" s="111"/>
      <c r="M861" s="144"/>
      <c r="N861" s="111"/>
      <c r="O861" s="144"/>
      <c r="Q861" s="144"/>
      <c r="R861" s="111"/>
    </row>
    <row r="862">
      <c r="E862" s="144"/>
      <c r="F862" s="111"/>
      <c r="K862" s="144"/>
      <c r="L862" s="111"/>
      <c r="M862" s="144"/>
      <c r="N862" s="111"/>
      <c r="O862" s="144"/>
      <c r="Q862" s="144"/>
      <c r="R862" s="111"/>
    </row>
    <row r="863">
      <c r="E863" s="144"/>
      <c r="F863" s="111"/>
      <c r="K863" s="144"/>
      <c r="L863" s="111"/>
      <c r="M863" s="144"/>
      <c r="N863" s="111"/>
      <c r="O863" s="144"/>
      <c r="Q863" s="144"/>
      <c r="R863" s="111"/>
    </row>
    <row r="864">
      <c r="E864" s="144"/>
      <c r="F864" s="111"/>
      <c r="K864" s="144"/>
      <c r="L864" s="111"/>
      <c r="M864" s="144"/>
      <c r="N864" s="111"/>
      <c r="O864" s="144"/>
      <c r="Q864" s="144"/>
      <c r="R864" s="111"/>
    </row>
    <row r="865">
      <c r="E865" s="144"/>
      <c r="F865" s="111"/>
      <c r="K865" s="144"/>
      <c r="L865" s="111"/>
      <c r="M865" s="144"/>
      <c r="N865" s="111"/>
      <c r="O865" s="144"/>
      <c r="Q865" s="144"/>
      <c r="R865" s="111"/>
    </row>
    <row r="866">
      <c r="E866" s="144"/>
      <c r="F866" s="111"/>
      <c r="K866" s="144"/>
      <c r="L866" s="111"/>
      <c r="M866" s="144"/>
      <c r="N866" s="111"/>
      <c r="O866" s="144"/>
      <c r="Q866" s="144"/>
      <c r="R866" s="111"/>
    </row>
    <row r="867">
      <c r="E867" s="144"/>
      <c r="F867" s="111"/>
      <c r="K867" s="144"/>
      <c r="L867" s="111"/>
      <c r="M867" s="144"/>
      <c r="N867" s="111"/>
      <c r="O867" s="144"/>
      <c r="Q867" s="144"/>
      <c r="R867" s="111"/>
    </row>
    <row r="868">
      <c r="E868" s="144"/>
      <c r="F868" s="111"/>
      <c r="K868" s="144"/>
      <c r="L868" s="111"/>
      <c r="M868" s="144"/>
      <c r="N868" s="111"/>
      <c r="O868" s="144"/>
      <c r="Q868" s="144"/>
      <c r="R868" s="111"/>
    </row>
    <row r="869">
      <c r="E869" s="144"/>
      <c r="F869" s="111"/>
      <c r="K869" s="144"/>
      <c r="L869" s="111"/>
      <c r="M869" s="144"/>
      <c r="N869" s="111"/>
      <c r="O869" s="144"/>
      <c r="Q869" s="144"/>
      <c r="R869" s="111"/>
    </row>
    <row r="870">
      <c r="E870" s="144"/>
      <c r="F870" s="111"/>
      <c r="K870" s="144"/>
      <c r="L870" s="111"/>
      <c r="M870" s="144"/>
      <c r="N870" s="111"/>
      <c r="O870" s="144"/>
      <c r="Q870" s="144"/>
      <c r="R870" s="111"/>
    </row>
    <row r="871">
      <c r="E871" s="144"/>
      <c r="F871" s="111"/>
      <c r="K871" s="144"/>
      <c r="L871" s="111"/>
      <c r="M871" s="144"/>
      <c r="N871" s="111"/>
      <c r="O871" s="144"/>
      <c r="Q871" s="144"/>
      <c r="R871" s="111"/>
    </row>
    <row r="872">
      <c r="E872" s="144"/>
      <c r="F872" s="111"/>
      <c r="K872" s="144"/>
      <c r="L872" s="111"/>
      <c r="M872" s="144"/>
      <c r="N872" s="111"/>
      <c r="O872" s="144"/>
      <c r="Q872" s="144"/>
      <c r="R872" s="111"/>
    </row>
    <row r="873">
      <c r="E873" s="144"/>
      <c r="F873" s="111"/>
      <c r="K873" s="144"/>
      <c r="L873" s="111"/>
      <c r="M873" s="144"/>
      <c r="N873" s="111"/>
      <c r="O873" s="144"/>
      <c r="Q873" s="144"/>
      <c r="R873" s="111"/>
    </row>
    <row r="874">
      <c r="E874" s="144"/>
      <c r="F874" s="111"/>
      <c r="K874" s="144"/>
      <c r="L874" s="111"/>
      <c r="M874" s="144"/>
      <c r="N874" s="111"/>
      <c r="O874" s="144"/>
      <c r="Q874" s="144"/>
      <c r="R874" s="111"/>
    </row>
    <row r="875">
      <c r="E875" s="144"/>
      <c r="F875" s="111"/>
      <c r="K875" s="144"/>
      <c r="L875" s="111"/>
      <c r="M875" s="144"/>
      <c r="N875" s="111"/>
      <c r="O875" s="144"/>
      <c r="Q875" s="144"/>
      <c r="R875" s="111"/>
    </row>
    <row r="876">
      <c r="E876" s="144"/>
      <c r="F876" s="111"/>
      <c r="K876" s="144"/>
      <c r="L876" s="111"/>
      <c r="M876" s="144"/>
      <c r="N876" s="111"/>
      <c r="O876" s="144"/>
      <c r="Q876" s="144"/>
      <c r="R876" s="111"/>
    </row>
    <row r="877">
      <c r="E877" s="144"/>
      <c r="F877" s="111"/>
      <c r="K877" s="144"/>
      <c r="L877" s="111"/>
      <c r="M877" s="144"/>
      <c r="N877" s="111"/>
      <c r="O877" s="144"/>
      <c r="Q877" s="144"/>
      <c r="R877" s="111"/>
    </row>
    <row r="878">
      <c r="E878" s="144"/>
      <c r="F878" s="111"/>
      <c r="K878" s="144"/>
      <c r="L878" s="111"/>
      <c r="M878" s="144"/>
      <c r="N878" s="111"/>
      <c r="O878" s="144"/>
      <c r="Q878" s="144"/>
      <c r="R878" s="111"/>
    </row>
    <row r="879">
      <c r="E879" s="144"/>
      <c r="F879" s="111"/>
      <c r="K879" s="144"/>
      <c r="L879" s="111"/>
      <c r="M879" s="144"/>
      <c r="N879" s="111"/>
      <c r="O879" s="144"/>
      <c r="Q879" s="144"/>
      <c r="R879" s="111"/>
    </row>
    <row r="880">
      <c r="E880" s="144"/>
      <c r="F880" s="111"/>
      <c r="K880" s="144"/>
      <c r="L880" s="111"/>
      <c r="M880" s="144"/>
      <c r="N880" s="111"/>
      <c r="O880" s="144"/>
      <c r="Q880" s="144"/>
      <c r="R880" s="111"/>
    </row>
    <row r="881">
      <c r="E881" s="144"/>
      <c r="F881" s="111"/>
      <c r="K881" s="144"/>
      <c r="L881" s="111"/>
      <c r="M881" s="144"/>
      <c r="N881" s="111"/>
      <c r="O881" s="144"/>
      <c r="Q881" s="144"/>
      <c r="R881" s="111"/>
    </row>
    <row r="882">
      <c r="E882" s="144"/>
      <c r="F882" s="111"/>
      <c r="K882" s="144"/>
      <c r="L882" s="111"/>
      <c r="M882" s="144"/>
      <c r="N882" s="111"/>
      <c r="O882" s="144"/>
      <c r="Q882" s="144"/>
      <c r="R882" s="111"/>
    </row>
    <row r="883">
      <c r="E883" s="144"/>
      <c r="F883" s="111"/>
      <c r="K883" s="144"/>
      <c r="L883" s="111"/>
      <c r="M883" s="144"/>
      <c r="N883" s="111"/>
      <c r="O883" s="144"/>
      <c r="Q883" s="144"/>
      <c r="R883" s="111"/>
    </row>
    <row r="884">
      <c r="E884" s="144"/>
      <c r="F884" s="111"/>
      <c r="K884" s="144"/>
      <c r="L884" s="111"/>
      <c r="M884" s="144"/>
      <c r="N884" s="111"/>
      <c r="O884" s="144"/>
      <c r="Q884" s="144"/>
      <c r="R884" s="111"/>
    </row>
    <row r="885">
      <c r="E885" s="144"/>
      <c r="F885" s="111"/>
      <c r="K885" s="144"/>
      <c r="L885" s="111"/>
      <c r="M885" s="144"/>
      <c r="N885" s="111"/>
      <c r="O885" s="144"/>
      <c r="Q885" s="144"/>
      <c r="R885" s="111"/>
    </row>
    <row r="886">
      <c r="E886" s="144"/>
      <c r="F886" s="111"/>
      <c r="K886" s="144"/>
      <c r="L886" s="111"/>
      <c r="M886" s="144"/>
      <c r="N886" s="111"/>
      <c r="O886" s="144"/>
      <c r="Q886" s="144"/>
      <c r="R886" s="111"/>
    </row>
    <row r="887">
      <c r="E887" s="144"/>
      <c r="F887" s="111"/>
      <c r="K887" s="144"/>
      <c r="L887" s="111"/>
      <c r="M887" s="144"/>
      <c r="N887" s="111"/>
      <c r="O887" s="144"/>
      <c r="Q887" s="144"/>
      <c r="R887" s="111"/>
    </row>
    <row r="888">
      <c r="E888" s="144"/>
      <c r="F888" s="111"/>
      <c r="K888" s="144"/>
      <c r="L888" s="111"/>
      <c r="M888" s="144"/>
      <c r="N888" s="111"/>
      <c r="O888" s="144"/>
      <c r="Q888" s="144"/>
      <c r="R888" s="111"/>
    </row>
    <row r="889">
      <c r="E889" s="144"/>
      <c r="F889" s="111"/>
      <c r="K889" s="144"/>
      <c r="L889" s="111"/>
      <c r="M889" s="144"/>
      <c r="N889" s="111"/>
      <c r="O889" s="144"/>
      <c r="Q889" s="144"/>
      <c r="R889" s="111"/>
    </row>
    <row r="890">
      <c r="E890" s="144"/>
      <c r="F890" s="111"/>
      <c r="K890" s="144"/>
      <c r="L890" s="111"/>
      <c r="M890" s="144"/>
      <c r="N890" s="111"/>
      <c r="O890" s="144"/>
      <c r="Q890" s="144"/>
      <c r="R890" s="111"/>
    </row>
    <row r="891">
      <c r="E891" s="144"/>
      <c r="F891" s="111"/>
      <c r="K891" s="144"/>
      <c r="L891" s="111"/>
      <c r="M891" s="144"/>
      <c r="N891" s="111"/>
      <c r="O891" s="144"/>
      <c r="Q891" s="144"/>
      <c r="R891" s="111"/>
    </row>
    <row r="892">
      <c r="E892" s="144"/>
      <c r="F892" s="111"/>
      <c r="K892" s="144"/>
      <c r="L892" s="111"/>
      <c r="M892" s="144"/>
      <c r="N892" s="111"/>
      <c r="O892" s="144"/>
      <c r="Q892" s="144"/>
      <c r="R892" s="111"/>
    </row>
    <row r="893">
      <c r="E893" s="144"/>
      <c r="F893" s="111"/>
      <c r="K893" s="144"/>
      <c r="L893" s="111"/>
      <c r="M893" s="144"/>
      <c r="N893" s="111"/>
      <c r="O893" s="144"/>
      <c r="Q893" s="144"/>
      <c r="R893" s="111"/>
    </row>
    <row r="894">
      <c r="E894" s="144"/>
      <c r="F894" s="111"/>
      <c r="K894" s="144"/>
      <c r="L894" s="111"/>
      <c r="M894" s="144"/>
      <c r="N894" s="111"/>
      <c r="O894" s="144"/>
      <c r="Q894" s="144"/>
      <c r="R894" s="111"/>
    </row>
    <row r="895">
      <c r="E895" s="144"/>
      <c r="F895" s="111"/>
      <c r="K895" s="144"/>
      <c r="L895" s="111"/>
      <c r="M895" s="144"/>
      <c r="N895" s="111"/>
      <c r="O895" s="144"/>
      <c r="Q895" s="144"/>
      <c r="R895" s="111"/>
    </row>
    <row r="896">
      <c r="E896" s="144"/>
      <c r="F896" s="111"/>
      <c r="K896" s="144"/>
      <c r="L896" s="111"/>
      <c r="M896" s="144"/>
      <c r="N896" s="111"/>
      <c r="O896" s="144"/>
      <c r="Q896" s="144"/>
      <c r="R896" s="111"/>
    </row>
    <row r="897">
      <c r="E897" s="144"/>
      <c r="F897" s="111"/>
      <c r="K897" s="144"/>
      <c r="L897" s="111"/>
      <c r="M897" s="144"/>
      <c r="N897" s="111"/>
      <c r="O897" s="144"/>
      <c r="Q897" s="144"/>
      <c r="R897" s="111"/>
    </row>
    <row r="898">
      <c r="E898" s="144"/>
      <c r="F898" s="111"/>
      <c r="K898" s="144"/>
      <c r="L898" s="111"/>
      <c r="M898" s="144"/>
      <c r="N898" s="111"/>
      <c r="O898" s="144"/>
      <c r="Q898" s="144"/>
      <c r="R898" s="111"/>
    </row>
    <row r="899">
      <c r="E899" s="144"/>
      <c r="F899" s="111"/>
      <c r="K899" s="144"/>
      <c r="L899" s="111"/>
      <c r="M899" s="144"/>
      <c r="N899" s="111"/>
      <c r="O899" s="144"/>
      <c r="Q899" s="144"/>
      <c r="R899" s="111"/>
    </row>
    <row r="900">
      <c r="E900" s="144"/>
      <c r="F900" s="111"/>
      <c r="K900" s="144"/>
      <c r="L900" s="111"/>
      <c r="M900" s="144"/>
      <c r="N900" s="111"/>
      <c r="O900" s="144"/>
      <c r="Q900" s="144"/>
      <c r="R900" s="111"/>
    </row>
    <row r="901">
      <c r="E901" s="144"/>
      <c r="F901" s="111"/>
      <c r="K901" s="144"/>
      <c r="L901" s="111"/>
      <c r="M901" s="144"/>
      <c r="N901" s="111"/>
      <c r="O901" s="144"/>
      <c r="Q901" s="144"/>
      <c r="R901" s="111"/>
    </row>
    <row r="902">
      <c r="E902" s="144"/>
      <c r="F902" s="111"/>
      <c r="K902" s="144"/>
      <c r="L902" s="111"/>
      <c r="M902" s="144"/>
      <c r="N902" s="111"/>
      <c r="O902" s="144"/>
      <c r="Q902" s="144"/>
      <c r="R902" s="111"/>
    </row>
    <row r="903">
      <c r="E903" s="144"/>
      <c r="F903" s="111"/>
      <c r="K903" s="144"/>
      <c r="L903" s="111"/>
      <c r="M903" s="144"/>
      <c r="N903" s="111"/>
      <c r="O903" s="144"/>
      <c r="Q903" s="144"/>
      <c r="R903" s="111"/>
    </row>
    <row r="904">
      <c r="E904" s="144"/>
      <c r="F904" s="111"/>
      <c r="K904" s="144"/>
      <c r="L904" s="111"/>
      <c r="M904" s="144"/>
      <c r="N904" s="111"/>
      <c r="O904" s="144"/>
      <c r="Q904" s="144"/>
      <c r="R904" s="111"/>
    </row>
    <row r="905">
      <c r="E905" s="144"/>
      <c r="F905" s="111"/>
      <c r="K905" s="144"/>
      <c r="L905" s="111"/>
      <c r="M905" s="144"/>
      <c r="N905" s="111"/>
      <c r="O905" s="144"/>
      <c r="Q905" s="144"/>
      <c r="R905" s="111"/>
    </row>
    <row r="906">
      <c r="E906" s="144"/>
      <c r="F906" s="111"/>
      <c r="K906" s="144"/>
      <c r="L906" s="111"/>
      <c r="M906" s="144"/>
      <c r="N906" s="111"/>
      <c r="O906" s="144"/>
      <c r="Q906" s="144"/>
      <c r="R906" s="111"/>
    </row>
    <row r="907">
      <c r="E907" s="144"/>
      <c r="F907" s="111"/>
      <c r="K907" s="144"/>
      <c r="L907" s="111"/>
      <c r="M907" s="144"/>
      <c r="N907" s="111"/>
      <c r="O907" s="144"/>
      <c r="Q907" s="144"/>
      <c r="R907" s="111"/>
    </row>
    <row r="908">
      <c r="E908" s="144"/>
      <c r="F908" s="111"/>
      <c r="K908" s="144"/>
      <c r="L908" s="111"/>
      <c r="M908" s="144"/>
      <c r="N908" s="111"/>
      <c r="O908" s="144"/>
      <c r="Q908" s="144"/>
      <c r="R908" s="111"/>
    </row>
    <row r="909">
      <c r="E909" s="144"/>
      <c r="F909" s="111"/>
      <c r="K909" s="144"/>
      <c r="L909" s="111"/>
      <c r="M909" s="144"/>
      <c r="N909" s="111"/>
      <c r="O909" s="144"/>
      <c r="Q909" s="144"/>
      <c r="R909" s="111"/>
    </row>
    <row r="910">
      <c r="E910" s="144"/>
      <c r="F910" s="111"/>
      <c r="K910" s="144"/>
      <c r="L910" s="111"/>
      <c r="M910" s="144"/>
      <c r="N910" s="111"/>
      <c r="O910" s="144"/>
      <c r="Q910" s="144"/>
      <c r="R910" s="111"/>
    </row>
    <row r="911">
      <c r="E911" s="144"/>
      <c r="F911" s="111"/>
      <c r="K911" s="144"/>
      <c r="L911" s="111"/>
      <c r="M911" s="144"/>
      <c r="N911" s="111"/>
      <c r="O911" s="144"/>
      <c r="Q911" s="144"/>
      <c r="R911" s="111"/>
    </row>
    <row r="912">
      <c r="E912" s="144"/>
      <c r="F912" s="111"/>
      <c r="K912" s="144"/>
      <c r="L912" s="111"/>
      <c r="M912" s="144"/>
      <c r="N912" s="111"/>
      <c r="O912" s="144"/>
      <c r="Q912" s="144"/>
      <c r="R912" s="111"/>
    </row>
    <row r="913">
      <c r="E913" s="144"/>
      <c r="F913" s="111"/>
      <c r="K913" s="144"/>
      <c r="L913" s="111"/>
      <c r="M913" s="144"/>
      <c r="N913" s="111"/>
      <c r="O913" s="144"/>
      <c r="Q913" s="144"/>
      <c r="R913" s="111"/>
    </row>
    <row r="914">
      <c r="E914" s="144"/>
      <c r="F914" s="111"/>
      <c r="K914" s="144"/>
      <c r="L914" s="111"/>
      <c r="M914" s="144"/>
      <c r="N914" s="111"/>
      <c r="O914" s="144"/>
      <c r="Q914" s="144"/>
      <c r="R914" s="111"/>
    </row>
    <row r="915">
      <c r="E915" s="144"/>
      <c r="F915" s="111"/>
      <c r="K915" s="144"/>
      <c r="L915" s="111"/>
      <c r="M915" s="144"/>
      <c r="N915" s="111"/>
      <c r="O915" s="144"/>
      <c r="Q915" s="144"/>
      <c r="R915" s="111"/>
    </row>
    <row r="916">
      <c r="E916" s="144"/>
      <c r="F916" s="111"/>
      <c r="K916" s="144"/>
      <c r="L916" s="111"/>
      <c r="M916" s="144"/>
      <c r="N916" s="111"/>
      <c r="O916" s="144"/>
      <c r="Q916" s="144"/>
      <c r="R916" s="111"/>
    </row>
    <row r="917">
      <c r="E917" s="144"/>
      <c r="F917" s="111"/>
      <c r="K917" s="144"/>
      <c r="L917" s="111"/>
      <c r="M917" s="144"/>
      <c r="N917" s="111"/>
      <c r="O917" s="144"/>
      <c r="Q917" s="144"/>
      <c r="R917" s="111"/>
    </row>
    <row r="918">
      <c r="E918" s="144"/>
      <c r="F918" s="111"/>
      <c r="K918" s="144"/>
      <c r="L918" s="111"/>
      <c r="M918" s="144"/>
      <c r="N918" s="111"/>
      <c r="O918" s="144"/>
      <c r="Q918" s="144"/>
      <c r="R918" s="111"/>
    </row>
    <row r="919">
      <c r="E919" s="144"/>
      <c r="F919" s="111"/>
      <c r="K919" s="144"/>
      <c r="L919" s="111"/>
      <c r="M919" s="144"/>
      <c r="N919" s="111"/>
      <c r="O919" s="144"/>
      <c r="Q919" s="144"/>
      <c r="R919" s="111"/>
    </row>
    <row r="920">
      <c r="E920" s="144"/>
      <c r="F920" s="111"/>
      <c r="K920" s="144"/>
      <c r="L920" s="111"/>
      <c r="M920" s="144"/>
      <c r="N920" s="111"/>
      <c r="O920" s="144"/>
      <c r="Q920" s="144"/>
      <c r="R920" s="111"/>
    </row>
    <row r="921">
      <c r="E921" s="144"/>
      <c r="F921" s="111"/>
      <c r="K921" s="144"/>
      <c r="L921" s="111"/>
      <c r="M921" s="144"/>
      <c r="N921" s="111"/>
      <c r="O921" s="144"/>
      <c r="Q921" s="144"/>
      <c r="R921" s="111"/>
    </row>
    <row r="922">
      <c r="E922" s="144"/>
      <c r="F922" s="111"/>
      <c r="K922" s="144"/>
      <c r="L922" s="111"/>
      <c r="M922" s="144"/>
      <c r="N922" s="111"/>
      <c r="O922" s="144"/>
      <c r="Q922" s="144"/>
      <c r="R922" s="111"/>
    </row>
    <row r="923">
      <c r="E923" s="144"/>
      <c r="F923" s="111"/>
      <c r="K923" s="144"/>
      <c r="L923" s="111"/>
      <c r="M923" s="144"/>
      <c r="N923" s="111"/>
      <c r="O923" s="144"/>
      <c r="Q923" s="144"/>
      <c r="R923" s="111"/>
    </row>
    <row r="924">
      <c r="E924" s="144"/>
      <c r="F924" s="111"/>
      <c r="K924" s="144"/>
      <c r="L924" s="111"/>
      <c r="M924" s="144"/>
      <c r="N924" s="111"/>
      <c r="O924" s="144"/>
      <c r="Q924" s="144"/>
      <c r="R924" s="111"/>
    </row>
    <row r="925">
      <c r="E925" s="144"/>
      <c r="F925" s="111"/>
      <c r="K925" s="144"/>
      <c r="L925" s="111"/>
      <c r="M925" s="144"/>
      <c r="N925" s="111"/>
      <c r="O925" s="144"/>
      <c r="Q925" s="144"/>
      <c r="R925" s="111"/>
    </row>
    <row r="926">
      <c r="E926" s="144"/>
      <c r="F926" s="111"/>
      <c r="K926" s="144"/>
      <c r="L926" s="111"/>
      <c r="M926" s="144"/>
      <c r="N926" s="111"/>
      <c r="O926" s="144"/>
      <c r="Q926" s="144"/>
      <c r="R926" s="111"/>
    </row>
    <row r="927">
      <c r="E927" s="144"/>
      <c r="F927" s="111"/>
      <c r="K927" s="144"/>
      <c r="L927" s="111"/>
      <c r="M927" s="144"/>
      <c r="N927" s="111"/>
      <c r="O927" s="144"/>
      <c r="Q927" s="144"/>
      <c r="R927" s="111"/>
    </row>
    <row r="928">
      <c r="E928" s="144"/>
      <c r="F928" s="111"/>
      <c r="K928" s="144"/>
      <c r="L928" s="111"/>
      <c r="M928" s="144"/>
      <c r="N928" s="111"/>
      <c r="O928" s="144"/>
      <c r="Q928" s="144"/>
      <c r="R928" s="111"/>
    </row>
    <row r="929">
      <c r="E929" s="144"/>
      <c r="F929" s="111"/>
      <c r="K929" s="144"/>
      <c r="L929" s="111"/>
      <c r="M929" s="144"/>
      <c r="N929" s="111"/>
      <c r="O929" s="144"/>
      <c r="Q929" s="144"/>
      <c r="R929" s="111"/>
    </row>
    <row r="930">
      <c r="E930" s="144"/>
      <c r="F930" s="111"/>
      <c r="K930" s="144"/>
      <c r="L930" s="111"/>
      <c r="M930" s="144"/>
      <c r="N930" s="111"/>
      <c r="O930" s="144"/>
      <c r="Q930" s="144"/>
      <c r="R930" s="111"/>
    </row>
    <row r="931">
      <c r="E931" s="144"/>
      <c r="F931" s="111"/>
      <c r="K931" s="144"/>
      <c r="L931" s="111"/>
      <c r="M931" s="144"/>
      <c r="N931" s="111"/>
      <c r="O931" s="144"/>
      <c r="Q931" s="144"/>
      <c r="R931" s="111"/>
    </row>
    <row r="932">
      <c r="E932" s="144"/>
      <c r="F932" s="111"/>
      <c r="K932" s="144"/>
      <c r="L932" s="111"/>
      <c r="M932" s="144"/>
      <c r="N932" s="111"/>
      <c r="O932" s="144"/>
      <c r="Q932" s="144"/>
      <c r="R932" s="111"/>
    </row>
    <row r="933">
      <c r="E933" s="144"/>
      <c r="F933" s="111"/>
      <c r="K933" s="144"/>
      <c r="L933" s="111"/>
      <c r="M933" s="144"/>
      <c r="N933" s="111"/>
      <c r="O933" s="144"/>
      <c r="Q933" s="144"/>
      <c r="R933" s="111"/>
    </row>
    <row r="934">
      <c r="E934" s="144"/>
      <c r="F934" s="111"/>
      <c r="K934" s="144"/>
      <c r="L934" s="111"/>
      <c r="M934" s="144"/>
      <c r="N934" s="111"/>
      <c r="O934" s="144"/>
      <c r="Q934" s="144"/>
      <c r="R934" s="111"/>
    </row>
    <row r="935">
      <c r="E935" s="144"/>
      <c r="F935" s="111"/>
      <c r="K935" s="144"/>
      <c r="L935" s="111"/>
      <c r="M935" s="144"/>
      <c r="N935" s="111"/>
      <c r="O935" s="144"/>
      <c r="Q935" s="144"/>
      <c r="R935" s="111"/>
    </row>
    <row r="936">
      <c r="E936" s="144"/>
      <c r="F936" s="111"/>
      <c r="K936" s="144"/>
      <c r="L936" s="111"/>
      <c r="M936" s="144"/>
      <c r="N936" s="111"/>
      <c r="O936" s="144"/>
      <c r="Q936" s="144"/>
      <c r="R936" s="111"/>
    </row>
    <row r="937">
      <c r="E937" s="144"/>
      <c r="F937" s="111"/>
      <c r="K937" s="144"/>
      <c r="L937" s="111"/>
      <c r="M937" s="144"/>
      <c r="N937" s="111"/>
      <c r="O937" s="144"/>
      <c r="Q937" s="144"/>
      <c r="R937" s="111"/>
    </row>
    <row r="938">
      <c r="E938" s="144"/>
      <c r="F938" s="111"/>
      <c r="K938" s="144"/>
      <c r="L938" s="111"/>
      <c r="M938" s="144"/>
      <c r="N938" s="111"/>
      <c r="O938" s="144"/>
      <c r="Q938" s="144"/>
      <c r="R938" s="111"/>
    </row>
    <row r="939">
      <c r="E939" s="144"/>
      <c r="F939" s="111"/>
      <c r="K939" s="144"/>
      <c r="L939" s="111"/>
      <c r="M939" s="144"/>
      <c r="N939" s="111"/>
      <c r="O939" s="144"/>
      <c r="Q939" s="144"/>
      <c r="R939" s="111"/>
    </row>
    <row r="940">
      <c r="E940" s="144"/>
      <c r="F940" s="111"/>
      <c r="K940" s="144"/>
      <c r="L940" s="111"/>
      <c r="M940" s="144"/>
      <c r="N940" s="111"/>
      <c r="O940" s="144"/>
      <c r="Q940" s="144"/>
      <c r="R940" s="111"/>
    </row>
    <row r="941">
      <c r="E941" s="144"/>
      <c r="F941" s="111"/>
      <c r="K941" s="144"/>
      <c r="L941" s="111"/>
      <c r="M941" s="144"/>
      <c r="N941" s="111"/>
      <c r="O941" s="144"/>
      <c r="Q941" s="144"/>
      <c r="R941" s="111"/>
    </row>
    <row r="942">
      <c r="E942" s="144"/>
      <c r="F942" s="111"/>
      <c r="K942" s="144"/>
      <c r="L942" s="111"/>
      <c r="M942" s="144"/>
      <c r="N942" s="111"/>
      <c r="O942" s="144"/>
      <c r="Q942" s="144"/>
      <c r="R942" s="111"/>
    </row>
    <row r="943">
      <c r="E943" s="144"/>
      <c r="F943" s="111"/>
      <c r="K943" s="144"/>
      <c r="L943" s="111"/>
      <c r="M943" s="144"/>
      <c r="N943" s="111"/>
      <c r="O943" s="144"/>
      <c r="Q943" s="144"/>
      <c r="R943" s="111"/>
    </row>
    <row r="944">
      <c r="E944" s="144"/>
      <c r="F944" s="111"/>
      <c r="K944" s="144"/>
      <c r="L944" s="111"/>
      <c r="M944" s="144"/>
      <c r="N944" s="111"/>
      <c r="O944" s="144"/>
      <c r="Q944" s="144"/>
      <c r="R944" s="111"/>
    </row>
    <row r="945">
      <c r="E945" s="144"/>
      <c r="F945" s="111"/>
      <c r="K945" s="144"/>
      <c r="L945" s="111"/>
      <c r="M945" s="144"/>
      <c r="N945" s="111"/>
      <c r="O945" s="144"/>
      <c r="Q945" s="144"/>
      <c r="R945" s="111"/>
    </row>
    <row r="946">
      <c r="E946" s="144"/>
      <c r="F946" s="111"/>
      <c r="K946" s="144"/>
      <c r="L946" s="111"/>
      <c r="M946" s="144"/>
      <c r="N946" s="111"/>
      <c r="O946" s="144"/>
      <c r="Q946" s="144"/>
      <c r="R946" s="111"/>
    </row>
    <row r="947">
      <c r="E947" s="144"/>
      <c r="F947" s="111"/>
      <c r="K947" s="144"/>
      <c r="L947" s="111"/>
      <c r="M947" s="144"/>
      <c r="N947" s="111"/>
      <c r="O947" s="144"/>
      <c r="Q947" s="144"/>
      <c r="R947" s="111"/>
    </row>
    <row r="948">
      <c r="E948" s="144"/>
      <c r="F948" s="111"/>
      <c r="K948" s="144"/>
      <c r="L948" s="111"/>
      <c r="M948" s="144"/>
      <c r="N948" s="111"/>
      <c r="O948" s="144"/>
      <c r="Q948" s="144"/>
      <c r="R948" s="111"/>
    </row>
    <row r="949">
      <c r="E949" s="144"/>
      <c r="F949" s="111"/>
      <c r="K949" s="144"/>
      <c r="L949" s="111"/>
      <c r="M949" s="144"/>
      <c r="N949" s="111"/>
      <c r="O949" s="144"/>
      <c r="Q949" s="144"/>
      <c r="R949" s="111"/>
    </row>
    <row r="950">
      <c r="E950" s="144"/>
      <c r="F950" s="111"/>
      <c r="K950" s="144"/>
      <c r="L950" s="111"/>
      <c r="M950" s="144"/>
      <c r="N950" s="111"/>
      <c r="O950" s="144"/>
      <c r="Q950" s="144"/>
      <c r="R950" s="111"/>
    </row>
    <row r="951">
      <c r="E951" s="144"/>
      <c r="F951" s="111"/>
      <c r="K951" s="144"/>
      <c r="L951" s="111"/>
      <c r="M951" s="144"/>
      <c r="N951" s="111"/>
      <c r="O951" s="144"/>
      <c r="Q951" s="144"/>
      <c r="R951" s="111"/>
    </row>
    <row r="952">
      <c r="E952" s="144"/>
      <c r="F952" s="111"/>
      <c r="K952" s="144"/>
      <c r="L952" s="111"/>
      <c r="M952" s="144"/>
      <c r="N952" s="111"/>
      <c r="O952" s="144"/>
      <c r="Q952" s="144"/>
      <c r="R952" s="111"/>
    </row>
    <row r="953">
      <c r="E953" s="144"/>
      <c r="F953" s="111"/>
      <c r="K953" s="144"/>
      <c r="L953" s="111"/>
      <c r="M953" s="144"/>
      <c r="N953" s="111"/>
      <c r="O953" s="144"/>
      <c r="Q953" s="144"/>
      <c r="R953" s="111"/>
    </row>
    <row r="954">
      <c r="E954" s="144"/>
      <c r="F954" s="111"/>
      <c r="K954" s="144"/>
      <c r="L954" s="111"/>
      <c r="M954" s="144"/>
      <c r="N954" s="111"/>
      <c r="O954" s="144"/>
      <c r="Q954" s="144"/>
      <c r="R954" s="111"/>
    </row>
    <row r="955">
      <c r="E955" s="144"/>
      <c r="F955" s="111"/>
      <c r="K955" s="144"/>
      <c r="L955" s="111"/>
      <c r="M955" s="144"/>
      <c r="N955" s="111"/>
      <c r="O955" s="144"/>
      <c r="Q955" s="144"/>
      <c r="R955" s="111"/>
    </row>
    <row r="956">
      <c r="E956" s="144"/>
      <c r="F956" s="111"/>
      <c r="K956" s="144"/>
      <c r="L956" s="111"/>
      <c r="M956" s="144"/>
      <c r="N956" s="111"/>
      <c r="O956" s="144"/>
      <c r="Q956" s="144"/>
      <c r="R956" s="111"/>
    </row>
    <row r="957">
      <c r="E957" s="144"/>
      <c r="F957" s="111"/>
      <c r="K957" s="144"/>
      <c r="L957" s="111"/>
      <c r="M957" s="144"/>
      <c r="N957" s="111"/>
      <c r="O957" s="144"/>
      <c r="Q957" s="144"/>
      <c r="R957" s="111"/>
    </row>
    <row r="958">
      <c r="E958" s="144"/>
      <c r="F958" s="111"/>
      <c r="K958" s="144"/>
      <c r="L958" s="111"/>
      <c r="M958" s="144"/>
      <c r="N958" s="111"/>
      <c r="O958" s="144"/>
      <c r="Q958" s="144"/>
      <c r="R958" s="111"/>
    </row>
    <row r="959">
      <c r="E959" s="144"/>
      <c r="F959" s="111"/>
      <c r="K959" s="144"/>
      <c r="L959" s="111"/>
      <c r="M959" s="144"/>
      <c r="N959" s="111"/>
      <c r="O959" s="144"/>
      <c r="Q959" s="144"/>
      <c r="R959" s="111"/>
    </row>
    <row r="960">
      <c r="E960" s="144"/>
      <c r="F960" s="111"/>
      <c r="K960" s="144"/>
      <c r="L960" s="111"/>
      <c r="M960" s="144"/>
      <c r="N960" s="111"/>
      <c r="O960" s="144"/>
      <c r="Q960" s="144"/>
      <c r="R960" s="111"/>
    </row>
    <row r="961">
      <c r="E961" s="144"/>
      <c r="F961" s="111"/>
      <c r="K961" s="144"/>
      <c r="L961" s="111"/>
      <c r="M961" s="144"/>
      <c r="N961" s="111"/>
      <c r="O961" s="144"/>
      <c r="Q961" s="144"/>
      <c r="R961" s="111"/>
    </row>
    <row r="962">
      <c r="E962" s="144"/>
      <c r="F962" s="111"/>
      <c r="K962" s="144"/>
      <c r="L962" s="111"/>
      <c r="M962" s="144"/>
      <c r="N962" s="111"/>
      <c r="O962" s="144"/>
      <c r="Q962" s="144"/>
      <c r="R962" s="111"/>
    </row>
    <row r="963">
      <c r="E963" s="144"/>
      <c r="F963" s="111"/>
      <c r="K963" s="144"/>
      <c r="L963" s="111"/>
      <c r="M963" s="144"/>
      <c r="N963" s="111"/>
      <c r="O963" s="144"/>
      <c r="Q963" s="144"/>
      <c r="R963" s="111"/>
    </row>
    <row r="964">
      <c r="E964" s="144"/>
      <c r="F964" s="111"/>
      <c r="K964" s="144"/>
      <c r="L964" s="111"/>
      <c r="M964" s="144"/>
      <c r="N964" s="111"/>
      <c r="O964" s="144"/>
      <c r="Q964" s="144"/>
      <c r="R964" s="111"/>
    </row>
    <row r="965">
      <c r="E965" s="144"/>
      <c r="F965" s="111"/>
      <c r="K965" s="144"/>
      <c r="L965" s="111"/>
      <c r="M965" s="144"/>
      <c r="N965" s="111"/>
      <c r="O965" s="144"/>
      <c r="Q965" s="144"/>
      <c r="R965" s="111"/>
    </row>
    <row r="966">
      <c r="E966" s="144"/>
      <c r="F966" s="111"/>
      <c r="K966" s="144"/>
      <c r="L966" s="111"/>
      <c r="M966" s="144"/>
      <c r="N966" s="111"/>
      <c r="O966" s="144"/>
      <c r="Q966" s="144"/>
      <c r="R966" s="111"/>
    </row>
    <row r="967">
      <c r="E967" s="144"/>
      <c r="F967" s="111"/>
      <c r="K967" s="144"/>
      <c r="L967" s="111"/>
      <c r="M967" s="144"/>
      <c r="N967" s="111"/>
      <c r="O967" s="144"/>
      <c r="Q967" s="144"/>
      <c r="R967" s="111"/>
    </row>
    <row r="968">
      <c r="E968" s="144"/>
      <c r="F968" s="111"/>
      <c r="K968" s="144"/>
      <c r="L968" s="111"/>
      <c r="M968" s="144"/>
      <c r="N968" s="111"/>
      <c r="O968" s="144"/>
      <c r="Q968" s="144"/>
      <c r="R968" s="111"/>
    </row>
    <row r="969">
      <c r="E969" s="144"/>
      <c r="F969" s="111"/>
      <c r="K969" s="144"/>
      <c r="L969" s="111"/>
      <c r="M969" s="144"/>
      <c r="N969" s="111"/>
      <c r="O969" s="144"/>
      <c r="Q969" s="144"/>
      <c r="R969" s="111"/>
    </row>
    <row r="970">
      <c r="E970" s="144"/>
      <c r="F970" s="111"/>
      <c r="K970" s="144"/>
      <c r="L970" s="111"/>
      <c r="M970" s="144"/>
      <c r="N970" s="111"/>
      <c r="O970" s="144"/>
      <c r="Q970" s="144"/>
      <c r="R970" s="111"/>
    </row>
    <row r="971">
      <c r="E971" s="144"/>
      <c r="F971" s="111"/>
      <c r="K971" s="144"/>
      <c r="L971" s="111"/>
      <c r="M971" s="144"/>
      <c r="N971" s="111"/>
      <c r="O971" s="144"/>
      <c r="Q971" s="144"/>
      <c r="R971" s="111"/>
    </row>
    <row r="972">
      <c r="E972" s="144"/>
      <c r="F972" s="111"/>
      <c r="K972" s="144"/>
      <c r="L972" s="111"/>
      <c r="M972" s="144"/>
      <c r="N972" s="111"/>
      <c r="O972" s="144"/>
      <c r="Q972" s="144"/>
      <c r="R972" s="111"/>
    </row>
    <row r="973">
      <c r="E973" s="144"/>
      <c r="F973" s="111"/>
      <c r="K973" s="144"/>
      <c r="L973" s="111"/>
      <c r="M973" s="144"/>
      <c r="N973" s="111"/>
      <c r="O973" s="144"/>
      <c r="Q973" s="144"/>
      <c r="R973" s="111"/>
    </row>
    <row r="974">
      <c r="E974" s="144"/>
      <c r="F974" s="111"/>
      <c r="K974" s="144"/>
      <c r="L974" s="111"/>
      <c r="M974" s="144"/>
      <c r="N974" s="111"/>
      <c r="O974" s="144"/>
      <c r="Q974" s="144"/>
      <c r="R974" s="111"/>
    </row>
    <row r="975">
      <c r="E975" s="144"/>
      <c r="F975" s="111"/>
      <c r="K975" s="144"/>
      <c r="L975" s="111"/>
      <c r="M975" s="144"/>
      <c r="N975" s="111"/>
      <c r="O975" s="144"/>
      <c r="Q975" s="144"/>
      <c r="R975" s="111"/>
    </row>
    <row r="976">
      <c r="E976" s="144"/>
      <c r="F976" s="111"/>
      <c r="K976" s="144"/>
      <c r="L976" s="111"/>
      <c r="M976" s="144"/>
      <c r="N976" s="111"/>
      <c r="O976" s="144"/>
      <c r="Q976" s="144"/>
      <c r="R976" s="111"/>
    </row>
    <row r="977">
      <c r="E977" s="144"/>
      <c r="F977" s="111"/>
      <c r="K977" s="144"/>
      <c r="L977" s="111"/>
      <c r="M977" s="144"/>
      <c r="N977" s="111"/>
      <c r="O977" s="144"/>
      <c r="Q977" s="144"/>
      <c r="R977" s="111"/>
    </row>
    <row r="978">
      <c r="E978" s="144"/>
      <c r="F978" s="111"/>
      <c r="K978" s="144"/>
      <c r="L978" s="111"/>
      <c r="M978" s="144"/>
      <c r="N978" s="111"/>
      <c r="O978" s="144"/>
      <c r="Q978" s="144"/>
      <c r="R978" s="111"/>
    </row>
    <row r="979">
      <c r="E979" s="144"/>
      <c r="F979" s="111"/>
      <c r="K979" s="144"/>
      <c r="L979" s="111"/>
      <c r="M979" s="144"/>
      <c r="N979" s="111"/>
      <c r="O979" s="144"/>
      <c r="Q979" s="144"/>
      <c r="R979" s="111"/>
    </row>
    <row r="980">
      <c r="E980" s="144"/>
      <c r="F980" s="111"/>
      <c r="K980" s="144"/>
      <c r="L980" s="111"/>
      <c r="M980" s="144"/>
      <c r="N980" s="111"/>
      <c r="O980" s="144"/>
      <c r="Q980" s="144"/>
      <c r="R980" s="111"/>
    </row>
    <row r="981">
      <c r="E981" s="144"/>
      <c r="F981" s="111"/>
      <c r="K981" s="144"/>
      <c r="L981" s="111"/>
      <c r="M981" s="144"/>
      <c r="N981" s="111"/>
      <c r="O981" s="144"/>
      <c r="Q981" s="144"/>
      <c r="R981" s="111"/>
    </row>
    <row r="982">
      <c r="E982" s="144"/>
      <c r="F982" s="111"/>
      <c r="K982" s="144"/>
      <c r="L982" s="111"/>
      <c r="M982" s="144"/>
      <c r="N982" s="111"/>
      <c r="O982" s="144"/>
      <c r="Q982" s="144"/>
      <c r="R982" s="111"/>
    </row>
    <row r="983">
      <c r="E983" s="144"/>
      <c r="F983" s="111"/>
      <c r="K983" s="144"/>
      <c r="L983" s="111"/>
      <c r="M983" s="144"/>
      <c r="N983" s="111"/>
      <c r="O983" s="144"/>
      <c r="Q983" s="144"/>
      <c r="R983" s="111"/>
    </row>
    <row r="984">
      <c r="E984" s="144"/>
      <c r="F984" s="111"/>
      <c r="K984" s="144"/>
      <c r="L984" s="111"/>
      <c r="M984" s="144"/>
      <c r="N984" s="111"/>
      <c r="O984" s="144"/>
      <c r="Q984" s="144"/>
      <c r="R984" s="111"/>
    </row>
    <row r="985">
      <c r="E985" s="144"/>
      <c r="F985" s="111"/>
      <c r="K985" s="144"/>
      <c r="L985" s="111"/>
      <c r="M985" s="144"/>
      <c r="N985" s="111"/>
      <c r="O985" s="144"/>
      <c r="Q985" s="144"/>
      <c r="R985" s="111"/>
    </row>
    <row r="986">
      <c r="E986" s="144"/>
      <c r="F986" s="111"/>
      <c r="K986" s="144"/>
      <c r="L986" s="111"/>
      <c r="M986" s="144"/>
      <c r="N986" s="111"/>
      <c r="O986" s="144"/>
      <c r="Q986" s="144"/>
      <c r="R986" s="111"/>
    </row>
    <row r="987">
      <c r="E987" s="144"/>
      <c r="F987" s="111"/>
      <c r="K987" s="144"/>
      <c r="L987" s="111"/>
      <c r="M987" s="144"/>
      <c r="N987" s="111"/>
      <c r="O987" s="144"/>
      <c r="Q987" s="144"/>
      <c r="R987" s="111"/>
    </row>
    <row r="988">
      <c r="E988" s="144"/>
      <c r="F988" s="111"/>
      <c r="K988" s="144"/>
      <c r="L988" s="111"/>
      <c r="M988" s="144"/>
      <c r="N988" s="111"/>
      <c r="O988" s="144"/>
      <c r="Q988" s="144"/>
      <c r="R988" s="111"/>
    </row>
    <row r="989">
      <c r="E989" s="144"/>
      <c r="F989" s="111"/>
      <c r="K989" s="144"/>
      <c r="L989" s="111"/>
      <c r="M989" s="144"/>
      <c r="N989" s="111"/>
      <c r="O989" s="144"/>
      <c r="Q989" s="144"/>
      <c r="R989" s="111"/>
    </row>
    <row r="990">
      <c r="E990" s="144"/>
      <c r="F990" s="111"/>
      <c r="K990" s="144"/>
      <c r="L990" s="111"/>
      <c r="M990" s="144"/>
      <c r="N990" s="111"/>
      <c r="O990" s="144"/>
      <c r="Q990" s="144"/>
      <c r="R990" s="111"/>
    </row>
    <row r="991">
      <c r="E991" s="144"/>
      <c r="F991" s="111"/>
      <c r="K991" s="144"/>
      <c r="L991" s="111"/>
      <c r="M991" s="144"/>
      <c r="N991" s="111"/>
      <c r="O991" s="144"/>
      <c r="Q991" s="144"/>
      <c r="R991" s="111"/>
    </row>
    <row r="992">
      <c r="E992" s="144"/>
      <c r="F992" s="111"/>
      <c r="K992" s="144"/>
      <c r="L992" s="111"/>
      <c r="M992" s="144"/>
      <c r="N992" s="111"/>
      <c r="O992" s="144"/>
      <c r="Q992" s="144"/>
      <c r="R992" s="111"/>
    </row>
    <row r="993">
      <c r="E993" s="144"/>
      <c r="F993" s="111"/>
      <c r="K993" s="144"/>
      <c r="L993" s="111"/>
      <c r="M993" s="144"/>
      <c r="N993" s="111"/>
      <c r="O993" s="144"/>
      <c r="Q993" s="144"/>
      <c r="R993" s="111"/>
    </row>
    <row r="994">
      <c r="E994" s="144"/>
      <c r="F994" s="111"/>
      <c r="K994" s="144"/>
      <c r="L994" s="111"/>
      <c r="M994" s="144"/>
      <c r="N994" s="111"/>
      <c r="O994" s="144"/>
      <c r="Q994" s="144"/>
      <c r="R994" s="111"/>
    </row>
    <row r="995">
      <c r="E995" s="144"/>
      <c r="F995" s="111"/>
      <c r="K995" s="144"/>
      <c r="L995" s="111"/>
      <c r="M995" s="144"/>
      <c r="N995" s="111"/>
      <c r="O995" s="144"/>
      <c r="Q995" s="144"/>
      <c r="R995" s="111"/>
    </row>
    <row r="996">
      <c r="E996" s="144"/>
      <c r="F996" s="111"/>
      <c r="K996" s="144"/>
      <c r="L996" s="111"/>
      <c r="M996" s="144"/>
      <c r="N996" s="111"/>
      <c r="O996" s="144"/>
      <c r="Q996" s="144"/>
      <c r="R996" s="111"/>
    </row>
    <row r="997">
      <c r="E997" s="144"/>
      <c r="F997" s="111"/>
      <c r="K997" s="144"/>
      <c r="L997" s="111"/>
      <c r="M997" s="144"/>
      <c r="N997" s="111"/>
      <c r="O997" s="144"/>
      <c r="Q997" s="144"/>
      <c r="R997" s="111"/>
    </row>
    <row r="998">
      <c r="E998" s="144"/>
      <c r="F998" s="111"/>
      <c r="K998" s="144"/>
      <c r="L998" s="111"/>
      <c r="M998" s="144"/>
      <c r="N998" s="111"/>
      <c r="O998" s="144"/>
      <c r="Q998" s="144"/>
      <c r="R998" s="111"/>
    </row>
    <row r="999">
      <c r="E999" s="144"/>
      <c r="F999" s="111"/>
      <c r="K999" s="144"/>
      <c r="L999" s="111"/>
      <c r="M999" s="144"/>
      <c r="N999" s="111"/>
      <c r="O999" s="144"/>
      <c r="Q999" s="144"/>
      <c r="R999" s="111"/>
    </row>
    <row r="1000">
      <c r="E1000" s="144"/>
      <c r="F1000" s="111"/>
      <c r="K1000" s="144"/>
      <c r="L1000" s="111"/>
      <c r="M1000" s="144"/>
      <c r="N1000" s="111"/>
      <c r="O1000" s="144"/>
      <c r="Q1000" s="144"/>
      <c r="R1000" s="111"/>
    </row>
    <row r="1001">
      <c r="E1001" s="144"/>
      <c r="F1001" s="111"/>
      <c r="K1001" s="144"/>
      <c r="L1001" s="111"/>
      <c r="M1001" s="144"/>
      <c r="N1001" s="111"/>
      <c r="O1001" s="144"/>
      <c r="Q1001" s="144"/>
      <c r="R1001" s="111"/>
    </row>
    <row r="1002">
      <c r="E1002" s="144"/>
      <c r="F1002" s="111"/>
      <c r="K1002" s="144"/>
      <c r="L1002" s="111"/>
      <c r="M1002" s="144"/>
      <c r="N1002" s="111"/>
      <c r="O1002" s="144"/>
      <c r="Q1002" s="144"/>
      <c r="R1002" s="111"/>
    </row>
    <row r="1003">
      <c r="E1003" s="144"/>
      <c r="F1003" s="111"/>
      <c r="K1003" s="144"/>
      <c r="L1003" s="111"/>
      <c r="M1003" s="144"/>
      <c r="N1003" s="111"/>
      <c r="O1003" s="144"/>
      <c r="Q1003" s="144"/>
      <c r="R1003" s="111"/>
    </row>
    <row r="1004">
      <c r="E1004" s="144"/>
      <c r="F1004" s="111"/>
      <c r="K1004" s="144"/>
      <c r="L1004" s="111"/>
      <c r="M1004" s="144"/>
      <c r="N1004" s="111"/>
      <c r="O1004" s="144"/>
      <c r="Q1004" s="144"/>
      <c r="R1004" s="111"/>
    </row>
    <row r="1005">
      <c r="E1005" s="144"/>
      <c r="F1005" s="111"/>
      <c r="K1005" s="144"/>
      <c r="L1005" s="111"/>
      <c r="M1005" s="144"/>
      <c r="N1005" s="111"/>
      <c r="O1005" s="144"/>
      <c r="Q1005" s="144"/>
      <c r="R1005" s="111"/>
    </row>
    <row r="1006">
      <c r="E1006" s="144"/>
      <c r="F1006" s="111"/>
      <c r="K1006" s="144"/>
      <c r="L1006" s="111"/>
      <c r="M1006" s="144"/>
      <c r="N1006" s="111"/>
      <c r="O1006" s="144"/>
      <c r="Q1006" s="144"/>
      <c r="R1006" s="111"/>
    </row>
    <row r="1007">
      <c r="E1007" s="144"/>
      <c r="F1007" s="111"/>
      <c r="K1007" s="144"/>
      <c r="L1007" s="111"/>
      <c r="M1007" s="144"/>
      <c r="N1007" s="111"/>
      <c r="O1007" s="144"/>
      <c r="Q1007" s="144"/>
      <c r="R1007" s="111"/>
    </row>
    <row r="1008">
      <c r="E1008" s="144"/>
      <c r="F1008" s="111"/>
      <c r="K1008" s="144"/>
      <c r="L1008" s="111"/>
      <c r="M1008" s="144"/>
      <c r="N1008" s="111"/>
      <c r="O1008" s="144"/>
      <c r="Q1008" s="144"/>
      <c r="R1008" s="111"/>
    </row>
    <row r="1009">
      <c r="E1009" s="144"/>
      <c r="F1009" s="111"/>
      <c r="K1009" s="144"/>
      <c r="L1009" s="111"/>
      <c r="M1009" s="144"/>
      <c r="N1009" s="111"/>
      <c r="O1009" s="144"/>
      <c r="Q1009" s="144"/>
      <c r="R1009" s="111"/>
    </row>
    <row r="1010">
      <c r="E1010" s="144"/>
      <c r="F1010" s="111"/>
      <c r="K1010" s="144"/>
      <c r="L1010" s="111"/>
      <c r="M1010" s="144"/>
      <c r="N1010" s="111"/>
      <c r="O1010" s="144"/>
      <c r="Q1010" s="144"/>
      <c r="R1010" s="111"/>
    </row>
    <row r="1011">
      <c r="E1011" s="144"/>
      <c r="F1011" s="111"/>
      <c r="K1011" s="144"/>
      <c r="L1011" s="111"/>
      <c r="M1011" s="144"/>
      <c r="N1011" s="111"/>
      <c r="O1011" s="144"/>
      <c r="Q1011" s="144"/>
      <c r="R1011" s="111"/>
    </row>
    <row r="1012">
      <c r="E1012" s="144"/>
      <c r="F1012" s="111"/>
      <c r="K1012" s="144"/>
      <c r="L1012" s="111"/>
      <c r="M1012" s="144"/>
      <c r="N1012" s="111"/>
      <c r="O1012" s="144"/>
      <c r="Q1012" s="144"/>
      <c r="R1012" s="111"/>
    </row>
    <row r="1013">
      <c r="E1013" s="144"/>
      <c r="F1013" s="111"/>
      <c r="K1013" s="144"/>
      <c r="L1013" s="111"/>
      <c r="M1013" s="144"/>
      <c r="N1013" s="111"/>
      <c r="O1013" s="144"/>
      <c r="Q1013" s="144"/>
      <c r="R1013" s="111"/>
    </row>
    <row r="1014">
      <c r="E1014" s="144"/>
      <c r="F1014" s="111"/>
      <c r="K1014" s="144"/>
      <c r="L1014" s="111"/>
      <c r="M1014" s="144"/>
      <c r="N1014" s="111"/>
      <c r="O1014" s="144"/>
      <c r="Q1014" s="144"/>
      <c r="R1014" s="111"/>
    </row>
    <row r="1015">
      <c r="E1015" s="144"/>
      <c r="F1015" s="111"/>
      <c r="K1015" s="144"/>
      <c r="L1015" s="111"/>
      <c r="M1015" s="144"/>
      <c r="N1015" s="111"/>
      <c r="O1015" s="144"/>
      <c r="Q1015" s="144"/>
      <c r="R1015" s="111"/>
    </row>
    <row r="1016">
      <c r="E1016" s="144"/>
      <c r="F1016" s="111"/>
      <c r="K1016" s="144"/>
      <c r="L1016" s="111"/>
      <c r="M1016" s="144"/>
      <c r="N1016" s="111"/>
      <c r="O1016" s="144"/>
      <c r="Q1016" s="144"/>
      <c r="R1016" s="111"/>
    </row>
    <row r="1017">
      <c r="E1017" s="144"/>
      <c r="F1017" s="111"/>
      <c r="K1017" s="144"/>
      <c r="L1017" s="111"/>
      <c r="M1017" s="144"/>
      <c r="N1017" s="111"/>
      <c r="O1017" s="144"/>
      <c r="Q1017" s="144"/>
      <c r="R1017" s="111"/>
    </row>
    <row r="1018">
      <c r="E1018" s="144"/>
      <c r="F1018" s="111"/>
      <c r="K1018" s="144"/>
      <c r="L1018" s="111"/>
      <c r="M1018" s="144"/>
      <c r="N1018" s="111"/>
      <c r="O1018" s="144"/>
      <c r="Q1018" s="144"/>
      <c r="R1018" s="111"/>
    </row>
    <row r="1019">
      <c r="E1019" s="144"/>
      <c r="F1019" s="111"/>
      <c r="K1019" s="144"/>
      <c r="L1019" s="111"/>
      <c r="M1019" s="144"/>
      <c r="N1019" s="111"/>
      <c r="O1019" s="144"/>
      <c r="Q1019" s="144"/>
      <c r="R1019" s="111"/>
    </row>
    <row r="1020">
      <c r="E1020" s="144"/>
      <c r="F1020" s="111"/>
      <c r="K1020" s="144"/>
      <c r="L1020" s="111"/>
      <c r="M1020" s="144"/>
      <c r="N1020" s="111"/>
      <c r="O1020" s="144"/>
      <c r="Q1020" s="144"/>
      <c r="R1020" s="111"/>
    </row>
    <row r="1021">
      <c r="E1021" s="144"/>
      <c r="F1021" s="111"/>
      <c r="K1021" s="144"/>
      <c r="L1021" s="111"/>
      <c r="M1021" s="144"/>
      <c r="N1021" s="111"/>
      <c r="O1021" s="144"/>
      <c r="Q1021" s="144"/>
      <c r="R1021" s="111"/>
    </row>
    <row r="1022">
      <c r="E1022" s="144"/>
      <c r="F1022" s="111"/>
      <c r="K1022" s="144"/>
      <c r="L1022" s="111"/>
      <c r="M1022" s="144"/>
      <c r="N1022" s="111"/>
      <c r="O1022" s="144"/>
      <c r="Q1022" s="144"/>
      <c r="R1022" s="111"/>
    </row>
    <row r="1023">
      <c r="E1023" s="144"/>
      <c r="F1023" s="111"/>
      <c r="K1023" s="144"/>
      <c r="L1023" s="111"/>
      <c r="M1023" s="144"/>
      <c r="N1023" s="111"/>
      <c r="O1023" s="144"/>
      <c r="Q1023" s="144"/>
      <c r="R1023" s="111"/>
    </row>
    <row r="1024">
      <c r="E1024" s="144"/>
      <c r="F1024" s="111"/>
      <c r="K1024" s="144"/>
      <c r="L1024" s="111"/>
      <c r="M1024" s="144"/>
      <c r="N1024" s="111"/>
      <c r="O1024" s="144"/>
      <c r="Q1024" s="144"/>
      <c r="R1024" s="111"/>
    </row>
    <row r="1025">
      <c r="E1025" s="144"/>
      <c r="F1025" s="111"/>
      <c r="K1025" s="144"/>
      <c r="L1025" s="111"/>
      <c r="M1025" s="144"/>
      <c r="N1025" s="111"/>
      <c r="O1025" s="144"/>
      <c r="Q1025" s="144"/>
      <c r="R1025" s="111"/>
    </row>
    <row r="1026">
      <c r="E1026" s="144"/>
      <c r="F1026" s="111"/>
      <c r="K1026" s="144"/>
      <c r="L1026" s="111"/>
      <c r="M1026" s="144"/>
      <c r="N1026" s="111"/>
      <c r="O1026" s="144"/>
      <c r="Q1026" s="144"/>
      <c r="R1026" s="111"/>
    </row>
    <row r="1027">
      <c r="E1027" s="144"/>
      <c r="F1027" s="111"/>
      <c r="K1027" s="144"/>
      <c r="L1027" s="111"/>
      <c r="M1027" s="144"/>
      <c r="N1027" s="111"/>
      <c r="O1027" s="144"/>
      <c r="Q1027" s="144"/>
      <c r="R1027" s="111"/>
    </row>
    <row r="1028">
      <c r="E1028" s="144"/>
      <c r="F1028" s="111"/>
      <c r="K1028" s="144"/>
      <c r="L1028" s="111"/>
      <c r="M1028" s="144"/>
      <c r="N1028" s="111"/>
      <c r="O1028" s="144"/>
      <c r="Q1028" s="144"/>
      <c r="R1028" s="111"/>
    </row>
    <row r="1029">
      <c r="E1029" s="144"/>
      <c r="F1029" s="111"/>
      <c r="K1029" s="144"/>
      <c r="L1029" s="111"/>
      <c r="M1029" s="144"/>
      <c r="N1029" s="111"/>
      <c r="O1029" s="144"/>
      <c r="Q1029" s="144"/>
      <c r="R1029" s="111"/>
    </row>
    <row r="1030">
      <c r="E1030" s="144"/>
      <c r="F1030" s="111"/>
      <c r="K1030" s="144"/>
      <c r="L1030" s="111"/>
      <c r="M1030" s="144"/>
      <c r="N1030" s="111"/>
      <c r="O1030" s="144"/>
      <c r="Q1030" s="144"/>
      <c r="R1030" s="111"/>
    </row>
    <row r="1031">
      <c r="E1031" s="144"/>
      <c r="F1031" s="111"/>
      <c r="K1031" s="144"/>
      <c r="L1031" s="111"/>
      <c r="M1031" s="144"/>
      <c r="N1031" s="111"/>
      <c r="O1031" s="144"/>
      <c r="Q1031" s="144"/>
      <c r="R1031" s="111"/>
    </row>
    <row r="1032">
      <c r="E1032" s="144"/>
      <c r="F1032" s="111"/>
      <c r="K1032" s="144"/>
      <c r="L1032" s="111"/>
      <c r="M1032" s="144"/>
      <c r="N1032" s="111"/>
      <c r="O1032" s="144"/>
      <c r="Q1032" s="144"/>
      <c r="R1032" s="111"/>
    </row>
    <row r="1033">
      <c r="E1033" s="144"/>
      <c r="F1033" s="111"/>
      <c r="K1033" s="144"/>
      <c r="L1033" s="111"/>
      <c r="M1033" s="144"/>
      <c r="N1033" s="111"/>
      <c r="O1033" s="144"/>
      <c r="Q1033" s="144"/>
      <c r="R1033" s="111"/>
    </row>
    <row r="1034">
      <c r="E1034" s="144"/>
      <c r="F1034" s="111"/>
      <c r="K1034" s="144"/>
      <c r="L1034" s="111"/>
      <c r="M1034" s="144"/>
      <c r="N1034" s="111"/>
      <c r="O1034" s="144"/>
      <c r="Q1034" s="144"/>
      <c r="R1034" s="111"/>
    </row>
    <row r="1035">
      <c r="E1035" s="144"/>
      <c r="F1035" s="111"/>
      <c r="K1035" s="144"/>
      <c r="L1035" s="111"/>
      <c r="M1035" s="144"/>
      <c r="N1035" s="111"/>
      <c r="O1035" s="144"/>
      <c r="Q1035" s="144"/>
      <c r="R1035" s="111"/>
    </row>
    <row r="1036">
      <c r="E1036" s="144"/>
      <c r="F1036" s="111"/>
      <c r="K1036" s="144"/>
      <c r="L1036" s="111"/>
      <c r="M1036" s="144"/>
      <c r="N1036" s="111"/>
      <c r="O1036" s="144"/>
      <c r="Q1036" s="144"/>
      <c r="R1036" s="111"/>
    </row>
    <row r="1037">
      <c r="E1037" s="144"/>
      <c r="F1037" s="111"/>
      <c r="K1037" s="144"/>
      <c r="L1037" s="111"/>
      <c r="M1037" s="144"/>
      <c r="N1037" s="111"/>
      <c r="O1037" s="144"/>
      <c r="Q1037" s="144"/>
      <c r="R1037" s="111"/>
    </row>
    <row r="1038">
      <c r="E1038" s="144"/>
      <c r="F1038" s="111"/>
      <c r="K1038" s="144"/>
      <c r="L1038" s="111"/>
      <c r="M1038" s="144"/>
      <c r="N1038" s="111"/>
      <c r="O1038" s="144"/>
      <c r="Q1038" s="144"/>
      <c r="R1038" s="111"/>
    </row>
    <row r="1039">
      <c r="E1039" s="144"/>
      <c r="F1039" s="111"/>
      <c r="K1039" s="144"/>
      <c r="L1039" s="111"/>
      <c r="M1039" s="144"/>
      <c r="N1039" s="111"/>
      <c r="O1039" s="144"/>
      <c r="Q1039" s="144"/>
      <c r="R1039" s="111"/>
    </row>
    <row r="1040">
      <c r="E1040" s="144"/>
      <c r="F1040" s="111"/>
      <c r="K1040" s="144"/>
      <c r="L1040" s="111"/>
      <c r="M1040" s="144"/>
      <c r="N1040" s="111"/>
      <c r="O1040" s="144"/>
      <c r="Q1040" s="144"/>
      <c r="R1040" s="111"/>
    </row>
    <row r="1041">
      <c r="E1041" s="144"/>
      <c r="F1041" s="111"/>
      <c r="K1041" s="144"/>
      <c r="L1041" s="111"/>
      <c r="M1041" s="144"/>
      <c r="N1041" s="111"/>
      <c r="O1041" s="144"/>
      <c r="Q1041" s="144"/>
      <c r="R1041" s="111"/>
    </row>
    <row r="1042">
      <c r="E1042" s="144"/>
      <c r="F1042" s="111"/>
      <c r="K1042" s="144"/>
      <c r="L1042" s="111"/>
      <c r="M1042" s="144"/>
      <c r="N1042" s="111"/>
      <c r="O1042" s="144"/>
      <c r="Q1042" s="144"/>
      <c r="R1042" s="111"/>
    </row>
    <row r="1043">
      <c r="E1043" s="144"/>
      <c r="F1043" s="111"/>
      <c r="K1043" s="144"/>
      <c r="L1043" s="111"/>
      <c r="M1043" s="144"/>
      <c r="N1043" s="111"/>
      <c r="O1043" s="144"/>
      <c r="Q1043" s="144"/>
      <c r="R1043" s="111"/>
    </row>
    <row r="1044">
      <c r="E1044" s="144"/>
      <c r="F1044" s="111"/>
      <c r="K1044" s="144"/>
      <c r="L1044" s="111"/>
      <c r="M1044" s="144"/>
      <c r="N1044" s="111"/>
      <c r="O1044" s="144"/>
      <c r="Q1044" s="144"/>
      <c r="R1044" s="111"/>
    </row>
    <row r="1045">
      <c r="E1045" s="144"/>
      <c r="F1045" s="111"/>
      <c r="K1045" s="144"/>
      <c r="L1045" s="111"/>
      <c r="M1045" s="144"/>
      <c r="N1045" s="111"/>
      <c r="O1045" s="144"/>
      <c r="Q1045" s="144"/>
      <c r="R1045" s="111"/>
    </row>
    <row r="1046">
      <c r="E1046" s="144"/>
      <c r="F1046" s="111"/>
      <c r="K1046" s="144"/>
      <c r="L1046" s="111"/>
      <c r="M1046" s="144"/>
      <c r="N1046" s="111"/>
      <c r="O1046" s="144"/>
      <c r="Q1046" s="144"/>
      <c r="R1046" s="111"/>
    </row>
    <row r="1047">
      <c r="E1047" s="144"/>
      <c r="F1047" s="111"/>
      <c r="K1047" s="144"/>
      <c r="L1047" s="111"/>
      <c r="M1047" s="144"/>
      <c r="N1047" s="111"/>
      <c r="O1047" s="144"/>
      <c r="Q1047" s="144"/>
      <c r="R1047" s="111"/>
    </row>
    <row r="1048">
      <c r="E1048" s="144"/>
      <c r="F1048" s="111"/>
      <c r="K1048" s="144"/>
      <c r="L1048" s="111"/>
      <c r="M1048" s="144"/>
      <c r="N1048" s="111"/>
      <c r="O1048" s="144"/>
      <c r="Q1048" s="144"/>
      <c r="R1048" s="111"/>
    </row>
    <row r="1049">
      <c r="E1049" s="144"/>
      <c r="F1049" s="111"/>
      <c r="K1049" s="144"/>
      <c r="L1049" s="111"/>
      <c r="M1049" s="144"/>
      <c r="N1049" s="111"/>
      <c r="O1049" s="144"/>
      <c r="Q1049" s="144"/>
      <c r="R1049" s="111"/>
    </row>
    <row r="1050">
      <c r="E1050" s="144"/>
      <c r="F1050" s="111"/>
      <c r="K1050" s="144"/>
      <c r="L1050" s="111"/>
      <c r="M1050" s="144"/>
      <c r="N1050" s="111"/>
      <c r="O1050" s="144"/>
      <c r="Q1050" s="144"/>
      <c r="R1050" s="111"/>
    </row>
    <row r="1051">
      <c r="E1051" s="144"/>
      <c r="F1051" s="111"/>
      <c r="K1051" s="144"/>
      <c r="L1051" s="111"/>
      <c r="M1051" s="144"/>
      <c r="N1051" s="111"/>
      <c r="O1051" s="144"/>
      <c r="Q1051" s="144"/>
      <c r="R1051" s="111"/>
    </row>
    <row r="1052">
      <c r="E1052" s="144"/>
      <c r="F1052" s="111"/>
      <c r="K1052" s="144"/>
      <c r="L1052" s="111"/>
      <c r="M1052" s="144"/>
      <c r="N1052" s="111"/>
      <c r="O1052" s="144"/>
      <c r="Q1052" s="144"/>
      <c r="R1052" s="111"/>
    </row>
    <row r="1053">
      <c r="E1053" s="144"/>
      <c r="F1053" s="111"/>
      <c r="K1053" s="144"/>
      <c r="L1053" s="111"/>
      <c r="M1053" s="144"/>
      <c r="N1053" s="111"/>
      <c r="O1053" s="144"/>
      <c r="Q1053" s="144"/>
      <c r="R1053" s="111"/>
    </row>
    <row r="1054">
      <c r="E1054" s="171"/>
      <c r="F1054" s="182"/>
      <c r="G1054" s="183"/>
      <c r="H1054" s="183"/>
      <c r="I1054" s="183"/>
      <c r="J1054" s="183"/>
      <c r="K1054" s="171"/>
      <c r="L1054" s="182"/>
      <c r="M1054" s="171"/>
      <c r="N1054" s="182"/>
      <c r="O1054" s="171"/>
      <c r="P1054" s="183"/>
      <c r="Q1054" s="171"/>
      <c r="R1054" s="182"/>
    </row>
  </sheetData>
  <mergeCells count="8">
    <mergeCell ref="C56:C57"/>
    <mergeCell ref="E59:F59"/>
    <mergeCell ref="G59:H59"/>
    <mergeCell ref="I59:J59"/>
    <mergeCell ref="K59:L59"/>
    <mergeCell ref="M59:N59"/>
    <mergeCell ref="O59:P59"/>
    <mergeCell ref="Q59:R59"/>
  </mergeCells>
  <hyperlinks>
    <hyperlink r:id="rId1" ref="P5"/>
    <hyperlink r:id="rId2" ref="F6"/>
    <hyperlink r:id="rId3" ref="H6"/>
    <hyperlink r:id="rId4" ref="J6"/>
    <hyperlink r:id="rId5" ref="L6"/>
    <hyperlink r:id="rId6" ref="N6"/>
    <hyperlink r:id="rId7" ref="P6"/>
    <hyperlink r:id="rId8" ref="R6"/>
  </hyperlinks>
  <drawing r:id="rId9"/>
</worksheet>
</file>