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mauthier\Desktop\OSPAR_M4\SCANS\data\tables\"/>
    </mc:Choice>
  </mc:AlternateContent>
  <xr:revisionPtr revIDLastSave="0" documentId="8_{65446A74-583D-49FF-8157-9D79EC9CEF01}" xr6:coauthVersionLast="36" xr6:coauthVersionMax="36" xr10:uidLastSave="{00000000-0000-0000-0000-000000000000}"/>
  <bookViews>
    <workbookView xWindow="0" yWindow="0" windowWidth="17400" windowHeight="5220" tabRatio="870" activeTab="1" xr2:uid="{00000000-000D-0000-FFFF-FFFF00000000}"/>
  </bookViews>
  <sheets>
    <sheet name="summary abundance" sheetId="5" r:id="rId1"/>
    <sheet name="detail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3" l="1"/>
  <c r="D13" i="3" l="1"/>
  <c r="D5" i="3"/>
  <c r="G91" i="3"/>
  <c r="F91" i="3"/>
  <c r="D84" i="3"/>
  <c r="H83" i="3"/>
  <c r="H82" i="3"/>
  <c r="F83" i="3"/>
  <c r="G83" i="3"/>
  <c r="G82" i="3"/>
  <c r="F82" i="3"/>
  <c r="H84" i="3" l="1"/>
  <c r="E84" i="3" s="1"/>
  <c r="G84" i="3" s="1"/>
  <c r="D94" i="3"/>
  <c r="D87" i="3"/>
  <c r="H86" i="3"/>
  <c r="H85" i="3"/>
  <c r="H93" i="3"/>
  <c r="H92" i="3"/>
  <c r="H94" i="3" s="1"/>
  <c r="D79" i="3"/>
  <c r="H78" i="3"/>
  <c r="H77" i="3"/>
  <c r="G76" i="3"/>
  <c r="F76" i="3"/>
  <c r="D72" i="3"/>
  <c r="H70" i="3"/>
  <c r="H72" i="3" s="1"/>
  <c r="E72" i="3" s="1"/>
  <c r="H68" i="3"/>
  <c r="H69" i="3" s="1"/>
  <c r="E69" i="3" s="1"/>
  <c r="D69" i="3"/>
  <c r="G68" i="3"/>
  <c r="F68" i="3"/>
  <c r="D58" i="3"/>
  <c r="H57" i="3"/>
  <c r="H56" i="3"/>
  <c r="H58" i="3" s="1"/>
  <c r="E58" i="3" s="1"/>
  <c r="H79" i="3" l="1"/>
  <c r="H87" i="3"/>
  <c r="F84" i="3"/>
  <c r="E79" i="3"/>
  <c r="G79" i="3" s="1"/>
  <c r="G72" i="3"/>
  <c r="E94" i="3"/>
  <c r="G94" i="3" s="1"/>
  <c r="F94" i="3"/>
  <c r="E87" i="3"/>
  <c r="G87" i="3" s="1"/>
  <c r="F79" i="3"/>
  <c r="F72" i="3"/>
  <c r="G69" i="3"/>
  <c r="F69" i="3"/>
  <c r="G58" i="3"/>
  <c r="F58" i="3"/>
  <c r="D23" i="3"/>
  <c r="H22" i="3"/>
  <c r="H23" i="3"/>
  <c r="E23" i="3" s="1"/>
  <c r="F87" i="3" l="1"/>
  <c r="G23" i="3"/>
  <c r="F23" i="3"/>
  <c r="D8" i="3"/>
  <c r="D65" i="3" l="1"/>
  <c r="H64" i="3"/>
  <c r="H63" i="3"/>
  <c r="H65" i="3" s="1"/>
  <c r="G62" i="3"/>
  <c r="F62" i="3"/>
  <c r="D30" i="3"/>
  <c r="H29" i="3"/>
  <c r="H28" i="3"/>
  <c r="H30" i="3" s="1"/>
  <c r="H36" i="3"/>
  <c r="D27" i="3"/>
  <c r="H26" i="3"/>
  <c r="H25" i="3"/>
  <c r="E65" i="3" l="1"/>
  <c r="G65" i="3" s="1"/>
  <c r="H27" i="3"/>
  <c r="E27" i="3" s="1"/>
  <c r="G27" i="3" s="1"/>
  <c r="E30" i="3"/>
  <c r="G30" i="3" s="1"/>
  <c r="D44" i="3"/>
  <c r="D37" i="3"/>
  <c r="F65" i="3" l="1"/>
  <c r="F30" i="3"/>
  <c r="F27" i="3"/>
  <c r="D51" i="3" l="1"/>
  <c r="H50" i="3"/>
  <c r="H47" i="3"/>
  <c r="G49" i="3"/>
  <c r="F49" i="3"/>
  <c r="H49" i="3"/>
  <c r="H51" i="3" s="1"/>
  <c r="E51" i="3" s="1"/>
  <c r="H46" i="3"/>
  <c r="G51" i="3" l="1"/>
  <c r="F51" i="3"/>
  <c r="D16" i="3"/>
  <c r="H15" i="3"/>
  <c r="H14" i="3"/>
  <c r="H11" i="3"/>
  <c r="H13" i="3" s="1"/>
  <c r="E13" i="3" s="1"/>
  <c r="H7" i="3"/>
  <c r="H6" i="3"/>
  <c r="H3" i="3"/>
  <c r="H5" i="3" s="1"/>
  <c r="E5" i="3" s="1"/>
  <c r="H42" i="3"/>
  <c r="H44" i="3" s="1"/>
  <c r="E44" i="3" s="1"/>
  <c r="H35" i="3"/>
  <c r="H37" i="3" s="1"/>
  <c r="E37" i="3" s="1"/>
  <c r="D48" i="3"/>
  <c r="H8" i="3" l="1"/>
  <c r="E8" i="3" s="1"/>
  <c r="G37" i="3"/>
  <c r="F37" i="3"/>
  <c r="G13" i="3"/>
  <c r="F13" i="3"/>
  <c r="G44" i="3"/>
  <c r="F44" i="3"/>
  <c r="G5" i="3"/>
  <c r="F5" i="3"/>
  <c r="H16" i="3"/>
  <c r="E16" i="3" s="1"/>
  <c r="G16" i="3" s="1"/>
  <c r="G8" i="3"/>
  <c r="H48" i="3"/>
  <c r="E48" i="3" s="1"/>
  <c r="G48" i="3" s="1"/>
  <c r="F8" i="3"/>
  <c r="F48" i="3" l="1"/>
  <c r="F16" i="3"/>
  <c r="D41" i="3"/>
  <c r="H40" i="3"/>
  <c r="H39" i="3"/>
  <c r="H33" i="3"/>
  <c r="H32" i="3"/>
  <c r="D34" i="3"/>
  <c r="H34" i="3" l="1"/>
  <c r="E34" i="3" s="1"/>
  <c r="G34" i="3" s="1"/>
  <c r="H41" i="3"/>
  <c r="E41" i="3" s="1"/>
  <c r="F41" i="3" s="1"/>
  <c r="F34" i="3" l="1"/>
  <c r="G41" i="3"/>
</calcChain>
</file>

<file path=xl/sharedStrings.xml><?xml version="1.0" encoding="utf-8"?>
<sst xmlns="http://schemas.openxmlformats.org/spreadsheetml/2006/main" count="236" uniqueCount="32">
  <si>
    <t>Abundance</t>
  </si>
  <si>
    <t>CV</t>
  </si>
  <si>
    <t>Species</t>
  </si>
  <si>
    <t>95%CL low</t>
  </si>
  <si>
    <t>95%CL high</t>
  </si>
  <si>
    <t>Year</t>
  </si>
  <si>
    <t>2005/07</t>
  </si>
  <si>
    <t>Total</t>
  </si>
  <si>
    <t>SCANS-II</t>
  </si>
  <si>
    <t>ObSERVE</t>
  </si>
  <si>
    <t>SCANS-III</t>
  </si>
  <si>
    <t>Minke whale</t>
  </si>
  <si>
    <t>White-beaked dolphin</t>
  </si>
  <si>
    <t>Harbour porpoise</t>
  </si>
  <si>
    <t>Bottlenose dolphin</t>
  </si>
  <si>
    <t>Common dolphin</t>
  </si>
  <si>
    <t>Striped dolphin</t>
  </si>
  <si>
    <t>CODA</t>
  </si>
  <si>
    <t>Pilot whale</t>
  </si>
  <si>
    <t>Sperm whale</t>
  </si>
  <si>
    <t>Fin whale</t>
  </si>
  <si>
    <t>var</t>
  </si>
  <si>
    <t>White-sided dolphin</t>
  </si>
  <si>
    <t>Risso's dolphin</t>
  </si>
  <si>
    <t>Common &amp; striped (incl unid)</t>
  </si>
  <si>
    <t>Beaked whales (all spp)</t>
  </si>
  <si>
    <t>SCANS</t>
  </si>
  <si>
    <t>comments</t>
  </si>
  <si>
    <t>Excluding block S5 (Irish Sea)</t>
  </si>
  <si>
    <t>2015/16</t>
  </si>
  <si>
    <t>Estimate for 2015/16 data combined</t>
  </si>
  <si>
    <t>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</si>
</sst>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3" fontId="3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3" fillId="0" borderId="0" xfId="0" applyFont="1" applyBorder="1"/>
    <xf numFmtId="3" fontId="3" fillId="0" borderId="0" xfId="0" applyNumberFormat="1" applyFont="1" applyAlignment="1"/>
    <xf numFmtId="164" fontId="3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3" fontId="0" fillId="0" borderId="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3" xfId="0" applyNumberFormat="1" applyFont="1" applyBorder="1" applyAlignment="1">
      <alignment horizontal="right" vertical="center"/>
    </xf>
    <xf numFmtId="164" fontId="2" fillId="0" borderId="3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0" fontId="0" fillId="0" borderId="0" xfId="0" applyBorder="1"/>
    <xf numFmtId="3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3" xfId="0" applyFont="1" applyBorder="1"/>
    <xf numFmtId="3" fontId="3" fillId="0" borderId="3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>
      <pane ySplit="1" topLeftCell="A2" activePane="bottomLeft" state="frozen"/>
      <selection pane="bottomLeft" activeCell="A14" sqref="A14"/>
    </sheetView>
  </sheetViews>
  <sheetFormatPr baseColWidth="10" defaultColWidth="9.140625" defaultRowHeight="15" x14ac:dyDescent="0.25"/>
  <cols>
    <col min="1" max="1" width="27.42578125" bestFit="1" customWidth="1"/>
    <col min="2" max="2" width="10" style="15" customWidth="1"/>
    <col min="3" max="3" width="11.28515625" style="17" customWidth="1"/>
    <col min="4" max="4" width="8.5703125" style="19" customWidth="1"/>
    <col min="5" max="5" width="11.140625" style="17" customWidth="1"/>
    <col min="6" max="6" width="11" style="17" customWidth="1"/>
  </cols>
  <sheetData>
    <row r="1" spans="1:6" s="14" customFormat="1" x14ac:dyDescent="0.25">
      <c r="A1" s="14" t="s">
        <v>2</v>
      </c>
      <c r="B1" s="2" t="s">
        <v>5</v>
      </c>
      <c r="C1" s="16" t="s">
        <v>0</v>
      </c>
      <c r="D1" s="18" t="s">
        <v>1</v>
      </c>
      <c r="E1" s="16" t="s">
        <v>3</v>
      </c>
      <c r="F1" s="16" t="s">
        <v>4</v>
      </c>
    </row>
    <row r="2" spans="1:6" x14ac:dyDescent="0.25">
      <c r="A2" s="45" t="s">
        <v>13</v>
      </c>
      <c r="B2" s="44">
        <v>1994</v>
      </c>
      <c r="C2" s="46">
        <v>407177</v>
      </c>
      <c r="D2" s="43">
        <v>0.17599999999999999</v>
      </c>
      <c r="E2" s="46">
        <v>288920</v>
      </c>
      <c r="F2" s="46">
        <v>573838</v>
      </c>
    </row>
    <row r="3" spans="1:6" x14ac:dyDescent="0.25">
      <c r="A3" s="39" t="s">
        <v>13</v>
      </c>
      <c r="B3" s="1" t="s">
        <v>6</v>
      </c>
      <c r="C3" s="40">
        <v>519864</v>
      </c>
      <c r="D3" s="41">
        <v>0.21</v>
      </c>
      <c r="E3" s="40">
        <v>345986.53055690066</v>
      </c>
      <c r="F3" s="40">
        <v>781124.56592165946</v>
      </c>
    </row>
    <row r="4" spans="1:6" x14ac:dyDescent="0.25">
      <c r="A4" s="24" t="s">
        <v>13</v>
      </c>
      <c r="B4" s="25">
        <v>2016</v>
      </c>
      <c r="C4" s="40">
        <v>493204.9</v>
      </c>
      <c r="D4" s="41">
        <v>0.14620711479268364</v>
      </c>
      <c r="E4" s="40">
        <v>370877.83611012268</v>
      </c>
      <c r="F4" s="40">
        <v>655879.24027841573</v>
      </c>
    </row>
    <row r="5" spans="1:6" x14ac:dyDescent="0.25">
      <c r="A5" t="s">
        <v>12</v>
      </c>
      <c r="B5" s="44">
        <v>1994</v>
      </c>
      <c r="C5" s="42">
        <v>23716</v>
      </c>
      <c r="D5" s="43">
        <v>0.29599999999999999</v>
      </c>
      <c r="E5" s="42">
        <v>13440</v>
      </c>
      <c r="F5" s="42">
        <v>41851</v>
      </c>
    </row>
    <row r="6" spans="1:6" x14ac:dyDescent="0.25">
      <c r="A6" t="s">
        <v>12</v>
      </c>
      <c r="B6" s="1" t="s">
        <v>6</v>
      </c>
      <c r="C6" s="40">
        <v>37689</v>
      </c>
      <c r="D6" s="41">
        <v>0.36</v>
      </c>
      <c r="E6" s="40">
        <v>19013.562672932778</v>
      </c>
      <c r="F6" s="40">
        <v>74707.762318638561</v>
      </c>
    </row>
    <row r="7" spans="1:6" x14ac:dyDescent="0.25">
      <c r="A7" t="s">
        <v>12</v>
      </c>
      <c r="B7" s="25">
        <v>2016</v>
      </c>
      <c r="C7" s="26">
        <v>43377.1</v>
      </c>
      <c r="D7" s="27">
        <v>0.25294189019109414</v>
      </c>
      <c r="E7" s="26">
        <v>26624.497832029076</v>
      </c>
      <c r="F7" s="26">
        <v>70670.734008980318</v>
      </c>
    </row>
    <row r="8" spans="1:6" x14ac:dyDescent="0.25">
      <c r="A8" s="20" t="s">
        <v>22</v>
      </c>
      <c r="B8" s="1" t="s">
        <v>6</v>
      </c>
      <c r="C8" s="30">
        <v>23716</v>
      </c>
      <c r="D8" s="36">
        <v>0.3</v>
      </c>
      <c r="E8" s="30">
        <v>13440</v>
      </c>
      <c r="F8" s="30">
        <v>41851</v>
      </c>
    </row>
    <row r="9" spans="1:6" x14ac:dyDescent="0.25">
      <c r="A9" s="24" t="s">
        <v>22</v>
      </c>
      <c r="B9" s="25">
        <v>2016</v>
      </c>
      <c r="C9" s="26">
        <v>17431.2</v>
      </c>
      <c r="D9" s="27">
        <v>0.63998636435502765</v>
      </c>
      <c r="E9" s="26">
        <v>5528.2592083994614</v>
      </c>
      <c r="F9" s="26">
        <v>54962.461416126243</v>
      </c>
    </row>
    <row r="10" spans="1:6" x14ac:dyDescent="0.25">
      <c r="A10" t="s">
        <v>14</v>
      </c>
      <c r="B10" s="15" t="s">
        <v>6</v>
      </c>
      <c r="C10" s="17">
        <v>35936</v>
      </c>
      <c r="D10" s="19">
        <v>0.23631504980359389</v>
      </c>
      <c r="E10" s="17">
        <v>22756.254860579309</v>
      </c>
      <c r="F10" s="17">
        <v>56749.061034515267</v>
      </c>
    </row>
    <row r="11" spans="1:6" x14ac:dyDescent="0.25">
      <c r="A11" t="s">
        <v>14</v>
      </c>
      <c r="B11" s="15">
        <v>2016</v>
      </c>
      <c r="C11" s="17">
        <v>115027</v>
      </c>
      <c r="D11" s="19">
        <v>0.1668710328471274</v>
      </c>
      <c r="E11" s="17">
        <v>83124.777371222866</v>
      </c>
      <c r="F11" s="17">
        <v>159172.88620108282</v>
      </c>
    </row>
    <row r="12" spans="1:6" x14ac:dyDescent="0.25">
      <c r="A12" s="20" t="s">
        <v>15</v>
      </c>
      <c r="B12" s="21" t="s">
        <v>6</v>
      </c>
      <c r="C12" s="22">
        <v>173219</v>
      </c>
      <c r="D12" s="23">
        <v>0.26793916738623913</v>
      </c>
      <c r="E12" s="22">
        <v>103386.22279379709</v>
      </c>
      <c r="F12" s="22">
        <v>290220.70011053944</v>
      </c>
    </row>
    <row r="13" spans="1:6" x14ac:dyDescent="0.25">
      <c r="A13" s="24" t="s">
        <v>15</v>
      </c>
      <c r="B13" s="25">
        <v>2016</v>
      </c>
      <c r="C13" s="26">
        <v>481305.59999999998</v>
      </c>
      <c r="D13" s="27">
        <v>0.25767634429095426</v>
      </c>
      <c r="E13" s="26">
        <v>292818.07106742694</v>
      </c>
      <c r="F13" s="26">
        <v>791122.89670816448</v>
      </c>
    </row>
    <row r="14" spans="1:6" x14ac:dyDescent="0.25">
      <c r="A14" t="s">
        <v>16</v>
      </c>
      <c r="B14" s="15" t="s">
        <v>6</v>
      </c>
      <c r="C14" s="17">
        <v>63210.256000000001</v>
      </c>
      <c r="D14" s="19">
        <v>0.90305782166350534</v>
      </c>
      <c r="E14" s="17">
        <v>13913.488869974837</v>
      </c>
      <c r="F14" s="17">
        <v>287169.99028244184</v>
      </c>
    </row>
    <row r="15" spans="1:6" x14ac:dyDescent="0.25">
      <c r="A15" t="s">
        <v>16</v>
      </c>
      <c r="B15" s="15">
        <v>2016</v>
      </c>
      <c r="C15" s="17">
        <v>372340</v>
      </c>
      <c r="D15" s="19">
        <v>0.32900000000000001</v>
      </c>
      <c r="E15" s="17">
        <v>198633.78619560812</v>
      </c>
      <c r="F15" s="17">
        <v>697953.14410145057</v>
      </c>
    </row>
    <row r="16" spans="1:6" x14ac:dyDescent="0.25">
      <c r="A16" s="20" t="s">
        <v>24</v>
      </c>
      <c r="B16" s="21" t="s">
        <v>6</v>
      </c>
      <c r="C16" s="22">
        <v>305460</v>
      </c>
      <c r="D16" s="23">
        <v>0.36038419939160299</v>
      </c>
      <c r="E16" s="22">
        <v>153994.31787914893</v>
      </c>
      <c r="F16" s="22">
        <v>605904.24948811531</v>
      </c>
    </row>
    <row r="17" spans="1:6" x14ac:dyDescent="0.25">
      <c r="A17" s="24" t="s">
        <v>24</v>
      </c>
      <c r="B17" s="25">
        <v>2016</v>
      </c>
      <c r="C17" s="26">
        <v>1031394.8</v>
      </c>
      <c r="D17" s="27">
        <v>0.17477344004378739</v>
      </c>
      <c r="E17" s="26">
        <v>734129.09593594761</v>
      </c>
      <c r="F17" s="26">
        <v>1449030.2037556812</v>
      </c>
    </row>
    <row r="18" spans="1:6" x14ac:dyDescent="0.25">
      <c r="A18" t="s">
        <v>23</v>
      </c>
      <c r="B18" s="15" t="s">
        <v>6</v>
      </c>
    </row>
    <row r="19" spans="1:6" x14ac:dyDescent="0.25">
      <c r="A19" t="s">
        <v>23</v>
      </c>
      <c r="B19" s="15">
        <v>2016</v>
      </c>
      <c r="C19" s="17">
        <v>16213.5</v>
      </c>
      <c r="D19" s="19">
        <v>0.37535136207186426</v>
      </c>
      <c r="E19" s="17">
        <v>7958.6578399202681</v>
      </c>
      <c r="F19" s="17">
        <v>33030.391246551386</v>
      </c>
    </row>
    <row r="20" spans="1:6" x14ac:dyDescent="0.25">
      <c r="A20" s="20" t="s">
        <v>18</v>
      </c>
      <c r="B20" s="21" t="s">
        <v>6</v>
      </c>
      <c r="C20" s="22">
        <v>123732</v>
      </c>
      <c r="D20" s="23">
        <v>0.35</v>
      </c>
      <c r="E20" s="22">
        <v>63550.700738180909</v>
      </c>
      <c r="F20" s="22">
        <v>240903.83970860092</v>
      </c>
    </row>
    <row r="21" spans="1:6" x14ac:dyDescent="0.25">
      <c r="A21" s="24" t="s">
        <v>18</v>
      </c>
      <c r="B21" s="25">
        <v>2016</v>
      </c>
      <c r="C21" s="26">
        <v>33190</v>
      </c>
      <c r="D21" s="27">
        <v>0.28209469349354555</v>
      </c>
      <c r="E21" s="26">
        <v>19295.898620065207</v>
      </c>
      <c r="F21" s="26">
        <v>57088.613580012548</v>
      </c>
    </row>
    <row r="22" spans="1:6" x14ac:dyDescent="0.25">
      <c r="A22" t="s">
        <v>19</v>
      </c>
      <c r="B22" s="15" t="s">
        <v>6</v>
      </c>
      <c r="C22" s="17">
        <v>2569</v>
      </c>
      <c r="D22" s="19">
        <v>0.26</v>
      </c>
      <c r="E22" s="17">
        <v>1556.1693673797138</v>
      </c>
      <c r="F22" s="17">
        <v>4241.0300179039723</v>
      </c>
    </row>
    <row r="23" spans="1:6" x14ac:dyDescent="0.25">
      <c r="A23" t="s">
        <v>19</v>
      </c>
      <c r="B23" s="15">
        <v>2016</v>
      </c>
      <c r="C23" s="17">
        <v>13518</v>
      </c>
      <c r="D23" s="19">
        <v>0.40499999999999997</v>
      </c>
      <c r="E23" s="17">
        <v>6297.5806033307799</v>
      </c>
      <c r="F23" s="17">
        <v>29016.909113215806</v>
      </c>
    </row>
    <row r="24" spans="1:6" x14ac:dyDescent="0.25">
      <c r="A24" s="20" t="s">
        <v>25</v>
      </c>
      <c r="B24" s="21" t="s">
        <v>6</v>
      </c>
      <c r="C24" s="22">
        <v>12869</v>
      </c>
      <c r="D24" s="23">
        <v>0.31</v>
      </c>
      <c r="E24" s="22">
        <v>7107.1755616486244</v>
      </c>
      <c r="F24" s="22">
        <v>23301.965677288521</v>
      </c>
    </row>
    <row r="25" spans="1:6" x14ac:dyDescent="0.25">
      <c r="A25" s="24" t="s">
        <v>25</v>
      </c>
      <c r="B25" s="25">
        <v>2016</v>
      </c>
      <c r="C25" s="40">
        <v>14536</v>
      </c>
      <c r="D25" s="41">
        <v>0.40910648566779029</v>
      </c>
      <c r="E25" s="40">
        <v>6723.3986057812208</v>
      </c>
      <c r="F25" s="40">
        <v>31426.858407340955</v>
      </c>
    </row>
    <row r="26" spans="1:6" x14ac:dyDescent="0.25">
      <c r="A26" t="s">
        <v>11</v>
      </c>
      <c r="B26" s="1">
        <v>1994</v>
      </c>
      <c r="C26" s="42">
        <v>9685</v>
      </c>
      <c r="D26" s="43">
        <v>0.23100000000000001</v>
      </c>
      <c r="E26" s="42">
        <v>6199</v>
      </c>
      <c r="F26" s="42">
        <v>15132</v>
      </c>
    </row>
    <row r="27" spans="1:6" x14ac:dyDescent="0.25">
      <c r="A27" t="s">
        <v>11</v>
      </c>
      <c r="B27" s="15" t="s">
        <v>6</v>
      </c>
      <c r="C27" s="40">
        <v>22014</v>
      </c>
      <c r="D27" s="41">
        <v>0.37238170114077851</v>
      </c>
      <c r="E27" s="40">
        <v>10863.115664751644</v>
      </c>
      <c r="F27" s="40">
        <v>44611.160458547827</v>
      </c>
    </row>
    <row r="28" spans="1:6" x14ac:dyDescent="0.25">
      <c r="A28" t="s">
        <v>11</v>
      </c>
      <c r="B28" s="15">
        <v>2016</v>
      </c>
      <c r="C28" s="26">
        <v>21157.599999999999</v>
      </c>
      <c r="D28" s="27">
        <v>0.27367505593508812</v>
      </c>
      <c r="E28" s="26">
        <v>12494.042537360643</v>
      </c>
      <c r="F28" s="26">
        <v>35828.598823913111</v>
      </c>
    </row>
    <row r="29" spans="1:6" x14ac:dyDescent="0.25">
      <c r="A29" s="20" t="s">
        <v>20</v>
      </c>
      <c r="B29" s="21" t="s">
        <v>6</v>
      </c>
      <c r="C29" s="22">
        <v>19354</v>
      </c>
      <c r="D29" s="23">
        <v>0.24</v>
      </c>
      <c r="E29" s="22">
        <v>12171.162104587029</v>
      </c>
      <c r="F29" s="22">
        <v>30775.805365276537</v>
      </c>
    </row>
    <row r="30" spans="1:6" x14ac:dyDescent="0.25">
      <c r="A30" s="24" t="s">
        <v>20</v>
      </c>
      <c r="B30" s="25">
        <v>2016</v>
      </c>
      <c r="C30" s="26">
        <v>18240</v>
      </c>
      <c r="D30" s="27">
        <v>0.32034529528081163</v>
      </c>
      <c r="E30" s="26">
        <v>9884.9225111668184</v>
      </c>
      <c r="F30" s="26">
        <v>33657.077192477489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4"/>
  <sheetViews>
    <sheetView tabSelected="1" zoomScaleNormal="100" workbookViewId="0">
      <pane ySplit="1" topLeftCell="A78" activePane="bottomLeft" state="frozen"/>
      <selection pane="bottomLeft" activeCell="D86" sqref="D86"/>
    </sheetView>
  </sheetViews>
  <sheetFormatPr baseColWidth="10" defaultColWidth="8.85546875" defaultRowHeight="15" x14ac:dyDescent="0.25"/>
  <cols>
    <col min="1" max="1" width="24.7109375" style="4" bestFit="1" customWidth="1"/>
    <col min="2" max="2" width="7.7109375" style="5" bestFit="1" customWidth="1"/>
    <col min="3" max="3" width="8.42578125" style="5" bestFit="1" customWidth="1"/>
    <col min="4" max="4" width="11.85546875" style="12" customWidth="1"/>
    <col min="5" max="5" width="10.5703125" style="13" bestFit="1" customWidth="1"/>
    <col min="6" max="6" width="10.85546875" style="12" customWidth="1"/>
    <col min="7" max="7" width="12.28515625" style="12" customWidth="1"/>
    <col min="8" max="8" width="14.5703125" style="6" customWidth="1"/>
    <col min="9" max="9" width="31.28515625" style="4" bestFit="1" customWidth="1"/>
    <col min="10" max="16384" width="8.85546875" style="4"/>
  </cols>
  <sheetData>
    <row r="1" spans="1:9" s="3" customFormat="1" x14ac:dyDescent="0.25">
      <c r="A1" s="10" t="s">
        <v>2</v>
      </c>
      <c r="B1" s="10" t="s">
        <v>5</v>
      </c>
      <c r="C1" s="10" t="s">
        <v>31</v>
      </c>
      <c r="D1" s="32" t="s">
        <v>0</v>
      </c>
      <c r="E1" s="33" t="s">
        <v>1</v>
      </c>
      <c r="F1" s="32" t="s">
        <v>3</v>
      </c>
      <c r="G1" s="32" t="s">
        <v>4</v>
      </c>
      <c r="H1" s="31" t="s">
        <v>21</v>
      </c>
      <c r="I1" s="3" t="s">
        <v>27</v>
      </c>
    </row>
    <row r="2" spans="1:9" s="3" customFormat="1" x14ac:dyDescent="0.25">
      <c r="A2" s="7" t="s">
        <v>13</v>
      </c>
      <c r="B2" s="8">
        <v>1994</v>
      </c>
      <c r="C2" s="8" t="s">
        <v>26</v>
      </c>
      <c r="D2" s="34">
        <v>407177</v>
      </c>
      <c r="E2" s="35">
        <v>0.17599999999999999</v>
      </c>
      <c r="F2" s="34">
        <v>288920</v>
      </c>
      <c r="G2" s="34">
        <v>573838</v>
      </c>
      <c r="H2" s="29"/>
    </row>
    <row r="3" spans="1:9" s="11" customFormat="1" x14ac:dyDescent="0.25">
      <c r="A3" s="11" t="s">
        <v>13</v>
      </c>
      <c r="B3" s="9">
        <v>2005</v>
      </c>
      <c r="C3" s="9" t="s">
        <v>8</v>
      </c>
      <c r="D3" s="30">
        <v>519864</v>
      </c>
      <c r="E3" s="36">
        <v>0.21</v>
      </c>
      <c r="F3" s="30">
        <v>343521</v>
      </c>
      <c r="G3" s="30">
        <v>786730</v>
      </c>
      <c r="H3" s="30">
        <f>(D3*E3)^2</f>
        <v>11918403311.673601</v>
      </c>
    </row>
    <row r="4" spans="1:9" s="11" customFormat="1" x14ac:dyDescent="0.25">
      <c r="A4" s="11" t="s">
        <v>13</v>
      </c>
      <c r="B4" s="9">
        <v>2007</v>
      </c>
      <c r="C4" s="9" t="s">
        <v>17</v>
      </c>
      <c r="D4" s="30"/>
      <c r="E4" s="36"/>
      <c r="F4" s="30"/>
      <c r="G4" s="30"/>
      <c r="H4" s="30"/>
    </row>
    <row r="5" spans="1:9" s="11" customFormat="1" x14ac:dyDescent="0.25">
      <c r="A5" s="7" t="s">
        <v>13</v>
      </c>
      <c r="B5" s="8" t="s">
        <v>6</v>
      </c>
      <c r="C5" s="8" t="s">
        <v>7</v>
      </c>
      <c r="D5" s="29">
        <f>SUM(D3:D4)</f>
        <v>519864</v>
      </c>
      <c r="E5" s="35">
        <f>H5^0.5/D5</f>
        <v>0.21</v>
      </c>
      <c r="F5" s="29">
        <f>D5/EXP(1.96*SQRT(LN(1+E5^2)))</f>
        <v>345986.53055690066</v>
      </c>
      <c r="G5" s="29">
        <f>D5*EXP(1.96*SQRT(LN(1+E5^2)))</f>
        <v>781124.56592165946</v>
      </c>
      <c r="H5" s="29">
        <f>SUM(H3:H4)</f>
        <v>11918403311.673601</v>
      </c>
    </row>
    <row r="6" spans="1:9" s="11" customFormat="1" x14ac:dyDescent="0.25">
      <c r="A6" s="11" t="s">
        <v>13</v>
      </c>
      <c r="B6" s="9">
        <v>2016</v>
      </c>
      <c r="C6" s="9" t="s">
        <v>10</v>
      </c>
      <c r="D6" s="30">
        <v>466569</v>
      </c>
      <c r="E6" s="36">
        <v>0.154</v>
      </c>
      <c r="F6" s="30">
        <v>345306</v>
      </c>
      <c r="G6" s="30">
        <v>630417</v>
      </c>
      <c r="H6" s="28">
        <f>(D6*E6)^2</f>
        <v>5162656158.8438768</v>
      </c>
    </row>
    <row r="7" spans="1:9" s="11" customFormat="1" x14ac:dyDescent="0.25">
      <c r="A7" s="11" t="s">
        <v>13</v>
      </c>
      <c r="B7" s="9">
        <v>2016</v>
      </c>
      <c r="C7" s="9" t="s">
        <v>9</v>
      </c>
      <c r="D7" s="30">
        <v>26635.9</v>
      </c>
      <c r="E7" s="37">
        <v>0.22900000000000001</v>
      </c>
      <c r="F7" s="30">
        <v>17090.345216354173</v>
      </c>
      <c r="G7" s="30">
        <v>41512.98056466932</v>
      </c>
      <c r="H7" s="28">
        <f>(D7*E7)^2</f>
        <v>37205377.563565217</v>
      </c>
      <c r="I7" s="11" t="s">
        <v>28</v>
      </c>
    </row>
    <row r="8" spans="1:9" s="11" customFormat="1" x14ac:dyDescent="0.25">
      <c r="A8" s="7" t="s">
        <v>13</v>
      </c>
      <c r="B8" s="8">
        <v>2016</v>
      </c>
      <c r="C8" s="8" t="s">
        <v>7</v>
      </c>
      <c r="D8" s="29">
        <f>SUM(D6:D7)</f>
        <v>493204.9</v>
      </c>
      <c r="E8" s="35">
        <f>H8^0.5/D8</f>
        <v>0.14620711479268364</v>
      </c>
      <c r="F8" s="29">
        <f>D8/EXP(1.96*SQRT(LN(1+E8^2)))</f>
        <v>370877.83611012268</v>
      </c>
      <c r="G8" s="29">
        <f>D8*EXP(1.96*SQRT(LN(1+E8^2)))</f>
        <v>655879.24027841573</v>
      </c>
      <c r="H8" s="29">
        <f>SUM(H6:H7)</f>
        <v>5199861536.4074421</v>
      </c>
    </row>
    <row r="9" spans="1:9" s="11" customFormat="1" x14ac:dyDescent="0.25">
      <c r="B9" s="9"/>
      <c r="C9" s="9"/>
      <c r="D9" s="30"/>
      <c r="E9" s="36"/>
      <c r="F9" s="30"/>
      <c r="G9" s="30"/>
      <c r="H9" s="30"/>
    </row>
    <row r="10" spans="1:9" s="11" customFormat="1" x14ac:dyDescent="0.25">
      <c r="A10" s="7" t="s">
        <v>12</v>
      </c>
      <c r="B10" s="8">
        <v>1994</v>
      </c>
      <c r="C10" s="8" t="s">
        <v>26</v>
      </c>
      <c r="D10" s="29">
        <v>23716</v>
      </c>
      <c r="E10" s="35">
        <v>0.29599999999999999</v>
      </c>
      <c r="F10" s="29">
        <v>13440</v>
      </c>
      <c r="G10" s="29">
        <v>41851</v>
      </c>
      <c r="H10" s="29"/>
    </row>
    <row r="11" spans="1:9" s="11" customFormat="1" x14ac:dyDescent="0.25">
      <c r="A11" s="11" t="s">
        <v>12</v>
      </c>
      <c r="B11" s="9">
        <v>2005</v>
      </c>
      <c r="C11" s="9" t="s">
        <v>8</v>
      </c>
      <c r="D11" s="30">
        <v>37689</v>
      </c>
      <c r="E11" s="36">
        <v>0.36</v>
      </c>
      <c r="F11" s="30">
        <v>18898</v>
      </c>
      <c r="G11" s="30">
        <v>75164</v>
      </c>
      <c r="H11" s="30">
        <f>(D11*E11)^2</f>
        <v>184091709.44159997</v>
      </c>
    </row>
    <row r="12" spans="1:9" s="11" customFormat="1" x14ac:dyDescent="0.25">
      <c r="A12" s="11" t="s">
        <v>12</v>
      </c>
      <c r="B12" s="9">
        <v>2007</v>
      </c>
      <c r="C12" s="9" t="s">
        <v>17</v>
      </c>
      <c r="D12" s="30"/>
      <c r="E12" s="36"/>
      <c r="F12" s="30"/>
      <c r="G12" s="30"/>
      <c r="H12" s="30"/>
    </row>
    <row r="13" spans="1:9" s="11" customFormat="1" x14ac:dyDescent="0.25">
      <c r="A13" s="7" t="s">
        <v>12</v>
      </c>
      <c r="B13" s="8" t="s">
        <v>6</v>
      </c>
      <c r="C13" s="8" t="s">
        <v>7</v>
      </c>
      <c r="D13" s="29">
        <f>SUM(D11:D12)</f>
        <v>37689</v>
      </c>
      <c r="E13" s="35">
        <f>H13^0.5/D13</f>
        <v>0.36</v>
      </c>
      <c r="F13" s="29">
        <f>D13/EXP(1.96*SQRT(LN(1+E13^2)))</f>
        <v>19013.562672932778</v>
      </c>
      <c r="G13" s="29">
        <f>D13*EXP(1.96*SQRT(LN(1+E13^2)))</f>
        <v>74707.762318638561</v>
      </c>
      <c r="H13" s="29">
        <f>SUM(H11:H12)</f>
        <v>184091709.44159997</v>
      </c>
    </row>
    <row r="14" spans="1:9" s="11" customFormat="1" x14ac:dyDescent="0.25">
      <c r="A14" s="11" t="s">
        <v>12</v>
      </c>
      <c r="B14" s="9">
        <v>2016</v>
      </c>
      <c r="C14" s="9" t="s">
        <v>10</v>
      </c>
      <c r="D14" s="30">
        <v>36287</v>
      </c>
      <c r="E14" s="36">
        <v>0.28999999999999998</v>
      </c>
      <c r="F14" s="30">
        <v>18694</v>
      </c>
      <c r="G14" s="30">
        <v>61869</v>
      </c>
      <c r="H14" s="28">
        <f>(D14*E14)^2</f>
        <v>110738369.63289998</v>
      </c>
    </row>
    <row r="15" spans="1:9" s="11" customFormat="1" x14ac:dyDescent="0.25">
      <c r="A15" s="11" t="s">
        <v>12</v>
      </c>
      <c r="B15" s="9">
        <v>2016</v>
      </c>
      <c r="C15" s="9" t="s">
        <v>9</v>
      </c>
      <c r="D15" s="30">
        <v>3248</v>
      </c>
      <c r="E15" s="37">
        <v>0.45800000000000002</v>
      </c>
      <c r="F15" s="30">
        <v>1848</v>
      </c>
      <c r="G15" s="30">
        <v>5709</v>
      </c>
      <c r="H15" s="28">
        <f>(D15*E15)^2</f>
        <v>2212906.1570560001</v>
      </c>
    </row>
    <row r="16" spans="1:9" s="11" customFormat="1" x14ac:dyDescent="0.25">
      <c r="A16" s="7" t="s">
        <v>12</v>
      </c>
      <c r="B16" s="8">
        <v>2016</v>
      </c>
      <c r="C16" s="8" t="s">
        <v>7</v>
      </c>
      <c r="D16" s="29">
        <f>SUM(D14:D15)</f>
        <v>39535</v>
      </c>
      <c r="E16" s="35">
        <f>H16^0.5/D16</f>
        <v>0.26882139298277036</v>
      </c>
      <c r="F16" s="29">
        <f>D16/EXP(1.96*SQRT(LN(1+E16^2)))</f>
        <v>23557.869770105135</v>
      </c>
      <c r="G16" s="29">
        <f>D16*EXP(1.96*SQRT(LN(1+E16^2)))</f>
        <v>66347.944031147621</v>
      </c>
      <c r="H16" s="29">
        <f>SUM(H14:H15)</f>
        <v>112951275.78995599</v>
      </c>
    </row>
    <row r="17" spans="1:9" s="11" customFormat="1" x14ac:dyDescent="0.25">
      <c r="B17" s="9"/>
      <c r="C17" s="9"/>
      <c r="D17" s="30"/>
      <c r="E17" s="36"/>
      <c r="F17" s="30"/>
      <c r="G17" s="30"/>
      <c r="H17" s="30"/>
    </row>
    <row r="18" spans="1:9" s="11" customFormat="1" x14ac:dyDescent="0.25">
      <c r="A18" s="11" t="s">
        <v>22</v>
      </c>
      <c r="B18" s="9">
        <v>2005</v>
      </c>
      <c r="C18" s="9" t="s">
        <v>8</v>
      </c>
      <c r="D18" s="30"/>
      <c r="E18" s="36"/>
      <c r="F18" s="30"/>
      <c r="G18" s="30"/>
      <c r="H18" s="30"/>
    </row>
    <row r="19" spans="1:9" s="11" customFormat="1" x14ac:dyDescent="0.25">
      <c r="A19" s="11" t="s">
        <v>22</v>
      </c>
      <c r="B19" s="9">
        <v>2007</v>
      </c>
      <c r="C19" s="9" t="s">
        <v>17</v>
      </c>
      <c r="D19" s="30"/>
      <c r="E19" s="36"/>
      <c r="F19" s="30"/>
      <c r="G19" s="30"/>
      <c r="H19" s="30"/>
    </row>
    <row r="20" spans="1:9" s="11" customFormat="1" x14ac:dyDescent="0.25">
      <c r="A20" s="7" t="s">
        <v>22</v>
      </c>
      <c r="B20" s="8" t="s">
        <v>6</v>
      </c>
      <c r="C20" s="8" t="s">
        <v>7</v>
      </c>
      <c r="D20" s="29"/>
      <c r="E20" s="35"/>
      <c r="F20" s="29"/>
      <c r="G20" s="29"/>
      <c r="H20" s="29"/>
    </row>
    <row r="21" spans="1:9" s="11" customFormat="1" x14ac:dyDescent="0.25">
      <c r="A21" s="11" t="s">
        <v>22</v>
      </c>
      <c r="B21" s="9">
        <v>2016</v>
      </c>
      <c r="C21" s="9" t="s">
        <v>10</v>
      </c>
      <c r="D21" s="30">
        <v>15510</v>
      </c>
      <c r="E21" s="36">
        <v>0.71699999999999997</v>
      </c>
      <c r="F21" s="30">
        <v>4389</v>
      </c>
      <c r="G21" s="30">
        <v>54807</v>
      </c>
      <c r="H21" s="28">
        <f>(D21*E21)^2</f>
        <v>123669301.2489</v>
      </c>
    </row>
    <row r="22" spans="1:9" s="11" customFormat="1" x14ac:dyDescent="0.25">
      <c r="A22" s="11" t="s">
        <v>22</v>
      </c>
      <c r="B22" s="9" t="s">
        <v>29</v>
      </c>
      <c r="C22" s="9" t="s">
        <v>9</v>
      </c>
      <c r="D22" s="30">
        <v>1921.2</v>
      </c>
      <c r="E22" s="37">
        <v>0.46</v>
      </c>
      <c r="F22" s="30">
        <v>1091.5</v>
      </c>
      <c r="G22" s="30">
        <v>3381.7</v>
      </c>
      <c r="H22" s="28">
        <f>(D22*E22)^2</f>
        <v>781017.59750400006</v>
      </c>
      <c r="I22" s="11" t="s">
        <v>30</v>
      </c>
    </row>
    <row r="23" spans="1:9" s="11" customFormat="1" x14ac:dyDescent="0.25">
      <c r="A23" s="7" t="s">
        <v>22</v>
      </c>
      <c r="B23" s="8">
        <v>2016</v>
      </c>
      <c r="C23" s="8" t="s">
        <v>7</v>
      </c>
      <c r="D23" s="29">
        <f>SUM(D21:D22)</f>
        <v>17431.2</v>
      </c>
      <c r="E23" s="35">
        <f>H23^0.5/D23</f>
        <v>0.63998636435502765</v>
      </c>
      <c r="F23" s="29">
        <f>D23/EXP(1.96*SQRT(LN(1+E23^2)))</f>
        <v>5528.2592083994614</v>
      </c>
      <c r="G23" s="29">
        <f>D23*EXP(1.96*SQRT(LN(1+E23^2)))</f>
        <v>54962.461416126243</v>
      </c>
      <c r="H23" s="29">
        <f>SUM(H21:H22)</f>
        <v>124450318.846404</v>
      </c>
    </row>
    <row r="24" spans="1:9" s="11" customFormat="1" x14ac:dyDescent="0.25">
      <c r="B24" s="9"/>
      <c r="C24" s="9"/>
      <c r="D24" s="30"/>
      <c r="E24" s="36"/>
      <c r="F24" s="30"/>
      <c r="G24" s="30"/>
      <c r="H24" s="30"/>
    </row>
    <row r="25" spans="1:9" s="11" customFormat="1" x14ac:dyDescent="0.25">
      <c r="A25" s="11" t="s">
        <v>14</v>
      </c>
      <c r="B25" s="9">
        <v>2005</v>
      </c>
      <c r="C25" s="9" t="s">
        <v>8</v>
      </c>
      <c r="D25" s="30">
        <v>16641</v>
      </c>
      <c r="E25" s="36">
        <v>0.42</v>
      </c>
      <c r="F25" s="30">
        <v>7618</v>
      </c>
      <c r="G25" s="30">
        <v>36351</v>
      </c>
      <c r="H25" s="28">
        <f>(D25*E25)^2</f>
        <v>48849196.208399989</v>
      </c>
    </row>
    <row r="26" spans="1:9" s="11" customFormat="1" x14ac:dyDescent="0.25">
      <c r="A26" s="11" t="s">
        <v>14</v>
      </c>
      <c r="B26" s="9">
        <v>2007</v>
      </c>
      <c r="C26" s="9" t="s">
        <v>17</v>
      </c>
      <c r="D26" s="30">
        <v>19295</v>
      </c>
      <c r="E26" s="36">
        <v>0.25</v>
      </c>
      <c r="F26" s="30">
        <v>11842</v>
      </c>
      <c r="G26" s="30">
        <v>31440</v>
      </c>
      <c r="H26" s="28">
        <f>(D26*E26)^2</f>
        <v>23268564.0625</v>
      </c>
    </row>
    <row r="27" spans="1:9" s="11" customFormat="1" x14ac:dyDescent="0.25">
      <c r="A27" s="7" t="s">
        <v>14</v>
      </c>
      <c r="B27" s="8" t="s">
        <v>6</v>
      </c>
      <c r="C27" s="8" t="s">
        <v>7</v>
      </c>
      <c r="D27" s="29">
        <f>SUM(D25:D26)</f>
        <v>35936</v>
      </c>
      <c r="E27" s="35">
        <f>H27^0.5/D27</f>
        <v>0.23631504980359389</v>
      </c>
      <c r="F27" s="29">
        <f>D27/EXP(1.96*SQRT(LN(1+E27^2)))</f>
        <v>22756.254860579309</v>
      </c>
      <c r="G27" s="29">
        <f>D27*EXP(1.96*SQRT(LN(1+E27^2)))</f>
        <v>56749.061034515267</v>
      </c>
      <c r="H27" s="29">
        <f>SUM(H25:H26)</f>
        <v>72117760.270899981</v>
      </c>
    </row>
    <row r="28" spans="1:9" s="11" customFormat="1" x14ac:dyDescent="0.25">
      <c r="A28" s="11" t="s">
        <v>14</v>
      </c>
      <c r="B28" s="9">
        <v>2016</v>
      </c>
      <c r="C28" s="9" t="s">
        <v>10</v>
      </c>
      <c r="D28" s="30">
        <v>27697</v>
      </c>
      <c r="E28" s="36">
        <v>0.23300000000000001</v>
      </c>
      <c r="F28" s="30">
        <v>17662</v>
      </c>
      <c r="G28" s="30">
        <v>43432</v>
      </c>
      <c r="H28" s="28">
        <f>(D28*E28)^2</f>
        <v>41646384.46680101</v>
      </c>
    </row>
    <row r="29" spans="1:9" s="11" customFormat="1" x14ac:dyDescent="0.25">
      <c r="A29" s="11" t="s">
        <v>14</v>
      </c>
      <c r="B29" s="9">
        <v>2016</v>
      </c>
      <c r="C29" s="9" t="s">
        <v>9</v>
      </c>
      <c r="D29" s="30">
        <v>87330</v>
      </c>
      <c r="E29" s="37">
        <v>0.20699999999999999</v>
      </c>
      <c r="F29" s="30">
        <v>58029</v>
      </c>
      <c r="G29" s="30">
        <v>131426</v>
      </c>
      <c r="H29" s="28">
        <f>(D29*E29)^2</f>
        <v>326789136.83609992</v>
      </c>
    </row>
    <row r="30" spans="1:9" s="11" customFormat="1" x14ac:dyDescent="0.25">
      <c r="A30" s="7" t="s">
        <v>14</v>
      </c>
      <c r="B30" s="8">
        <v>2016</v>
      </c>
      <c r="C30" s="8" t="s">
        <v>7</v>
      </c>
      <c r="D30" s="29">
        <f>SUM(D28:D29)</f>
        <v>115027</v>
      </c>
      <c r="E30" s="35">
        <f>H30^0.5/D30</f>
        <v>0.1668710328471274</v>
      </c>
      <c r="F30" s="29">
        <f>D30/EXP(1.96*SQRT(LN(1+E30^2)))</f>
        <v>83124.777371222866</v>
      </c>
      <c r="G30" s="29">
        <f>D30*EXP(1.96*SQRT(LN(1+E30^2)))</f>
        <v>159172.88620108282</v>
      </c>
      <c r="H30" s="29">
        <f>SUM(H28:H29)</f>
        <v>368435521.30290091</v>
      </c>
    </row>
    <row r="31" spans="1:9" x14ac:dyDescent="0.25">
      <c r="D31" s="28"/>
      <c r="E31" s="38"/>
      <c r="F31" s="28"/>
      <c r="G31" s="28"/>
      <c r="H31" s="28"/>
    </row>
    <row r="32" spans="1:9" x14ac:dyDescent="0.25">
      <c r="A32" s="4" t="s">
        <v>15</v>
      </c>
      <c r="B32" s="5">
        <v>2005</v>
      </c>
      <c r="C32" s="5" t="s">
        <v>8</v>
      </c>
      <c r="D32" s="28">
        <v>54955</v>
      </c>
      <c r="E32" s="38">
        <v>0.21099999999999999</v>
      </c>
      <c r="F32" s="28">
        <v>36491</v>
      </c>
      <c r="G32" s="28">
        <v>82761</v>
      </c>
      <c r="H32" s="28">
        <f>(D32*E32)^2</f>
        <v>134455736.20502499</v>
      </c>
    </row>
    <row r="33" spans="1:8" x14ac:dyDescent="0.25">
      <c r="A33" s="4" t="s">
        <v>15</v>
      </c>
      <c r="B33" s="5">
        <v>2007</v>
      </c>
      <c r="C33" s="5" t="s">
        <v>17</v>
      </c>
      <c r="D33" s="28">
        <v>118264</v>
      </c>
      <c r="E33" s="38">
        <v>0.38</v>
      </c>
      <c r="F33" s="28">
        <v>56915</v>
      </c>
      <c r="G33" s="28">
        <v>246740</v>
      </c>
      <c r="H33" s="28">
        <f>(D33*E33)^2</f>
        <v>2019632361.7024</v>
      </c>
    </row>
    <row r="34" spans="1:8" x14ac:dyDescent="0.25">
      <c r="A34" s="7" t="s">
        <v>15</v>
      </c>
      <c r="B34" s="8" t="s">
        <v>6</v>
      </c>
      <c r="C34" s="8" t="s">
        <v>7</v>
      </c>
      <c r="D34" s="29">
        <f>SUM(D32:D33)</f>
        <v>173219</v>
      </c>
      <c r="E34" s="35">
        <f>H34^0.5/D34</f>
        <v>0.26793916738623913</v>
      </c>
      <c r="F34" s="29">
        <f>D34/EXP(1.96*SQRT(LN(1+E34^2)))</f>
        <v>103386.22279379709</v>
      </c>
      <c r="G34" s="29">
        <f>D34*EXP(1.96*SQRT(LN(1+E34^2)))</f>
        <v>290220.70011053944</v>
      </c>
      <c r="H34" s="29">
        <f>SUM(H32:H33)</f>
        <v>2154088097.9074249</v>
      </c>
    </row>
    <row r="35" spans="1:8" x14ac:dyDescent="0.25">
      <c r="A35" s="4" t="s">
        <v>15</v>
      </c>
      <c r="B35" s="5">
        <v>2016</v>
      </c>
      <c r="C35" s="5" t="s">
        <v>10</v>
      </c>
      <c r="D35" s="28">
        <v>467673</v>
      </c>
      <c r="E35" s="38">
        <v>0.26400000000000001</v>
      </c>
      <c r="F35" s="28">
        <v>281129</v>
      </c>
      <c r="G35" s="28">
        <v>777998</v>
      </c>
      <c r="H35" s="28">
        <f>(D35*E35)^2</f>
        <v>15243772162.411585</v>
      </c>
    </row>
    <row r="36" spans="1:8" s="11" customFormat="1" x14ac:dyDescent="0.25">
      <c r="A36" s="11" t="s">
        <v>15</v>
      </c>
      <c r="B36" s="9">
        <v>2016</v>
      </c>
      <c r="C36" s="9" t="s">
        <v>9</v>
      </c>
      <c r="D36" s="30">
        <v>13632.6</v>
      </c>
      <c r="E36" s="37">
        <v>0.86</v>
      </c>
      <c r="F36" s="30">
        <v>5213.7</v>
      </c>
      <c r="G36" s="30">
        <v>35645.800000000003</v>
      </c>
      <c r="H36" s="28">
        <f>(D36*E36)^2</f>
        <v>137453020.129296</v>
      </c>
    </row>
    <row r="37" spans="1:8" x14ac:dyDescent="0.25">
      <c r="A37" s="7" t="s">
        <v>15</v>
      </c>
      <c r="B37" s="8">
        <v>2016</v>
      </c>
      <c r="C37" s="8" t="s">
        <v>7</v>
      </c>
      <c r="D37" s="29">
        <f>SUM(D35:D36)</f>
        <v>481305.59999999998</v>
      </c>
      <c r="E37" s="35">
        <f>H37^0.5/D37</f>
        <v>0.25767634429095426</v>
      </c>
      <c r="F37" s="29">
        <f>D37/EXP(1.96*SQRT(LN(1+E37^2)))</f>
        <v>292818.07106742694</v>
      </c>
      <c r="G37" s="29">
        <f>D37*EXP(1.96*SQRT(LN(1+E37^2)))</f>
        <v>791122.89670816448</v>
      </c>
      <c r="H37" s="29">
        <f>SUM(H35:H36)</f>
        <v>15381225182.54088</v>
      </c>
    </row>
    <row r="38" spans="1:8" x14ac:dyDescent="0.25">
      <c r="D38" s="28"/>
      <c r="E38" s="38"/>
      <c r="F38" s="28"/>
      <c r="G38" s="28"/>
      <c r="H38" s="28"/>
    </row>
    <row r="39" spans="1:8" x14ac:dyDescent="0.25">
      <c r="A39" s="4" t="s">
        <v>16</v>
      </c>
      <c r="B39" s="5">
        <v>2005</v>
      </c>
      <c r="C39" s="5" t="s">
        <v>8</v>
      </c>
      <c r="D39" s="28">
        <v>1846.2560000000001</v>
      </c>
      <c r="E39" s="38">
        <v>0.68462282587030188</v>
      </c>
      <c r="F39" s="28">
        <v>547.7074791564246</v>
      </c>
      <c r="G39" s="28">
        <v>6223.506793783421</v>
      </c>
      <c r="H39" s="28">
        <f>(D39*E39)^2</f>
        <v>1597668.192121</v>
      </c>
    </row>
    <row r="40" spans="1:8" x14ac:dyDescent="0.25">
      <c r="A40" s="4" t="s">
        <v>16</v>
      </c>
      <c r="B40" s="5">
        <v>2007</v>
      </c>
      <c r="C40" s="5" t="s">
        <v>17</v>
      </c>
      <c r="D40" s="28">
        <v>61364</v>
      </c>
      <c r="E40" s="38">
        <v>0.93</v>
      </c>
      <c r="F40" s="28">
        <v>12323</v>
      </c>
      <c r="G40" s="28">
        <v>305568</v>
      </c>
      <c r="H40" s="28">
        <f>(D40*E40)^2</f>
        <v>3256815974.9904003</v>
      </c>
    </row>
    <row r="41" spans="1:8" x14ac:dyDescent="0.25">
      <c r="A41" s="7" t="s">
        <v>16</v>
      </c>
      <c r="B41" s="8" t="s">
        <v>6</v>
      </c>
      <c r="C41" s="8" t="s">
        <v>7</v>
      </c>
      <c r="D41" s="29">
        <f>SUM(D39:D40)</f>
        <v>63210.256000000001</v>
      </c>
      <c r="E41" s="35">
        <f>H41^0.5/D41</f>
        <v>0.90305782166350534</v>
      </c>
      <c r="F41" s="29">
        <f>D41/EXP(1.96*SQRT(LN(1+E41^2)))</f>
        <v>13913.488869974837</v>
      </c>
      <c r="G41" s="29">
        <f>D41*EXP(1.96*SQRT(LN(1+E41^2)))</f>
        <v>287169.99028244184</v>
      </c>
      <c r="H41" s="29">
        <f>SUM(H39:H40)</f>
        <v>3258413643.1825213</v>
      </c>
    </row>
    <row r="42" spans="1:8" x14ac:dyDescent="0.25">
      <c r="A42" s="4" t="s">
        <v>16</v>
      </c>
      <c r="B42" s="5">
        <v>2016</v>
      </c>
      <c r="C42" s="5" t="s">
        <v>10</v>
      </c>
      <c r="D42" s="28">
        <v>372340</v>
      </c>
      <c r="E42" s="38">
        <v>0.32900000000000001</v>
      </c>
      <c r="F42" s="28">
        <v>198583</v>
      </c>
      <c r="G42" s="28">
        <v>698134</v>
      </c>
      <c r="H42" s="28">
        <f>(D42*E42)^2</f>
        <v>15006215700.0196</v>
      </c>
    </row>
    <row r="43" spans="1:8" x14ac:dyDescent="0.25">
      <c r="A43" s="4" t="s">
        <v>16</v>
      </c>
      <c r="B43" s="5">
        <v>2016</v>
      </c>
      <c r="C43" s="5" t="s">
        <v>9</v>
      </c>
      <c r="D43" s="28">
        <v>0</v>
      </c>
      <c r="E43" s="38"/>
      <c r="F43" s="28"/>
      <c r="G43" s="28"/>
      <c r="H43" s="28"/>
    </row>
    <row r="44" spans="1:8" x14ac:dyDescent="0.25">
      <c r="A44" s="7" t="s">
        <v>16</v>
      </c>
      <c r="B44" s="8">
        <v>2016</v>
      </c>
      <c r="C44" s="8" t="s">
        <v>7</v>
      </c>
      <c r="D44" s="29">
        <f>SUM(D42:D43)</f>
        <v>372340</v>
      </c>
      <c r="E44" s="35">
        <f>H44^0.5/D44</f>
        <v>0.32900000000000001</v>
      </c>
      <c r="F44" s="29">
        <f>D44/EXP(1.96*SQRT(LN(1+E44^2)))</f>
        <v>198633.78619560812</v>
      </c>
      <c r="G44" s="29">
        <f>D44*EXP(1.96*SQRT(LN(1+E44^2)))</f>
        <v>697953.14410145057</v>
      </c>
      <c r="H44" s="29">
        <f>SUM(H42:H43)</f>
        <v>15006215700.0196</v>
      </c>
    </row>
    <row r="45" spans="1:8" x14ac:dyDescent="0.25">
      <c r="D45" s="28"/>
      <c r="E45" s="38"/>
      <c r="F45" s="28"/>
      <c r="G45" s="28"/>
      <c r="H45" s="28"/>
    </row>
    <row r="46" spans="1:8" x14ac:dyDescent="0.25">
      <c r="A46" s="4" t="s">
        <v>24</v>
      </c>
      <c r="B46" s="5">
        <v>2005</v>
      </c>
      <c r="C46" s="5" t="s">
        <v>8</v>
      </c>
      <c r="D46" s="28">
        <v>81294</v>
      </c>
      <c r="E46" s="38">
        <v>0.28599999999999998</v>
      </c>
      <c r="F46" s="28">
        <v>46910</v>
      </c>
      <c r="G46" s="28">
        <v>140881</v>
      </c>
      <c r="H46" s="28">
        <f>(D46*E46)^2</f>
        <v>540566406.007056</v>
      </c>
    </row>
    <row r="47" spans="1:8" x14ac:dyDescent="0.25">
      <c r="A47" s="4" t="s">
        <v>24</v>
      </c>
      <c r="B47" s="5">
        <v>2007</v>
      </c>
      <c r="C47" s="5" t="s">
        <v>17</v>
      </c>
      <c r="D47" s="28">
        <v>224166</v>
      </c>
      <c r="E47" s="38">
        <v>0.48</v>
      </c>
      <c r="F47" s="28">
        <v>90979</v>
      </c>
      <c r="G47" s="28">
        <v>552331</v>
      </c>
      <c r="H47" s="28">
        <f>(D47*E47)^2</f>
        <v>11577691136.102398</v>
      </c>
    </row>
    <row r="48" spans="1:8" x14ac:dyDescent="0.25">
      <c r="A48" s="7" t="s">
        <v>24</v>
      </c>
      <c r="B48" s="8" t="s">
        <v>6</v>
      </c>
      <c r="C48" s="8" t="s">
        <v>7</v>
      </c>
      <c r="D48" s="29">
        <f>SUM(D46:D47)</f>
        <v>305460</v>
      </c>
      <c r="E48" s="35">
        <f>H48^0.5/D48</f>
        <v>0.36038419939160299</v>
      </c>
      <c r="F48" s="29">
        <f>D48/EXP(1.96*SQRT(LN(1+E48^2)))</f>
        <v>153994.31787914893</v>
      </c>
      <c r="G48" s="29">
        <f>D48*EXP(1.96*SQRT(LN(1+E48^2)))</f>
        <v>605904.24948811531</v>
      </c>
      <c r="H48" s="29">
        <f>SUM(H46:H47)</f>
        <v>12118257542.109453</v>
      </c>
    </row>
    <row r="49" spans="1:8" x14ac:dyDescent="0.25">
      <c r="A49" s="4" t="s">
        <v>24</v>
      </c>
      <c r="B49" s="5">
        <v>2016</v>
      </c>
      <c r="C49" s="5" t="s">
        <v>10</v>
      </c>
      <c r="D49" s="28">
        <v>998180</v>
      </c>
      <c r="E49" s="36">
        <v>0.18</v>
      </c>
      <c r="F49" s="30">
        <f>D49/EXP(1.96*SQRT(LN(1+E49^2)))</f>
        <v>703411.60363470903</v>
      </c>
      <c r="G49" s="30">
        <f>D49*EXP(1.96*SQRT(LN(1+E49^2)))</f>
        <v>1416472.6701287469</v>
      </c>
      <c r="H49" s="28">
        <f>(D49*E49)^2</f>
        <v>32282171321.759998</v>
      </c>
    </row>
    <row r="50" spans="1:8" s="11" customFormat="1" x14ac:dyDescent="0.25">
      <c r="A50" s="4" t="s">
        <v>24</v>
      </c>
      <c r="B50" s="9">
        <v>2016</v>
      </c>
      <c r="C50" s="9" t="s">
        <v>9</v>
      </c>
      <c r="D50" s="30">
        <v>33214.800000000003</v>
      </c>
      <c r="E50" s="37">
        <v>0.438</v>
      </c>
      <c r="F50" s="30">
        <v>19331.099999999999</v>
      </c>
      <c r="G50" s="30">
        <v>57069.9</v>
      </c>
      <c r="H50" s="28">
        <f>(D50*E50)^2</f>
        <v>211646701.5171898</v>
      </c>
    </row>
    <row r="51" spans="1:8" x14ac:dyDescent="0.25">
      <c r="A51" s="7" t="s">
        <v>24</v>
      </c>
      <c r="B51" s="8">
        <v>2016</v>
      </c>
      <c r="C51" s="8" t="s">
        <v>7</v>
      </c>
      <c r="D51" s="29">
        <f>SUM(D49:D50)</f>
        <v>1031394.8</v>
      </c>
      <c r="E51" s="35">
        <f>H51^0.5/D51</f>
        <v>0.17477344004378739</v>
      </c>
      <c r="F51" s="29">
        <f>D51/EXP(1.96*SQRT(LN(1+E51^2)))</f>
        <v>734129.09593594761</v>
      </c>
      <c r="G51" s="29">
        <f>D51*EXP(1.96*SQRT(LN(1+E51^2)))</f>
        <v>1449030.2037556812</v>
      </c>
      <c r="H51" s="29">
        <f>SUM(H49:H50)</f>
        <v>32493818023.277187</v>
      </c>
    </row>
    <row r="52" spans="1:8" x14ac:dyDescent="0.25">
      <c r="D52" s="28"/>
      <c r="E52" s="38"/>
      <c r="F52" s="28"/>
      <c r="G52" s="28"/>
      <c r="H52" s="28"/>
    </row>
    <row r="53" spans="1:8" x14ac:dyDescent="0.25">
      <c r="A53" s="4" t="s">
        <v>23</v>
      </c>
      <c r="B53" s="5">
        <v>2005</v>
      </c>
      <c r="C53" s="5" t="s">
        <v>8</v>
      </c>
      <c r="D53" s="28"/>
      <c r="E53" s="38"/>
      <c r="F53" s="28"/>
      <c r="G53" s="28"/>
      <c r="H53" s="28"/>
    </row>
    <row r="54" spans="1:8" x14ac:dyDescent="0.25">
      <c r="A54" s="4" t="s">
        <v>23</v>
      </c>
      <c r="B54" s="5">
        <v>2007</v>
      </c>
      <c r="C54" s="5" t="s">
        <v>17</v>
      </c>
      <c r="D54" s="28"/>
      <c r="E54" s="38"/>
      <c r="F54" s="28"/>
      <c r="G54" s="28"/>
      <c r="H54" s="28"/>
    </row>
    <row r="55" spans="1:8" x14ac:dyDescent="0.25">
      <c r="A55" s="7" t="s">
        <v>23</v>
      </c>
      <c r="B55" s="8" t="s">
        <v>6</v>
      </c>
      <c r="C55" s="8" t="s">
        <v>7</v>
      </c>
      <c r="D55" s="29"/>
      <c r="E55" s="35"/>
      <c r="F55" s="29"/>
      <c r="G55" s="29"/>
      <c r="H55" s="29"/>
    </row>
    <row r="56" spans="1:8" x14ac:dyDescent="0.25">
      <c r="A56" s="4" t="s">
        <v>23</v>
      </c>
      <c r="B56" s="5">
        <v>2016</v>
      </c>
      <c r="C56" s="5" t="s">
        <v>10</v>
      </c>
      <c r="D56" s="28">
        <v>13584</v>
      </c>
      <c r="E56" s="38">
        <v>0.441</v>
      </c>
      <c r="F56" s="28">
        <v>5943</v>
      </c>
      <c r="G56" s="28">
        <v>31047</v>
      </c>
      <c r="H56" s="28">
        <f>(D56*E56)^2</f>
        <v>35886617.415936001</v>
      </c>
    </row>
    <row r="57" spans="1:8" s="11" customFormat="1" x14ac:dyDescent="0.25">
      <c r="A57" s="11" t="s">
        <v>23</v>
      </c>
      <c r="B57" s="9">
        <v>2016</v>
      </c>
      <c r="C57" s="9" t="s">
        <v>9</v>
      </c>
      <c r="D57" s="30">
        <v>2629.5</v>
      </c>
      <c r="E57" s="37">
        <v>0.4078</v>
      </c>
      <c r="F57" s="30">
        <v>1212</v>
      </c>
      <c r="G57" s="30">
        <v>5707</v>
      </c>
      <c r="H57" s="28">
        <f>(D57*E57)^2</f>
        <v>1149848.9505620098</v>
      </c>
    </row>
    <row r="58" spans="1:8" x14ac:dyDescent="0.25">
      <c r="A58" s="7" t="s">
        <v>23</v>
      </c>
      <c r="B58" s="8">
        <v>2016</v>
      </c>
      <c r="C58" s="8" t="s">
        <v>7</v>
      </c>
      <c r="D58" s="29">
        <f>SUM(D56:D57)</f>
        <v>16213.5</v>
      </c>
      <c r="E58" s="35">
        <f>H58^0.5/D58</f>
        <v>0.37535136207186426</v>
      </c>
      <c r="F58" s="29">
        <f>D58/EXP(1.96*SQRT(LN(1+E58^2)))</f>
        <v>7958.6578399202681</v>
      </c>
      <c r="G58" s="29">
        <f>D58*EXP(1.96*SQRT(LN(1+E58^2)))</f>
        <v>33030.391246551386</v>
      </c>
      <c r="H58" s="29">
        <f>SUM(H56:H57)</f>
        <v>37036466.366498008</v>
      </c>
    </row>
    <row r="59" spans="1:8" x14ac:dyDescent="0.25">
      <c r="D59" s="28"/>
      <c r="E59" s="38"/>
      <c r="F59" s="28"/>
      <c r="G59" s="28"/>
      <c r="H59" s="28"/>
    </row>
    <row r="60" spans="1:8" x14ac:dyDescent="0.25">
      <c r="A60" s="4" t="s">
        <v>18</v>
      </c>
      <c r="B60" s="5">
        <v>2005</v>
      </c>
      <c r="C60" s="5" t="s">
        <v>8</v>
      </c>
      <c r="D60" s="28"/>
      <c r="E60" s="38"/>
      <c r="F60" s="28"/>
      <c r="G60" s="28"/>
      <c r="H60" s="28"/>
    </row>
    <row r="61" spans="1:8" x14ac:dyDescent="0.25">
      <c r="A61" s="4" t="s">
        <v>18</v>
      </c>
      <c r="B61" s="5">
        <v>2007</v>
      </c>
      <c r="C61" s="5" t="s">
        <v>17</v>
      </c>
      <c r="D61" s="28"/>
      <c r="E61" s="38"/>
      <c r="F61" s="28"/>
      <c r="G61" s="28"/>
      <c r="H61" s="28"/>
    </row>
    <row r="62" spans="1:8" x14ac:dyDescent="0.25">
      <c r="A62" s="7" t="s">
        <v>18</v>
      </c>
      <c r="B62" s="8" t="s">
        <v>6</v>
      </c>
      <c r="C62" s="8" t="s">
        <v>7</v>
      </c>
      <c r="D62" s="29">
        <v>123732</v>
      </c>
      <c r="E62" s="35">
        <v>0.35</v>
      </c>
      <c r="F62" s="29">
        <f>D62/EXP(1.96*SQRT(LN(1+E62^2)))</f>
        <v>63550.700738180909</v>
      </c>
      <c r="G62" s="29">
        <f>D62*EXP(1.96*SQRT(LN(1+E62^2)))</f>
        <v>240903.83970860092</v>
      </c>
      <c r="H62" s="29"/>
    </row>
    <row r="63" spans="1:8" x14ac:dyDescent="0.25">
      <c r="A63" s="4" t="s">
        <v>18</v>
      </c>
      <c r="B63" s="5">
        <v>2016</v>
      </c>
      <c r="C63" s="5" t="s">
        <v>10</v>
      </c>
      <c r="D63" s="28">
        <v>25777</v>
      </c>
      <c r="E63" s="38">
        <v>0.34499999999999997</v>
      </c>
      <c r="F63" s="28">
        <v>13350</v>
      </c>
      <c r="G63" s="28">
        <v>49772</v>
      </c>
      <c r="H63" s="28">
        <f>(D63*E63)^2</f>
        <v>79086605.094224975</v>
      </c>
    </row>
    <row r="64" spans="1:8" s="11" customFormat="1" x14ac:dyDescent="0.25">
      <c r="A64" s="11" t="s">
        <v>18</v>
      </c>
      <c r="B64" s="9">
        <v>2016</v>
      </c>
      <c r="C64" s="9" t="s">
        <v>9</v>
      </c>
      <c r="D64" s="30">
        <v>7413</v>
      </c>
      <c r="E64" s="37">
        <v>0.39500000000000002</v>
      </c>
      <c r="F64" s="30">
        <v>3477</v>
      </c>
      <c r="G64" s="30">
        <v>15804</v>
      </c>
      <c r="H64" s="28">
        <f>(D64*E64)^2</f>
        <v>8573974.5782250017</v>
      </c>
    </row>
    <row r="65" spans="1:8" x14ac:dyDescent="0.25">
      <c r="A65" s="7" t="s">
        <v>18</v>
      </c>
      <c r="B65" s="8">
        <v>2016</v>
      </c>
      <c r="C65" s="8" t="s">
        <v>7</v>
      </c>
      <c r="D65" s="29">
        <f>SUM(D63:D64)</f>
        <v>33190</v>
      </c>
      <c r="E65" s="35">
        <f>H65^0.5/D65</f>
        <v>0.28209469349354555</v>
      </c>
      <c r="F65" s="29">
        <f>D65/EXP(1.96*SQRT(LN(1+E65^2)))</f>
        <v>19295.898620065207</v>
      </c>
      <c r="G65" s="29">
        <f>D65*EXP(1.96*SQRT(LN(1+E65^2)))</f>
        <v>57088.613580012548</v>
      </c>
      <c r="H65" s="29">
        <f>SUM(H63:H64)</f>
        <v>87660579.672449976</v>
      </c>
    </row>
    <row r="66" spans="1:8" x14ac:dyDescent="0.25">
      <c r="D66" s="28"/>
      <c r="E66" s="38"/>
      <c r="F66" s="28"/>
      <c r="G66" s="28"/>
      <c r="H66" s="28"/>
    </row>
    <row r="67" spans="1:8" x14ac:dyDescent="0.25">
      <c r="A67" s="4" t="s">
        <v>19</v>
      </c>
      <c r="B67" s="5">
        <v>2005</v>
      </c>
      <c r="C67" s="5" t="s">
        <v>8</v>
      </c>
      <c r="D67" s="28"/>
      <c r="E67" s="38"/>
      <c r="F67" s="28"/>
      <c r="G67" s="28"/>
      <c r="H67" s="28"/>
    </row>
    <row r="68" spans="1:8" x14ac:dyDescent="0.25">
      <c r="A68" s="4" t="s">
        <v>19</v>
      </c>
      <c r="B68" s="5">
        <v>2007</v>
      </c>
      <c r="C68" s="5" t="s">
        <v>17</v>
      </c>
      <c r="D68" s="28">
        <v>2569</v>
      </c>
      <c r="E68" s="38">
        <v>0.26</v>
      </c>
      <c r="F68" s="28">
        <f>D68/EXP(1.96*SQRT(LN(1+E68^2)))</f>
        <v>1556.1693673797138</v>
      </c>
      <c r="G68" s="28">
        <f>D68*EXP(1.96*SQRT(LN(1+E68^2)))</f>
        <v>4241.0300179039723</v>
      </c>
      <c r="H68" s="28">
        <f>(D68*E68)^2</f>
        <v>446143.84360000008</v>
      </c>
    </row>
    <row r="69" spans="1:8" x14ac:dyDescent="0.25">
      <c r="A69" s="7" t="s">
        <v>19</v>
      </c>
      <c r="B69" s="8" t="s">
        <v>6</v>
      </c>
      <c r="C69" s="8" t="s">
        <v>7</v>
      </c>
      <c r="D69" s="29">
        <f>SUM(D67:D68)</f>
        <v>2569</v>
      </c>
      <c r="E69" s="35">
        <f>H69^0.5/D69</f>
        <v>0.26</v>
      </c>
      <c r="F69" s="29">
        <f>D69/EXP(1.96*SQRT(LN(1+E69^2)))</f>
        <v>1556.1693673797138</v>
      </c>
      <c r="G69" s="29">
        <f>D69*EXP(1.96*SQRT(LN(1+E69^2)))</f>
        <v>4241.0300179039723</v>
      </c>
      <c r="H69" s="29">
        <f>SUM(H67:H68)</f>
        <v>446143.84360000008</v>
      </c>
    </row>
    <row r="70" spans="1:8" x14ac:dyDescent="0.25">
      <c r="A70" s="4" t="s">
        <v>19</v>
      </c>
      <c r="B70" s="5">
        <v>2016</v>
      </c>
      <c r="C70" s="5" t="s">
        <v>10</v>
      </c>
      <c r="D70" s="28">
        <v>13518</v>
      </c>
      <c r="E70" s="38">
        <v>0.40500000000000003</v>
      </c>
      <c r="F70" s="28">
        <v>6181</v>
      </c>
      <c r="G70" s="28">
        <v>29563</v>
      </c>
      <c r="H70" s="28">
        <f>(D70*E70)^2</f>
        <v>29973325.544100001</v>
      </c>
    </row>
    <row r="71" spans="1:8" x14ac:dyDescent="0.25">
      <c r="A71" s="4" t="s">
        <v>19</v>
      </c>
      <c r="B71" s="5">
        <v>2016</v>
      </c>
      <c r="C71" s="5" t="s">
        <v>9</v>
      </c>
      <c r="D71" s="28"/>
      <c r="E71" s="38"/>
      <c r="F71" s="28"/>
      <c r="G71" s="28"/>
      <c r="H71" s="28"/>
    </row>
    <row r="72" spans="1:8" x14ac:dyDescent="0.25">
      <c r="A72" s="7" t="s">
        <v>19</v>
      </c>
      <c r="B72" s="8">
        <v>2016</v>
      </c>
      <c r="C72" s="8" t="s">
        <v>7</v>
      </c>
      <c r="D72" s="29">
        <f>SUM(D70:D71)</f>
        <v>13518</v>
      </c>
      <c r="E72" s="35">
        <f>H72^0.5/D72</f>
        <v>0.40499999999999997</v>
      </c>
      <c r="F72" s="29">
        <f>D72/EXP(1.96*SQRT(LN(1+E72^2)))</f>
        <v>6297.5806033307799</v>
      </c>
      <c r="G72" s="29">
        <f>D72*EXP(1.96*SQRT(LN(1+E72^2)))</f>
        <v>29016.909113215806</v>
      </c>
      <c r="H72" s="29">
        <f>SUM(H70:H71)</f>
        <v>29973325.544100001</v>
      </c>
    </row>
    <row r="73" spans="1:8" x14ac:dyDescent="0.25">
      <c r="D73" s="28"/>
      <c r="E73" s="38"/>
      <c r="F73" s="28"/>
      <c r="G73" s="28"/>
      <c r="H73" s="28"/>
    </row>
    <row r="74" spans="1:8" x14ac:dyDescent="0.25">
      <c r="A74" s="4" t="s">
        <v>25</v>
      </c>
      <c r="B74" s="5">
        <v>2005</v>
      </c>
      <c r="C74" s="5" t="s">
        <v>8</v>
      </c>
      <c r="D74" s="28"/>
      <c r="E74" s="38"/>
      <c r="F74" s="28"/>
      <c r="G74" s="28"/>
      <c r="H74" s="28"/>
    </row>
    <row r="75" spans="1:8" x14ac:dyDescent="0.25">
      <c r="A75" s="4" t="s">
        <v>25</v>
      </c>
      <c r="B75" s="5">
        <v>2007</v>
      </c>
      <c r="C75" s="5" t="s">
        <v>17</v>
      </c>
      <c r="D75" s="28"/>
      <c r="E75" s="38"/>
      <c r="F75" s="28"/>
      <c r="G75" s="28"/>
      <c r="H75" s="28"/>
    </row>
    <row r="76" spans="1:8" x14ac:dyDescent="0.25">
      <c r="A76" s="7" t="s">
        <v>25</v>
      </c>
      <c r="B76" s="8" t="s">
        <v>6</v>
      </c>
      <c r="C76" s="8" t="s">
        <v>7</v>
      </c>
      <c r="D76" s="29">
        <v>12869</v>
      </c>
      <c r="E76" s="35">
        <v>0.31</v>
      </c>
      <c r="F76" s="29">
        <f>D76/EXP(1.96*SQRT(LN(1+E76^2)))</f>
        <v>7107.1755616486244</v>
      </c>
      <c r="G76" s="29">
        <f>D76*EXP(1.96*SQRT(LN(1+E76^2)))</f>
        <v>23301.965677288521</v>
      </c>
      <c r="H76" s="29"/>
    </row>
    <row r="77" spans="1:8" x14ac:dyDescent="0.25">
      <c r="A77" s="4" t="s">
        <v>25</v>
      </c>
      <c r="B77" s="5">
        <v>2016</v>
      </c>
      <c r="C77" s="5" t="s">
        <v>10</v>
      </c>
      <c r="D77" s="28">
        <v>11394</v>
      </c>
      <c r="E77" s="38">
        <v>0.503</v>
      </c>
      <c r="F77" s="28">
        <v>4494</v>
      </c>
      <c r="G77" s="28">
        <v>28888</v>
      </c>
      <c r="H77" s="28">
        <f>(D77*E77)^2</f>
        <v>32846447.117123999</v>
      </c>
    </row>
    <row r="78" spans="1:8" s="11" customFormat="1" x14ac:dyDescent="0.25">
      <c r="A78" s="4" t="s">
        <v>25</v>
      </c>
      <c r="B78" s="9">
        <v>2016</v>
      </c>
      <c r="C78" s="9" t="s">
        <v>9</v>
      </c>
      <c r="D78" s="30">
        <v>3142</v>
      </c>
      <c r="E78" s="37">
        <v>0.505</v>
      </c>
      <c r="F78" s="30">
        <v>1215</v>
      </c>
      <c r="G78" s="30">
        <v>8128</v>
      </c>
      <c r="H78" s="28">
        <f>(D78*E78)^2</f>
        <v>2517648.6241000001</v>
      </c>
    </row>
    <row r="79" spans="1:8" x14ac:dyDescent="0.25">
      <c r="A79" s="7" t="s">
        <v>25</v>
      </c>
      <c r="B79" s="8">
        <v>2016</v>
      </c>
      <c r="C79" s="8" t="s">
        <v>7</v>
      </c>
      <c r="D79" s="29">
        <f>SUM(D77:D78)</f>
        <v>14536</v>
      </c>
      <c r="E79" s="35">
        <f>H79^0.5/D79</f>
        <v>0.40910648566779029</v>
      </c>
      <c r="F79" s="29">
        <f>D79/EXP(1.96*SQRT(LN(1+E79^2)))</f>
        <v>6723.3986057812208</v>
      </c>
      <c r="G79" s="29">
        <f>D79*EXP(1.96*SQRT(LN(1+E79^2)))</f>
        <v>31426.858407340955</v>
      </c>
      <c r="H79" s="29">
        <f>SUM(H77:H78)</f>
        <v>35364095.741223998</v>
      </c>
    </row>
    <row r="80" spans="1:8" x14ac:dyDescent="0.25">
      <c r="D80" s="28"/>
      <c r="E80" s="38"/>
      <c r="F80" s="28"/>
      <c r="G80" s="28"/>
      <c r="H80" s="28"/>
    </row>
    <row r="81" spans="1:9" x14ac:dyDescent="0.25">
      <c r="A81" s="7" t="s">
        <v>11</v>
      </c>
      <c r="B81" s="8">
        <v>1994</v>
      </c>
      <c r="C81" s="8" t="s">
        <v>26</v>
      </c>
      <c r="D81" s="29">
        <v>9685</v>
      </c>
      <c r="E81" s="43">
        <v>0.23100000000000001</v>
      </c>
      <c r="F81" s="29">
        <v>6199</v>
      </c>
      <c r="G81" s="29">
        <v>15132</v>
      </c>
      <c r="H81" s="29"/>
    </row>
    <row r="82" spans="1:9" x14ac:dyDescent="0.25">
      <c r="A82" s="4" t="s">
        <v>11</v>
      </c>
      <c r="B82" s="5">
        <v>2005</v>
      </c>
      <c r="C82" s="5" t="s">
        <v>8</v>
      </c>
      <c r="D82" s="28">
        <v>15249</v>
      </c>
      <c r="E82" s="38">
        <v>0.31</v>
      </c>
      <c r="F82" s="30">
        <f>D82/EXP(1.96*SQRT(LN(1+E82^2)))</f>
        <v>8421.580553234895</v>
      </c>
      <c r="G82" s="30">
        <f>D82*EXP(1.96*SQRT(LN(1+E82^2)))</f>
        <v>27611.444138081642</v>
      </c>
      <c r="H82" s="28">
        <f>(D82*E82)^2</f>
        <v>22346325.296099998</v>
      </c>
    </row>
    <row r="83" spans="1:9" x14ac:dyDescent="0.25">
      <c r="A83" s="4" t="s">
        <v>11</v>
      </c>
      <c r="B83" s="5">
        <v>2007</v>
      </c>
      <c r="C83" s="5" t="s">
        <v>17</v>
      </c>
      <c r="D83" s="28">
        <v>6765</v>
      </c>
      <c r="E83" s="38">
        <v>0.99</v>
      </c>
      <c r="F83" s="30">
        <f>D83/EXP(1.96*SQRT(LN(1+E83^2)))</f>
        <v>1338.7934370131372</v>
      </c>
      <c r="G83" s="30">
        <f>D83*EXP(1.96*SQRT(LN(1+E83^2)))</f>
        <v>34183.9328866914</v>
      </c>
      <c r="H83" s="28">
        <f>(D83*E83)^2</f>
        <v>44854497.022500008</v>
      </c>
    </row>
    <row r="84" spans="1:9" x14ac:dyDescent="0.25">
      <c r="A84" s="7" t="s">
        <v>11</v>
      </c>
      <c r="B84" s="8" t="s">
        <v>6</v>
      </c>
      <c r="C84" s="8" t="s">
        <v>7</v>
      </c>
      <c r="D84" s="29">
        <f>SUM(D82:D83)</f>
        <v>22014</v>
      </c>
      <c r="E84" s="35">
        <f>H84^0.5/D84</f>
        <v>0.37238170114077851</v>
      </c>
      <c r="F84" s="29">
        <f>D84/EXP(1.96*SQRT(LN(1+E84^2)))</f>
        <v>10863.115664751644</v>
      </c>
      <c r="G84" s="29">
        <f>D84*EXP(1.96*SQRT(LN(1+E84^2)))</f>
        <v>44611.160458547827</v>
      </c>
      <c r="H84" s="29">
        <f>SUM(H82:H83)</f>
        <v>67200822.318599999</v>
      </c>
    </row>
    <row r="85" spans="1:9" x14ac:dyDescent="0.25">
      <c r="A85" s="4" t="s">
        <v>11</v>
      </c>
      <c r="B85" s="5">
        <v>2016</v>
      </c>
      <c r="C85" s="5" t="s">
        <v>10</v>
      </c>
      <c r="D85" s="28">
        <v>14759</v>
      </c>
      <c r="E85" s="38">
        <v>0.32700000000000001</v>
      </c>
      <c r="F85" s="28">
        <v>7908</v>
      </c>
      <c r="G85" s="28">
        <v>27544</v>
      </c>
      <c r="H85" s="28">
        <f>(D85*E85)^2</f>
        <v>23292138.873249002</v>
      </c>
    </row>
    <row r="86" spans="1:9" s="11" customFormat="1" x14ac:dyDescent="0.25">
      <c r="A86" s="11" t="s">
        <v>11</v>
      </c>
      <c r="B86" s="9">
        <v>2016</v>
      </c>
      <c r="C86" s="9" t="s">
        <v>9</v>
      </c>
      <c r="D86" s="30">
        <v>6398.5999999999995</v>
      </c>
      <c r="E86" s="37">
        <v>0.5</v>
      </c>
      <c r="F86" s="30">
        <v>3395.5</v>
      </c>
      <c r="G86" s="30">
        <v>11924.3</v>
      </c>
      <c r="H86" s="28">
        <f>(D86*E86)^2</f>
        <v>10235520.489999998</v>
      </c>
      <c r="I86" s="11" t="s">
        <v>28</v>
      </c>
    </row>
    <row r="87" spans="1:9" x14ac:dyDescent="0.25">
      <c r="A87" s="7" t="s">
        <v>11</v>
      </c>
      <c r="B87" s="8">
        <v>2016</v>
      </c>
      <c r="C87" s="8" t="s">
        <v>7</v>
      </c>
      <c r="D87" s="29">
        <f>SUM(D85:D86)</f>
        <v>21157.599999999999</v>
      </c>
      <c r="E87" s="35">
        <f>H87^0.5/D87</f>
        <v>0.27367505593508812</v>
      </c>
      <c r="F87" s="29">
        <f>D87/EXP(1.96*SQRT(LN(1+E87^2)))</f>
        <v>12494.042537360643</v>
      </c>
      <c r="G87" s="29">
        <f>D87*EXP(1.96*SQRT(LN(1+E87^2)))</f>
        <v>35828.598823913111</v>
      </c>
      <c r="H87" s="29">
        <f>SUM(H85:H86)</f>
        <v>33527659.363249</v>
      </c>
    </row>
    <row r="88" spans="1:9" x14ac:dyDescent="0.25">
      <c r="D88" s="28"/>
      <c r="E88" s="38"/>
      <c r="F88" s="28"/>
      <c r="G88" s="28"/>
      <c r="H88" s="28"/>
    </row>
    <row r="89" spans="1:9" x14ac:dyDescent="0.25">
      <c r="A89" s="4" t="s">
        <v>20</v>
      </c>
      <c r="B89" s="5">
        <v>2005</v>
      </c>
      <c r="C89" s="5" t="s">
        <v>8</v>
      </c>
      <c r="D89" s="28"/>
      <c r="E89" s="38"/>
      <c r="F89" s="28"/>
      <c r="G89" s="28"/>
      <c r="H89" s="28"/>
    </row>
    <row r="90" spans="1:9" x14ac:dyDescent="0.25">
      <c r="A90" s="4" t="s">
        <v>20</v>
      </c>
      <c r="B90" s="5">
        <v>2007</v>
      </c>
      <c r="C90" s="5" t="s">
        <v>17</v>
      </c>
      <c r="D90" s="28"/>
      <c r="E90" s="38"/>
      <c r="F90" s="28"/>
      <c r="G90" s="28"/>
      <c r="H90" s="28"/>
    </row>
    <row r="91" spans="1:9" x14ac:dyDescent="0.25">
      <c r="A91" s="7" t="s">
        <v>20</v>
      </c>
      <c r="B91" s="8" t="s">
        <v>6</v>
      </c>
      <c r="C91" s="8" t="s">
        <v>7</v>
      </c>
      <c r="D91" s="29">
        <v>19354</v>
      </c>
      <c r="E91" s="35">
        <v>0.24</v>
      </c>
      <c r="F91" s="29">
        <f>D91/EXP(1.96*SQRT(LN(1+E91^2)))</f>
        <v>12171.162104587029</v>
      </c>
      <c r="G91" s="29">
        <f>D91*EXP(1.96*SQRT(LN(1+E91^2)))</f>
        <v>30775.805365276537</v>
      </c>
      <c r="H91" s="29"/>
    </row>
    <row r="92" spans="1:9" x14ac:dyDescent="0.25">
      <c r="A92" s="4" t="s">
        <v>20</v>
      </c>
      <c r="B92" s="5">
        <v>2016</v>
      </c>
      <c r="C92" s="5" t="s">
        <v>10</v>
      </c>
      <c r="D92" s="28">
        <v>18145</v>
      </c>
      <c r="E92" s="38">
        <v>0.32200000000000001</v>
      </c>
      <c r="F92" s="28">
        <v>9796</v>
      </c>
      <c r="G92" s="28">
        <v>33599</v>
      </c>
      <c r="H92" s="28">
        <f>(D92*E92)^2</f>
        <v>34137026.436100006</v>
      </c>
    </row>
    <row r="93" spans="1:9" x14ac:dyDescent="0.25">
      <c r="A93" s="4" t="s">
        <v>20</v>
      </c>
      <c r="B93" s="5">
        <v>2016</v>
      </c>
      <c r="C93" s="5" t="s">
        <v>9</v>
      </c>
      <c r="D93" s="28">
        <v>95</v>
      </c>
      <c r="E93" s="38">
        <v>0.72699999999999998</v>
      </c>
      <c r="F93" s="28">
        <v>26</v>
      </c>
      <c r="G93" s="28">
        <v>342</v>
      </c>
      <c r="H93" s="28">
        <f>(D93*E93)^2</f>
        <v>4769.9742249999999</v>
      </c>
    </row>
    <row r="94" spans="1:9" x14ac:dyDescent="0.25">
      <c r="A94" s="7" t="s">
        <v>20</v>
      </c>
      <c r="B94" s="8">
        <v>2016</v>
      </c>
      <c r="C94" s="8" t="s">
        <v>7</v>
      </c>
      <c r="D94" s="29">
        <f>SUM(D92:D93)</f>
        <v>18240</v>
      </c>
      <c r="E94" s="35">
        <f>H94^0.5/D94</f>
        <v>0.32034529528081163</v>
      </c>
      <c r="F94" s="29">
        <f>D94/EXP(1.96*SQRT(LN(1+E94^2)))</f>
        <v>9884.9225111668184</v>
      </c>
      <c r="G94" s="29">
        <f>D94*EXP(1.96*SQRT(LN(1+E94^2)))</f>
        <v>33657.077192477489</v>
      </c>
      <c r="H94" s="29">
        <f>SUM(H92:H93)</f>
        <v>34141796.410325006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summary abundance</vt:lpstr>
      <vt:lpstr>details</vt:lpstr>
    </vt:vector>
  </TitlesOfParts>
  <Company>University of St Andrews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Hammond</dc:creator>
  <cp:lastModifiedBy>mauthier</cp:lastModifiedBy>
  <dcterms:created xsi:type="dcterms:W3CDTF">2019-07-25T16:19:25Z</dcterms:created>
  <dcterms:modified xsi:type="dcterms:W3CDTF">2021-12-09T14:11:23Z</dcterms:modified>
</cp:coreProperties>
</file>