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.mantus\Dropbox\Mark\Medi-Cal\"/>
    </mc:Choice>
  </mc:AlternateContent>
  <bookViews>
    <workbookView xWindow="0" yWindow="0" windowWidth="28800" windowHeight="12300"/>
  </bookViews>
  <sheets>
    <sheet name="estim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B15" i="1"/>
  <c r="C15" i="1"/>
  <c r="D15" i="1"/>
  <c r="E15" i="1"/>
  <c r="F15" i="1"/>
  <c r="F16" i="1" s="1"/>
  <c r="G15" i="1"/>
  <c r="H15" i="1"/>
  <c r="I15" i="1"/>
  <c r="J15" i="1"/>
  <c r="K15" i="1"/>
  <c r="L15" i="1"/>
  <c r="L16" i="1" s="1"/>
  <c r="M15" i="1"/>
  <c r="C14" i="1"/>
  <c r="C16" i="1" s="1"/>
  <c r="D14" i="1"/>
  <c r="E14" i="1"/>
  <c r="F14" i="1"/>
  <c r="G14" i="1"/>
  <c r="H14" i="1"/>
  <c r="I14" i="1"/>
  <c r="J14" i="1"/>
  <c r="J16" i="1" s="1"/>
  <c r="K14" i="1"/>
  <c r="K16" i="1" s="1"/>
  <c r="L14" i="1"/>
  <c r="M14" i="1"/>
  <c r="B14" i="1"/>
  <c r="M12" i="1"/>
  <c r="L12" i="1"/>
  <c r="K12" i="1"/>
  <c r="J12" i="1"/>
  <c r="I12" i="1"/>
  <c r="H12" i="1"/>
  <c r="G12" i="1"/>
  <c r="F12" i="1"/>
  <c r="E12" i="1"/>
  <c r="D12" i="1"/>
  <c r="C12" i="1"/>
  <c r="B12" i="1"/>
  <c r="E16" i="1"/>
  <c r="B18" i="1"/>
  <c r="O11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C10" i="1"/>
  <c r="D10" i="1"/>
  <c r="E10" i="1"/>
  <c r="F10" i="1"/>
  <c r="G10" i="1"/>
  <c r="H10" i="1"/>
  <c r="I10" i="1"/>
  <c r="J10" i="1"/>
  <c r="K10" i="1"/>
  <c r="L10" i="1"/>
  <c r="M10" i="1"/>
  <c r="B10" i="1"/>
  <c r="D16" i="1" l="1"/>
  <c r="B16" i="1"/>
  <c r="O15" i="1"/>
  <c r="M16" i="1"/>
  <c r="H16" i="1"/>
  <c r="O14" i="1"/>
  <c r="I16" i="1"/>
  <c r="G16" i="1"/>
  <c r="O16" i="1" l="1"/>
</calcChain>
</file>

<file path=xl/sharedStrings.xml><?xml version="1.0" encoding="utf-8"?>
<sst xmlns="http://schemas.openxmlformats.org/spreadsheetml/2006/main" count="37" uniqueCount="26">
  <si>
    <t>Men</t>
  </si>
  <si>
    <t>Women</t>
  </si>
  <si>
    <t>65-69</t>
  </si>
  <si>
    <t>70-74</t>
  </si>
  <si>
    <t>75-79</t>
  </si>
  <si>
    <t>80-84</t>
  </si>
  <si>
    <t>85+</t>
  </si>
  <si>
    <t>Pre-Phase I</t>
  </si>
  <si>
    <t>Post-Phase II</t>
  </si>
  <si>
    <t>Disabled and 64 or younger</t>
  </si>
  <si>
    <t>ADL Rates</t>
  </si>
  <si>
    <t>California Population</t>
  </si>
  <si>
    <t>Pre-Phase I Cost</t>
  </si>
  <si>
    <t>Pre-Phase I Number Eligible</t>
  </si>
  <si>
    <t>Post-Phase II Number Eligible</t>
  </si>
  <si>
    <t>Post-Phase II Cost</t>
  </si>
  <si>
    <t>Difference</t>
  </si>
  <si>
    <t>Eligibility</t>
  </si>
  <si>
    <t>Statistics</t>
  </si>
  <si>
    <t>TOTAL</t>
  </si>
  <si>
    <t>cost per beneficiary</t>
  </si>
  <si>
    <t>Cost (millions $)</t>
  </si>
  <si>
    <t>Supplementary Computations underlying estimates in "Billionaires on Medicaid"</t>
  </si>
  <si>
    <t>newly eligible individuals</t>
  </si>
  <si>
    <t>dollars</t>
  </si>
  <si>
    <t>million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</si>
</sst>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/>
    <xf numFmtId="10" fontId="0" fillId="0" borderId="0" xfId="2" applyNumberFormat="1" applyFont="1"/>
    <xf numFmtId="0" fontId="2" fillId="0" borderId="0" xfId="0" applyFont="1" applyBorder="1" applyAlignment="1"/>
    <xf numFmtId="0" fontId="2" fillId="0" borderId="0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10" fontId="0" fillId="0" borderId="2" xfId="2" applyNumberFormat="1" applyFont="1" applyBorder="1"/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2" xfId="0" applyFont="1" applyBorder="1" applyAlignment="1">
      <alignment wrapText="1"/>
    </xf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1" applyNumberFormat="1" applyFont="1"/>
    <xf numFmtId="0" fontId="0" fillId="0" borderId="2" xfId="0" applyBorder="1"/>
    <xf numFmtId="1" fontId="0" fillId="0" borderId="2" xfId="0" applyNumberFormat="1" applyBorder="1"/>
    <xf numFmtId="0" fontId="0" fillId="0" borderId="1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" fontId="0" fillId="0" borderId="3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0" fontId="4" fillId="0" borderId="5" xfId="0" applyFont="1" applyBorder="1"/>
    <xf numFmtId="0" fontId="0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2" xfId="0" applyFont="1" applyBorder="1"/>
    <xf numFmtId="0" fontId="0" fillId="0" borderId="2" xfId="0" applyBorder="1" applyAlignment="1">
      <alignment horizontal="right"/>
    </xf>
    <xf numFmtId="0" fontId="4" fillId="0" borderId="2" xfId="0" applyFont="1" applyBorder="1" applyAlignment="1">
      <alignment horizontal="left"/>
    </xf>
    <xf numFmtId="1" fontId="0" fillId="0" borderId="7" xfId="0" applyNumberFormat="1" applyBorder="1"/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abSelected="1" workbookViewId="0">
      <selection activeCell="C24" sqref="C24"/>
    </sheetView>
  </sheetViews>
  <sheetFormatPr defaultRowHeight="15" x14ac:dyDescent="0.25"/>
  <cols>
    <col min="1" max="1" width="27.7109375" style="1" bestFit="1" customWidth="1"/>
    <col min="2" max="2" width="18.7109375" bestFit="1" customWidth="1"/>
    <col min="3" max="3" width="8.42578125" customWidth="1"/>
    <col min="4" max="4" width="9" bestFit="1" customWidth="1"/>
    <col min="5" max="6" width="8" bestFit="1" customWidth="1"/>
    <col min="7" max="7" width="17.42578125" bestFit="1" customWidth="1"/>
    <col min="8" max="9" width="8" bestFit="1" customWidth="1"/>
    <col min="10" max="10" width="7.140625" bestFit="1" customWidth="1"/>
    <col min="11" max="12" width="8" bestFit="1" customWidth="1"/>
    <col min="13" max="13" width="17.42578125" bestFit="1" customWidth="1"/>
  </cols>
  <sheetData>
    <row r="1" spans="1:19" ht="18.75" x14ac:dyDescent="0.3">
      <c r="A1" s="14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8.75" x14ac:dyDescent="0.3">
      <c r="A2" s="6"/>
      <c r="B2" s="16" t="s">
        <v>0</v>
      </c>
      <c r="C2" s="16"/>
      <c r="D2" s="16"/>
      <c r="E2" s="16"/>
      <c r="F2" s="16"/>
      <c r="G2" s="17"/>
      <c r="H2" s="18" t="s">
        <v>1</v>
      </c>
      <c r="I2" s="19"/>
      <c r="J2" s="19"/>
      <c r="K2" s="19"/>
      <c r="L2" s="19"/>
      <c r="M2" s="19"/>
      <c r="N2" s="4"/>
      <c r="O2" s="4"/>
      <c r="P2" s="4"/>
      <c r="Q2" s="4"/>
      <c r="R2" s="4"/>
      <c r="S2" s="4"/>
    </row>
    <row r="3" spans="1:19" ht="49.5" customHeight="1" x14ac:dyDescent="0.3">
      <c r="A3" s="23"/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5" t="s">
        <v>9</v>
      </c>
      <c r="H3" s="26" t="s">
        <v>2</v>
      </c>
      <c r="I3" s="27" t="s">
        <v>3</v>
      </c>
      <c r="J3" s="27" t="s">
        <v>4</v>
      </c>
      <c r="K3" s="27" t="s">
        <v>5</v>
      </c>
      <c r="L3" s="27" t="s">
        <v>6</v>
      </c>
      <c r="M3" s="27" t="s">
        <v>9</v>
      </c>
      <c r="N3" s="5"/>
      <c r="O3" s="5"/>
      <c r="P3" s="5"/>
      <c r="Q3" s="5"/>
      <c r="R3" s="5"/>
      <c r="S3" s="5"/>
    </row>
    <row r="4" spans="1:19" s="9" customFormat="1" ht="15" customHeight="1" x14ac:dyDescent="0.3">
      <c r="A4" s="34" t="s">
        <v>18</v>
      </c>
      <c r="B4" s="10"/>
      <c r="C4" s="10"/>
      <c r="D4" s="10"/>
      <c r="E4" s="10"/>
      <c r="F4" s="10"/>
      <c r="G4" s="12"/>
      <c r="H4" s="10"/>
      <c r="I4" s="10"/>
      <c r="J4" s="10"/>
      <c r="K4" s="10"/>
      <c r="L4" s="10"/>
      <c r="M4" s="7"/>
      <c r="N4" s="5"/>
      <c r="O4" s="5"/>
      <c r="P4" s="5"/>
      <c r="Q4" s="5"/>
      <c r="R4" s="5"/>
      <c r="S4" s="5"/>
    </row>
    <row r="5" spans="1:19" x14ac:dyDescent="0.25">
      <c r="A5" s="35" t="s">
        <v>7</v>
      </c>
      <c r="B5" s="3">
        <v>0.1052</v>
      </c>
      <c r="C5" s="3">
        <v>9.7100000000000006E-2</v>
      </c>
      <c r="D5" s="3">
        <v>8.8300000000000003E-2</v>
      </c>
      <c r="E5" s="3">
        <v>0.1229</v>
      </c>
      <c r="F5" s="3">
        <v>9.7500000000000003E-2</v>
      </c>
      <c r="G5" s="8">
        <v>0.39520000000000005</v>
      </c>
      <c r="H5" s="3">
        <v>0.13390000000000002</v>
      </c>
      <c r="I5" s="3">
        <v>0.13919999999999999</v>
      </c>
      <c r="J5" s="3">
        <v>0.19670000000000001</v>
      </c>
      <c r="K5" s="3">
        <v>0.1779</v>
      </c>
      <c r="L5" s="3">
        <v>0.21719999999999998</v>
      </c>
      <c r="M5" s="3">
        <v>0.48920000000000002</v>
      </c>
      <c r="N5" s="2"/>
    </row>
    <row r="6" spans="1:19" x14ac:dyDescent="0.25">
      <c r="A6" s="35" t="s">
        <v>8</v>
      </c>
      <c r="B6" s="3">
        <v>0.15770000000000001</v>
      </c>
      <c r="C6" s="3">
        <v>0.15679999999999999</v>
      </c>
      <c r="D6" s="3">
        <v>0.1681</v>
      </c>
      <c r="E6" s="3">
        <v>0.22889999999999999</v>
      </c>
      <c r="F6" s="3">
        <v>0.2306</v>
      </c>
      <c r="G6" s="8">
        <v>0.46590000000000004</v>
      </c>
      <c r="H6" s="3">
        <v>0.18729999999999999</v>
      </c>
      <c r="I6" s="3">
        <v>0.21829999999999999</v>
      </c>
      <c r="J6" s="3">
        <v>0.31659999999999999</v>
      </c>
      <c r="K6" s="3">
        <v>0.31590000000000001</v>
      </c>
      <c r="L6" s="3">
        <v>0.42670000000000002</v>
      </c>
      <c r="M6" s="3">
        <v>0.52510000000000001</v>
      </c>
    </row>
    <row r="7" spans="1:19" x14ac:dyDescent="0.25">
      <c r="A7" s="35" t="s">
        <v>11</v>
      </c>
      <c r="B7" s="13">
        <v>921300</v>
      </c>
      <c r="C7" s="13">
        <v>759788</v>
      </c>
      <c r="D7" s="13">
        <v>460577</v>
      </c>
      <c r="E7" s="13">
        <v>294746</v>
      </c>
      <c r="F7" s="13">
        <v>255648</v>
      </c>
      <c r="G7" s="21">
        <v>732178</v>
      </c>
      <c r="H7" s="13">
        <v>1031496</v>
      </c>
      <c r="I7" s="13">
        <v>856620</v>
      </c>
      <c r="J7" s="13">
        <v>575970</v>
      </c>
      <c r="K7" s="13">
        <v>385582</v>
      </c>
      <c r="L7" s="13">
        <v>422799</v>
      </c>
      <c r="M7" s="13">
        <v>760180</v>
      </c>
    </row>
    <row r="8" spans="1:19" x14ac:dyDescent="0.25">
      <c r="A8" s="36" t="s">
        <v>10</v>
      </c>
      <c r="B8" s="32">
        <v>5.5999999999999994E-2</v>
      </c>
      <c r="C8" s="32">
        <v>8.6999999999999994E-2</v>
      </c>
      <c r="D8" s="32">
        <v>0.14099999999999999</v>
      </c>
      <c r="E8" s="32">
        <v>0.183</v>
      </c>
      <c r="F8" s="32">
        <v>0.318</v>
      </c>
      <c r="G8" s="33">
        <v>5.5999999999999994E-2</v>
      </c>
      <c r="H8" s="32">
        <v>9.6000000000000002E-2</v>
      </c>
      <c r="I8" s="32">
        <v>0.10800000000000001</v>
      </c>
      <c r="J8" s="32">
        <v>0.18</v>
      </c>
      <c r="K8" s="32">
        <v>0.30399999999999999</v>
      </c>
      <c r="L8" s="32">
        <v>0.44400000000000001</v>
      </c>
      <c r="M8" s="32">
        <v>9.6000000000000002E-2</v>
      </c>
      <c r="O8" s="28"/>
      <c r="P8" s="28"/>
      <c r="Q8" s="28"/>
      <c r="R8" s="28"/>
    </row>
    <row r="9" spans="1:19" ht="15.75" x14ac:dyDescent="0.25">
      <c r="A9" s="37" t="s">
        <v>17</v>
      </c>
      <c r="C9" s="9"/>
      <c r="D9" s="9"/>
      <c r="E9" s="9"/>
      <c r="F9" s="9"/>
      <c r="G9" s="21"/>
      <c r="H9" s="9"/>
      <c r="I9" s="9"/>
      <c r="J9" s="9"/>
      <c r="K9" s="9"/>
      <c r="L9" s="9"/>
      <c r="M9" s="9"/>
      <c r="N9" s="21"/>
      <c r="O9" s="41" t="s">
        <v>19</v>
      </c>
      <c r="P9" s="42"/>
      <c r="Q9" s="42"/>
      <c r="R9" s="43"/>
    </row>
    <row r="10" spans="1:19" x14ac:dyDescent="0.25">
      <c r="A10" s="38" t="s">
        <v>13</v>
      </c>
      <c r="B10" s="15">
        <f>B5*B$7*B$8</f>
        <v>5427.5625599999994</v>
      </c>
      <c r="C10" s="15">
        <f t="shared" ref="C10:M11" si="0">C5*C$7*C$8</f>
        <v>6418.4610875999997</v>
      </c>
      <c r="D10" s="15">
        <f t="shared" si="0"/>
        <v>5734.3218230999992</v>
      </c>
      <c r="E10" s="15">
        <f t="shared" si="0"/>
        <v>6629.0438622000001</v>
      </c>
      <c r="F10" s="15">
        <f t="shared" si="0"/>
        <v>7926.3662400000003</v>
      </c>
      <c r="G10" s="22">
        <f t="shared" si="0"/>
        <v>16203.9777536</v>
      </c>
      <c r="H10" s="15">
        <f t="shared" si="0"/>
        <v>13259.262182400003</v>
      </c>
      <c r="I10" s="15">
        <f t="shared" si="0"/>
        <v>12878.082431999999</v>
      </c>
      <c r="J10" s="15">
        <f t="shared" si="0"/>
        <v>20392.793820000003</v>
      </c>
      <c r="K10" s="15">
        <f t="shared" si="0"/>
        <v>20852.8914912</v>
      </c>
      <c r="L10" s="15">
        <f t="shared" si="0"/>
        <v>40773.382603199992</v>
      </c>
      <c r="M10" s="15">
        <f t="shared" si="0"/>
        <v>35700.485376000004</v>
      </c>
      <c r="N10" s="21"/>
      <c r="O10">
        <f>ROUND(SUM(B10:M10),0)</f>
        <v>192197</v>
      </c>
      <c r="P10" t="s">
        <v>23</v>
      </c>
      <c r="R10" s="21"/>
    </row>
    <row r="11" spans="1:19" x14ac:dyDescent="0.25">
      <c r="A11" s="38" t="s">
        <v>14</v>
      </c>
      <c r="B11" s="40">
        <f>B6*B$7*B$8</f>
        <v>8136.1845599999997</v>
      </c>
      <c r="C11" s="30">
        <f t="shared" si="0"/>
        <v>10364.723980799998</v>
      </c>
      <c r="D11" s="30">
        <f t="shared" si="0"/>
        <v>10916.642111699999</v>
      </c>
      <c r="E11" s="30">
        <f t="shared" si="0"/>
        <v>12346.5267702</v>
      </c>
      <c r="F11" s="30">
        <f t="shared" si="0"/>
        <v>18746.8723584</v>
      </c>
      <c r="G11" s="31">
        <f t="shared" si="0"/>
        <v>19102.8168912</v>
      </c>
      <c r="H11" s="30">
        <f t="shared" si="0"/>
        <v>18547.123276800001</v>
      </c>
      <c r="I11" s="30">
        <f t="shared" si="0"/>
        <v>20196.015768000005</v>
      </c>
      <c r="J11" s="30">
        <f t="shared" si="0"/>
        <v>32823.378359999995</v>
      </c>
      <c r="K11" s="30">
        <f t="shared" si="0"/>
        <v>37028.827555200005</v>
      </c>
      <c r="L11" s="30">
        <f t="shared" si="0"/>
        <v>80101.299985200007</v>
      </c>
      <c r="M11" s="30">
        <f t="shared" si="0"/>
        <v>38320.369727999998</v>
      </c>
      <c r="N11" s="21"/>
      <c r="O11" s="13">
        <f>ROUND(SUM(B11:M11),0)</f>
        <v>306631</v>
      </c>
      <c r="P11" s="13" t="s">
        <v>23</v>
      </c>
      <c r="R11" s="21"/>
    </row>
    <row r="12" spans="1:19" s="9" customFormat="1" x14ac:dyDescent="0.25">
      <c r="A12" s="36" t="s">
        <v>16</v>
      </c>
      <c r="B12" s="30">
        <f>B11-B10</f>
        <v>2708.6220000000003</v>
      </c>
      <c r="C12" s="30">
        <f t="shared" ref="C12" si="1">C11-C10</f>
        <v>3946.262893199998</v>
      </c>
      <c r="D12" s="30">
        <f t="shared" ref="D12" si="2">D11-D10</f>
        <v>5182.3202885999999</v>
      </c>
      <c r="E12" s="30">
        <f t="shared" ref="E12" si="3">E11-E10</f>
        <v>5717.482908</v>
      </c>
      <c r="F12" s="30">
        <f t="shared" ref="F12" si="4">F11-F10</f>
        <v>10820.506118400001</v>
      </c>
      <c r="G12" s="31">
        <f t="shared" ref="G12" si="5">G11-G10</f>
        <v>2898.8391376</v>
      </c>
      <c r="H12" s="30">
        <f t="shared" ref="H12" si="6">H11-H10</f>
        <v>5287.8610943999975</v>
      </c>
      <c r="I12" s="30">
        <f t="shared" ref="I12" si="7">I11-I10</f>
        <v>7317.9333360000055</v>
      </c>
      <c r="J12" s="30">
        <f t="shared" ref="J12" si="8">J11-J10</f>
        <v>12430.584539999993</v>
      </c>
      <c r="K12" s="30">
        <f t="shared" ref="K12" si="9">K11-K10</f>
        <v>16175.936064000005</v>
      </c>
      <c r="L12" s="30">
        <f t="shared" ref="L12" si="10">L11-L10</f>
        <v>39327.917382000014</v>
      </c>
      <c r="M12" s="30">
        <f t="shared" ref="M12" si="11">M11-M10</f>
        <v>2619.8843519999937</v>
      </c>
      <c r="N12" s="22"/>
      <c r="O12" s="15">
        <f t="shared" ref="O12" si="12">O11-O10</f>
        <v>114434</v>
      </c>
      <c r="P12" s="13" t="s">
        <v>23</v>
      </c>
      <c r="R12" s="21"/>
    </row>
    <row r="13" spans="1:19" ht="15.75" x14ac:dyDescent="0.25">
      <c r="A13" s="39" t="s">
        <v>21</v>
      </c>
      <c r="G13" s="21"/>
      <c r="N13" s="21"/>
      <c r="R13" s="21"/>
    </row>
    <row r="14" spans="1:19" x14ac:dyDescent="0.25">
      <c r="A14" s="38" t="s">
        <v>12</v>
      </c>
      <c r="B14" s="15">
        <f>B10*$B$18/1000000</f>
        <v>59.703188159999996</v>
      </c>
      <c r="C14" s="15">
        <f>C10*$B$18/1000000</f>
        <v>70.603071963600001</v>
      </c>
      <c r="D14" s="15">
        <f>D10*$B$18/1000000</f>
        <v>63.077540054099991</v>
      </c>
      <c r="E14" s="15">
        <f>E10*$B$18/1000000</f>
        <v>72.919482484200003</v>
      </c>
      <c r="F14" s="15">
        <f>F10*$B$18/1000000</f>
        <v>87.190028639999994</v>
      </c>
      <c r="G14" s="22">
        <f>G10*$B$18/1000000</f>
        <v>178.24375528960002</v>
      </c>
      <c r="H14" s="15">
        <f>H10*$B$18/1000000</f>
        <v>145.85188400640004</v>
      </c>
      <c r="I14" s="15">
        <f>I10*$B$18/1000000</f>
        <v>141.65890675200001</v>
      </c>
      <c r="J14" s="15">
        <f>J10*$B$18/1000000</f>
        <v>224.32073202000004</v>
      </c>
      <c r="K14" s="15">
        <f>K10*$B$18/1000000</f>
        <v>229.38180640319999</v>
      </c>
      <c r="L14" s="15">
        <f>L10*$B$18/1000000</f>
        <v>448.5072086351999</v>
      </c>
      <c r="M14" s="15">
        <f>M10*$B$18/1000000</f>
        <v>392.70533913600002</v>
      </c>
      <c r="N14" s="21"/>
      <c r="O14" s="13">
        <f>ROUND(SUM(B14:M14),0)</f>
        <v>2114</v>
      </c>
      <c r="P14" t="s">
        <v>25</v>
      </c>
      <c r="R14" s="21"/>
    </row>
    <row r="15" spans="1:19" x14ac:dyDescent="0.25">
      <c r="A15" s="38" t="s">
        <v>15</v>
      </c>
      <c r="B15" s="40">
        <f>B11*$B$18/1000000</f>
        <v>89.498030159999999</v>
      </c>
      <c r="C15" s="30">
        <f>C11*$B$18/1000000</f>
        <v>114.01196378879997</v>
      </c>
      <c r="D15" s="30">
        <f>D11*$B$18/1000000</f>
        <v>120.0830632287</v>
      </c>
      <c r="E15" s="30">
        <f>E11*$B$18/1000000</f>
        <v>135.81179447220001</v>
      </c>
      <c r="F15" s="30">
        <f>F11*$B$18/1000000</f>
        <v>206.2155959424</v>
      </c>
      <c r="G15" s="31">
        <f>G11*$B$18/1000000</f>
        <v>210.13098580320002</v>
      </c>
      <c r="H15" s="30">
        <f>H11*$B$18/1000000</f>
        <v>204.01835604480002</v>
      </c>
      <c r="I15" s="30">
        <f>I11*$B$18/1000000</f>
        <v>222.15617344800003</v>
      </c>
      <c r="J15" s="30">
        <f>J11*$B$18/1000000</f>
        <v>361.05716195999992</v>
      </c>
      <c r="K15" s="30">
        <f>K11*$B$18/1000000</f>
        <v>407.31710310720001</v>
      </c>
      <c r="L15" s="30">
        <f>L11*$B$18/1000000</f>
        <v>881.11429983720006</v>
      </c>
      <c r="M15" s="30">
        <f>M11*$B$18/1000000</f>
        <v>421.52406700799997</v>
      </c>
      <c r="N15" s="21"/>
      <c r="O15" s="13">
        <f>ROUND(SUM(B15:M15),0)</f>
        <v>3373</v>
      </c>
      <c r="P15" s="13" t="s">
        <v>25</v>
      </c>
      <c r="R15" s="21"/>
    </row>
    <row r="16" spans="1:19" x14ac:dyDescent="0.25">
      <c r="A16" s="38" t="s">
        <v>16</v>
      </c>
      <c r="B16" s="15">
        <f>B15-B14</f>
        <v>29.794842000000003</v>
      </c>
      <c r="C16" s="15">
        <f t="shared" ref="C16:M16" si="13">C15-C14</f>
        <v>43.408891825199973</v>
      </c>
      <c r="D16" s="15">
        <f t="shared" si="13"/>
        <v>57.005523174600008</v>
      </c>
      <c r="E16" s="15">
        <f t="shared" si="13"/>
        <v>62.892311988000003</v>
      </c>
      <c r="F16" s="15">
        <f t="shared" si="13"/>
        <v>119.02556730240001</v>
      </c>
      <c r="G16" s="22">
        <f t="shared" si="13"/>
        <v>31.887230513600002</v>
      </c>
      <c r="H16" s="15">
        <f t="shared" si="13"/>
        <v>58.166472038399974</v>
      </c>
      <c r="I16" s="15">
        <f t="shared" si="13"/>
        <v>80.497266696000025</v>
      </c>
      <c r="J16" s="15">
        <f t="shared" si="13"/>
        <v>136.73642993999988</v>
      </c>
      <c r="K16" s="15">
        <f t="shared" si="13"/>
        <v>177.93529670400002</v>
      </c>
      <c r="L16" s="15">
        <f t="shared" si="13"/>
        <v>432.60709120200016</v>
      </c>
      <c r="M16" s="15">
        <f t="shared" si="13"/>
        <v>28.818727871999954</v>
      </c>
      <c r="N16" s="21"/>
      <c r="O16" s="40">
        <f t="shared" ref="O16" si="14">O15-O14</f>
        <v>1259</v>
      </c>
      <c r="P16" s="13" t="s">
        <v>25</v>
      </c>
      <c r="Q16" s="28"/>
      <c r="R16" s="29"/>
    </row>
    <row r="18" spans="1:3" x14ac:dyDescent="0.25">
      <c r="A18" t="s">
        <v>20</v>
      </c>
      <c r="B18" s="20">
        <f>11000</f>
        <v>11000</v>
      </c>
      <c r="C18" s="11" t="s">
        <v>24</v>
      </c>
    </row>
  </sheetData>
  <sheetProtection algorithmName="SHA-512" hashValue="9aAuNiOXceUgWvoNJvLuC7XvcqU6YwWIfj9Wcgi6pVJhbFnrSK5TGNh9D4L6bw9EYTOTumHOiRsh4cdeQRuD/g==" saltValue="y00H6i2drAUg3QuqfbdQ5g==" spinCount="100000" sheet="1" objects="1" scenarios="1"/>
  <mergeCells count="3">
    <mergeCell ref="O9:R9"/>
    <mergeCell ref="B2:G2"/>
    <mergeCell ref="H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Mantus</dc:creator>
  <cp:lastModifiedBy>John Mantus</cp:lastModifiedBy>
  <dcterms:created xsi:type="dcterms:W3CDTF">2023-07-24T18:38:56Z</dcterms:created>
  <dcterms:modified xsi:type="dcterms:W3CDTF">2023-07-24T19:03:36Z</dcterms:modified>
</cp:coreProperties>
</file>