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vHack 3.0 Paticipants" sheetId="1" r:id="rId4"/>
    <sheet state="hidden" name="NVScriptsProperties" sheetId="2" r:id="rId5"/>
    <sheet state="visible" name="DevHack 3.0 Winners" sheetId="3" r:id="rId6"/>
    <sheet state="visible" name="AlgoStrike 2.0 Participants" sheetId="4" r:id="rId7"/>
    <sheet state="visible" name="AlgoStrike 2.0 Winners" sheetId="5" r:id="rId8"/>
    <sheet state="visible" name="Venividivici 2.0 Participants" sheetId="6" r:id="rId9"/>
    <sheet state="visible" name="Venividivici 2.0 Winners" sheetId="7" r:id="rId10"/>
    <sheet state="visible" name="TechnoQuiz Participants" sheetId="8" r:id="rId11"/>
    <sheet state="visible" name="TechnoQuiz Winners" sheetId="9" r:id="rId12"/>
    <sheet state="visible" name="Designo Participants" sheetId="10" r:id="rId13"/>
    <sheet state="visible" name="Designo Winners" sheetId="11" r:id="rId14"/>
    <sheet state="visible" name="Ascensus Participants" sheetId="12" r:id="rId15"/>
    <sheet state="visible" name="Ascensus Winners" sheetId="13" r:id="rId16"/>
    <sheet state="visible" name="GuardAIns Participants" sheetId="14" r:id="rId17"/>
    <sheet state="visible" name="GuardAIns Winners" sheetId="15" r:id="rId18"/>
    <sheet state="visible" name="Libertas Participants" sheetId="16" r:id="rId19"/>
    <sheet state="visible" name="Libertas Winners" sheetId="17" r:id="rId20"/>
    <sheet state="visible" name="Nexus" sheetId="18" r:id="rId21"/>
    <sheet state="hidden" name="DO NOT DELETE - AutoCrat Job Se" sheetId="19" r:id="rId22"/>
  </sheets>
  <definedNames/>
  <calcPr/>
</workbook>
</file>

<file path=xl/sharedStrings.xml><?xml version="1.0" encoding="utf-8"?>
<sst xmlns="http://schemas.openxmlformats.org/spreadsheetml/2006/main" count="15992" uniqueCount="6727">
  <si>
    <r>
      <rPr>
        <rFont val="Arial"/>
        <color rgb="FF1155CC"/>
        <u/>
      </rPr>
      <t>SL.No</t>
    </r>
    <r>
      <rPr>
        <rFont val="Arial"/>
        <color theme="1"/>
      </rPr>
      <t>.</t>
    </r>
  </si>
  <si>
    <t>Team Name</t>
  </si>
  <si>
    <t>First Name</t>
  </si>
  <si>
    <t>Last Name</t>
  </si>
  <si>
    <t>Name</t>
  </si>
  <si>
    <t>College</t>
  </si>
  <si>
    <t>Email</t>
  </si>
  <si>
    <t>EventID</t>
  </si>
  <si>
    <t>Typ</t>
  </si>
  <si>
    <t>Year</t>
  </si>
  <si>
    <t>ID</t>
  </si>
  <si>
    <t>Description</t>
  </si>
  <si>
    <t>Type</t>
  </si>
  <si>
    <t>Merged Doc ID - Certificate Generation DH3PRT</t>
  </si>
  <si>
    <t>Merged Doc URL</t>
  </si>
  <si>
    <t>Link to merged Doc - Certificate Generation DH3PRT</t>
  </si>
  <si>
    <t>Document Merge Status - Certificate Generation DH3PRT</t>
  </si>
  <si>
    <t>atom</t>
  </si>
  <si>
    <t>Jyotsna</t>
  </si>
  <si>
    <t>Ajay Kumar Garg Engineering College</t>
  </si>
  <si>
    <t>jyotsna2010212@akgec.ac.in</t>
  </si>
  <si>
    <t>DH3</t>
  </si>
  <si>
    <t>PRT</t>
  </si>
  <si>
    <t>has participated in DevHack 3.0, a team based 36 hour long hackathon, conducted as a part of Parsec, the annual technical festival of IIT Dharwad between 4th and 6th March 2022</t>
  </si>
  <si>
    <t>Participation</t>
  </si>
  <si>
    <t>14JugtFgZESCz8pmusLvfaLbO5hYwLzON</t>
  </si>
  <si>
    <t>https://drive.google.com/file/d/14JugtFgZESCz8pmusLvfaLbO5hYwLzON/view?usp=drivesdk</t>
  </si>
  <si>
    <t>Document successfully created; Document successfully merged; PDF created; Manually run by 200020040@iitdh.ac.in; Timestamp: Mar 17 2022 10:08 PM</t>
  </si>
  <si>
    <t>Kunal</t>
  </si>
  <si>
    <t>Mehrotra</t>
  </si>
  <si>
    <t>kunalmehrotra2001@gmail.com</t>
  </si>
  <si>
    <t>1KEVJDSXrIBhXDyRKCmWivTPri7UScDua</t>
  </si>
  <si>
    <t>https://drive.google.com/file/d/1KEVJDSXrIBhXDyRKCmWivTPri7UScDua/view?usp=drivesdk</t>
  </si>
  <si>
    <t>Ayush</t>
  </si>
  <si>
    <t>Jain</t>
  </si>
  <si>
    <t>ayush2010051@akgec.ac.in</t>
  </si>
  <si>
    <t>1lXfm-303YvOl2ABP51KSyc_LW0tdSnCd</t>
  </si>
  <si>
    <t>https://drive.google.com/file/d/1lXfm-303YvOl2ABP51KSyc_LW0tdSnCd/view?usp=drivesdk</t>
  </si>
  <si>
    <t>BIT Innovators</t>
  </si>
  <si>
    <t>janarthanam</t>
  </si>
  <si>
    <t>T</t>
  </si>
  <si>
    <t>Bannari Amman Institute of Technology</t>
  </si>
  <si>
    <t>janarthanam.ee21@bitsathy.ac.in</t>
  </si>
  <si>
    <t>1ArJNNRHriSzZSMjlEVkK23uMTvrBBuPu</t>
  </si>
  <si>
    <t>https://drive.google.com/file/d/1ArJNNRHriSzZSMjlEVkK23uMTvrBBuPu/view?usp=drivesdk</t>
  </si>
  <si>
    <t>JEEVANA</t>
  </si>
  <si>
    <t>SUBRAMANI</t>
  </si>
  <si>
    <t>jeevana.ee21@bitsathy.ac.in</t>
  </si>
  <si>
    <t>1LOcThBAO6KcmPn8oXXnylZL3bRXVph6L</t>
  </si>
  <si>
    <t>https://drive.google.com/file/d/1LOcThBAO6KcmPn8oXXnylZL3bRXVph6L/view?usp=drivesdk</t>
  </si>
  <si>
    <t>Sanjay</t>
  </si>
  <si>
    <t>B</t>
  </si>
  <si>
    <t>sanjay.ei21@bitsathy.ac.in</t>
  </si>
  <si>
    <t>1YOftuaBtnnkBGjxBnH7ho-VcEsn0ZHu7</t>
  </si>
  <si>
    <t>https://drive.google.com/file/d/1YOftuaBtnnkBGjxBnH7ho-VcEsn0ZHu7/view?usp=drivesdk</t>
  </si>
  <si>
    <t>Code_crofts</t>
  </si>
  <si>
    <t>Harrithha</t>
  </si>
  <si>
    <t>Indian Institute of Technology Dharwad</t>
  </si>
  <si>
    <t>harrithha64@gmail.com</t>
  </si>
  <si>
    <t>1iIOcFuxicaDqAiCOrErCfM8I8lJG60dZ</t>
  </si>
  <si>
    <t>https://drive.google.com/file/d/1iIOcFuxicaDqAiCOrErCfM8I8lJG60dZ/view?usp=drivesdk</t>
  </si>
  <si>
    <t>Document successfully created; Document successfully merged; PDF created; Manually run by 200020040@iitdh.ac.in; Timestamp: Mar 17 2022 10:09 PM</t>
  </si>
  <si>
    <t>Arvind Kumar</t>
  </si>
  <si>
    <t>M</t>
  </si>
  <si>
    <t>Arvind Kumar M</t>
  </si>
  <si>
    <t>1ZecFbWwCDAPZwO8n258z4xJaIRBUwVtD</t>
  </si>
  <si>
    <t>https://drive.google.com/file/d/1ZecFbWwCDAPZwO8n258z4xJaIRBUwVtD/view?usp=drivesdk</t>
  </si>
  <si>
    <t>Pavan Kumar V</t>
  </si>
  <si>
    <t>Patil</t>
  </si>
  <si>
    <t>pavankumarvpatil7@gmail.com</t>
  </si>
  <si>
    <t>1r2ZyjEg7IpPBb7SEFTj9CP0kJ9yzUarU</t>
  </si>
  <si>
    <t>https://drive.google.com/file/d/1r2ZyjEg7IpPBb7SEFTj9CP0kJ9yzUarU/view?usp=drivesdk</t>
  </si>
  <si>
    <t>Anand</t>
  </si>
  <si>
    <t>hegde</t>
  </si>
  <si>
    <t>Anand Hegde</t>
  </si>
  <si>
    <t>1vclF-2rGFCqas2rAIc44yIl7WxBLEqXO</t>
  </si>
  <si>
    <t>https://drive.google.com/file/d/1vclF-2rGFCqas2rAIc44yIl7WxBLEqXO/view?usp=drivesdk</t>
  </si>
  <si>
    <t>code-x</t>
  </si>
  <si>
    <t>Vinay</t>
  </si>
  <si>
    <t>Mehta</t>
  </si>
  <si>
    <t>sangmeshwarkanaje80@gmail.com</t>
  </si>
  <si>
    <t>1hnconIbTDoX0-mgNBhdJLuie1OlhUH1A</t>
  </si>
  <si>
    <t>https://drive.google.com/file/d/1hnconIbTDoX0-mgNBhdJLuie1OlhUH1A/view?usp=drivesdk</t>
  </si>
  <si>
    <t>Nikita</t>
  </si>
  <si>
    <t>Digre</t>
  </si>
  <si>
    <t>digrenikita@gmail.com</t>
  </si>
  <si>
    <t>1QQWwDDDV9odwfz6_0_7hVXGRm-XNxJ4g</t>
  </si>
  <si>
    <t>https://drive.google.com/file/d/1QQWwDDDV9odwfz6_0_7hVXGRm-XNxJ4g/view?usp=drivesdk</t>
  </si>
  <si>
    <t>Sangmeshwar</t>
  </si>
  <si>
    <t>kanaje</t>
  </si>
  <si>
    <t>Jain college of engineering and research</t>
  </si>
  <si>
    <t>sangmeshkanaje80@gmail.com</t>
  </si>
  <si>
    <t>1jcoRMkl5XNhkiFBLaVACQ5hVZbV5H_rk</t>
  </si>
  <si>
    <t>https://drive.google.com/file/d/1jcoRMkl5XNhkiFBLaVACQ5hVZbV5H_rk/view?usp=drivesdk</t>
  </si>
  <si>
    <t>Document successfully created; Document successfully merged; PDF created; Manually run by 200020040@iitdh.ac.in; Timestamp: Mar 17 2022 10:10 PM</t>
  </si>
  <si>
    <t>Full Slack Developers</t>
  </si>
  <si>
    <t>Archit</t>
  </si>
  <si>
    <t>Lall</t>
  </si>
  <si>
    <t>National Institute of Technology Durgapur</t>
  </si>
  <si>
    <t>archit10dgp@gmail.com</t>
  </si>
  <si>
    <t>1xZBx7dD6eSBe8U2ywzDwg5OzqaKnzGpV</t>
  </si>
  <si>
    <t>https://drive.google.com/file/d/1xZBx7dD6eSBe8U2ywzDwg5OzqaKnzGpV/view?usp=drivesdk</t>
  </si>
  <si>
    <t>Shubham</t>
  </si>
  <si>
    <t>Shantam Raju</t>
  </si>
  <si>
    <t>shubham37908@gmail.com</t>
  </si>
  <si>
    <t>1MCE8HNXbX0IlVHia2Vk_dOrILKROASKK</t>
  </si>
  <si>
    <t>https://drive.google.com/file/d/1MCE8HNXbX0IlVHia2Vk_dOrILKROASKK/view?usp=drivesdk</t>
  </si>
  <si>
    <t>Shashank</t>
  </si>
  <si>
    <t>Shekhar</t>
  </si>
  <si>
    <t>ghostech725@gmail.com</t>
  </si>
  <si>
    <t>1hkviIL6zOGsgsS42l2ORdtjyKCfHL9NG</t>
  </si>
  <si>
    <t>https://drive.google.com/file/d/1hkviIL6zOGsgsS42l2ORdtjyKCfHL9NG/view?usp=drivesdk</t>
  </si>
  <si>
    <t>Light</t>
  </si>
  <si>
    <t>Darshan</t>
  </si>
  <si>
    <t>Sithan</t>
  </si>
  <si>
    <t>REVA University</t>
  </si>
  <si>
    <t>darshss0230@gmail.com</t>
  </si>
  <si>
    <t>1vh91bqGGwVNlg82pzLBnS6KzNmMNxwpw</t>
  </si>
  <si>
    <t>https://drive.google.com/file/d/1vh91bqGGwVNlg82pzLBnS6KzNmMNxwpw/view?usp=drivesdk</t>
  </si>
  <si>
    <t>PRERAN ARYA</t>
  </si>
  <si>
    <t>G R</t>
  </si>
  <si>
    <t>preranaryagr@gmail.com</t>
  </si>
  <si>
    <t>1rX-hHiSZ1iMXY3Hl-R_2CU9wK5q8aWLB</t>
  </si>
  <si>
    <t>https://drive.google.com/file/d/1rX-hHiSZ1iMXY3Hl-R_2CU9wK5q8aWLB/view?usp=drivesdk</t>
  </si>
  <si>
    <t>CHARANA</t>
  </si>
  <si>
    <t>C</t>
  </si>
  <si>
    <t>charanchandrashekar555@gmail.com</t>
  </si>
  <si>
    <t>1RmcKtYsgse30kHVaG5uaOHgnFOkFtyQF</t>
  </si>
  <si>
    <t>https://drive.google.com/file/d/1RmcKtYsgse30kHVaG5uaOHgnFOkFtyQF/view?usp=drivesdk</t>
  </si>
  <si>
    <t>Document successfully created; Document successfully merged; PDF created; Manually run by 200020040@iitdh.ac.in; Timestamp: Mar 17 2022 10:11 PM</t>
  </si>
  <si>
    <t>Pioneers</t>
  </si>
  <si>
    <t>Harshwardhan</t>
  </si>
  <si>
    <t>Fartale</t>
  </si>
  <si>
    <t>harshafartale12@gmail.com</t>
  </si>
  <si>
    <t>1fbIvDZlKIqzYpslOH64o8J4vJxdVJ7Jg</t>
  </si>
  <si>
    <t>https://drive.google.com/file/d/1fbIvDZlKIqzYpslOH64o8J4vJxdVJ7Jg/view?usp=drivesdk</t>
  </si>
  <si>
    <t>MANAN</t>
  </si>
  <si>
    <t>SHARMA</t>
  </si>
  <si>
    <t>National Institute of Technology Hamirpur</t>
  </si>
  <si>
    <t>manansharmams3@gmail.com</t>
  </si>
  <si>
    <t>18VFiGZYgKh2unbcd7xdDV325DmlGmD62</t>
  </si>
  <si>
    <t>https://drive.google.com/file/d/18VFiGZYgKh2unbcd7xdDV325DmlGmD62/view?usp=drivesdk</t>
  </si>
  <si>
    <t>Sai</t>
  </si>
  <si>
    <t>Kaushal</t>
  </si>
  <si>
    <t>saishivamkaushal2230@gmail.com</t>
  </si>
  <si>
    <t>1NvF33x1nMdGP_4OHV9Drwp6quJyipEPj</t>
  </si>
  <si>
    <t>https://drive.google.com/file/d/1NvF33x1nMdGP_4OHV9Drwp6quJyipEPj/view?usp=drivesdk</t>
  </si>
  <si>
    <t>Shivam</t>
  </si>
  <si>
    <t>shivamthalwal01@gmail.com</t>
  </si>
  <si>
    <t>1IyjREdXSz22aV6Sx_2Wu21zgkesasxNA</t>
  </si>
  <si>
    <t>https://drive.google.com/file/d/1IyjREdXSz22aV6Sx_2Wu21zgkesasxNA/view?usp=drivesdk</t>
  </si>
  <si>
    <t>RIP_ENGINEERS</t>
  </si>
  <si>
    <t>Yadu</t>
  </si>
  <si>
    <t>Nandan</t>
  </si>
  <si>
    <t>yadunandanynb10@gmail.com</t>
  </si>
  <si>
    <t>1UGLtmew-e8RJO6jBsiANLZ3lpJqiLlpK</t>
  </si>
  <si>
    <t>https://drive.google.com/file/d/1UGLtmew-e8RJO6jBsiANLZ3lpJqiLlpK/view?usp=drivesdk</t>
  </si>
  <si>
    <t>Tejas</t>
  </si>
  <si>
    <t>KS</t>
  </si>
  <si>
    <t>tejashemanth24@gmail.com</t>
  </si>
  <si>
    <t>1feRYGPOCUdrIrEwD7Rv5IDtssky-IThz</t>
  </si>
  <si>
    <t>https://drive.google.com/file/d/1feRYGPOCUdrIrEwD7Rv5IDtssky-IThz/view?usp=drivesdk</t>
  </si>
  <si>
    <t>TN</t>
  </si>
  <si>
    <t>SAIKRISHNA</t>
  </si>
  <si>
    <t>saikrishnathokala03@gmail.com</t>
  </si>
  <si>
    <t>1NPIFCN3iU_zok3D8xOS1vwsTumq54Ng2</t>
  </si>
  <si>
    <t>https://drive.google.com/file/d/1NPIFCN3iU_zok3D8xOS1vwsTumq54Ng2/view?usp=drivesdk</t>
  </si>
  <si>
    <t>Document successfully created; Document successfully merged; PDF created; Manually run by 200020040@iitdh.ac.in; Timestamp: Mar 17 2022 10:12 PM</t>
  </si>
  <si>
    <t>sujan</t>
  </si>
  <si>
    <t>reddy</t>
  </si>
  <si>
    <t>Global Academy of Technology</t>
  </si>
  <si>
    <t>sujan9036773170@gmail.com</t>
  </si>
  <si>
    <t>1o59M4T9c-3nYeI37XgO9h9Y9njRlZT13</t>
  </si>
  <si>
    <t>https://drive.google.com/file/d/1o59M4T9c-3nYeI37XgO9h9Y9njRlZT13/view?usp=drivesdk</t>
  </si>
  <si>
    <t>Team_Space</t>
  </si>
  <si>
    <t>Ravi</t>
  </si>
  <si>
    <t>Teja</t>
  </si>
  <si>
    <t>ravitejac135@gmail.com</t>
  </si>
  <si>
    <t>14PNUdBbmsIcTHLRuAs8xRnBFM9yZjypM</t>
  </si>
  <si>
    <t>https://drive.google.com/file/d/14PNUdBbmsIcTHLRuAs8xRnBFM9yZjypM/view?usp=drivesdk</t>
  </si>
  <si>
    <t>GURRAM MAHANANDA</t>
  </si>
  <si>
    <t>REDDY</t>
  </si>
  <si>
    <t>gmr19042003@gmail.com</t>
  </si>
  <si>
    <t>1R4_-WYuSGsibWdRqdxlbsa0livRh7Tei</t>
  </si>
  <si>
    <t>https://drive.google.com/file/d/1R4_-WYuSGsibWdRqdxlbsa0livRh7Tei/view?usp=drivesdk</t>
  </si>
  <si>
    <t>K M Gavi</t>
  </si>
  <si>
    <t>Prasad</t>
  </si>
  <si>
    <t>r20201090.KMGAVIPRASAD@cse.reva.edu.in</t>
  </si>
  <si>
    <t>1EqYm5AZj2619ZLIwI_Na_Y8rDSTI3_p8</t>
  </si>
  <si>
    <t>https://drive.google.com/file/d/1EqYm5AZj2619ZLIwI_Na_Y8rDSTI3_p8/view?usp=drivesdk</t>
  </si>
  <si>
    <t>Churanta</t>
  </si>
  <si>
    <t>Mondal</t>
  </si>
  <si>
    <t>churantamondal321@gmail.com</t>
  </si>
  <si>
    <t>1ENUlcZjD3woknF5ni9dQVYyGDx0Dtuw7</t>
  </si>
  <si>
    <t>https://drive.google.com/file/d/1ENUlcZjD3woknF5ni9dQVYyGDx0Dtuw7/view?usp=drivesdk</t>
  </si>
  <si>
    <t>Techies</t>
  </si>
  <si>
    <t>Aryan</t>
  </si>
  <si>
    <t>Sharma</t>
  </si>
  <si>
    <t>arn.sharma2003@gmail.com</t>
  </si>
  <si>
    <t>1lSfpk_nAf3cb6m6a0OJ38rYqMPiIFd74</t>
  </si>
  <si>
    <t>https://drive.google.com/file/d/1lSfpk_nAf3cb6m6a0OJ38rYqMPiIFd74/view?usp=drivesdk</t>
  </si>
  <si>
    <t>Document successfully created; Document successfully merged; PDF created; Manually run by 200020040@iitdh.ac.in; Timestamp: Mar 17 2022 10:13 PM</t>
  </si>
  <si>
    <t>Souvik</t>
  </si>
  <si>
    <t>Mandal</t>
  </si>
  <si>
    <t>Asansol Engineering College</t>
  </si>
  <si>
    <t>souvikmandal210@gmail.com</t>
  </si>
  <si>
    <t>1ruE2doX68-7phQ6IJ_w4Jxbp-eIZhQzg</t>
  </si>
  <si>
    <t>https://drive.google.com/file/d/1ruE2doX68-7phQ6IJ_w4Jxbp-eIZhQzg/view?usp=drivesdk</t>
  </si>
  <si>
    <t>Chhavi</t>
  </si>
  <si>
    <t>Ayushi</t>
  </si>
  <si>
    <t>Chhavi Aayushi</t>
  </si>
  <si>
    <t>1jwf8qnEPWxp_2zBox3Dis3W1VuCHI-A-</t>
  </si>
  <si>
    <t>https://drive.google.com/file/d/1jwf8qnEPWxp_2zBox3Dis3W1VuCHI-A-/view?usp=drivesdk</t>
  </si>
  <si>
    <t>Document successfully created; Document successfully merged; PDF created; Manually run by 200020040@iitdh.ac.in; Timestamp: Mar 17 2022 10:14 PM</t>
  </si>
  <si>
    <t>Pavini</t>
  </si>
  <si>
    <t>Pavini Prasad</t>
  </si>
  <si>
    <t>1MzvucDmFz7PlsBNL5oBRUpdUd4gObfhS</t>
  </si>
  <si>
    <t>https://drive.google.com/file/d/1MzvucDmFz7PlsBNL5oBRUpdUd4gObfhS/view?usp=drivesdk</t>
  </si>
  <si>
    <t>Thanos</t>
  </si>
  <si>
    <t>Tushar</t>
  </si>
  <si>
    <t>Gupta</t>
  </si>
  <si>
    <t>guptatushar802@gmail.com</t>
  </si>
  <si>
    <t>1sf_Wngcz8IpXvEqvga7St9R7xAohq0g1</t>
  </si>
  <si>
    <t>https://drive.google.com/file/d/1sf_Wngcz8IpXvEqvga7St9R7xAohq0g1/view?usp=drivesdk</t>
  </si>
  <si>
    <t>The Runtime Terror</t>
  </si>
  <si>
    <t>P</t>
  </si>
  <si>
    <t>shashankp2832@gmail.com</t>
  </si>
  <si>
    <t>1-iRFJlrHQLvm-PcN2vYo6WgWE87P7Xw3</t>
  </si>
  <si>
    <t>https://drive.google.com/file/d/1-iRFJlrHQLvm-PcN2vYo6WgWE87P7Xw3/view?usp=drivesdk</t>
  </si>
  <si>
    <t>Manav</t>
  </si>
  <si>
    <t>Patni</t>
  </si>
  <si>
    <t>manavmana123@gmail.com</t>
  </si>
  <si>
    <t>1kH0O0MaHzYjiwlp469cl8UBQNta68GDH</t>
  </si>
  <si>
    <t>https://drive.google.com/file/d/1kH0O0MaHzYjiwlp469cl8UBQNta68GDH/view?usp=drivesdk</t>
  </si>
  <si>
    <t>Nirmit</t>
  </si>
  <si>
    <t>Arora</t>
  </si>
  <si>
    <t>nirmitarora26@gmail.com</t>
  </si>
  <si>
    <t>125uU87z68811sWjIKhVEWKNeFs2dlf7F</t>
  </si>
  <si>
    <t>https://drive.google.com/file/d/125uU87z68811sWjIKhVEWKNeFs2dlf7F/view?usp=drivesdk</t>
  </si>
  <si>
    <t>abhishek</t>
  </si>
  <si>
    <t>mittal</t>
  </si>
  <si>
    <t>pawanmittal2002@gmail.com</t>
  </si>
  <si>
    <t>1oYcaq_yO7DDEjefIVnEjeCVgN4uAk_nO</t>
  </si>
  <si>
    <t>https://drive.google.com/file/d/1oYcaq_yO7DDEjefIVnEjeCVgN4uAk_nO/view?usp=drivesdk</t>
  </si>
  <si>
    <t>Document successfully created; Document successfully merged; PDF created; Manually run by 200020040@iitdh.ac.in; Timestamp: Mar 17 2022 10:15 PM</t>
  </si>
  <si>
    <t>THUMPS_UP</t>
  </si>
  <si>
    <t>JAGADHESWARAN</t>
  </si>
  <si>
    <t>jagadheswaran.ec20@bitsathy.ac.in</t>
  </si>
  <si>
    <t>1jLFfFNfEfPqY8yyXN2LsPexvQnJG-p-r</t>
  </si>
  <si>
    <t>https://drive.google.com/file/d/1jLFfFNfEfPqY8yyXN2LsPexvQnJG-p-r/view?usp=drivesdk</t>
  </si>
  <si>
    <t>DHARSHNAA</t>
  </si>
  <si>
    <t>K</t>
  </si>
  <si>
    <t>dharshnaa.ec20@bitsathy.ac.in</t>
  </si>
  <si>
    <t>1-_eRryEKG81h_Snl3h8oHe_5hsgsiG93</t>
  </si>
  <si>
    <t>https://drive.google.com/file/d/1-_eRryEKG81h_Snl3h8oHe_5hsgsiG93/view?usp=drivesdk</t>
  </si>
  <si>
    <t>SASIVARNAM</t>
  </si>
  <si>
    <t>J</t>
  </si>
  <si>
    <t>sasivarnam.ec20@bitsathy.ac.in</t>
  </si>
  <si>
    <t>1vSG87Arqy4W2w-SN5vTvDCC0XHb0k4yc</t>
  </si>
  <si>
    <t>https://drive.google.com/file/d/1vSG87Arqy4W2w-SN5vTvDCC0XHb0k4yc/view?usp=drivesdk</t>
  </si>
  <si>
    <t>HARISELVAN</t>
  </si>
  <si>
    <t>hariselvan.ec20@bitsathy.ac.in</t>
  </si>
  <si>
    <t>1dAfcgrRowlXI_f7N7b8gVyRTJ8ZpX8Ek</t>
  </si>
  <si>
    <t>https://drive.google.com/file/d/1dAfcgrRowlXI_f7N7b8gVyRTJ8ZpX8Ek/view?usp=drivesdk</t>
  </si>
  <si>
    <t>Tricon</t>
  </si>
  <si>
    <t>SURYA NITHESH</t>
  </si>
  <si>
    <t>Udandarao</t>
  </si>
  <si>
    <t>Sagarmatha Engineering College</t>
  </si>
  <si>
    <t>SURYA NITHESH UDANDARAO</t>
  </si>
  <si>
    <t>1SEnHHMEobhrFsyaCmX71tGXuFh1sDW0S</t>
  </si>
  <si>
    <t>https://drive.google.com/file/d/1SEnHHMEobhrFsyaCmX71tGXuFh1sDW0S/view?usp=drivesdk</t>
  </si>
  <si>
    <t>Aashrith</t>
  </si>
  <si>
    <t>Maisa</t>
  </si>
  <si>
    <t>IIT Dharwad</t>
  </si>
  <si>
    <t>aashrithmaisa@gmail.com</t>
  </si>
  <si>
    <t>1RVDVL6kLq-jVirgjbBk8cg4YurNexhK-</t>
  </si>
  <si>
    <t>https://drive.google.com/file/d/1RVDVL6kLq-jVirgjbBk8cg4YurNexhK-/view?usp=drivesdk</t>
  </si>
  <si>
    <t>Document successfully created; Document successfully merged; PDF created; Manually run by 200020040@iitdh.ac.in; Timestamp: Mar 17 2022 10:16 PM</t>
  </si>
  <si>
    <t>Likhilesh</t>
  </si>
  <si>
    <t>Balpande</t>
  </si>
  <si>
    <t>Likhilesh Suryabhan Balpande</t>
  </si>
  <si>
    <t>1VrBAwGa_zEgh8SbbPflETZ7Z5oT2G6TN</t>
  </si>
  <si>
    <t>https://drive.google.com/file/d/1VrBAwGa_zEgh8SbbPflETZ7Z5oT2G6TN/view?usp=drivesdk</t>
  </si>
  <si>
    <t>autocratn</t>
  </si>
  <si>
    <t>autocratp</t>
  </si>
  <si>
    <t>dataSheetName</t>
  </si>
  <si>
    <t>"AlgoStrike 2.0 Winners"</t>
  </si>
  <si>
    <t>v</t>
  </si>
  <si>
    <t>"5.1"</t>
  </si>
  <si>
    <t>dataSheetId</t>
  </si>
  <si>
    <t>"1.778092126E9"</t>
  </si>
  <si>
    <t>updateTime</t>
  </si>
  <si>
    <t>"1.647611399053E12"</t>
  </si>
  <si>
    <t>vp</t>
  </si>
  <si>
    <t>ssId</t>
  </si>
  <si>
    <t>"1kfXTc2DFBv7ok6GKdG7cZy0sbI1OC_wLmInLjp5EGxA"</t>
  </si>
  <si>
    <t>Sl.No</t>
  </si>
  <si>
    <t>Prize</t>
  </si>
  <si>
    <t>Team Members</t>
  </si>
  <si>
    <t>Merged Doc ID - Certificate Generation DH3W</t>
  </si>
  <si>
    <t>Link to merged Doc - Certificate Generation DH3W</t>
  </si>
  <si>
    <t>Document Merge Status - Certificate Generation DH3W</t>
  </si>
  <si>
    <t>1st</t>
  </si>
  <si>
    <t>Water Bottle</t>
  </si>
  <si>
    <t>Hitesh Mitruka</t>
  </si>
  <si>
    <t>hiteshmitruka1@gmail.com</t>
  </si>
  <si>
    <t>W</t>
  </si>
  <si>
    <t>has participated in DevHack 3.0, a team based 36 hour long hackathon, conducted as a part of Parsec, the annual technical festival of IIT Dharwad between 4th and 6th March 2022 and secured First Place</t>
  </si>
  <si>
    <t>Excellence</t>
  </si>
  <si>
    <t>1StoI81-qNy4csFIoriY6gVWqM6scb6HV</t>
  </si>
  <si>
    <t>https://drive.google.com/file/d/1StoI81-qNy4csFIoriY6gVWqM6scb6HV/view?usp=drivesdk</t>
  </si>
  <si>
    <t>2nd</t>
  </si>
  <si>
    <t>QUARTET</t>
  </si>
  <si>
    <t>YASH BORIKAR</t>
  </si>
  <si>
    <t>borikary7@gmail.com</t>
  </si>
  <si>
    <t>has participated in DevHack 3.0, a team based 36 hour long hackathon, conducted as a part of Parsec, the annual technical festival of IIT Dharwad between 4th and 6th March 2022 and secured Second Place</t>
  </si>
  <si>
    <t>1r4OIUpa-34-J2b_L7F9Bs51hOX1qECnG</t>
  </si>
  <si>
    <t>https://drive.google.com/file/d/1r4OIUpa-34-J2b_L7F9Bs51hOX1qECnG/view?usp=drivesdk</t>
  </si>
  <si>
    <t>M. A. Rizvi</t>
  </si>
  <si>
    <t>mrizvi471@gmail.com</t>
  </si>
  <si>
    <t>1dK6f5C-vJBR4dcgn8lMaGOC1nOgE3WJv</t>
  </si>
  <si>
    <t>https://drive.google.com/file/d/1dK6f5C-vJBR4dcgn8lMaGOC1nOgE3WJv/view?usp=drivesdk</t>
  </si>
  <si>
    <t>Prathak Garg</t>
  </si>
  <si>
    <t>prodotzip@gmail.com</t>
  </si>
  <si>
    <t>1eMC9YOe_tn-IBgROONnykVVZFtJJ1ciz</t>
  </si>
  <si>
    <t>https://drive.google.com/file/d/1eMC9YOe_tn-IBgROONnykVVZFtJJ1ciz/view?usp=drivesdk</t>
  </si>
  <si>
    <t>3rd</t>
  </si>
  <si>
    <t>Code Coincide</t>
  </si>
  <si>
    <t>contactdarshanv@gmail.com</t>
  </si>
  <si>
    <t>has participated in DevHack 3.0, a team based 36 hour long hackathon, conducted as a part of Parsec, the annual technical festival of IIT Dharwad between 4th and 6th March 2022 and secured Third Place</t>
  </si>
  <si>
    <t>1Hzq83VEA-pcODoWDv-ADywyr4iI5tDG2</t>
  </si>
  <si>
    <t>https://drive.google.com/file/d/1Hzq83VEA-pcODoWDv-ADywyr4iI5tDG2/view?usp=drivesdk</t>
  </si>
  <si>
    <t>Adnan</t>
  </si>
  <si>
    <t>adnanyousuff1337@gmail.com</t>
  </si>
  <si>
    <t>1DlAVGv6P4Cj44PooZQMIcPWuzcnhpbJL</t>
  </si>
  <si>
    <t>https://drive.google.com/file/d/1DlAVGv6P4Cj44PooZQMIcPWuzcnhpbJL/view?usp=drivesdk</t>
  </si>
  <si>
    <t>Thanmai</t>
  </si>
  <si>
    <t>thanmaisai123@gmail.com</t>
  </si>
  <si>
    <t>1XLHbElLdTnfy5ngd52dJ9J4Bex5ySjTm</t>
  </si>
  <si>
    <t>https://drive.google.com/file/d/1XLHbElLdTnfy5ngd52dJ9J4Bex5ySjTm/view?usp=drivesdk</t>
  </si>
  <si>
    <t>Harsh Y Mehta</t>
  </si>
  <si>
    <t>harshymehta@gmail.com</t>
  </si>
  <si>
    <t>13mcZBCxgEyTIY3FDBvNlBptt1xS_ZJUh</t>
  </si>
  <si>
    <t>https://drive.google.com/file/d/13mcZBCxgEyTIY3FDBvNlBptt1xS_ZJUh/view?usp=drivesdk</t>
  </si>
  <si>
    <t>Best Begginer Hack</t>
  </si>
  <si>
    <t>Hacking Hackathons</t>
  </si>
  <si>
    <t>Dhiraj</t>
  </si>
  <si>
    <t>borsedhiraj123@gmail.com</t>
  </si>
  <si>
    <t>has participated in DevHack 3.0, a team based 36 hour long hackathon, conducted as a part of Parsec, the annual technical festival of IIT Dharwad between 4th and 6th March 2022 and secured the Best Begginer Hack Prize</t>
  </si>
  <si>
    <t>1Qkh6SFyIqxKCVs_btzdiD0lW_2ZgZYMc</t>
  </si>
  <si>
    <t>https://drive.google.com/file/d/1Qkh6SFyIqxKCVs_btzdiD0lW_2ZgZYMc/view?usp=drivesdk</t>
  </si>
  <si>
    <t>Anurag</t>
  </si>
  <si>
    <t>goelanurag2003@gmail.com</t>
  </si>
  <si>
    <t>1pblbL0Yo6dIan6Nip9WDSdP4FFKdHQ4i</t>
  </si>
  <si>
    <t>https://drive.google.com/file/d/1pblbL0Yo6dIan6Nip9WDSdP4FFKdHQ4i/view?usp=drivesdk</t>
  </si>
  <si>
    <t>Saksham</t>
  </si>
  <si>
    <t>210010046@iitdh.ac.in</t>
  </si>
  <si>
    <t>1K1nFawifnDDTixo5HZZGZsx4LPFkov9G</t>
  </si>
  <si>
    <t>https://drive.google.com/file/d/1K1nFawifnDDTixo5HZZGZsx4LPFkov9G/view?usp=drivesdk</t>
  </si>
  <si>
    <t>SHUBH</t>
  </si>
  <si>
    <t>shubhagarwa8888@gmail.com</t>
  </si>
  <si>
    <t>1SflkMw2SiYhI84cFN3etkL6pChOtvt22</t>
  </si>
  <si>
    <t>https://drive.google.com/file/d/1SflkMw2SiYhI84cFN3etkL6pChOtvt22/view?usp=drivesdk</t>
  </si>
  <si>
    <t>Best Hack from IIT Dharwad</t>
  </si>
  <si>
    <t>has participated in DevHack 3.0, a team based 36 hour long hackathon, conducted as a part of Parsec, the annual technical festival of IIT Dharwad between 4th and 6th March 2022 and secured the Best Begginer Hack Prize from IIT Dharwad</t>
  </si>
  <si>
    <t>1I3Nl5qRn_DnxhkdACr6V3JRFN6WLiX2H</t>
  </si>
  <si>
    <t>https://drive.google.com/file/d/1I3Nl5qRn_DnxhkdACr6V3JRFN6WLiX2H/view?usp=drivesdk</t>
  </si>
  <si>
    <t>1kPgTIQgHkKblHGzojUt3irc_9cuIFYKS</t>
  </si>
  <si>
    <t>https://drive.google.com/file/d/1kPgTIQgHkKblHGzojUt3irc_9cuIFYKS/view?usp=drivesdk</t>
  </si>
  <si>
    <t>1ChmiKCFuLZQiP3bdojNf6-NeCRmLRiZS</t>
  </si>
  <si>
    <t>https://drive.google.com/file/d/1ChmiKCFuLZQiP3bdojNf6-NeCRmLRiZS/view?usp=drivesdk</t>
  </si>
  <si>
    <t>1MipmHCzJ_YzmD64J9zt3ksj2IvwfJLcI</t>
  </si>
  <si>
    <t>https://drive.google.com/file/d/1MipmHCzJ_YzmD64J9zt3ksj2IvwfJLcI/view?usp=drivesdk</t>
  </si>
  <si>
    <t>Automation track</t>
  </si>
  <si>
    <t>Invincibles</t>
  </si>
  <si>
    <t>Harshika</t>
  </si>
  <si>
    <t>harshika1406.vats@gmail.com</t>
  </si>
  <si>
    <t>has participated in DevHack 3.0, a team based 36 hour long hackathon, conducted as a part of Parsec, the annual technical festival of IIT Dharwad between 4th and 6th March 2022 and secured the Best Automation Track Prize</t>
  </si>
  <si>
    <t>1G1Erel-SnK0Egz6_-U01UX7knKtaNvfO</t>
  </si>
  <si>
    <t>https://drive.google.com/file/d/1G1Erel-SnK0Egz6_-U01UX7knKtaNvfO/view?usp=drivesdk</t>
  </si>
  <si>
    <t>Space Data Science</t>
  </si>
  <si>
    <t>Enigma</t>
  </si>
  <si>
    <t>Vivek</t>
  </si>
  <si>
    <t>vivekpillai20031@gmail.com</t>
  </si>
  <si>
    <t>has participated in DevHack 3.0, a team based 36 hour long hackathon, conducted as a part of Parsec, the annual technical festival of IIT Dharwad between 4th and 6th March 2022 and secured the Best Space Data Science Prize</t>
  </si>
  <si>
    <t>1akPXBs7jLSRWZqGBef-tO-K-n2e991ue</t>
  </si>
  <si>
    <t>https://drive.google.com/file/d/1akPXBs7jLSRWZqGBef-tO-K-n2e991ue/view?usp=drivesdk</t>
  </si>
  <si>
    <t>Swapnesh</t>
  </si>
  <si>
    <t>swapneshsinha2442@gmail.com</t>
  </si>
  <si>
    <t>152ZvfKXPkTsAozYn4D0DacCq8c3QlgpK</t>
  </si>
  <si>
    <t>https://drive.google.com/file/d/152ZvfKXPkTsAozYn4D0DacCq8c3QlgpK/view?usp=drivesdk</t>
  </si>
  <si>
    <t>Agrim</t>
  </si>
  <si>
    <t>agrimjain0803@gmail.com</t>
  </si>
  <si>
    <t>1oqv83iyn8e-IE0aJyRd81t4QdePg3d3K</t>
  </si>
  <si>
    <t>https://drive.google.com/file/d/1oqv83iyn8e-IE0aJyRd81t4QdePg3d3K/view?usp=drivesdk</t>
  </si>
  <si>
    <t>Mandar</t>
  </si>
  <si>
    <t>mandardeshpande2003@gmail.com</t>
  </si>
  <si>
    <t>1L0rsukTJJ5UVQ1LMDzqw-XsiEpBtrPzF</t>
  </si>
  <si>
    <t>https://drive.google.com/file/d/1L0rsukTJJ5UVQ1LMDzqw-XsiEpBtrPzF/view?usp=drivesdk</t>
  </si>
  <si>
    <t>Vishal Vats</t>
  </si>
  <si>
    <t>allaboutclashing@gmail.com</t>
  </si>
  <si>
    <t>DH4</t>
  </si>
  <si>
    <t>1um1wLCsU7G0fi8oT_2IM-WwZ41i71lzm</t>
  </si>
  <si>
    <t>https://drive.google.com/file/d/1um1wLCsU7G0fi8oT_2IM-WwZ41i71lzm/view?usp=sharing</t>
  </si>
  <si>
    <t>27DH4W2022</t>
  </si>
  <si>
    <t>Sl. No.</t>
  </si>
  <si>
    <t>Participant Name</t>
  </si>
  <si>
    <t>Phone number</t>
  </si>
  <si>
    <t>College Name</t>
  </si>
  <si>
    <t>Merged Doc ID - Certificate Generation AS2PRT</t>
  </si>
  <si>
    <t>Link to merged Doc - Certificate Generation AS2PRT</t>
  </si>
  <si>
    <t>Document Merge Status - Certificate Generation AS2PRT</t>
  </si>
  <si>
    <t>Rangey Raghav</t>
  </si>
  <si>
    <t>rangeyraghav13@gmail.com</t>
  </si>
  <si>
    <t>Institute of Engineering and Technology (IET)</t>
  </si>
  <si>
    <t>AS2</t>
  </si>
  <si>
    <t>has participated in AlgoStrike 2.0, a 2 hours long competitive programming event, conducted as a part of Parsec, the annual technical festival of IIT Dharwad on 5th March 2022</t>
  </si>
  <si>
    <t>https://drive.google.com/file/d/1NGXHtZJOHKBTuNbd0-LxIMx3KPtvLVHq/view?usp=drivesdk</t>
  </si>
  <si>
    <t>1NGXHtZJOHKBTuNbd0-LxIMx3KPtvLVHq</t>
  </si>
  <si>
    <t>Document successfully created; Document successfully merged; PDF created; Manually run by 200020040@iitdh.ac.in; Timestamp: Mar 17 2022 10:18 PM</t>
  </si>
  <si>
    <t>SARTHAK GUPTA</t>
  </si>
  <si>
    <t>sg60@iitbbs.ac.in</t>
  </si>
  <si>
    <t>Indian Institute of Technology Bhubaneswar</t>
  </si>
  <si>
    <t>https://drive.google.com/file/d/1WB3LhuUXA8Kd7zOyRDLKjQACbbZqEyFE/view?usp=drivesdk</t>
  </si>
  <si>
    <t>1WB3LhuUXA8Kd7zOyRDLKjQACbbZqEyFE</t>
  </si>
  <si>
    <t>Akshat Gupta</t>
  </si>
  <si>
    <t>gakshat468@gmail.com</t>
  </si>
  <si>
    <t>https://drive.google.com/file/d/1pN2B9KGP5_VxzS7X3x4P5U6cni-WDjSq/view?usp=drivesdk</t>
  </si>
  <si>
    <t>1pN2B9KGP5_VxzS7X3x4P5U6cni-WDjSq</t>
  </si>
  <si>
    <t>KARAN AGARWALLA</t>
  </si>
  <si>
    <t>karan.coding.123@gmail.com</t>
  </si>
  <si>
    <t>Indian Institute of Technology Bombay</t>
  </si>
  <si>
    <t>https://drive.google.com/file/d/10gnu_F6m69dFAojy_j6IdWOKQSKMe-xa/view?usp=drivesdk</t>
  </si>
  <si>
    <t>10gnu_F6m69dFAojy_j6IdWOKQSKMe-xa</t>
  </si>
  <si>
    <t>Naren Loganathan</t>
  </si>
  <si>
    <t>worried-winterberry@protonmail.com</t>
  </si>
  <si>
    <t>Indian Institute of Technology Palakkad</t>
  </si>
  <si>
    <t>https://drive.google.com/file/d/1coDWmLSyewC4OmZkputIMQMASfbG5MhY/view?usp=drivesdk</t>
  </si>
  <si>
    <t>1coDWmLSyewC4OmZkputIMQMASfbG5MhY</t>
  </si>
  <si>
    <t>Shivam Garg</t>
  </si>
  <si>
    <t>shivamsatishgarg@gmail.com</t>
  </si>
  <si>
    <t>Netaji Subhas University Of Technology</t>
  </si>
  <si>
    <t>https://drive.google.com/file/d/1jM90eTlOgC6Le0J1AK17EMfYUkVQWfgg/view?usp=drivesdk</t>
  </si>
  <si>
    <t>1jM90eTlOgC6Le0J1AK17EMfYUkVQWfgg</t>
  </si>
  <si>
    <t>Document successfully created; Document successfully merged; PDF created; Manually run by 200020040@iitdh.ac.in; Timestamp: Mar 17 2022 10:19 PM</t>
  </si>
  <si>
    <t>Sushil Raaja U</t>
  </si>
  <si>
    <t>sushilraaja@gmail.com</t>
  </si>
  <si>
    <t>+919941404406</t>
  </si>
  <si>
    <t>Delhi Public School, Faridabad</t>
  </si>
  <si>
    <t>https://drive.google.com/file/d/1_VtsvkPMS-6Zvg7_KskmmIHGSdw7djHn/view?usp=drivesdk</t>
  </si>
  <si>
    <t>1_VtsvkPMS-6Zvg7_KskmmIHGSdw7djHn</t>
  </si>
  <si>
    <t>ANKIT KUMAR</t>
  </si>
  <si>
    <t>ankitkumarboby@gmail.com</t>
  </si>
  <si>
    <t>Indian Institute of Technology (Indian School of Mines), Dhanbad</t>
  </si>
  <si>
    <t>https://drive.google.com/file/d/1GwELxr54NPRNfsQhwDivQxTK1W9EX7Lo/view?usp=drivesdk</t>
  </si>
  <si>
    <t>1GwELxr54NPRNfsQhwDivQxTK1W9EX7Lo</t>
  </si>
  <si>
    <t>Moni Gupta</t>
  </si>
  <si>
    <t>moni76gupta@gmail.com</t>
  </si>
  <si>
    <t>Delhi Technological University</t>
  </si>
  <si>
    <t>https://drive.google.com/file/d/1YiV9cvnnCDNEpyYcx4bFki5G01vUMGXS/view?usp=drivesdk</t>
  </si>
  <si>
    <t>1YiV9cvnnCDNEpyYcx4bFki5G01vUMGXS</t>
  </si>
  <si>
    <t>Saravpreet Singh</t>
  </si>
  <si>
    <t>saravpreet.sikka31@gmail.com</t>
  </si>
  <si>
    <t>https://drive.google.com/file/d/1DMkKT_Uk5G3XVI0Dgew0SDKlfTmX03qS/view?usp=drivesdk</t>
  </si>
  <si>
    <t>1DMkKT_Uk5G3XVI0Dgew0SDKlfTmX03qS</t>
  </si>
  <si>
    <t>Nikhil Choudhary</t>
  </si>
  <si>
    <t>nikhilchoudhary982000@gmail.com</t>
  </si>
  <si>
    <t>Indian Institute of Technology Roorkee</t>
  </si>
  <si>
    <t>https://drive.google.com/file/d/1CaS5jzeeieD0IxpqvlkBJ_yj0JDnLoiK/view?usp=drivesdk</t>
  </si>
  <si>
    <t>1CaS5jzeeieD0IxpqvlkBJ_yj0JDnLoiK</t>
  </si>
  <si>
    <t>Maharshivishnu</t>
  </si>
  <si>
    <t>maharshialpesh@gmail.com</t>
  </si>
  <si>
    <t>National Institute of Technology Tiruchirappalli</t>
  </si>
  <si>
    <t>https://drive.google.com/file/d/1oJFC8dRg702c5SeBN_TJDfxwNFNblSSw/view?usp=drivesdk</t>
  </si>
  <si>
    <t>1oJFC8dRg702c5SeBN_TJDfxwNFNblSSw</t>
  </si>
  <si>
    <t>Document successfully created; Document successfully merged; PDF created; Manually run by 200020040@iitdh.ac.in; Timestamp: Mar 17 2022 10:20 PM</t>
  </si>
  <si>
    <t>Prakalp Shakya</t>
  </si>
  <si>
    <t>prakalpshakya31@gmail.com</t>
  </si>
  <si>
    <t>National Institute of Technology, Jamshedpur</t>
  </si>
  <si>
    <t>https://drive.google.com/file/d/1LDi6E_bmy-DVGdTRHKuUDzIbvTDasB1d/view?usp=drivesdk</t>
  </si>
  <si>
    <t>1LDi6E_bmy-DVGdTRHKuUDzIbvTDasB1d</t>
  </si>
  <si>
    <t>Bhawna Rajput</t>
  </si>
  <si>
    <t>bhawnarajput140700@gmail.com</t>
  </si>
  <si>
    <t>Bhagwati Institute of Technology &amp; Science</t>
  </si>
  <si>
    <t>https://drive.google.com/file/d/1TeHI5coG5XcJjedNv6sECiLHLmoOg6aj/view?usp=drivesdk</t>
  </si>
  <si>
    <t>1TeHI5coG5XcJjedNv6sECiLHLmoOg6aj</t>
  </si>
  <si>
    <t>Lakshay Jain</t>
  </si>
  <si>
    <t>lakshyaj21@gmail.com</t>
  </si>
  <si>
    <t>Motilal Nehru National Institute of Technology, Allahabad</t>
  </si>
  <si>
    <t>https://drive.google.com/file/d/1kl5-ew9dAjMBkueuDsLdSUODP7V1nJQd/view?usp=drivesdk</t>
  </si>
  <si>
    <t>1kl5-ew9dAjMBkueuDsLdSUODP7V1nJQd</t>
  </si>
  <si>
    <t>Sahil</t>
  </si>
  <si>
    <t>qdhlshl@gmail.com</t>
  </si>
  <si>
    <t>Amity University Gurugram, Haryana</t>
  </si>
  <si>
    <t>https://drive.google.com/file/d/1qbUXqRevbOIxUapEH_RKcAhjv-vhilXR/view?usp=drivesdk</t>
  </si>
  <si>
    <t>1qbUXqRevbOIxUapEH_RKcAhjv-vhilXR</t>
  </si>
  <si>
    <t>Agamya Yadav</t>
  </si>
  <si>
    <t>agamyya@gmail.com</t>
  </si>
  <si>
    <t>https://drive.google.com/file/d/1ZZN3H3XxJVfGLnJ57qJ1vpw7h3GkP-6E/view?usp=drivesdk</t>
  </si>
  <si>
    <t>1ZZN3H3XxJVfGLnJ57qJ1vpw7h3GkP-6E</t>
  </si>
  <si>
    <t>Document successfully created; Document successfully merged; PDF created; Manually run by 200020040@iitdh.ac.in; Timestamp: Mar 17 2022 10:21 PM</t>
  </si>
  <si>
    <t>BRAHMADEVARA SAI YASHWANTH</t>
  </si>
  <si>
    <t>Indian Institute Of Technology Dharwad</t>
  </si>
  <si>
    <t>https://drive.google.com/file/d/1KfkLtr3IqEzOvyOXMXv-vjpOI_XARWQl/view?usp=drivesdk</t>
  </si>
  <si>
    <t>1KfkLtr3IqEzOvyOXMXv-vjpOI_XARWQl</t>
  </si>
  <si>
    <t>Achintya Eeshan</t>
  </si>
  <si>
    <t>achintyaiitd7@gmail.com</t>
  </si>
  <si>
    <t>Indian Institute of Technology Delhi</t>
  </si>
  <si>
    <t>https://drive.google.com/file/d/1GUHllDHvfvCbV_elPHDxpi9CEJF8V43f/view?usp=drivesdk</t>
  </si>
  <si>
    <t>1GUHllDHvfvCbV_elPHDxpi9CEJF8V43f</t>
  </si>
  <si>
    <t>Rahul Agrawal</t>
  </si>
  <si>
    <t>rahulagr172018@gmail.com</t>
  </si>
  <si>
    <t>https://drive.google.com/file/d/1qEAh0UgukvRbNfMKt_qU6OknP-bA9A2o/view?usp=drivesdk</t>
  </si>
  <si>
    <t>1qEAh0UgukvRbNfMKt_qU6OknP-bA9A2o</t>
  </si>
  <si>
    <t>Satyam Mishra</t>
  </si>
  <si>
    <t>satyammishra37953@gmail.com</t>
  </si>
  <si>
    <t>https://drive.google.com/file/d/12-cW1bTn2hwiyMJb68Xa1RI4TdvQgJKl/view?usp=drivesdk</t>
  </si>
  <si>
    <t>12-cW1bTn2hwiyMJb68Xa1RI4TdvQgJKl</t>
  </si>
  <si>
    <t>Abineth Anantharam</t>
  </si>
  <si>
    <t>abineth2004@gmail.com</t>
  </si>
  <si>
    <t>Indian Institute of Information Technology Tiruchirappalli</t>
  </si>
  <si>
    <t>https://drive.google.com/file/d/1TbjxfzZdLdGBRkPa18EbuM-Xc_PHNXIx/view?usp=drivesdk</t>
  </si>
  <si>
    <t>1TbjxfzZdLdGBRkPa18EbuM-Xc_PHNXIx</t>
  </si>
  <si>
    <t>Arpit Kesharwani</t>
  </si>
  <si>
    <t>ak82@iitbbs.ac.in</t>
  </si>
  <si>
    <t>https://drive.google.com/file/d/1MX8RpvMzkeUpJFtPQVDdte4Mt6Tj4kEo/view?usp=drivesdk</t>
  </si>
  <si>
    <t>1MX8RpvMzkeUpJFtPQVDdte4Mt6Tj4kEo</t>
  </si>
  <si>
    <t>Document successfully created; Document successfully merged; PDF created; Manually run by 200020040@iitdh.ac.in; Timestamp: Mar 17 2022 10:22 PM</t>
  </si>
  <si>
    <t>Aditya</t>
  </si>
  <si>
    <t>guptaadi96433@gmail.com</t>
  </si>
  <si>
    <t>https://drive.google.com/file/d/1qhvfJ-Dsor9NUnfJQXqS0ZIkGSa751ev/view?usp=drivesdk</t>
  </si>
  <si>
    <t>1qhvfJ-Dsor9NUnfJQXqS0ZIkGSa751ev</t>
  </si>
  <si>
    <t>DEV JAIN</t>
  </si>
  <si>
    <t>2020ucs0079@iitjammu.ac.in</t>
  </si>
  <si>
    <t>IIT Jammu</t>
  </si>
  <si>
    <t>https://drive.google.com/file/d/13yRiaiu8in9cJkOJGDd0tRakkqq7SeH5/view?usp=drivesdk</t>
  </si>
  <si>
    <t>13yRiaiu8in9cJkOJGDd0tRakkqq7SeH5</t>
  </si>
  <si>
    <t>Ved Sharda</t>
  </si>
  <si>
    <t>vedsharda@gmail.com</t>
  </si>
  <si>
    <t>Indian Institute of Technology (BHU) Varanasi</t>
  </si>
  <si>
    <t>https://drive.google.com/file/d/142sehdEmHbKvkekta09nZhMOuGXdjCBa/view?usp=drivesdk</t>
  </si>
  <si>
    <t>142sehdEmHbKvkekta09nZhMOuGXdjCBa</t>
  </si>
  <si>
    <t>Chintan</t>
  </si>
  <si>
    <t>chintu.amrit3@gmail.com</t>
  </si>
  <si>
    <t>The LNM Institute of Information Technology</t>
  </si>
  <si>
    <t>https://drive.google.com/file/d/1Ci4TDRQE7ma1cezTSWm_0jeHq0qDmW-d/view?usp=drivesdk</t>
  </si>
  <si>
    <t>1Ci4TDRQE7ma1cezTSWm_0jeHq0qDmW-d</t>
  </si>
  <si>
    <t>Piyush Sharma</t>
  </si>
  <si>
    <t>piyushsharmaiit20@gmail.com</t>
  </si>
  <si>
    <t>https://drive.google.com/file/d/1FabQ3kx6VYLZPeJAiNQgYACYHUCRyxWD/view?usp=drivesdk</t>
  </si>
  <si>
    <t>1FabQ3kx6VYLZPeJAiNQgYACYHUCRyxWD</t>
  </si>
  <si>
    <t>Abhijeet Singh</t>
  </si>
  <si>
    <t>singh15898@gmail.com</t>
  </si>
  <si>
    <t>https://drive.google.com/file/d/1Q8bmGpsPGVJQfiw2UuVlmnTOtd9nvG5c/view?usp=drivesdk</t>
  </si>
  <si>
    <t>1Q8bmGpsPGVJQfiw2UuVlmnTOtd9nvG5c</t>
  </si>
  <si>
    <t>Document successfully created; Document successfully merged; PDF created; Manually run by 200020040@iitdh.ac.in; Timestamp: Mar 17 2022 10:23 PM</t>
  </si>
  <si>
    <t>Abhijeet Kumar Singh</t>
  </si>
  <si>
    <t>abhijeetsisodiya97@gmail.com</t>
  </si>
  <si>
    <t>https://drive.google.com/file/d/1hhInCQqi22U3lEQCrTEn9SD_d4WCG7Aj/view?usp=drivesdk</t>
  </si>
  <si>
    <t>1hhInCQqi22U3lEQCrTEn9SD_d4WCG7Aj</t>
  </si>
  <si>
    <t>Harsh</t>
  </si>
  <si>
    <t>singh.harsh10012001@gmail.com</t>
  </si>
  <si>
    <t>https://drive.google.com/file/d/1IUdTU_DUlXz5AFrvDJaU89krj-E70aic/view?usp=drivesdk</t>
  </si>
  <si>
    <t>1IUdTU_DUlXz5AFrvDJaU89krj-E70aic</t>
  </si>
  <si>
    <t>Document successfully created; Document successfully merged; PDF created; Manually run by 200020040@iitdh.ac.in; Timestamp: Mar 17 2022 10:24 PM</t>
  </si>
  <si>
    <t>Shlok Goyal</t>
  </si>
  <si>
    <t>subhamgoyal2014@gmail.com</t>
  </si>
  <si>
    <t>https://drive.google.com/file/d/1pYvpNSj6vtvMw3IHRqSYhIw7olCZU3C6/view?usp=drivesdk</t>
  </si>
  <si>
    <t>1pYvpNSj6vtvMw3IHRqSYhIw7olCZU3C6</t>
  </si>
  <si>
    <t>PRAHALAD VIJAYKUMAR</t>
  </si>
  <si>
    <t>prahalad.vijaykumar.20031@iitgoa.ac.in</t>
  </si>
  <si>
    <t>Indian Institute of Technology Goa</t>
  </si>
  <si>
    <t>https://drive.google.com/file/d/1qa5m636CkglyjrD1PUkHxneD1rk54LhN/view?usp=drivesdk</t>
  </si>
  <si>
    <t>1qa5m636CkglyjrD1PUkHxneD1rk54LhN</t>
  </si>
  <si>
    <t>Kartik</t>
  </si>
  <si>
    <t>karthikjagadeeshponarkar@gmail.com</t>
  </si>
  <si>
    <t>https://drive.google.com/file/d/1YsJA2_-9Tumb2f0hIHdhUdoaEJHfgQ4G/view?usp=drivesdk</t>
  </si>
  <si>
    <t>1YsJA2_-9Tumb2f0hIHdhUdoaEJHfgQ4G</t>
  </si>
  <si>
    <t>Kunjan Gevariya</t>
  </si>
  <si>
    <t>kunjangevariya2468@gmail.com</t>
  </si>
  <si>
    <t>https://drive.google.com/file/d/1epDoK39_Xxj4qwkgmp84c1RsRJ2M5nHX/view?usp=drivesdk</t>
  </si>
  <si>
    <t>1epDoK39_Xxj4qwkgmp84c1RsRJ2M5nHX</t>
  </si>
  <si>
    <t>dummy learnner</t>
  </si>
  <si>
    <t>learnnerdummy@gmail.com</t>
  </si>
  <si>
    <t>College Of Engineering Pune</t>
  </si>
  <si>
    <t>https://drive.google.com/file/d/1PXWdC5qIv8dKp5tTIO13lVD2R72x_y5b/view?usp=drivesdk</t>
  </si>
  <si>
    <t>1PXWdC5qIv8dKp5tTIO13lVD2R72x_y5b</t>
  </si>
  <si>
    <t>Suraj Kumar</t>
  </si>
  <si>
    <t>surajkrishankumaryadav@gmail.com</t>
  </si>
  <si>
    <t>https://drive.google.com/file/d/1gkdqNNrc5j5V5LnEIynIUDxM2QIvVsZz/view?usp=drivesdk</t>
  </si>
  <si>
    <t>1gkdqNNrc5j5V5LnEIynIUDxM2QIvVsZz</t>
  </si>
  <si>
    <t>Document successfully created; Document successfully merged; PDF created; Manually run by 200020040@iitdh.ac.in; Timestamp: Mar 17 2022 10:25 PM</t>
  </si>
  <si>
    <t>Abhinay Kumar</t>
  </si>
  <si>
    <t>kumarabhinay500@gmail.com</t>
  </si>
  <si>
    <t>National Institute of Technology Kurukshetra</t>
  </si>
  <si>
    <t>https://drive.google.com/file/d/1vTZU3EGGxpLm2E4ZIwR_7FXMrz9ArroZ/view?usp=drivesdk</t>
  </si>
  <si>
    <t>1vTZU3EGGxpLm2E4ZIwR_7FXMrz9ArroZ</t>
  </si>
  <si>
    <t>G O Amrutha Praveen</t>
  </si>
  <si>
    <t>https://drive.google.com/file/d/1DU5bN3kNfzL_y4pD1C6DyPNMVcEWwXOz/view?usp=drivesdk</t>
  </si>
  <si>
    <t>1DU5bN3kNfzL_y4pD1C6DyPNMVcEWwXOz</t>
  </si>
  <si>
    <t>NISHANTH S</t>
  </si>
  <si>
    <t>nishanths.is20@rvce.edu.in</t>
  </si>
  <si>
    <t>RV College of Engineering</t>
  </si>
  <si>
    <t>https://drive.google.com/file/d/1ALU-F_qDNjp-YPAP5BYLs83uZiiO8EEK/view?usp=drivesdk</t>
  </si>
  <si>
    <t>1ALU-F_qDNjp-YPAP5BYLs83uZiiO8EEK</t>
  </si>
  <si>
    <t>Asad Nizami</t>
  </si>
  <si>
    <t>asad.nizami123@gmail.com</t>
  </si>
  <si>
    <t>Jawaharlal Nehru University</t>
  </si>
  <si>
    <t>https://drive.google.com/file/d/1XpKLTprc4Q4raXewDtRZBHOp-LqoC5W3/view?usp=drivesdk</t>
  </si>
  <si>
    <t>1XpKLTprc4Q4raXewDtRZBHOp-LqoC5W3</t>
  </si>
  <si>
    <t>08absahil@gmail.com</t>
  </si>
  <si>
    <t>https://drive.google.com/file/d/1BpmYMpxm6EcjIYGbJz4EhLf11O2MEY66/view?usp=drivesdk</t>
  </si>
  <si>
    <t>1BpmYMpxm6EcjIYGbJz4EhLf11O2MEY66</t>
  </si>
  <si>
    <t>Unmesh Kumar</t>
  </si>
  <si>
    <t>unmeshkamleshkumar@gmail.com</t>
  </si>
  <si>
    <t>https://drive.google.com/file/d/1_Q_mtQgfEnLJ7DcT4ZxvZx_PkD2QndTI/view?usp=drivesdk</t>
  </si>
  <si>
    <t>1_Q_mtQgfEnLJ7DcT4ZxvZx_PkD2QndTI</t>
  </si>
  <si>
    <t>Document successfully created; Document successfully merged; PDF created; Manually run by 200020040@iitdh.ac.in; Timestamp: Mar 17 2022 10:26 PM</t>
  </si>
  <si>
    <t>https://drive.google.com/file/d/1amekzUlMxI5AEfoR-Is3QL3rhA_dQgUE/view?usp=drivesdk</t>
  </si>
  <si>
    <t>1amekzUlMxI5AEfoR-Is3QL3rhA_dQgUE</t>
  </si>
  <si>
    <t>Kumar</t>
  </si>
  <si>
    <t>nalinkumar303@gmail.com</t>
  </si>
  <si>
    <t>Birla Institute of Technology, Mesra</t>
  </si>
  <si>
    <t>https://drive.google.com/file/d/1_jrqyQ5k9dB-Q8urJuAFQwt6Wch39Xdp/view?usp=drivesdk</t>
  </si>
  <si>
    <t>1_jrqyQ5k9dB-Q8urJuAFQwt6Wch39Xdp</t>
  </si>
  <si>
    <t>Harsh Vardhan Goenka</t>
  </si>
  <si>
    <t>hvgoenka2514@gmail.com</t>
  </si>
  <si>
    <t>Indian Institute of Technology Kharagpur</t>
  </si>
  <si>
    <t>https://drive.google.com/file/d/14Hk-wQNzjFMIzHAcpnYLqsZAZp5_3gAn/view?usp=drivesdk</t>
  </si>
  <si>
    <t>14Hk-wQNzjFMIzHAcpnYLqsZAZp5_3gAn</t>
  </si>
  <si>
    <t>Kanchi Pardhi</t>
  </si>
  <si>
    <t>kanchipardhi@gmail.com</t>
  </si>
  <si>
    <t>IIT Indore</t>
  </si>
  <si>
    <t>https://drive.google.com/file/d/1DqCme3jsCyh6snO7iBvRTuc-XHGOZfWA/view?usp=drivesdk</t>
  </si>
  <si>
    <t>1DqCme3jsCyh6snO7iBvRTuc-XHGOZfWA</t>
  </si>
  <si>
    <t>Sumedhsingh</t>
  </si>
  <si>
    <t>rajputsumedhsingh@gmail.com</t>
  </si>
  <si>
    <t>https://drive.google.com/file/d/19l7DpgqToZ-zbpLqmhcSmnhDjdBZE7IR/view?usp=drivesdk</t>
  </si>
  <si>
    <t>19l7DpgqToZ-zbpLqmhcSmnhDjdBZE7IR</t>
  </si>
  <si>
    <t>Document successfully created; Document successfully merged; PDF created; Manually run by 200020040@iitdh.ac.in; Timestamp: Mar 17 2022 10:27 PM</t>
  </si>
  <si>
    <t>Soham Nandy</t>
  </si>
  <si>
    <t>nandysoham16@gmail.com</t>
  </si>
  <si>
    <t>Indian Institute Of Technology Tirupati</t>
  </si>
  <si>
    <t>https://drive.google.com/file/d/1wnV5Ca363XCLRf62LnoXaefWHzsvxaVP/view?usp=drivesdk</t>
  </si>
  <si>
    <t>1wnV5Ca363XCLRf62LnoXaefWHzsvxaVP</t>
  </si>
  <si>
    <t>Srijay Singh Gusain</t>
  </si>
  <si>
    <t>20je0976@am.iitism.ac.in</t>
  </si>
  <si>
    <t>https://drive.google.com/file/d/1EGyY8w5RfkBU2r47VfPNcuh6vb07c1vi/view?usp=drivesdk</t>
  </si>
  <si>
    <t>1EGyY8w5RfkBU2r47VfPNcuh6vb07c1vi</t>
  </si>
  <si>
    <t>Prajwal Patil</t>
  </si>
  <si>
    <t>prajwalpatil509@gmail.com</t>
  </si>
  <si>
    <t>https://drive.google.com/file/d/1aaPyeEb9dbGEseORiuAMB2GVvXtW9O-D/view?usp=drivesdk</t>
  </si>
  <si>
    <t>1aaPyeEb9dbGEseORiuAMB2GVvXtW9O-D</t>
  </si>
  <si>
    <t>Shashank P</t>
  </si>
  <si>
    <t>https://drive.google.com/file/d/1ibb5-R9Bsxr_wT_Gn3RugO383Z4dyDo7/view?usp=drivesdk</t>
  </si>
  <si>
    <t>1ibb5-R9Bsxr_wT_Gn3RugO383Z4dyDo7</t>
  </si>
  <si>
    <t>https://drive.google.com/file/d/1d88yw8qFH6XVpygPpYVC2ujAef3Rk78l/view?usp=drivesdk</t>
  </si>
  <si>
    <t>1d88yw8qFH6XVpygPpYVC2ujAef3Rk78l</t>
  </si>
  <si>
    <t>Chunduri Manohar</t>
  </si>
  <si>
    <t>https://drive.google.com/file/d/1gdlgIEEtSGOd1FfT8yc-qTYU74EDKY3G/view?usp=drivesdk</t>
  </si>
  <si>
    <t>1gdlgIEEtSGOd1FfT8yc-qTYU74EDKY3G</t>
  </si>
  <si>
    <t>Document successfully created; Document successfully merged; PDF created; Manually run by 200020040@iitdh.ac.in; Timestamp: Mar 17 2022 10:28 PM</t>
  </si>
  <si>
    <t>Thati Bhanoday</t>
  </si>
  <si>
    <t>https://drive.google.com/file/d/18Xa_jL-FQPLnR3z-Lvbxz3pSShokVEED/view?usp=drivesdk</t>
  </si>
  <si>
    <t>18Xa_jL-FQPLnR3z-Lvbxz3pSShokVEED</t>
  </si>
  <si>
    <t>https://drive.google.com/file/d/1wZl939rt1LPbDc00W8l6ZW1Zb1Jv6jhN/view?usp=drivesdk</t>
  </si>
  <si>
    <t>1wZl939rt1LPbDc00W8l6ZW1Zb1Jv6jhN</t>
  </si>
  <si>
    <t>Priyansh Kumar</t>
  </si>
  <si>
    <t>kumarpriyansh34@gmail.com</t>
  </si>
  <si>
    <t>https://drive.google.com/file/d/1fcxl1TjHIlUJy_s4v9JBC-NlYENWFtyq/view?usp=drivesdk</t>
  </si>
  <si>
    <t>1fcxl1TjHIlUJy_s4v9JBC-NlYENWFtyq</t>
  </si>
  <si>
    <t>Satwik</t>
  </si>
  <si>
    <t>bw65496@gmail.com</t>
  </si>
  <si>
    <t>https://drive.google.com/file/d/1YlBNsqrP0rdnk9IKaBKFQKH3LIRaXK9s/view?usp=drivesdk</t>
  </si>
  <si>
    <t>1YlBNsqrP0rdnk9IKaBKFQKH3LIRaXK9s</t>
  </si>
  <si>
    <t>Arpan Gupta</t>
  </si>
  <si>
    <t>arpan5yu@gmail.com</t>
  </si>
  <si>
    <t>Indian Institute of Information Technology, Pune</t>
  </si>
  <si>
    <t>https://drive.google.com/file/d/1-RAtOCDtq57OEvn0nwl0vomZGsWdIxNm/view?usp=drivesdk</t>
  </si>
  <si>
    <t>1-RAtOCDtq57OEvn0nwl0vomZGsWdIxNm</t>
  </si>
  <si>
    <t>Document successfully created; Document successfully merged; PDF created; Manually run by 200020040@iitdh.ac.in; Timestamp: Mar 17 2022 10:29 PM</t>
  </si>
  <si>
    <t>abhishek Mittal</t>
  </si>
  <si>
    <t>https://drive.google.com/file/d/12w_ngnIWhdRKmuheQ422JAXt8JaSv36e/view?usp=drivesdk</t>
  </si>
  <si>
    <t>12w_ngnIWhdRKmuheQ422JAXt8JaSv36e</t>
  </si>
  <si>
    <t>Newtan AG Mukhopadhyay</t>
  </si>
  <si>
    <t>https://drive.google.com/file/d/1jn5jZR10VPggvkldcwaV0JGyoIguJ-AP/view?usp=drivesdk</t>
  </si>
  <si>
    <t>1jn5jZR10VPggvkldcwaV0JGyoIguJ-AP</t>
  </si>
  <si>
    <t>Yash Gupta</t>
  </si>
  <si>
    <t>yash_g@me.iitr.ac.in</t>
  </si>
  <si>
    <t>https://drive.google.com/file/d/1HJNi2Oc5pI3npoW5g56qYIaK2e9JDUon/view?usp=drivesdk</t>
  </si>
  <si>
    <t>1HJNi2Oc5pI3npoW5g56qYIaK2e9JDUon</t>
  </si>
  <si>
    <t>Sashwat Mishra</t>
  </si>
  <si>
    <t>mishrashashwat43@gmail.com</t>
  </si>
  <si>
    <t>National Institute of Technology, Kurukshetra</t>
  </si>
  <si>
    <t>https://drive.google.com/file/d/1213gPc64wCvUohvRPXdv7cGQ_sQaBZLE/view?usp=drivesdk</t>
  </si>
  <si>
    <t>1213gPc64wCvUohvRPXdv7cGQ_sQaBZLE</t>
  </si>
  <si>
    <t>TELLA RAJASHEKHAR REDDY</t>
  </si>
  <si>
    <t>rs510829@gmail.com</t>
  </si>
  <si>
    <t>https://drive.google.com/file/d/1sWciczXHD-SuNaV7K1OUp6JTHq_uduKJ/view?usp=drivesdk</t>
  </si>
  <si>
    <t>1sWciczXHD-SuNaV7K1OUp6JTHq_uduKJ</t>
  </si>
  <si>
    <t>Document successfully created; Document successfully merged; PDF created; Manually run by 200020040@iitdh.ac.in; Timestamp: Mar 17 2022 10:30 PM</t>
  </si>
  <si>
    <t>Muhammed Shiyadh</t>
  </si>
  <si>
    <t>ms38@iitbbs.ac.in</t>
  </si>
  <si>
    <t>https://drive.google.com/file/d/1yGe2gxCm95NfKHKGse0KA_xoRWuwuIAw/view?usp=drivesdk</t>
  </si>
  <si>
    <t>1yGe2gxCm95NfKHKGse0KA_xoRWuwuIAw</t>
  </si>
  <si>
    <t>Aman Gupta</t>
  </si>
  <si>
    <t>amangupta1995@gmail.com</t>
  </si>
  <si>
    <t>UPES</t>
  </si>
  <si>
    <t>https://drive.google.com/file/d/1pLM3Q__2cxpUiXQIlkSq3QTqN43gqeLL/view?usp=drivesdk</t>
  </si>
  <si>
    <t>1pLM3Q__2cxpUiXQIlkSq3QTqN43gqeLL</t>
  </si>
  <si>
    <t>kritika sharma</t>
  </si>
  <si>
    <t>ks916527@gmail.com</t>
  </si>
  <si>
    <t>Shoolini University</t>
  </si>
  <si>
    <t>https://drive.google.com/file/d/1Uj9jpECirjF2jTsniPh3qPCp5zKuqwDA/view?usp=drivesdk</t>
  </si>
  <si>
    <t>1Uj9jpECirjF2jTsniPh3qPCp5zKuqwDA</t>
  </si>
  <si>
    <t>AMIT KUMAR PANDIT</t>
  </si>
  <si>
    <t>20cs01035@iitbbs.ac.in</t>
  </si>
  <si>
    <t>https://drive.google.com/file/d/1_cLwtQ85HOtGKs9xE8ofc3rJhcc8vW_i/view?usp=drivesdk</t>
  </si>
  <si>
    <t>1_cLwtQ85HOtGKs9xE8ofc3rJhcc8vW_i</t>
  </si>
  <si>
    <t>Keshav Gupta</t>
  </si>
  <si>
    <t>keshavgupta2100@gmail.com</t>
  </si>
  <si>
    <t>Dr. Akhilesh Das Gupta Institute of Technology &amp; Management</t>
  </si>
  <si>
    <t>https://drive.google.com/file/d/1d53UL64pwktNeZap8X8b3o3Dei2ZCHV3/view?usp=drivesdk</t>
  </si>
  <si>
    <t>1d53UL64pwktNeZap8X8b3o3Dei2ZCHV3</t>
  </si>
  <si>
    <t>Document successfully created; Document successfully merged; PDF created; Manually run by 200020040@iitdh.ac.in; Timestamp: Mar 17 2022 10:31 PM</t>
  </si>
  <si>
    <t>Hariprasad B</t>
  </si>
  <si>
    <t>hariprasad19036@cse.ssn.edu.in</t>
  </si>
  <si>
    <t>SSN College of Engineering</t>
  </si>
  <si>
    <t>https://drive.google.com/file/d/1qcM2g0C-zre7J2yZzgAPYmjzh7smS9Yn/view?usp=drivesdk</t>
  </si>
  <si>
    <t>1qcM2g0C-zre7J2yZzgAPYmjzh7smS9Yn</t>
  </si>
  <si>
    <t>Rahul Sumbly</t>
  </si>
  <si>
    <t>rahulrtg7703@gmail.com</t>
  </si>
  <si>
    <t>Birla Institute of Technology &amp; Science, Pilani - Dubai Campus</t>
  </si>
  <si>
    <t>https://drive.google.com/file/d/1QZEFYcL_jzlA-erk3gQG_HI3h2FgEQZ0/view?usp=drivesdk</t>
  </si>
  <si>
    <t>1QZEFYcL_jzlA-erk3gQG_HI3h2FgEQZ0</t>
  </si>
  <si>
    <t>Jaydeep Machhi</t>
  </si>
  <si>
    <t>jaydeepmachhi999997@gmail.com</t>
  </si>
  <si>
    <t>DA-IICT</t>
  </si>
  <si>
    <t>https://drive.google.com/file/d/1by7s45OcFuU9nop9ay8w-P1sDDlN6NNu/view?usp=drivesdk</t>
  </si>
  <si>
    <t>1by7s45OcFuU9nop9ay8w-P1sDDlN6NNu</t>
  </si>
  <si>
    <t>Sumit Kumar</t>
  </si>
  <si>
    <t>messikumar66@gmail.com</t>
  </si>
  <si>
    <t>Bal Bharati Public School Pitampura</t>
  </si>
  <si>
    <t>https://drive.google.com/file/d/1cWrM65BbEbw7UXvNhyeHENrcC1IfnDxK/view?usp=drivesdk</t>
  </si>
  <si>
    <t>1cWrM65BbEbw7UXvNhyeHENrcC1IfnDxK</t>
  </si>
  <si>
    <t>Tejas Kulkarni</t>
  </si>
  <si>
    <t>tejaskulkarni785@gmail.com</t>
  </si>
  <si>
    <t>Vidyalankar Institute of Technology(VIT)</t>
  </si>
  <si>
    <t>https://drive.google.com/file/d/17asXocSozvH81G_NmQ69bKIf_FzBST2b/view?usp=drivesdk</t>
  </si>
  <si>
    <t>17asXocSozvH81G_NmQ69bKIf_FzBST2b</t>
  </si>
  <si>
    <t>Gowtham Sai</t>
  </si>
  <si>
    <t>gowthamsai.workspace@gmail.com</t>
  </si>
  <si>
    <t>https://drive.google.com/file/d/1xQk26OzuubwCNIvyIUcP4oW4DwgRAGx2/view?usp=drivesdk</t>
  </si>
  <si>
    <t>1xQk26OzuubwCNIvyIUcP4oW4DwgRAGx2</t>
  </si>
  <si>
    <t>Document successfully created; Document successfully merged; PDF created; Manually run by 200020040@iitdh.ac.in; Timestamp: Mar 17 2022 10:32 PM</t>
  </si>
  <si>
    <t>Richardxx00</t>
  </si>
  <si>
    <t>richard.kullu@gmail.com</t>
  </si>
  <si>
    <t>Delhi University</t>
  </si>
  <si>
    <t>https://drive.google.com/file/d/1u7fcrwmbWYnGf9H4sLdS9FSFCX1hJ2D2/view?usp=drivesdk</t>
  </si>
  <si>
    <t>1u7fcrwmbWYnGf9H4sLdS9FSFCX1hJ2D2</t>
  </si>
  <si>
    <t>SD</t>
  </si>
  <si>
    <t>sarveshdwivedi221b@gmail.com</t>
  </si>
  <si>
    <t>Indian Institute of Engineering Science And Technology, Shibpur</t>
  </si>
  <si>
    <t>https://drive.google.com/file/d/1e3E3JOJzpYOqE_FGu1g46C5pXfFbT-0Q/view?usp=drivesdk</t>
  </si>
  <si>
    <t>1e3E3JOJzpYOqE_FGu1g46C5pXfFbT-0Q</t>
  </si>
  <si>
    <t>Lokesh N N</t>
  </si>
  <si>
    <t>lokesh011101@gmail.com</t>
  </si>
  <si>
    <t>https://drive.google.com/file/d/1WfwYNwG6YBIA_cyedN-uSDyn2qBqkw14/view?usp=drivesdk</t>
  </si>
  <si>
    <t>1WfwYNwG6YBIA_cyedN-uSDyn2qBqkw14</t>
  </si>
  <si>
    <t>Vardan Jain</t>
  </si>
  <si>
    <t>jainvardan5@gmail.com</t>
  </si>
  <si>
    <t>https://drive.google.com/file/d/1uZsWV7uKOLBdQMTtpqYCfoqMC5efl7hH/view?usp=drivesdk</t>
  </si>
  <si>
    <t>1uZsWV7uKOLBdQMTtpqYCfoqMC5efl7hH</t>
  </si>
  <si>
    <t>Akshat Anand</t>
  </si>
  <si>
    <t>20cs01044@iitbbs.ac.in</t>
  </si>
  <si>
    <t>https://drive.google.com/file/d/1_eUYG_FHtdVUKqQrnkSpdzn2jHvtvpLh/view?usp=drivesdk</t>
  </si>
  <si>
    <t>1_eUYG_FHtdVUKqQrnkSpdzn2jHvtvpLh</t>
  </si>
  <si>
    <t>Document successfully created; Document successfully merged; PDF created; Manually run by 200020040@iitdh.ac.in; Timestamp: Mar 17 2022 10:33 PM</t>
  </si>
  <si>
    <t>Jayasooryan</t>
  </si>
  <si>
    <t>jayasoorya001@gmail.com</t>
  </si>
  <si>
    <t>https://drive.google.com/file/d/1wIwhgG5EWxL6Qhel6kl7EJLtwIZ2sqfx/view?usp=drivesdk</t>
  </si>
  <si>
    <t>1wIwhgG5EWxL6Qhel6kl7EJLtwIZ2sqfx</t>
  </si>
  <si>
    <t>Subhajit Ghosh</t>
  </si>
  <si>
    <t>s.ghoshsovutz@gmail.com</t>
  </si>
  <si>
    <t>Government Engineering College Ajmer</t>
  </si>
  <si>
    <t>https://drive.google.com/file/d/1HzpNB1LW7BUcwjmMzxMqRjOifBI405bY/view?usp=drivesdk</t>
  </si>
  <si>
    <t>1HzpNB1LW7BUcwjmMzxMqRjOifBI405bY</t>
  </si>
  <si>
    <t>Rupesh Kalantre</t>
  </si>
  <si>
    <t>rupu.kalantre@gmail.com</t>
  </si>
  <si>
    <t>https://drive.google.com/file/d/1nikyIYqrBTC4acy6xEaz9izTS1SCco5z/view?usp=drivesdk</t>
  </si>
  <si>
    <t>1nikyIYqrBTC4acy6xEaz9izTS1SCco5z</t>
  </si>
  <si>
    <t>Akash S P</t>
  </si>
  <si>
    <t>20i306@psgtech.ac.in</t>
  </si>
  <si>
    <t>PSG College Of Technology</t>
  </si>
  <si>
    <t>https://drive.google.com/file/d/1Nb-xLvWHPi2JL18a9eKj4MZQa52nSCYB/view?usp=drivesdk</t>
  </si>
  <si>
    <t>1Nb-xLvWHPi2JL18a9eKj4MZQa52nSCYB</t>
  </si>
  <si>
    <t>Y Yaswanth Reddy</t>
  </si>
  <si>
    <t>Yaswanth Reddy Y</t>
  </si>
  <si>
    <t>https://drive.google.com/file/d/10_UnGRu7qTk7Nm1LeJKSP1KwbwBVzgAB/view?usp=drivesdk</t>
  </si>
  <si>
    <t>10_UnGRu7qTk7Nm1LeJKSP1KwbwBVzgAB</t>
  </si>
  <si>
    <t>Sundeep Chand</t>
  </si>
  <si>
    <t>sundeep.chand2001@gmail.com</t>
  </si>
  <si>
    <t>https://drive.google.com/file/d/1cAA2cJt4abPKdMlKcxyO07sNgqZNKscl/view?usp=drivesdk</t>
  </si>
  <si>
    <t>1cAA2cJt4abPKdMlKcxyO07sNgqZNKscl</t>
  </si>
  <si>
    <t>Document successfully created; Document successfully merged; PDF created; Manually run by 200020040@iitdh.ac.in; Timestamp: Mar 17 2022 10:34 PM</t>
  </si>
  <si>
    <t>Maya S Rao</t>
  </si>
  <si>
    <t>mayasrao25@gmail.com</t>
  </si>
  <si>
    <t>https://drive.google.com/file/d/1XIqTbpiJsenl43X_yCn-MAqY-50QOX6l/view?usp=drivesdk</t>
  </si>
  <si>
    <t>1XIqTbpiJsenl43X_yCn-MAqY-50QOX6l</t>
  </si>
  <si>
    <t>ADITYA BAL GUPTA</t>
  </si>
  <si>
    <t>2020csb1067@iitrpr.ac.in</t>
  </si>
  <si>
    <t>Indian Institute Of Technology Ropar</t>
  </si>
  <si>
    <t>https://drive.google.com/file/d/1m3zmLKL9aKacJkQI2fKiQG6wciIqrCyJ/view?usp=drivesdk</t>
  </si>
  <si>
    <t>1m3zmLKL9aKacJkQI2fKiQG6wciIqrCyJ</t>
  </si>
  <si>
    <t>Kavali Sri Vyshnavi Devi</t>
  </si>
  <si>
    <t>ksvd1234@gmail.com</t>
  </si>
  <si>
    <t>https://drive.google.com/file/d/1YsqOgDkYLo7hVjWNssMM-3y2thTuhdJI/view?usp=drivesdk</t>
  </si>
  <si>
    <t>1YsqOgDkYLo7hVjWNssMM-3y2thTuhdJI</t>
  </si>
  <si>
    <t>A.Venkata Siva Sai</t>
  </si>
  <si>
    <t>https://drive.google.com/file/d/1lKFrRkRutH7LcJ4TqlirMUOOu6iwBet6/view?usp=drivesdk</t>
  </si>
  <si>
    <t>1lKFrRkRutH7LcJ4TqlirMUOOu6iwBet6</t>
  </si>
  <si>
    <t>Document successfully created; Document successfully merged; PDF created; Manually run by 200020040@iitdh.ac.in; Timestamp: Mar 17 2022 10:35 PM</t>
  </si>
  <si>
    <t>Deepamoy Pal</t>
  </si>
  <si>
    <t>dmpal2002@gmail.com</t>
  </si>
  <si>
    <t>Jadavpur University</t>
  </si>
  <si>
    <t>https://drive.google.com/file/d/1zdEtO1G9vs--IDGXTeI3Hlbhpd-2Kjtg/view?usp=drivesdk</t>
  </si>
  <si>
    <t>1zdEtO1G9vs--IDGXTeI3Hlbhpd-2Kjtg</t>
  </si>
  <si>
    <t>Deepak Yadav</t>
  </si>
  <si>
    <t>dy06901@gmail.com</t>
  </si>
  <si>
    <t>https://drive.google.com/file/d/1JBLXkvB9z6a7fuUFmV5cclWSDEpHs9wi/view?usp=drivesdk</t>
  </si>
  <si>
    <t>1JBLXkvB9z6a7fuUFmV5cclWSDEpHs9wi</t>
  </si>
  <si>
    <t>Arun Bhat</t>
  </si>
  <si>
    <t>arunkonebhat@gmail.com</t>
  </si>
  <si>
    <t>https://drive.google.com/file/d/1oQ6uYdnaOsY9HxfEU4nA5l7jbEG4_iEP/view?usp=drivesdk</t>
  </si>
  <si>
    <t>1oQ6uYdnaOsY9HxfEU4nA5l7jbEG4_iEP</t>
  </si>
  <si>
    <t>Meghana Sripalle</t>
  </si>
  <si>
    <t>meghanasripalle@gmail.com</t>
  </si>
  <si>
    <t>https://drive.google.com/file/d/1x1oE9w_7KZCFeLw4urdjS3vfHRDgv4xI/view?usp=drivesdk</t>
  </si>
  <si>
    <t>1x1oE9w_7KZCFeLw4urdjS3vfHRDgv4xI</t>
  </si>
  <si>
    <t>Ujjwal Kumar</t>
  </si>
  <si>
    <t>ujjusoni2017@gmail.com</t>
  </si>
  <si>
    <t>BIT Sindri</t>
  </si>
  <si>
    <t>https://drive.google.com/file/d/1QpDIHiW6IREmBWoQ9W39r1guyVWVBuSH/view?usp=drivesdk</t>
  </si>
  <si>
    <t>1QpDIHiW6IREmBWoQ9W39r1guyVWVBuSH</t>
  </si>
  <si>
    <t>karthik raja anandan</t>
  </si>
  <si>
    <t>sarabesh2001@gmail.com</t>
  </si>
  <si>
    <t>https://drive.google.com/file/d/1UUQQlxNafld3V_FSByKzQYWqdGIzVlHq/view?usp=drivesdk</t>
  </si>
  <si>
    <t>1UUQQlxNafld3V_FSByKzQYWqdGIzVlHq</t>
  </si>
  <si>
    <t>Document successfully created; Document successfully merged; PDF created; Manually run by 200020040@iitdh.ac.in; Timestamp: Mar 17 2022 10:36 PM</t>
  </si>
  <si>
    <t>Harshit Mali</t>
  </si>
  <si>
    <t>harshitmali56@gmail.com</t>
  </si>
  <si>
    <t>Atharva College Of Engineering</t>
  </si>
  <si>
    <t>https://drive.google.com/file/d/1VDBei7BREyPq7HlO_Ulp9fYuQbr5vgzg/view?usp=drivesdk</t>
  </si>
  <si>
    <t>1VDBei7BREyPq7HlO_Ulp9fYuQbr5vgzg</t>
  </si>
  <si>
    <t>Anish</t>
  </si>
  <si>
    <t>anishpashte10@gmail.com</t>
  </si>
  <si>
    <t>https://drive.google.com/file/d/1td1xWZEsVUuoZZ-xMw1gZzCq9TJl4wKP/view?usp=drivesdk</t>
  </si>
  <si>
    <t>1td1xWZEsVUuoZZ-xMw1gZzCq9TJl4wKP</t>
  </si>
  <si>
    <t>Pavan Kumar V Patil</t>
  </si>
  <si>
    <t>https://drive.google.com/file/d/1TyxhJqpzmboUrCTfa6pMhvLh_lxMhv-t/view?usp=drivesdk</t>
  </si>
  <si>
    <t>1TyxhJqpzmboUrCTfa6pMhvLh_lxMhv-t</t>
  </si>
  <si>
    <t>Akash Kumbar</t>
  </si>
  <si>
    <t>akashask50@gmail.com</t>
  </si>
  <si>
    <t>KLE Technological University</t>
  </si>
  <si>
    <t>https://drive.google.com/file/d/1SqLC0WpYcyG260mxR0OPitPr6N-MR1C6/view?usp=drivesdk</t>
  </si>
  <si>
    <t>1SqLC0WpYcyG260mxR0OPitPr6N-MR1C6</t>
  </si>
  <si>
    <t>Pratik Mamdapure</t>
  </si>
  <si>
    <t>pratikmamdapure@gmail.com</t>
  </si>
  <si>
    <t>SCTR'S Pune Institute of Computer Technology</t>
  </si>
  <si>
    <t>https://drive.google.com/file/d/14jgaBKN26drI4FqvVbOueSbobI_NkWXd/view?usp=drivesdk</t>
  </si>
  <si>
    <t>14jgaBKN26drI4FqvVbOueSbobI_NkWXd</t>
  </si>
  <si>
    <t>yo Man</t>
  </si>
  <si>
    <t>nkchaudhary00@gmail.com</t>
  </si>
  <si>
    <t>https://drive.google.com/file/d/1NcF_WzsMNAUNKoHcBNPHmudYtY7jLrI1/view?usp=drivesdk</t>
  </si>
  <si>
    <t>1NcF_WzsMNAUNKoHcBNPHmudYtY7jLrI1</t>
  </si>
  <si>
    <t>Document successfully created; Document successfully merged; PDF created; Manually run by 200020040@iitdh.ac.in; Timestamp: Mar 17 2022 10:37 PM</t>
  </si>
  <si>
    <t>Belthangady Siddharth Prabhu</t>
  </si>
  <si>
    <t>bsiddharthprabhu9@gmail.com</t>
  </si>
  <si>
    <t>https://drive.google.com/file/d/15b1lPpOcEcGy1WLqLIdqS8lyC1-r1avO/view?usp=drivesdk</t>
  </si>
  <si>
    <t>15b1lPpOcEcGy1WLqLIdqS8lyC1-r1avO</t>
  </si>
  <si>
    <t>Sourabh Kumar</t>
  </si>
  <si>
    <t>kumarsourabh755@gmail.com</t>
  </si>
  <si>
    <t>https://drive.google.com/file/d/1xmRKoS3h5F8tRcb1Zkoc4wGAuvYV43du/view?usp=drivesdk</t>
  </si>
  <si>
    <t>1xmRKoS3h5F8tRcb1Zkoc4wGAuvYV43du</t>
  </si>
  <si>
    <t>Saatvik</t>
  </si>
  <si>
    <t>ssatviklnsangwan@gmail.com</t>
  </si>
  <si>
    <t>https://drive.google.com/file/d/1dVp64EVKOPZ8XCEifOd0bbGUWsMEd3yS/view?usp=drivesdk</t>
  </si>
  <si>
    <t>1dVp64EVKOPZ8XCEifOd0bbGUWsMEd3yS</t>
  </si>
  <si>
    <t>Swapnil Tatiya</t>
  </si>
  <si>
    <t>20ec01017@iitbbs.ac.in</t>
  </si>
  <si>
    <t>https://drive.google.com/file/d/1wmCtMGWqcIfVzR82JTZewA8fdYjxMwUT/view?usp=drivesdk</t>
  </si>
  <si>
    <t>1wmCtMGWqcIfVzR82JTZewA8fdYjxMwUT</t>
  </si>
  <si>
    <t>Aryan Gupta</t>
  </si>
  <si>
    <t>aryangupta0329@gmail.com</t>
  </si>
  <si>
    <t>Indraprastha Institute of Information Technology Delhi</t>
  </si>
  <si>
    <t>https://drive.google.com/file/d/1GSTiiLF_wEjIVC7y4cjIhn9ygSGsT44B/view?usp=drivesdk</t>
  </si>
  <si>
    <t>1GSTiiLF_wEjIVC7y4cjIhn9ygSGsT44B</t>
  </si>
  <si>
    <t>Document successfully created; Document successfully merged; PDF created; Manually run by 200020040@iitdh.ac.in; Timestamp: Mar 17 2022 10:38 PM</t>
  </si>
  <si>
    <t>Aditya Sharan</t>
  </si>
  <si>
    <t>adityasharan2001@gmail.com</t>
  </si>
  <si>
    <t>https://drive.google.com/file/d/1_hU9pqr-3zE6R5AU9LV9cCOOMCkNE4_D/view?usp=drivesdk</t>
  </si>
  <si>
    <t>1_hU9pqr-3zE6R5AU9LV9cCOOMCkNE4_D</t>
  </si>
  <si>
    <t>Sathvik Goud</t>
  </si>
  <si>
    <t>sathivkgoud123@gmail.com</t>
  </si>
  <si>
    <t>https://drive.google.com/file/d/10u48ViL6jZruUQ7PHAXOkxJukX-d9RsE/view?usp=drivesdk</t>
  </si>
  <si>
    <t>10u48ViL6jZruUQ7PHAXOkxJukX-d9RsE</t>
  </si>
  <si>
    <t>Rahul</t>
  </si>
  <si>
    <t>rahul.lather@codingninjas.com</t>
  </si>
  <si>
    <t>S.D. COLLEGE OF MANAGEMENT STUDIES</t>
  </si>
  <si>
    <t>https://drive.google.com/file/d/1ilrmTmI6izDlpE1OUadlHIEL9v5YMFI7/view?usp=drivesdk</t>
  </si>
  <si>
    <t>1ilrmTmI6izDlpE1OUadlHIEL9v5YMFI7</t>
  </si>
  <si>
    <t>Kovilapu Karthik</t>
  </si>
  <si>
    <t>karthikkovilapu123@gmail.com</t>
  </si>
  <si>
    <t>https://drive.google.com/file/d/1OfYKD3jA893K8Nx7l5lQNN3hJYsOLoQu/view?usp=drivesdk</t>
  </si>
  <si>
    <t>1OfYKD3jA893K8Nx7l5lQNN3hJYsOLoQu</t>
  </si>
  <si>
    <t>Vaibhav Jain</t>
  </si>
  <si>
    <t>10sunny1998@gmail.com</t>
  </si>
  <si>
    <t>Bharati Vidyapeeth's Institute of Computer Applications and Management (BVICAM)</t>
  </si>
  <si>
    <t>https://drive.google.com/file/d/1JlsAnL7_RfNh0OdGBvwqpYgEMAyumP6Q/view?usp=drivesdk</t>
  </si>
  <si>
    <t>1JlsAnL7_RfNh0OdGBvwqpYgEMAyumP6Q</t>
  </si>
  <si>
    <t>Paras Goyal</t>
  </si>
  <si>
    <t>goyalparas063@gmail.com</t>
  </si>
  <si>
    <t>https://drive.google.com/file/d/1OsTS5SzFJCHKwSn97MC_V194UqK61902/view?usp=drivesdk</t>
  </si>
  <si>
    <t>1OsTS5SzFJCHKwSn97MC_V194UqK61902</t>
  </si>
  <si>
    <t>No name</t>
  </si>
  <si>
    <t>nandbavariya08@gmail.com</t>
  </si>
  <si>
    <t>Delhi Technical Campus</t>
  </si>
  <si>
    <t>https://drive.google.com/file/d/1R3lx8Llt9AJc2j-njE15hm8suIxPL3UF/view?usp=drivesdk</t>
  </si>
  <si>
    <t>1R3lx8Llt9AJc2j-njE15hm8suIxPL3UF</t>
  </si>
  <si>
    <t>Document successfully created; Document successfully merged; PDF created; Manually run by 200020040@iitdh.ac.in; Timestamp: Mar 17 2022 10:39 PM</t>
  </si>
  <si>
    <t>Ashvin Bhat</t>
  </si>
  <si>
    <t>ashvinbhat14@gmail.com</t>
  </si>
  <si>
    <t>PES University</t>
  </si>
  <si>
    <t>https://drive.google.com/file/d/1AWSzhb-q_YrT8w7Ht5zkJBBUOpHz3cSW/view?usp=drivesdk</t>
  </si>
  <si>
    <t>1AWSzhb-q_YrT8w7Ht5zkJBBUOpHz3cSW</t>
  </si>
  <si>
    <t>Chirag Hegde</t>
  </si>
  <si>
    <t>chegde43@gmail.com</t>
  </si>
  <si>
    <t>https://drive.google.com/file/d/1tgfi3t6GNyLjThwICzN2m5mX2w_YvXIM/view?usp=drivesdk</t>
  </si>
  <si>
    <t>1tgfi3t6GNyLjThwICzN2m5mX2w_YvXIM</t>
  </si>
  <si>
    <t>BRIJESH KUMAR PATEL</t>
  </si>
  <si>
    <t>brijeshkumarpatel360@gmail.com</t>
  </si>
  <si>
    <t>Jagatpur PG College</t>
  </si>
  <si>
    <t>https://drive.google.com/file/d/1ey6nf8ewc6fMlaqLtpXf0zaWhNn87csu/view?usp=drivesdk</t>
  </si>
  <si>
    <t>1ey6nf8ewc6fMlaqLtpXf0zaWhNn87csu</t>
  </si>
  <si>
    <t>Shristi</t>
  </si>
  <si>
    <t>shristis308@gmail.com</t>
  </si>
  <si>
    <t>SRM Institute of Science &amp; Technology</t>
  </si>
  <si>
    <t>https://drive.google.com/file/d/1YzyHcSv1W6Tdh38o3E6wf7VQZfE5jk0L/view?usp=drivesdk</t>
  </si>
  <si>
    <t>1YzyHcSv1W6Tdh38o3E6wf7VQZfE5jk0L</t>
  </si>
  <si>
    <t>Document successfully created; Document successfully merged; PDF created; Manually run by 200020040@iitdh.ac.in; Timestamp: Mar 17 2022 10:40 PM</t>
  </si>
  <si>
    <t>Adarsh Kumar Mall</t>
  </si>
  <si>
    <t>https://drive.google.com/file/d/1yFRl-cUqgzEDjgLUk7iPq8pXrIPZi2Hr/view?usp=drivesdk</t>
  </si>
  <si>
    <t>1yFRl-cUqgzEDjgLUk7iPq8pXrIPZi2Hr</t>
  </si>
  <si>
    <t>sairam kandgule</t>
  </si>
  <si>
    <t>sairamkandgule@gmail.com</t>
  </si>
  <si>
    <t>MLR Institute of Technology</t>
  </si>
  <si>
    <t>https://drive.google.com/file/d/1ABH40P0IteB9mc-nHIgtfvG1TIEQk81l/view?usp=drivesdk</t>
  </si>
  <si>
    <t>1ABH40P0IteB9mc-nHIgtfvG1TIEQk81l</t>
  </si>
  <si>
    <t>Karthik Karthi</t>
  </si>
  <si>
    <t>karthikkarthi1597@gmail.com</t>
  </si>
  <si>
    <t>Kalpataru Institute Of Technology</t>
  </si>
  <si>
    <t>https://drive.google.com/file/d/1P1SD6u5FeDCmZ5fOpyHnmJ5blxsP8NsB/view?usp=drivesdk</t>
  </si>
  <si>
    <t>1P1SD6u5FeDCmZ5fOpyHnmJ5blxsP8NsB</t>
  </si>
  <si>
    <t>Teja Duddupudi</t>
  </si>
  <si>
    <t>tejad245@gmail.com</t>
  </si>
  <si>
    <t>Basaveshwar Engineering College</t>
  </si>
  <si>
    <t>https://drive.google.com/file/d/18TyrBvYuvVkuWS5yBI0qA3B37MiM6tuP/view?usp=drivesdk</t>
  </si>
  <si>
    <t>18TyrBvYuvVkuWS5yBI0qA3B37MiM6tuP</t>
  </si>
  <si>
    <t>Vidyasagar Singadi</t>
  </si>
  <si>
    <t>vidyasagar.singadi@gmail.com</t>
  </si>
  <si>
    <t>https://drive.google.com/file/d/1VOAsLyQhXwwNeDOLyFVMeRfAIHv-hF2Q/view?usp=drivesdk</t>
  </si>
  <si>
    <t>1VOAsLyQhXwwNeDOLyFVMeRfAIHv-hF2Q</t>
  </si>
  <si>
    <t>ankitjaiswal0391@gmail.com</t>
  </si>
  <si>
    <t>Institute of Engineering and Management (Ashram Building)</t>
  </si>
  <si>
    <t>https://drive.google.com/file/d/1D-T-e6khDtaHW6QEwR6tCIvfN5VESUBh/view?usp=drivesdk</t>
  </si>
  <si>
    <t>1D-T-e6khDtaHW6QEwR6tCIvfN5VESUBh</t>
  </si>
  <si>
    <t>Document successfully created; Document successfully merged; PDF created; Manually run by 200020040@iitdh.ac.in; Timestamp: Mar 17 2022 10:41 PM</t>
  </si>
  <si>
    <t>Srinivasan K</t>
  </si>
  <si>
    <t>20i345@psgtech.ac.in</t>
  </si>
  <si>
    <t>https://drive.google.com/file/d/10wJY6JOCuD1FeT-EPkyFs1DBCPbhvDPX/view?usp=drivesdk</t>
  </si>
  <si>
    <t>10wJY6JOCuD1FeT-EPkyFs1DBCPbhvDPX</t>
  </si>
  <si>
    <t>Ritwik Raj</t>
  </si>
  <si>
    <t>rajritwik231@gmail.com</t>
  </si>
  <si>
    <t>Narula Institute of Technology</t>
  </si>
  <si>
    <t>https://drive.google.com/file/d/1Uv1IZ_MFz2ogReUZ7U7INMEFW3AFV7KW/view?usp=drivesdk</t>
  </si>
  <si>
    <t>1Uv1IZ_MFz2ogReUZ7U7INMEFW3AFV7KW</t>
  </si>
  <si>
    <t>Pranav Kumar</t>
  </si>
  <si>
    <t>engineersempire0204@gmail.com</t>
  </si>
  <si>
    <t>Bhagalpur College Of Engineering</t>
  </si>
  <si>
    <t>https://drive.google.com/file/d/1spOFz_DaGbkuSo32n9qyN7qPUKRRiXFE/view?usp=drivesdk</t>
  </si>
  <si>
    <t>1spOFz_DaGbkuSo32n9qyN7qPUKRRiXFE</t>
  </si>
  <si>
    <t>Santhosh D</t>
  </si>
  <si>
    <t>santhosh1234dsa@gmail.com</t>
  </si>
  <si>
    <t>+918525082111</t>
  </si>
  <si>
    <t>VSB Engineering College</t>
  </si>
  <si>
    <t>https://drive.google.com/file/d/1mKzDxpSyilHbYYmsKyQQN4p3Tm_tkEoI/view?usp=drivesdk</t>
  </si>
  <si>
    <t>1mKzDxpSyilHbYYmsKyQQN4p3Tm_tkEoI</t>
  </si>
  <si>
    <t>Navaneeth Prabha</t>
  </si>
  <si>
    <t>nvps742@gmail.com</t>
  </si>
  <si>
    <t>Mar Athanasius College of Engineering</t>
  </si>
  <si>
    <t>https://drive.google.com/file/d/1rYVUFtNp0YwVSSb5majlj4rIFdpTrjKe/view?usp=drivesdk</t>
  </si>
  <si>
    <t>1rYVUFtNp0YwVSSb5majlj4rIFdpTrjKe</t>
  </si>
  <si>
    <t>Aditi Kaushal</t>
  </si>
  <si>
    <t>aditi.21gcebaids022@galgotiacollege.edu</t>
  </si>
  <si>
    <t>Galgotias College of Engineering and Technology, Greater Noida</t>
  </si>
  <si>
    <t>https://drive.google.com/file/d/1NQINJ7hZnfQXKsYlxugUiQWskxHdItJj/view?usp=drivesdk</t>
  </si>
  <si>
    <t>1NQINJ7hZnfQXKsYlxugUiQWskxHdItJj</t>
  </si>
  <si>
    <t>shikhar mehrotra</t>
  </si>
  <si>
    <t>shikharmehrotra1@gmail.com</t>
  </si>
  <si>
    <t>https://drive.google.com/file/d/1X3HVKShG88I8zDBE-2b2dyw9JeZkA_5F/view?usp=drivesdk</t>
  </si>
  <si>
    <t>1X3HVKShG88I8zDBE-2b2dyw9JeZkA_5F</t>
  </si>
  <si>
    <t>Anushka Das</t>
  </si>
  <si>
    <t>anushkadas80@gmail.com</t>
  </si>
  <si>
    <t>Kalinga Institute of Industrial Technology</t>
  </si>
  <si>
    <t>https://drive.google.com/file/d/1PHjDUdg_C1QuCZhrfQb1VEyFojPksheo/view?usp=drivesdk</t>
  </si>
  <si>
    <t>1PHjDUdg_C1QuCZhrfQb1VEyFojPksheo</t>
  </si>
  <si>
    <t>Ritesh</t>
  </si>
  <si>
    <t>riteshgupta51489@gmail.com</t>
  </si>
  <si>
    <t>J.C. Bose University of Science and Technology, YMCA</t>
  </si>
  <si>
    <t>https://drive.google.com/file/d/1F2hu0YX23pTsoOjOhv4Ln45iY_46yEBo/view?usp=drivesdk</t>
  </si>
  <si>
    <t>1F2hu0YX23pTsoOjOhv4Ln45iY_46yEBo</t>
  </si>
  <si>
    <t>Sak</t>
  </si>
  <si>
    <t>saket.bhushan46@gmail.com</t>
  </si>
  <si>
    <t>IMS Engineering College</t>
  </si>
  <si>
    <t>https://drive.google.com/file/d/1AVjkE13PCbRsnH5LdwJPVPUW4AiT9uo3/view?usp=drivesdk</t>
  </si>
  <si>
    <t>1AVjkE13PCbRsnH5LdwJPVPUW4AiT9uo3</t>
  </si>
  <si>
    <t>Maninder Singh</t>
  </si>
  <si>
    <t>prince.rana47@gmail.com</t>
  </si>
  <si>
    <t>RIMT-INSTITUTE OF ENGINEERING AND TECHNOLOGY</t>
  </si>
  <si>
    <t>https://drive.google.com/file/d/1IsbyF2kF4nafTy9hk46gUutBw3b0Suv0/view?usp=drivesdk</t>
  </si>
  <si>
    <t>1IsbyF2kF4nafTy9hk46gUutBw3b0Suv0</t>
  </si>
  <si>
    <t>surajit@2003</t>
  </si>
  <si>
    <t>surajitde29@gmail.com</t>
  </si>
  <si>
    <t>University of Engineering &amp; Management, New Town</t>
  </si>
  <si>
    <t>https://drive.google.com/file/d/1tUby_89Z2QAUWz5P3oLwEwqshp5cXMYX/view?usp=drivesdk</t>
  </si>
  <si>
    <t>1tUby_89Z2QAUWz5P3oLwEwqshp5cXMYX</t>
  </si>
  <si>
    <t>Vishnu Tejesh Movva</t>
  </si>
  <si>
    <t>vishnutejesh665@gmail.com</t>
  </si>
  <si>
    <t>https://drive.google.com/file/d/1dS5kc0koHEPNX-J5ALjJ4UayRgKkWlVT/view?usp=drivesdk</t>
  </si>
  <si>
    <t>1dS5kc0koHEPNX-J5ALjJ4UayRgKkWlVT</t>
  </si>
  <si>
    <t>Kartikey Sharma</t>
  </si>
  <si>
    <t>kartikeybluebells@gmail.com</t>
  </si>
  <si>
    <t>https://drive.google.com/file/d/1rLN3LmSHUsj4cjeQUpbyaynEnpTMRLbu/view?usp=drivesdk</t>
  </si>
  <si>
    <t>1rLN3LmSHUsj4cjeQUpbyaynEnpTMRLbu</t>
  </si>
  <si>
    <t>Kakateeya Sai Varun,1602 20 748 041</t>
  </si>
  <si>
    <t>varunkakathiya1220@gmail.com</t>
  </si>
  <si>
    <t>Vasavi College of Engineering</t>
  </si>
  <si>
    <t>https://drive.google.com/file/d/1AYr6EKDkW9qMS-urDM6iLS_FslEpVE4A/view?usp=drivesdk</t>
  </si>
  <si>
    <t>1AYr6EKDkW9qMS-urDM6iLS_FslEpVE4A</t>
  </si>
  <si>
    <t>Bhavani AM</t>
  </si>
  <si>
    <t>bhavaniam01@gmail.com</t>
  </si>
  <si>
    <t>https://drive.google.com/file/d/1Bgq-60dQv2TeFhgz7g-rjAUXG6e_cg0_/view?usp=drivesdk</t>
  </si>
  <si>
    <t>1Bgq-60dQv2TeFhgz7g-rjAUXG6e_cg0_</t>
  </si>
  <si>
    <t>W prince l</t>
  </si>
  <si>
    <t>agentprince2580@gmail.com</t>
  </si>
  <si>
    <t>Assam Don Bosco University</t>
  </si>
  <si>
    <t>https://drive.google.com/file/d/1cqZmh24fNAHg1bd77ByPwYKd9LPzdK_A/view?usp=drivesdk</t>
  </si>
  <si>
    <t>1cqZmh24fNAHg1bd77ByPwYKd9LPzdK_A</t>
  </si>
  <si>
    <t>Shreya</t>
  </si>
  <si>
    <t>shreya00117@gmail.com</t>
  </si>
  <si>
    <t>Pranveer Singh Institute Of Technology, Kanpur</t>
  </si>
  <si>
    <t>https://drive.google.com/file/d/1qkZpXKMDkG9bcJhwQBqwBQFMZNhcAiB8/view?usp=drivesdk</t>
  </si>
  <si>
    <t>1qkZpXKMDkG9bcJhwQBqwBQFMZNhcAiB8</t>
  </si>
  <si>
    <t>Samay Varshney</t>
  </si>
  <si>
    <t>varshneysamay14@gmail.com</t>
  </si>
  <si>
    <t>Indian Institute of Technology Guwahati</t>
  </si>
  <si>
    <t>https://drive.google.com/file/d/1ndF6KXBrSkDP0rwuk4K3eLA7qQelHyo-/view?usp=drivesdk</t>
  </si>
  <si>
    <t>1ndF6KXBrSkDP0rwuk4K3eLA7qQelHyo-</t>
  </si>
  <si>
    <t>Vasu Bansal</t>
  </si>
  <si>
    <t>riduway2001@gmail.com</t>
  </si>
  <si>
    <t>https://drive.google.com/file/d/1tFHGi588dX_MByor-Mgg8x1rHOWxypvw/view?usp=drivesdk</t>
  </si>
  <si>
    <t>1tFHGi588dX_MByor-Mgg8x1rHOWxypvw</t>
  </si>
  <si>
    <t>Vishnusai Janjanam</t>
  </si>
  <si>
    <t>2020csb1142@iitrpr.ac.in</t>
  </si>
  <si>
    <t>https://drive.google.com/file/d/1cspbS1sWmhIB1CNlReZI1jzGpE9icpWA/view?usp=drivesdk</t>
  </si>
  <si>
    <t>1cspbS1sWmhIB1CNlReZI1jzGpE9icpWA</t>
  </si>
  <si>
    <t>Ritika Shishodia</t>
  </si>
  <si>
    <t>ritika18-cs@sanskar.org</t>
  </si>
  <si>
    <t>SANSKAR COLLEGE OF ENGINEERING AND TECHNOLOGY (Old Name SGIT)</t>
  </si>
  <si>
    <t>https://drive.google.com/file/d/1Lfy6npxBc_G7DG8j9WY_T2btVqO1yGda/view?usp=drivesdk</t>
  </si>
  <si>
    <t>1Lfy6npxBc_G7DG8j9WY_T2btVqO1yGda</t>
  </si>
  <si>
    <t>Pranjul Mishra</t>
  </si>
  <si>
    <t>pranjul.mishra107370@marwadiuniversity.ac.in</t>
  </si>
  <si>
    <t>+916307781905</t>
  </si>
  <si>
    <t>Marwadi University</t>
  </si>
  <si>
    <t>https://drive.google.com/file/d/1l3ucWHoc6OUKAKO1W2oQggW5BhHYLHfu/view?usp=drivesdk</t>
  </si>
  <si>
    <t>1l3ucWHoc6OUKAKO1W2oQggW5BhHYLHfu</t>
  </si>
  <si>
    <t>Pavanitha</t>
  </si>
  <si>
    <t>pavanitha.manche@gmail.com</t>
  </si>
  <si>
    <t>https://drive.google.com/file/d/1bvSWlhOwMXJqqaPX72hkD09xh8kyrWGo/view?usp=drivesdk</t>
  </si>
  <si>
    <t>1bvSWlhOwMXJqqaPX72hkD09xh8kyrWGo</t>
  </si>
  <si>
    <t>64_ Vikash Ranjan</t>
  </si>
  <si>
    <t>vikashranjanofficial@gmail.com</t>
  </si>
  <si>
    <t>Institute of Engineering &amp; Management</t>
  </si>
  <si>
    <t>https://drive.google.com/file/d/1HaWw8Z_xAQYAhky1YwEcWsm4zm6muNct/view?usp=drivesdk</t>
  </si>
  <si>
    <t>1HaWw8Z_xAQYAhky1YwEcWsm4zm6muNct</t>
  </si>
  <si>
    <t>Shahil Patel</t>
  </si>
  <si>
    <t>shahilpatel809@gmail.com</t>
  </si>
  <si>
    <t>https://drive.google.com/file/d/1pxjRdbLxqP32bf1BPYzjQKGBf2_dpTSF/view?usp=drivesdk</t>
  </si>
  <si>
    <t>1pxjRdbLxqP32bf1BPYzjQKGBf2_dpTSF</t>
  </si>
  <si>
    <t>Mayank Mittal</t>
  </si>
  <si>
    <t>mayankmittal9269@gmail.com</t>
  </si>
  <si>
    <t>https://drive.google.com/file/d/1YHso305UQFsrD2MiUdAHzbbcMz7b4-_0/view?usp=drivesdk</t>
  </si>
  <si>
    <t>1YHso305UQFsrD2MiUdAHzbbcMz7b4-_0</t>
  </si>
  <si>
    <t>Dibyashu Kashyap</t>
  </si>
  <si>
    <t>https://drive.google.com/file/d/1pxlqyUUKcJy97HFotY6KU1mVh3q-2_JT/view?usp=drivesdk</t>
  </si>
  <si>
    <t>1pxlqyUUKcJy97HFotY6KU1mVh3q-2_JT</t>
  </si>
  <si>
    <t>Varun Khachane</t>
  </si>
  <si>
    <t>vk1626@srmist.edu.in</t>
  </si>
  <si>
    <t>https://drive.google.com/file/d/187v02Q0oHt2I323APqyurDLJZ1cmMdZL/view?usp=drivesdk</t>
  </si>
  <si>
    <t>187v02Q0oHt2I323APqyurDLJZ1cmMdZL</t>
  </si>
  <si>
    <t>Aditi Choudhary</t>
  </si>
  <si>
    <t>aditi.choudhari2001@gmail.com</t>
  </si>
  <si>
    <t>Acropolis Institute Of Technology And Research - AITR</t>
  </si>
  <si>
    <t>https://drive.google.com/file/d/15F2tcKMIpWHrnjVtMPCvmRzdohKnuuBs/view?usp=drivesdk</t>
  </si>
  <si>
    <t>15F2tcKMIpWHrnjVtMPCvmRzdohKnuuBs</t>
  </si>
  <si>
    <t>Harrithha B</t>
  </si>
  <si>
    <t>https://drive.google.com/file/d/13iHALdIHmSt7UFSvbWdz7_dklD9m6LSR/view?usp=drivesdk</t>
  </si>
  <si>
    <t>13iHALdIHmSt7UFSvbWdz7_dklD9m6LSR</t>
  </si>
  <si>
    <t>Yash Bhuva</t>
  </si>
  <si>
    <t>bhuvayash97@gmail.com</t>
  </si>
  <si>
    <t>Charotar University of Science and Technology, Petlad</t>
  </si>
  <si>
    <t>https://drive.google.com/file/d/1XJJfOmNNRDMgZEk0plmRKNG0WEWPcWv_/view?usp=drivesdk</t>
  </si>
  <si>
    <t>1XJJfOmNNRDMgZEk0plmRKNG0WEWPcWv_</t>
  </si>
  <si>
    <t>Mohit Varma</t>
  </si>
  <si>
    <t>varmamohit122@gmail.com</t>
  </si>
  <si>
    <t>Vidyavardhini College of Engineering and Technology</t>
  </si>
  <si>
    <t>https://drive.google.com/file/d/1YzBM5VDg-2ztUsoHOJ6Dtgou5R75PsnT/view?usp=drivesdk</t>
  </si>
  <si>
    <t>1YzBM5VDg-2ztUsoHOJ6Dtgou5R75PsnT</t>
  </si>
  <si>
    <t>Rajashree</t>
  </si>
  <si>
    <t>rajisudhakar1000@gmail.com</t>
  </si>
  <si>
    <t>AME's degree college</t>
  </si>
  <si>
    <t>https://drive.google.com/file/d/1vCW74udvvfBfiCFLlHsFoq9Ik0HW6yx7/view?usp=drivesdk</t>
  </si>
  <si>
    <t>1vCW74udvvfBfiCFLlHsFoq9Ik0HW6yx7</t>
  </si>
  <si>
    <t>Sudhanshu Garg</t>
  </si>
  <si>
    <t>sudhanshugarg465@gmail.com</t>
  </si>
  <si>
    <t>Mata Gujri College, Fatehgarh Sahib</t>
  </si>
  <si>
    <t>https://drive.google.com/file/d/194B32FOpgTpHIZN6R7sfQdelE1tFBYKt/view?usp=drivesdk</t>
  </si>
  <si>
    <t>194B32FOpgTpHIZN6R7sfQdelE1tFBYKt</t>
  </si>
  <si>
    <t>Rank</t>
  </si>
  <si>
    <t>Merged Doc ID - Certificate Generation AS2W</t>
  </si>
  <si>
    <t>Link to merged Doc - Certificate Generation AS2W</t>
  </si>
  <si>
    <t>Document Merge Status - Certificate Generation AS2W</t>
  </si>
  <si>
    <t>Vinod Kumar</t>
  </si>
  <si>
    <t>Guru Gobind Singh Indraprastha University</t>
  </si>
  <si>
    <t>has participated and secured the First Place in the individual coding event, Algostrike 2.0, held as a part of Parsec, the annual technical festival of IIT Dharwad between 4th and 6th March</t>
  </si>
  <si>
    <t>vkg101970@gmail.com</t>
  </si>
  <si>
    <t>has participated in AlgoStrike 2.0, a 2 hours long competitive programming event, conducted as a part of Parsec, the annual technical festival of IIT Dharwad on 5th March 2022 and secured First Rank</t>
  </si>
  <si>
    <t>https://drive.google.com/file/d/14omuJm-SbLhY2M-2p7bvIVkn1Y2B6Qa5/view?usp=drivesdk</t>
  </si>
  <si>
    <t>14omuJm-SbLhY2M-2p7bvIVkn1Y2B6Qa5</t>
  </si>
  <si>
    <t>Document successfully created; Document successfully merged; PDF created; Manually run by 200020040@iitdh.ac.in; Timestamp: Mar 17 2022 10:17 PM</t>
  </si>
  <si>
    <t>Mayank Singhal</t>
  </si>
  <si>
    <t>has participated and secured the Second Place in the individual coding event, Algostrike 2.0, held as a part of Parsec, the annual technical festival of IIT Dharwad between 4th and 6th March</t>
  </si>
  <si>
    <t>mayank.singhal1703@gmail.com</t>
  </si>
  <si>
    <t>has participated in AlgoStrike 2.0, a 2 hours long competitive programming event, conducted as a part of Parsec, the annual technical festival of IIT Dharwad on 5th March 2022 and secured Second Rank</t>
  </si>
  <si>
    <t>https://drive.google.com/file/d/1WYWV6q8d0kQ9l_Wm25giP1V1vkaSkeUU/view?usp=drivesdk</t>
  </si>
  <si>
    <t>1WYWV6q8d0kQ9l_Wm25giP1V1vkaSkeUU</t>
  </si>
  <si>
    <t>Soham Mittal</t>
  </si>
  <si>
    <t>Vellore Institute of Technology</t>
  </si>
  <si>
    <t>has participated and secured the Third Place in the individual coding event, Algostrike 2.0, held as a part of Parsec, the annual technical festival of IIT Dharwad between 4th and 6th March</t>
  </si>
  <si>
    <t>soham13mittal@gmail.com</t>
  </si>
  <si>
    <t>has participated in AlgoStrike 2.0, a 2 hours long competitive programming event, conducted as a part of Parsec, the annual technical festival of IIT Dharwad on 5th March 2022 and secured Third Rank</t>
  </si>
  <si>
    <t>https://drive.google.com/file/d/1PLEPSexGf27DN2_FqZdVRqTPLtdDdkuM/view?usp=drivesdk</t>
  </si>
  <si>
    <t>1PLEPSexGf27DN2_FqZdVRqTPLtdDdkuM</t>
  </si>
  <si>
    <t>Shyam Prasad</t>
  </si>
  <si>
    <t>has participated and secured the Fourth Place in the individual coding event, Algostrike 2.0, held as a part of Parsec, the annual technical festival of IIT Dharwad between 4th and 6th March</t>
  </si>
  <si>
    <t>oldschool.orz@gmail.com</t>
  </si>
  <si>
    <t>has participated in AlgoStrike 2.0, a 2 hours long competitive programming event, conducted as a part of Parsec, the annual technical festival of IIT Dharwad on 5th March 2022 and secured Fourth Rank</t>
  </si>
  <si>
    <t>https://drive.google.com/file/d/1CmCknz0E05XydhvRkyRYpDuncOfJ9-9v/view?usp=drivesdk</t>
  </si>
  <si>
    <t>1CmCknz0E05XydhvRkyRYpDuncOfJ9-9v</t>
  </si>
  <si>
    <t>has participated and secured the Fifth Place in the individual coding event, Algostrike 2.0, held as a part of Parsec, the annual technical festival of IIT Dharwad between 4th and 6th March</t>
  </si>
  <si>
    <t>has participated in AlgoStrike 2.0, a 2 hours long competitive programming event, conducted as a part of Parsec, the annual technical festival of IIT Dharwad on 5th March 2022 and secured Fifth Rank</t>
  </si>
  <si>
    <t>https://drive.google.com/file/d/14cn6Noh4Z2_OjKm3Qgz3jqUxrBzyN6Ot/view?usp=drivesdk</t>
  </si>
  <si>
    <t>14cn6Noh4Z2_OjKm3Qgz3jqUxrBzyN6Ot</t>
  </si>
  <si>
    <t>Merged Doc ID - Certificate Generation VVV3PRT</t>
  </si>
  <si>
    <t>Link to merged Doc - Certificate Generation VVV3PRT</t>
  </si>
  <si>
    <t>Document Merge Status - Certificate Generation VVV3PRT</t>
  </si>
  <si>
    <t>God Eaterzz</t>
  </si>
  <si>
    <t>Shikhar Rai</t>
  </si>
  <si>
    <t>godeaterzz1432@gmail.com</t>
  </si>
  <si>
    <t>VVV2</t>
  </si>
  <si>
    <t>has participated in Venividivici 2.0, a jeopardy style online ctf event, conducted as a part of Parsec, the annual technical festival of IIT Dharwad</t>
  </si>
  <si>
    <t>1IAeblBOIOJ7MLjUiT0he2dz1bYYcUQWd</t>
  </si>
  <si>
    <t>https://drive.google.com/file/d/1IAeblBOIOJ7MLjUiT0he2dz1bYYcUQWd/view?usp=drivesdk</t>
  </si>
  <si>
    <t>7540Aashay Kumar</t>
  </si>
  <si>
    <t>Aashay Kumar</t>
  </si>
  <si>
    <t>www.blackcarsion@gmail.com</t>
  </si>
  <si>
    <t>1KNxrV6YLA2A-1yfflMNDYsmMHunTeWdu</t>
  </si>
  <si>
    <t>https://drive.google.com/file/d/1KNxrV6YLA2A-1yfflMNDYsmMHunTeWdu/view?usp=drivesdk</t>
  </si>
  <si>
    <t>Ayush mehta</t>
  </si>
  <si>
    <t>ayushs1207@gmail.com</t>
  </si>
  <si>
    <t>10vO7oHYW9d7jp2fHPNpokS9bWAcLrLQt</t>
  </si>
  <si>
    <t>https://drive.google.com/file/d/10vO7oHYW9d7jp2fHPNpokS9bWAcLrLQt/view?usp=drivesdk</t>
  </si>
  <si>
    <t>surkar</t>
  </si>
  <si>
    <t>Kanala Karthik Reddy</t>
  </si>
  <si>
    <t>kanala_k@ec.iitr.ac.in</t>
  </si>
  <si>
    <t>1Eo1p8SZkJL6dNaSePolw4uu2dt449qlU</t>
  </si>
  <si>
    <t>https://drive.google.com/file/d/1Eo1p8SZkJL6dNaSePolw4uu2dt449qlU/view?usp=drivesdk</t>
  </si>
  <si>
    <t>Surendra Pobbati</t>
  </si>
  <si>
    <t>pobbati_s@ec.iitr.ac.in</t>
  </si>
  <si>
    <t>1lDIjVrvMNyxoC3cbSodi3TenxKfvqm99</t>
  </si>
  <si>
    <t>https://drive.google.com/file/d/1lDIjVrvMNyxoC3cbSodi3TenxKfvqm99/view?usp=drivesdk</t>
  </si>
  <si>
    <t>Subasis priyadarsan behera</t>
  </si>
  <si>
    <t>iamsubasis95@gmail.com</t>
  </si>
  <si>
    <t>18pI7J58U1i1h-5On56SRWkvisgLMu_p1</t>
  </si>
  <si>
    <t>https://drive.google.com/file/d/18pI7J58U1i1h-5On56SRWkvisgLMu_p1/view?usp=drivesdk</t>
  </si>
  <si>
    <t>Navin Kumar</t>
  </si>
  <si>
    <t>navinpatnacitynav@gmail.com</t>
  </si>
  <si>
    <t>19Gwc19gtGJnJilaYBN2PAenPwYj67ViJ</t>
  </si>
  <si>
    <t>https://drive.google.com/file/d/19Gwc19gtGJnJilaYBN2PAenPwYj67ViJ/view?usp=drivesdk</t>
  </si>
  <si>
    <t>Darpan N Karur</t>
  </si>
  <si>
    <t>darpan1ga18is010@gmail.com</t>
  </si>
  <si>
    <t>1KqsWe8VOZUpq51XefmzytusoZ0aqTaEp</t>
  </si>
  <si>
    <t>https://drive.google.com/file/d/1KqsWe8VOZUpq51XefmzytusoZ0aqTaEp/view?usp=drivesdk</t>
  </si>
  <si>
    <t>Archana Gowda</t>
  </si>
  <si>
    <t>archanarg4u@gmail.com</t>
  </si>
  <si>
    <t>15yD534QX-Fw5i9Qo2agSeMM0Y1CFXHl_</t>
  </si>
  <si>
    <t>https://drive.google.com/file/d/15yD534QX-Fw5i9Qo2agSeMM0Y1CFXHl_/view?usp=drivesdk</t>
  </si>
  <si>
    <t>priyanshu dandriyal</t>
  </si>
  <si>
    <t>priyanshudandriyal1998@gmail.com</t>
  </si>
  <si>
    <t>1XDvvCYhXeay2K0YgulSM4ius0hQybGGL</t>
  </si>
  <si>
    <t>https://drive.google.com/file/d/1XDvvCYhXeay2K0YgulSM4ius0hQybGGL/view?usp=drivesdk</t>
  </si>
  <si>
    <t>Pratham Sharma</t>
  </si>
  <si>
    <t>prathamofficial0101@gmail.com</t>
  </si>
  <si>
    <t>1dxt71A0hR8CowMJr1KX0e_Co95LcrNG7</t>
  </si>
  <si>
    <t>https://drive.google.com/file/d/1dxt71A0hR8CowMJr1KX0e_Co95LcrNG7/view?usp=drivesdk</t>
  </si>
  <si>
    <t>last_se_toppers</t>
  </si>
  <si>
    <t>Rohit Lohar</t>
  </si>
  <si>
    <t>loharrohit9860@gmail.com</t>
  </si>
  <si>
    <t>1OE4duUVr1nsG_xiWXR-YNCCXCQrpsFYk</t>
  </si>
  <si>
    <t>https://drive.google.com/file/d/1OE4duUVr1nsG_xiWXR-YNCCXCQrpsFYk/view?usp=drivesdk</t>
  </si>
  <si>
    <t>Aval Sonigara</t>
  </si>
  <si>
    <t>avals1504@gmail.com</t>
  </si>
  <si>
    <t>1dXJWz6NSLTnw3yqwFmCI0P2FPNTlrXNh</t>
  </si>
  <si>
    <t>https://drive.google.com/file/d/1dXJWz6NSLTnw3yqwFmCI0P2FPNTlrXNh/view?usp=drivesdk</t>
  </si>
  <si>
    <t>Macha Kumar M</t>
  </si>
  <si>
    <t>machakumarm15.cse@gmail.com</t>
  </si>
  <si>
    <t>1nJib3OJ3ARbujxINp5YdeNgwr2BPm0mW</t>
  </si>
  <si>
    <t>https://drive.google.com/file/d/1nJib3OJ3ARbujxINp5YdeNgwr2BPm0mW/view?usp=drivesdk</t>
  </si>
  <si>
    <t>priyanshu vaishnav</t>
  </si>
  <si>
    <t>princepriyanshu.vaishnav@gmail.com</t>
  </si>
  <si>
    <t>15qn4cJBlGvNYZKlys5ZTW1IbNULckHCN</t>
  </si>
  <si>
    <t>https://drive.google.com/file/d/15qn4cJBlGvNYZKlys5ZTW1IbNULckHCN/view?usp=drivesdk</t>
  </si>
  <si>
    <t>Prince Kumar</t>
  </si>
  <si>
    <t>commotionalofficial@gmail.com</t>
  </si>
  <si>
    <t>15T0xAh7zz8tzNrXUWLd18tH2C8SkFRxR</t>
  </si>
  <si>
    <t>https://drive.google.com/file/d/15T0xAh7zz8tzNrXUWLd18tH2C8SkFRxR/view?usp=drivesdk</t>
  </si>
  <si>
    <t>Anshuman Tiwari</t>
  </si>
  <si>
    <t>anshumantiwari778@gmail.com</t>
  </si>
  <si>
    <t>1c2UXzXdPpCPGixFBKxaN9_M6IJIvwiPE</t>
  </si>
  <si>
    <t>https://drive.google.com/file/d/1c2UXzXdPpCPGixFBKxaN9_M6IJIvwiPE/view?usp=drivesdk</t>
  </si>
  <si>
    <t>Parth Gulati</t>
  </si>
  <si>
    <t>parthvirat55@gmail.com</t>
  </si>
  <si>
    <t>1lTZlRJRhes7UtTcmtkvX4txGRocbZf8l</t>
  </si>
  <si>
    <t>https://drive.google.com/file/d/1lTZlRJRhes7UtTcmtkvX4txGRocbZf8l/view?usp=drivesdk</t>
  </si>
  <si>
    <t>Rakesh Kumar Giri</t>
  </si>
  <si>
    <t>rgiri7784@gmail.com</t>
  </si>
  <si>
    <t>1wCPc7JKWCDRUwQ9IGnDJtS18HgDQy2iU</t>
  </si>
  <si>
    <t>https://drive.google.com/file/d/1wCPc7JKWCDRUwQ9IGnDJtS18HgDQy2iU/view?usp=drivesdk</t>
  </si>
  <si>
    <t>Dhanalakshmi P</t>
  </si>
  <si>
    <t>dp6492001@gmail.com</t>
  </si>
  <si>
    <t>1z4c1qERadtsINmAvpFq0UO3U9g3rbyx7</t>
  </si>
  <si>
    <t>https://drive.google.com/file/d/1z4c1qERadtsINmAvpFq0UO3U9g3rbyx7/view?usp=drivesdk</t>
  </si>
  <si>
    <t>Mike Oxlong</t>
  </si>
  <si>
    <t>Neelabh Datta</t>
  </si>
  <si>
    <t>neelabhdatta@gmail.com</t>
  </si>
  <si>
    <t>1oSFZmA4akn52_xqjI6HZmb6iZtGepBxK</t>
  </si>
  <si>
    <t>https://drive.google.com/file/d/1oSFZmA4akn52_xqjI6HZmb6iZtGepBxK/view?usp=drivesdk</t>
  </si>
  <si>
    <t>dattaneelabh@rediffmail.com</t>
  </si>
  <si>
    <t>1jcpdcDeLrZqTcvYSTPZP-fXOR9HnQ3mY</t>
  </si>
  <si>
    <t>https://drive.google.com/file/d/1jcpdcDeLrZqTcvYSTPZP-fXOR9HnQ3mY/view?usp=drivesdk</t>
  </si>
  <si>
    <t>Slytherin</t>
  </si>
  <si>
    <t>Shubham Mahawar</t>
  </si>
  <si>
    <t>shubhammahawar.26@gmail.com</t>
  </si>
  <si>
    <t>1Ht1D0dcFhN02CUysjsXktlRRUYd1EZVf</t>
  </si>
  <si>
    <t>https://drive.google.com/file/d/1Ht1D0dcFhN02CUysjsXktlRRUYd1EZVf/view?usp=drivesdk</t>
  </si>
  <si>
    <t>Prathamesh Patil</t>
  </si>
  <si>
    <t>prathameshpatil2267@gmail.com</t>
  </si>
  <si>
    <t>14CaphBeqW4zTU3vyk6QzXxIwVAG8T1wO</t>
  </si>
  <si>
    <t>https://drive.google.com/file/d/14CaphBeqW4zTU3vyk6QzXxIwVAG8T1wO/view?usp=drivesdk</t>
  </si>
  <si>
    <t>Jyotimoy kashyap</t>
  </si>
  <si>
    <t>jyotimoykashyap123@gmail.com</t>
  </si>
  <si>
    <t>1t5evgF9ddjPoy9ZSTGhrDCvLXpxKUTzw</t>
  </si>
  <si>
    <t>https://drive.google.com/file/d/1t5evgF9ddjPoy9ZSTGhrDCvLXpxKUTzw/view?usp=drivesdk</t>
  </si>
  <si>
    <t>SUSHIL BOKADE</t>
  </si>
  <si>
    <t>19btrcr017@jainuniversity.ac.in</t>
  </si>
  <si>
    <t>1UR1MVaSI7KWxKkgL94HIxlQTEg1eBvxv</t>
  </si>
  <si>
    <t>https://drive.google.com/file/d/1UR1MVaSI7KWxKkgL94HIxlQTEg1eBvxv/view?usp=drivesdk</t>
  </si>
  <si>
    <t>Haripriya Yadav</t>
  </si>
  <si>
    <t>haripriyayadav29@gmail.com</t>
  </si>
  <si>
    <t>1_7eMeBP-3331ilYuFv2iO7cHUsxBFCMr</t>
  </si>
  <si>
    <t>https://drive.google.com/file/d/1_7eMeBP-3331ilYuFv2iO7cHUsxBFCMr/view?usp=drivesdk</t>
  </si>
  <si>
    <t>Ishitwa Agrawal</t>
  </si>
  <si>
    <t>ishitwa2000@gmail.com</t>
  </si>
  <si>
    <t>1rLb_rwhxvEiY7lKlRoP-2Z0UCl_WscmQ</t>
  </si>
  <si>
    <t>https://drive.google.com/file/d/1rLb_rwhxvEiY7lKlRoP-2Z0UCl_WscmQ/view?usp=drivesdk</t>
  </si>
  <si>
    <t>David Rimo</t>
  </si>
  <si>
    <t>davidrimo95@gmail.com</t>
  </si>
  <si>
    <t>1UDlAVeoF4Sy2vgdquHZsnGlw6dCoND5D</t>
  </si>
  <si>
    <t>https://drive.google.com/file/d/1UDlAVeoF4Sy2vgdquHZsnGlw6dCoND5D/view?usp=drivesdk</t>
  </si>
  <si>
    <t>SARANSH KHANDELWAL</t>
  </si>
  <si>
    <t>saranshkhandelwal70@gmail.com</t>
  </si>
  <si>
    <t>1LWmcBuwd7n00lpERFKo2pT94Qvi1Rogk</t>
  </si>
  <si>
    <t>https://drive.google.com/file/d/1LWmcBuwd7n00lpERFKo2pT94Qvi1Rogk/view?usp=drivesdk</t>
  </si>
  <si>
    <t>DDLJ</t>
  </si>
  <si>
    <t>Chowdhury Faizal Ahammed</t>
  </si>
  <si>
    <t>uit.cse.l20201067@gmail.com</t>
  </si>
  <si>
    <t>1ZZ4uRF1vP32G8YKB-XH8B8FbQbFE9AZE</t>
  </si>
  <si>
    <t>https://drive.google.com/file/d/1ZZ4uRF1vP32G8YKB-XH8B8FbQbFE9AZE/view?usp=drivesdk</t>
  </si>
  <si>
    <t>Aayush Gid</t>
  </si>
  <si>
    <t>aayushgid598@gmail.com</t>
  </si>
  <si>
    <t>19wR8yFQ8rEAZcvxr8i1sp8YSPxGZfuci</t>
  </si>
  <si>
    <t>https://drive.google.com/file/d/19wR8yFQ8rEAZcvxr8i1sp8YSPxGZfuci/view?usp=drivesdk</t>
  </si>
  <si>
    <t>Abhinav Putrevu</t>
  </si>
  <si>
    <t>putrevuabhinav@gmail.com</t>
  </si>
  <si>
    <t>1K-ZYe5wJDHun94LcDvbHojOnRZvyNlAz</t>
  </si>
  <si>
    <t>https://drive.google.com/file/d/1K-ZYe5wJDHun94LcDvbHojOnRZvyNlAz/view?usp=drivesdk</t>
  </si>
  <si>
    <t>Mannepalli poojith</t>
  </si>
  <si>
    <t>mannepalli.e0219053@sret.edu.in</t>
  </si>
  <si>
    <t>1DmijeVUffPBe60DhvAy0MZWP92qsxphb</t>
  </si>
  <si>
    <t>https://drive.google.com/file/d/1DmijeVUffPBe60DhvAy0MZWP92qsxphb/view?usp=drivesdk</t>
  </si>
  <si>
    <t>adizcool01@gmail.com</t>
  </si>
  <si>
    <t>1lLmLztSwT7kdVz2VprslkDjd1wTtAVmx</t>
  </si>
  <si>
    <t>https://drive.google.com/file/d/1lLmLztSwT7kdVz2VprslkDjd1wTtAVmx/view?usp=drivesdk</t>
  </si>
  <si>
    <t>pixels</t>
  </si>
  <si>
    <t>Rohit Thapar</t>
  </si>
  <si>
    <t>thaprt206@gmail.com</t>
  </si>
  <si>
    <t>1GVwF1nEuaiLtmkHqD4qJyDFznoaqZC53</t>
  </si>
  <si>
    <t>https://drive.google.com/file/d/1GVwF1nEuaiLtmkHqD4qJyDFznoaqZC53/view?usp=drivesdk</t>
  </si>
  <si>
    <t>SimpleCoders</t>
  </si>
  <si>
    <t>Adrish Srivastava</t>
  </si>
  <si>
    <t>adrish.srivastava443@gmail.com</t>
  </si>
  <si>
    <t>1Wus-d2Ih_9gToY26_g6Op49zhwNu97S5</t>
  </si>
  <si>
    <t>https://drive.google.com/file/d/1Wus-d2Ih_9gToY26_g6Op49zhwNu97S5/view?usp=drivesdk</t>
  </si>
  <si>
    <t>Shatarupa Bandyopadhyay</t>
  </si>
  <si>
    <t>shatarupa.bandyopad2021@vitstudent.ac.in</t>
  </si>
  <si>
    <t>1E8HrVnzFDlDAHKayrL9jFEmgwOBhytcN</t>
  </si>
  <si>
    <t>https://drive.google.com/file/d/1E8HrVnzFDlDAHKayrL9jFEmgwOBhytcN/view?usp=drivesdk</t>
  </si>
  <si>
    <t>Nimit Singh</t>
  </si>
  <si>
    <t>1996nimitsingh@gmail.com</t>
  </si>
  <si>
    <t>1ATE6J9Bm4QQoyHnsQwukhKgP8QzzfCO6</t>
  </si>
  <si>
    <t>https://drive.google.com/file/d/1ATE6J9Bm4QQoyHnsQwukhKgP8QzzfCO6/view?usp=drivesdk</t>
  </si>
  <si>
    <t>manav patel</t>
  </si>
  <si>
    <t>patelmanav166@gmail.com</t>
  </si>
  <si>
    <t>169tvzkP69WJIT_4aD4S3wRlG5qiX-Xbv</t>
  </si>
  <si>
    <t>https://drive.google.com/file/d/169tvzkP69WJIT_4aD4S3wRlG5qiX-Xbv/view?usp=drivesdk</t>
  </si>
  <si>
    <t>Kunal Bashist</t>
  </si>
  <si>
    <t>kunal.bashist26@gmail.com</t>
  </si>
  <si>
    <t>12iYplmulNbaIG5IdTz4dH20ydG6r1wXZ</t>
  </si>
  <si>
    <t>https://drive.google.com/file/d/12iYplmulNbaIG5IdTz4dH20ydG6r1wXZ/view?usp=drivesdk</t>
  </si>
  <si>
    <t>Aditya Kumar</t>
  </si>
  <si>
    <t>adityakumar.nand1999@gmail.com</t>
  </si>
  <si>
    <t>16Eyp0qYkD4yfuHi4H4VJ596GJmSuuU6Y</t>
  </si>
  <si>
    <t>https://drive.google.com/file/d/16Eyp0qYkD4yfuHi4H4VJ596GJmSuuU6Y/view?usp=drivesdk</t>
  </si>
  <si>
    <t>Shamoyeeta Saha</t>
  </si>
  <si>
    <t>sahashamoyeeta@gmail.com</t>
  </si>
  <si>
    <t>19TCCtGtY9BDgcpb0m9gvMQIMUtB3agwU</t>
  </si>
  <si>
    <t>https://drive.google.com/file/d/19TCCtGtY9BDgcpb0m9gvMQIMUtB3agwU/view?usp=drivesdk</t>
  </si>
  <si>
    <t>MANISH KUMAR SHAW</t>
  </si>
  <si>
    <t>manish_ks@pt.iitr.ac.in</t>
  </si>
  <si>
    <t>1DiNUhp-N3qaF7Oq1MTCAhTiUiWMqVQy1</t>
  </si>
  <si>
    <t>https://drive.google.com/file/d/1DiNUhp-N3qaF7Oq1MTCAhTiUiWMqVQy1/view?usp=drivesdk</t>
  </si>
  <si>
    <t>Aryan Rathore</t>
  </si>
  <si>
    <t>aryanrathore363@gmail.com</t>
  </si>
  <si>
    <t>12KBq5lDhkjXgL-y5ES-9ed4Og7SPXPKI</t>
  </si>
  <si>
    <t>https://drive.google.com/file/d/12KBq5lDhkjXgL-y5ES-9ed4Og7SPXPKI/view?usp=drivesdk</t>
  </si>
  <si>
    <t>KARTHIKA S</t>
  </si>
  <si>
    <t>karthikasp2018@gmail.com</t>
  </si>
  <si>
    <t>1hp9Ul4M5Qh99acjbQj2rJmNs2M6z6pCv</t>
  </si>
  <si>
    <t>https://drive.google.com/file/d/1hp9Ul4M5Qh99acjbQj2rJmNs2M6z6pCv/view?usp=drivesdk</t>
  </si>
  <si>
    <t>BurpSweat</t>
  </si>
  <si>
    <t>Eshaan Aggarwal</t>
  </si>
  <si>
    <t>eshaan.aggarwal.cse21@itbhu.ac.in</t>
  </si>
  <si>
    <t>10pxd7Cf75bieezIZqqSNsq6WF3LUyL3u</t>
  </si>
  <si>
    <t>https://drive.google.com/file/d/10pxd7Cf75bieezIZqqSNsq6WF3LUyL3u/view?usp=drivesdk</t>
  </si>
  <si>
    <t>Aakash Sharma</t>
  </si>
  <si>
    <t>aakash.student.phy21@itbhu.ac.in</t>
  </si>
  <si>
    <t>1-V2D4HH_8_tMJGgtwN3nQLHmq3v8NBvN</t>
  </si>
  <si>
    <t>https://drive.google.com/file/d/1-V2D4HH_8_tMJGgtwN3nQLHmq3v8NBvN/view?usp=drivesdk</t>
  </si>
  <si>
    <t>Sakshi Mourya</t>
  </si>
  <si>
    <t>sakshimourya939@gmail.com</t>
  </si>
  <si>
    <t>1jC26BGd5cA3ji1dIVw9RFXgPfsAHM1uL</t>
  </si>
  <si>
    <t>https://drive.google.com/file/d/1jC26BGd5cA3ji1dIVw9RFXgPfsAHM1uL/view?usp=drivesdk</t>
  </si>
  <si>
    <t>Aditya Singh</t>
  </si>
  <si>
    <t>adityasingh78655@gmail.com</t>
  </si>
  <si>
    <t>1upQyDkAwi4X9rHnVdP0nRdagVK1xZhDm</t>
  </si>
  <si>
    <t>https://drive.google.com/file/d/1upQyDkAwi4X9rHnVdP0nRdagVK1xZhDm/view?usp=drivesdk</t>
  </si>
  <si>
    <t>harpreet hora</t>
  </si>
  <si>
    <t>harpreet.swadesh@gmail.com</t>
  </si>
  <si>
    <t>1sjTSIbDnw2BhLSBdPTj-DJYJI9TBFltP</t>
  </si>
  <si>
    <t>https://drive.google.com/file/d/1sjTSIbDnw2BhLSBdPTj-DJYJI9TBFltP/view?usp=drivesdk</t>
  </si>
  <si>
    <t>Rishav chauhan</t>
  </si>
  <si>
    <t>rishavc1211@gmail.com</t>
  </si>
  <si>
    <t>17cQSZnfPx454EvFI3ODCgaz_GKs9R7gX</t>
  </si>
  <si>
    <t>https://drive.google.com/file/d/17cQSZnfPx454EvFI3ODCgaz_GKs9R7gX/view?usp=drivesdk</t>
  </si>
  <si>
    <t>1905586@kiit.ac.in</t>
  </si>
  <si>
    <t>1Tz3KelObDpSswpD3l447oQSxakPeAO_7</t>
  </si>
  <si>
    <t>https://drive.google.com/file/d/1Tz3KelObDpSswpD3l447oQSxakPeAO_7/view?usp=drivesdk</t>
  </si>
  <si>
    <t>panjree dave</t>
  </si>
  <si>
    <t>davepanjree@gmail.com</t>
  </si>
  <si>
    <t>1Gnem7_zUqiK4Eq3CXPhSUQJSurDZgQiY</t>
  </si>
  <si>
    <t>https://drive.google.com/file/d/1Gnem7_zUqiK4Eq3CXPhSUQJSurDZgQiY/view?usp=drivesdk</t>
  </si>
  <si>
    <t>IGEC</t>
  </si>
  <si>
    <t>Rohit pandey</t>
  </si>
  <si>
    <t>pandey48400@gmail.com</t>
  </si>
  <si>
    <t>1eFkp8sGSdiPEeT6HgH6eX53BTEQtEALT</t>
  </si>
  <si>
    <t>https://drive.google.com/file/d/1eFkp8sGSdiPEeT6HgH6eX53BTEQtEALT/view?usp=drivesdk</t>
  </si>
  <si>
    <t>Rahul pandey</t>
  </si>
  <si>
    <t>rohit_pandey484@outlook.com</t>
  </si>
  <si>
    <t>1j8Zj3OJxKt4GpfnzXSA8RuVkOCk91iaL</t>
  </si>
  <si>
    <t>https://drive.google.com/file/d/1j8Zj3OJxKt4GpfnzXSA8RuVkOCk91iaL/view?usp=drivesdk</t>
  </si>
  <si>
    <t>Naveen</t>
  </si>
  <si>
    <t>naveenkandregula50@gmail.com</t>
  </si>
  <si>
    <t>1vI19pjdJFHqiCZfB76r8cDmbAIi8wjj8</t>
  </si>
  <si>
    <t>https://drive.google.com/file/d/1vI19pjdJFHqiCZfB76r8cDmbAIi8wjj8/view?usp=drivesdk</t>
  </si>
  <si>
    <t>enigma</t>
  </si>
  <si>
    <t>Siddanth Shetty</t>
  </si>
  <si>
    <t>siddanth.shetty.mat21@itbhu.ac.in</t>
  </si>
  <si>
    <t>1urHnSUF4OU24ugFaCDKlTid7dtcmpY0P</t>
  </si>
  <si>
    <t>https://drive.google.com/file/d/1urHnSUF4OU24ugFaCDKlTid7dtcmpY0P/view?usp=drivesdk</t>
  </si>
  <si>
    <t>Priti Kumari</t>
  </si>
  <si>
    <t>priti.kumari.eee21@itbhu.ac.in</t>
  </si>
  <si>
    <t>1a4yrB57KEG4mDqIFf9L2x9J659szqtkR</t>
  </si>
  <si>
    <t>https://drive.google.com/file/d/1a4yrB57KEG4mDqIFf9L2x9J659szqtkR/view?usp=drivesdk</t>
  </si>
  <si>
    <t>JARS</t>
  </si>
  <si>
    <t>jayesh singh</t>
  </si>
  <si>
    <t>jayeshsingh080@gmail.com</t>
  </si>
  <si>
    <t>1RdG9sHeOemi30vxwXShblmvZNAJo8pcM</t>
  </si>
  <si>
    <t>https://drive.google.com/file/d/1RdG9sHeOemi30vxwXShblmvZNAJo8pcM/view?usp=drivesdk</t>
  </si>
  <si>
    <t>Spectree</t>
  </si>
  <si>
    <t>Ritik Kumar Roy</t>
  </si>
  <si>
    <t>ritikroy1439@gmail.com</t>
  </si>
  <si>
    <t>1zVrJMbdUqFguGk3PvoQhZ409Wd2GUE4j</t>
  </si>
  <si>
    <t>https://drive.google.com/file/d/1zVrJMbdUqFguGk3PvoQhZ409Wd2GUE4j/view?usp=drivesdk</t>
  </si>
  <si>
    <t>Vikash Kumar</t>
  </si>
  <si>
    <t>1906645@kiit.ac.in</t>
  </si>
  <si>
    <t>12NA2Cqj_1jNy7JC9AZSNSK-dOT04RSb1</t>
  </si>
  <si>
    <t>https://drive.google.com/file/d/12NA2Cqj_1jNy7JC9AZSNSK-dOT04RSb1/view?usp=drivesdk</t>
  </si>
  <si>
    <t>Arnav Goel</t>
  </si>
  <si>
    <t>arnav.amma@gmail.com</t>
  </si>
  <si>
    <t>10w83qn7I2InzaIPecUiLOerWtndk_UUD</t>
  </si>
  <si>
    <t>https://drive.google.com/file/d/10w83qn7I2InzaIPecUiLOerWtndk_UUD/view?usp=drivesdk</t>
  </si>
  <si>
    <t>Pranav Jain</t>
  </si>
  <si>
    <t>pranau0105@gmail.com</t>
  </si>
  <si>
    <t>1iBa14598gulu3C-Cf1HQSiQaqEGYZN4D</t>
  </si>
  <si>
    <t>https://drive.google.com/file/d/1iBa14598gulu3C-Cf1HQSiQaqEGYZN4D/view?usp=drivesdk</t>
  </si>
  <si>
    <t>Tushar Gupta</t>
  </si>
  <si>
    <t>tgupta170890@gmail.com</t>
  </si>
  <si>
    <t>1DUqKME7T01evX2ruinDLFqhDbjpRfHrs</t>
  </si>
  <si>
    <t>https://drive.google.com/file/d/1DUqKME7T01evX2ruinDLFqhDbjpRfHrs/view?usp=drivesdk</t>
  </si>
  <si>
    <t>Sriniboy</t>
  </si>
  <si>
    <t>Srini</t>
  </si>
  <si>
    <t>srinivasaramanujan9271@gmail.com</t>
  </si>
  <si>
    <t>1N4zYB5PDKf8HqqE33HqlplbmOGha7vWE</t>
  </si>
  <si>
    <t>https://drive.google.com/file/d/1N4zYB5PDKf8HqqE33HqlplbmOGha7vWE/view?usp=drivesdk</t>
  </si>
  <si>
    <t>ABHISHEK ANAND</t>
  </si>
  <si>
    <t>abhishekabhishek1012@gmail.com</t>
  </si>
  <si>
    <t>1fOwWiauPucnRjuXMQCvvA6p6EdCtnGVQ</t>
  </si>
  <si>
    <t>https://drive.google.com/file/d/1fOwWiauPucnRjuXMQCvvA6p6EdCtnGVQ/view?usp=drivesdk</t>
  </si>
  <si>
    <t>SK Nasim Hossain</t>
  </si>
  <si>
    <t>nhossain76@gmail.com</t>
  </si>
  <si>
    <t>1WGlm4JIs2FShT_zH_GQtwv_Ca216KM6C</t>
  </si>
  <si>
    <t>https://drive.google.com/file/d/1WGlm4JIs2FShT_zH_GQtwv_Ca216KM6C/view?usp=drivesdk</t>
  </si>
  <si>
    <t>Saksham Sharma</t>
  </si>
  <si>
    <t>ssaksham703@gmail.com</t>
  </si>
  <si>
    <t>1k_ICuZ6f6ogTkVjpNpbl_5ccoFQ6xfw5</t>
  </si>
  <si>
    <t>https://drive.google.com/file/d/1k_ICuZ6f6ogTkVjpNpbl_5ccoFQ6xfw5/view?usp=drivesdk</t>
  </si>
  <si>
    <t>MN Group</t>
  </si>
  <si>
    <t>Neha Thakre</t>
  </si>
  <si>
    <t>nehathakre400@gmail.com</t>
  </si>
  <si>
    <t>1iDv_raH4hed6nr5GihQNR84HO4fuBiPc</t>
  </si>
  <si>
    <t>https://drive.google.com/file/d/1iDv_raH4hed6nr5GihQNR84HO4fuBiPc/view?usp=drivesdk</t>
  </si>
  <si>
    <t>Mahak kadhe</t>
  </si>
  <si>
    <t>mahakkadhe12345@gmail.com</t>
  </si>
  <si>
    <t>1xWU8LTzko25cYDriPgxyCYIKGAT9Z4CA</t>
  </si>
  <si>
    <t>https://drive.google.com/file/d/1xWU8LTzko25cYDriPgxyCYIKGAT9Z4CA/view?usp=drivesdk</t>
  </si>
  <si>
    <t>AMAN SHRIVASTAVA</t>
  </si>
  <si>
    <t>amanshrivastavaact@gmail.com</t>
  </si>
  <si>
    <t>1cM4pZSLr9I1ZE_hzZkyCZuacgCeu8Oae</t>
  </si>
  <si>
    <t>https://drive.google.com/file/d/1cM4pZSLr9I1ZE_hzZkyCZuacgCeu8Oae/view?usp=drivesdk</t>
  </si>
  <si>
    <t>NIKITA JAIN</t>
  </si>
  <si>
    <t>nikita.nikkyjain@gmail.com</t>
  </si>
  <si>
    <t>1sBjf6M0NSiH_4mfhpP_EXT4D98W5APyd</t>
  </si>
  <si>
    <t>https://drive.google.com/file/d/1sBjf6M0NSiH_4mfhpP_EXT4D98W5APyd/view?usp=drivesdk</t>
  </si>
  <si>
    <t>Astha Varshney</t>
  </si>
  <si>
    <t>asthavarshney02@gmail.com</t>
  </si>
  <si>
    <t>1BJUGwzcM3fwzUQKoOL9UIBP6YNzKGAuZ</t>
  </si>
  <si>
    <t>https://drive.google.com/file/d/1BJUGwzcM3fwzUQKoOL9UIBP6YNzKGAuZ/view?usp=drivesdk</t>
  </si>
  <si>
    <t>Tini J Mercy</t>
  </si>
  <si>
    <t>tinijmercy2001@gmail.com</t>
  </si>
  <si>
    <t>1DRashWGfJnHgOoGCdQwouGbdDxAa2Zyg</t>
  </si>
  <si>
    <t>https://drive.google.com/file/d/1DRashWGfJnHgOoGCdQwouGbdDxAa2Zyg/view?usp=drivesdk</t>
  </si>
  <si>
    <t>Sashrika Surya</t>
  </si>
  <si>
    <t>sashrika.surya@gmail.com</t>
  </si>
  <si>
    <t>14vihnCtloJUt5f6AkMe6WoLrYbrM6LnJ</t>
  </si>
  <si>
    <t>https://drive.google.com/file/d/14vihnCtloJUt5f6AkMe6WoLrYbrM6LnJ/view?usp=drivesdk</t>
  </si>
  <si>
    <t>Kirtee Jamdade</t>
  </si>
  <si>
    <t>kirtee.jamdade@walchandsangli.ac.in</t>
  </si>
  <si>
    <t>1OVbOyfU453gYceuxJ7QmG-91BpgTfzxS</t>
  </si>
  <si>
    <t>https://drive.google.com/file/d/1OVbOyfU453gYceuxJ7QmG-91BpgTfzxS/view?usp=drivesdk</t>
  </si>
  <si>
    <t>AOIIT</t>
  </si>
  <si>
    <t>Sakthi Vel</t>
  </si>
  <si>
    <t>sakthirajendiran957@gmail.com</t>
  </si>
  <si>
    <t>13qQwkmto0x_4C5XMtE5g2ye9QJpbN_6m</t>
  </si>
  <si>
    <t>https://drive.google.com/file/d/13qQwkmto0x_4C5XMtE5g2ye9QJpbN_6m/view?usp=drivesdk</t>
  </si>
  <si>
    <t>Ramannamalai RM</t>
  </si>
  <si>
    <t>2000ramannamalai@gmail.com</t>
  </si>
  <si>
    <t>1M2BZPN-jwPIZCZKNMX5i02wQpRfpKwPd</t>
  </si>
  <si>
    <t>https://drive.google.com/file/d/1M2BZPN-jwPIZCZKNMX5i02wQpRfpKwPd/view?usp=drivesdk</t>
  </si>
  <si>
    <t>DEEPAN S 19MER033</t>
  </si>
  <si>
    <t>DEEPAN S</t>
  </si>
  <si>
    <t>deepans.19mech@kongu.edu</t>
  </si>
  <si>
    <t>17ZvbSAHrZMsle7is1UDQLB9hUMDOLjFD</t>
  </si>
  <si>
    <t>https://drive.google.com/file/d/17ZvbSAHrZMsle7is1UDQLB9hUMDOLjFD/view?usp=drivesdk</t>
  </si>
  <si>
    <t>SETHURAM B</t>
  </si>
  <si>
    <t>sethuram.it20@bitsathy.ac.in</t>
  </si>
  <si>
    <t>12Om8MY0zOHloaKutjkYpODCCLwfCTw_Z</t>
  </si>
  <si>
    <t>https://drive.google.com/file/d/12Om8MY0zOHloaKutjkYpODCCLwfCTw_Z/view?usp=drivesdk</t>
  </si>
  <si>
    <t>Teenu aswal</t>
  </si>
  <si>
    <t>aswalteenu20@gmail.com</t>
  </si>
  <si>
    <t>1hrM0BZP9PtMFVkbJFjIAKoN6f6XfcY5x</t>
  </si>
  <si>
    <t>https://drive.google.com/file/d/1hrM0BZP9PtMFVkbJFjIAKoN6f6XfcY5x/view?usp=drivesdk</t>
  </si>
  <si>
    <t>Simanta Rajbangshi</t>
  </si>
  <si>
    <t>simanta.rajbangshi@gmail.com</t>
  </si>
  <si>
    <t>1CSHkKhRi5-OZwSD3m07GBv-IsHPZg0sx</t>
  </si>
  <si>
    <t>https://drive.google.com/file/d/1CSHkKhRi5-OZwSD3m07GBv-IsHPZg0sx/view?usp=drivesdk</t>
  </si>
  <si>
    <t>YUVARAJ S</t>
  </si>
  <si>
    <t>yuvaraj.it20@bitsathy.ac.in</t>
  </si>
  <si>
    <t>1JUWPptmIf-AfPvOawBCZsza3jkZ0AAKQ</t>
  </si>
  <si>
    <t>https://drive.google.com/file/d/1JUWPptmIf-AfPvOawBCZsza3jkZ0AAKQ/view?usp=drivesdk</t>
  </si>
  <si>
    <t>Arun Karthik R</t>
  </si>
  <si>
    <t>arunkarthik.it20@bitsathy.ac.in</t>
  </si>
  <si>
    <t>1sLcvNUcF3boKwFlX_v_JNh3nuJeFUAbh</t>
  </si>
  <si>
    <t>https://drive.google.com/file/d/1sLcvNUcF3boKwFlX_v_JNh3nuJeFUAbh/view?usp=drivesdk</t>
  </si>
  <si>
    <t>sg7139@srmist.edu.in</t>
  </si>
  <si>
    <t>1TYkPPIFjvRe7W8Q_r45O5biORoGzU89Z</t>
  </si>
  <si>
    <t>https://drive.google.com/file/d/1TYkPPIFjvRe7W8Q_r45O5biORoGzU89Z/view?usp=drivesdk</t>
  </si>
  <si>
    <t>Rithwik Satya</t>
  </si>
  <si>
    <t>rseragon702@gmail.com</t>
  </si>
  <si>
    <t>1xfC9UsWu7tE3eBvoRt9dIX1gL6Z215it</t>
  </si>
  <si>
    <t>https://drive.google.com/file/d/1xfC9UsWu7tE3eBvoRt9dIX1gL6Z215it/view?usp=drivesdk</t>
  </si>
  <si>
    <t>CHRIS LIGORI M</t>
  </si>
  <si>
    <t>chrisligori.cs20@bitsathy.ac.in</t>
  </si>
  <si>
    <t>1OXBBQ2JNnM1fvugHhX27DUfrJ6w1PY3D</t>
  </si>
  <si>
    <t>https://drive.google.com/file/d/1OXBBQ2JNnM1fvugHhX27DUfrJ6w1PY3D/view?usp=drivesdk</t>
  </si>
  <si>
    <t>KEERTHANA S</t>
  </si>
  <si>
    <t>keerthana.it20@bitsathy.ac.in</t>
  </si>
  <si>
    <t>1jf8Eh4W6zbM5fHj2iBwxUho1jaAS2yei</t>
  </si>
  <si>
    <t>https://drive.google.com/file/d/1jf8Eh4W6zbM5fHj2iBwxUho1jaAS2yei/view?usp=drivesdk</t>
  </si>
  <si>
    <t>VIMALCHANDAR P K</t>
  </si>
  <si>
    <t>vimalchandar.cs21@bitsathy.ac.in</t>
  </si>
  <si>
    <t>1DFxRDs3hERsxNsUWe9_ees8SJvPHGqOl</t>
  </si>
  <si>
    <t>https://drive.google.com/file/d/1DFxRDs3hERsxNsUWe9_ees8SJvPHGqOl/view?usp=drivesdk</t>
  </si>
  <si>
    <t>Prajnan Karmakar</t>
  </si>
  <si>
    <t>prajnankarmakar@gmail.com</t>
  </si>
  <si>
    <t>1GmOqdqsDEk1vUkmvOB4oEbZi4hE77cfa</t>
  </si>
  <si>
    <t>https://drive.google.com/file/d/1GmOqdqsDEk1vUkmvOB4oEbZi4hE77cfa/view?usp=drivesdk</t>
  </si>
  <si>
    <t>Rohini</t>
  </si>
  <si>
    <t>rohiniphadtare9202@gmail.com</t>
  </si>
  <si>
    <t>1fCTsPYz1Ue3uuesKhFP5xYHIEPrp4a5H</t>
  </si>
  <si>
    <t>https://drive.google.com/file/d/1fCTsPYz1Ue3uuesKhFP5xYHIEPrp4a5H/view?usp=drivesdk</t>
  </si>
  <si>
    <t>shreyalad3952@gmail.com</t>
  </si>
  <si>
    <t>1o0NRH4h8eB-IPFgnxS8ZC7xwO-BmfX1o</t>
  </si>
  <si>
    <t>https://drive.google.com/file/d/1o0NRH4h8eB-IPFgnxS8ZC7xwO-BmfX1o/view?usp=drivesdk</t>
  </si>
  <si>
    <t>Beta Clan</t>
  </si>
  <si>
    <t>HARINI S</t>
  </si>
  <si>
    <t>harini.ad21@bitsathy.ac.in</t>
  </si>
  <si>
    <t>1sfp4mlZZOHrZTww_Uxq0oxsVGz_k4Ph6</t>
  </si>
  <si>
    <t>https://drive.google.com/file/d/1sfp4mlZZOHrZTww_Uxq0oxsVGz_k4Ph6/view?usp=drivesdk</t>
  </si>
  <si>
    <t>Dharshini R</t>
  </si>
  <si>
    <t>dharshinir.it21@bitsathy.ac.in</t>
  </si>
  <si>
    <t>1bpmPUWkab1_qWy00nch1Nnu_22x_XqPQ</t>
  </si>
  <si>
    <t>https://drive.google.com/file/d/1bpmPUWkab1_qWy00nch1Nnu_22x_XqPQ/view?usp=drivesdk</t>
  </si>
  <si>
    <t>Winner</t>
  </si>
  <si>
    <t>srishati chaubey</t>
  </si>
  <si>
    <t>srishati14@gmail.com</t>
  </si>
  <si>
    <t>1SFHuqdZgilivtGcJgNFkPb5Hg4lCHbux</t>
  </si>
  <si>
    <t>https://drive.google.com/file/d/1SFHuqdZgilivtGcJgNFkPb5Hg4lCHbux/view?usp=drivesdk</t>
  </si>
  <si>
    <t>Sonali singh</t>
  </si>
  <si>
    <t>sonalisingh362000@gmail.com</t>
  </si>
  <si>
    <t>1kJGtaYsW_fQhTAJf2WnEmierotqh0CwA</t>
  </si>
  <si>
    <t>https://drive.google.com/file/d/1kJGtaYsW_fQhTAJf2WnEmierotqh0CwA/view?usp=drivesdk</t>
  </si>
  <si>
    <t>Mohammed Shaliq Irshath M</t>
  </si>
  <si>
    <t>shaliqirshath2002@gmail.com</t>
  </si>
  <si>
    <t>15Bdqfn0GoY02T3v9oZLs0YioznUjBjaN</t>
  </si>
  <si>
    <t>https://drive.google.com/file/d/15Bdqfn0GoY02T3v9oZLs0YioznUjBjaN/view?usp=drivesdk</t>
  </si>
  <si>
    <t>SURESHKUMAR B</t>
  </si>
  <si>
    <t>sureshkumar.ec21@bitsathy.ac.in</t>
  </si>
  <si>
    <t>1aijHOd2aJoO1oB0_1u_kfM9qmwlKH8dT</t>
  </si>
  <si>
    <t>https://drive.google.com/file/d/1aijHOd2aJoO1oB0_1u_kfM9qmwlKH8dT/view?usp=drivesdk</t>
  </si>
  <si>
    <t>Jayashree P J</t>
  </si>
  <si>
    <t>jkkjayashree@gmail.com</t>
  </si>
  <si>
    <t>1iiY1un0Xj8MXJqTE-eadUKKsYLK-wYfm</t>
  </si>
  <si>
    <t>https://drive.google.com/file/d/1iiY1un0Xj8MXJqTE-eadUKKsYLK-wYfm/view?usp=drivesdk</t>
  </si>
  <si>
    <t>Kshitiz Bansal</t>
  </si>
  <si>
    <t>kshitizbansal22@gmail.com</t>
  </si>
  <si>
    <t>10oUezi3k0Pt12eKRvUO_bI8BdYau-tXw</t>
  </si>
  <si>
    <t>https://drive.google.com/file/d/10oUezi3k0Pt12eKRvUO_bI8BdYau-tXw/view?usp=drivesdk</t>
  </si>
  <si>
    <t>TamilCTF</t>
  </si>
  <si>
    <t>Paul Jeremiah</t>
  </si>
  <si>
    <t>cyberpj404@gmail.com</t>
  </si>
  <si>
    <t>10LSwcxf0142CI_lOCWqyUBQcceqjI_6A</t>
  </si>
  <si>
    <t>https://drive.google.com/file/d/10LSwcxf0142CI_lOCWqyUBQcceqjI_6A/view?usp=drivesdk</t>
  </si>
  <si>
    <t>Jopraveen</t>
  </si>
  <si>
    <t>jopraveen18yt@gmail.com</t>
  </si>
  <si>
    <t>1Olnj1DyfzE3Uv4f3DmeInwwaP1BFsOcf</t>
  </si>
  <si>
    <t>https://drive.google.com/file/d/1Olnj1DyfzE3Uv4f3DmeInwwaP1BFsOcf/view?usp=drivesdk</t>
  </si>
  <si>
    <t>ATHISH S R</t>
  </si>
  <si>
    <t>athish.cs20@bitsathy.ac.in</t>
  </si>
  <si>
    <t>1uIMGm2yqdPUpLoUeDyjzQn-ybBhhplqn</t>
  </si>
  <si>
    <t>https://drive.google.com/file/d/1uIMGm2yqdPUpLoUeDyjzQn-ybBhhplqn/view?usp=drivesdk</t>
  </si>
  <si>
    <t>Muharraf hussain</t>
  </si>
  <si>
    <t>musharraf.delhi@gmail.com</t>
  </si>
  <si>
    <t>1Kjs0p8qJGC-15jR-AJJ4456E2Ptt61Mq</t>
  </si>
  <si>
    <t>https://drive.google.com/file/d/1Kjs0p8qJGC-15jR-AJJ4456E2Ptt61Mq/view?usp=drivesdk</t>
  </si>
  <si>
    <t>RUTHVIK SAI MOTHUKURI</t>
  </si>
  <si>
    <t>ruthviksai.inbox@gmail.com</t>
  </si>
  <si>
    <t>1B2OyAsLrr8kPEMJZOuF6nm1T9QmBl2SW</t>
  </si>
  <si>
    <t>https://drive.google.com/file/d/1B2OyAsLrr8kPEMJZOuF6nm1T9QmBl2SW/view?usp=drivesdk</t>
  </si>
  <si>
    <t>Srikar</t>
  </si>
  <si>
    <t>srikarvudaru1@gmail.com</t>
  </si>
  <si>
    <t>1tkK1cfcIZQJktqQ3euJ2bieFyBm2FUvy</t>
  </si>
  <si>
    <t>https://drive.google.com/file/d/1tkK1cfcIZQJktqQ3euJ2bieFyBm2FUvy/view?usp=drivesdk</t>
  </si>
  <si>
    <t>GOKUL KARTHIK S</t>
  </si>
  <si>
    <t>gokulkarthik.cs20@bitsathy.ac.in</t>
  </si>
  <si>
    <t>1vqUAmMXExDdDJ0FSB-Pe4UcPR5jwnC4V</t>
  </si>
  <si>
    <t>https://drive.google.com/file/d/1vqUAmMXExDdDJ0FSB-Pe4UcPR5jwnC4V/view?usp=drivesdk</t>
  </si>
  <si>
    <t>A</t>
  </si>
  <si>
    <t>Arshad K Usman</t>
  </si>
  <si>
    <t>arshadkk892@gmail.com</t>
  </si>
  <si>
    <t>1Rmq7LMQYGOGbsSHJF-2uzseppElzVTu_</t>
  </si>
  <si>
    <t>https://drive.google.com/file/d/1Rmq7LMQYGOGbsSHJF-2uzseppElzVTu_/view?usp=drivesdk</t>
  </si>
  <si>
    <t>SCAM</t>
  </si>
  <si>
    <t>MONISH KANNA S P</t>
  </si>
  <si>
    <t>monishkanna.cs21@bitsathy.ac.in</t>
  </si>
  <si>
    <t>1YeN3IGYAYt9jAd62EEWPKZZGzFThBG2D</t>
  </si>
  <si>
    <t>https://drive.google.com/file/d/1YeN3IGYAYt9jAd62EEWPKZZGzFThBG2D/view?usp=drivesdk</t>
  </si>
  <si>
    <t>Manjunathan S</t>
  </si>
  <si>
    <t>manjunathan.cs21@bitsathy.ac.in</t>
  </si>
  <si>
    <t>12N8M8Wzf6fQ6at1hqIrmx2SqUIWCzlxY</t>
  </si>
  <si>
    <t>https://drive.google.com/file/d/12N8M8Wzf6fQ6at1hqIrmx2SqUIWCzlxY/view?usp=drivesdk</t>
  </si>
  <si>
    <t>Shagufta Shahroz</t>
  </si>
  <si>
    <t>shaguftashahroz09@gmail.com</t>
  </si>
  <si>
    <t>1tB7brc_-YMP2kSmfeInZs2LJD3ZPCRgZ</t>
  </si>
  <si>
    <t>https://drive.google.com/file/d/1tB7brc_-YMP2kSmfeInZs2LJD3ZPCRgZ/view?usp=drivesdk</t>
  </si>
  <si>
    <t>AP Coders</t>
  </si>
  <si>
    <t>Yash Nikalje</t>
  </si>
  <si>
    <t>yashnikalje0508@gmail.com</t>
  </si>
  <si>
    <t>1L94dpxaIu-SbL3HDla2844nn2Np-8t2V</t>
  </si>
  <si>
    <t>https://drive.google.com/file/d/1L94dpxaIu-SbL3HDla2844nn2Np-8t2V/view?usp=drivesdk</t>
  </si>
  <si>
    <t>Aditya Nikalje</t>
  </si>
  <si>
    <t>adityanikalje1505@gmail.com</t>
  </si>
  <si>
    <t>1BHkmITKaPl_F51vZ5mPPfaPeDkYR7fF4</t>
  </si>
  <si>
    <t>https://drive.google.com/file/d/1BHkmITKaPl_F51vZ5mPPfaPeDkYR7fF4/view?usp=drivesdk</t>
  </si>
  <si>
    <t>Bharath Burugu</t>
  </si>
  <si>
    <t>burugubharath5@gmail.com</t>
  </si>
  <si>
    <t>1bYTbKs8fMfR25pz39_86ZKEOQMcd66pP</t>
  </si>
  <si>
    <t>https://drive.google.com/file/d/1bYTbKs8fMfR25pz39_86ZKEOQMcd66pP/view?usp=drivesdk</t>
  </si>
  <si>
    <t>DJHSVN</t>
  </si>
  <si>
    <t>aags1911@gmail.com</t>
  </si>
  <si>
    <t>1A8VF7TPHN_nRoHYqSD2q7H5p1FHhOGxQ</t>
  </si>
  <si>
    <t>https://drive.google.com/file/d/1A8VF7TPHN_nRoHYqSD2q7H5p1FHhOGxQ/view?usp=drivesdk</t>
  </si>
  <si>
    <t>Santosh Kumar Anand</t>
  </si>
  <si>
    <t>anandsa271@gmail.com</t>
  </si>
  <si>
    <t>1JOjW-ouvzJZ6biZwq54hTGD5ZVuAz73O</t>
  </si>
  <si>
    <t>https://drive.google.com/file/d/1JOjW-ouvzJZ6biZwq54hTGD5ZVuAz73O/view?usp=drivesdk</t>
  </si>
  <si>
    <t>Priyanshi parida</t>
  </si>
  <si>
    <t>priyanshiparida202@gmail.com</t>
  </si>
  <si>
    <t>12P8QJ-0wACJgaS8u67M-Ujw-nVLzOkRK</t>
  </si>
  <si>
    <t>https://drive.google.com/file/d/12P8QJ-0wACJgaS8u67M-Ujw-nVLzOkRK/view?usp=drivesdk</t>
  </si>
  <si>
    <t>honey, i shrunk the code</t>
  </si>
  <si>
    <t>Aryan V S</t>
  </si>
  <si>
    <t>avs070518@gmail.com</t>
  </si>
  <si>
    <t>1FJmser2qChLTv-0yj9KRSKIkrge01fiH</t>
  </si>
  <si>
    <t>https://drive.google.com/file/d/1FJmser2qChLTv-0yj9KRSKIkrge01fiH/view?usp=drivesdk</t>
  </si>
  <si>
    <t>preview_team</t>
  </si>
  <si>
    <t>Outreach Parsec</t>
  </si>
  <si>
    <t>outreach.parsec@iitdh.ac.in</t>
  </si>
  <si>
    <t>1UYWojSBKuegKl5cPdyMmDdvxuIBY5g2A</t>
  </si>
  <si>
    <t>https://drive.google.com/file/d/1UYWojSBKuegKl5cPdyMmDdvxuIBY5g2A/view?usp=drivesdk</t>
  </si>
  <si>
    <t>Sumit Walia</t>
  </si>
  <si>
    <t>sumitwalia177@gmail.com</t>
  </si>
  <si>
    <t>1LTaEqI-yn2Uu0he8McovLQc-EJJkHNst</t>
  </si>
  <si>
    <t>https://drive.google.com/file/d/1LTaEqI-yn2Uu0he8McovLQc-EJJkHNst/view?usp=drivesdk</t>
  </si>
  <si>
    <t>Satya Sri Kanth Ankam</t>
  </si>
  <si>
    <t>Ankam Satya Sri Kanth</t>
  </si>
  <si>
    <t>n160462@rguktn.ac.in</t>
  </si>
  <si>
    <t>1y4QHrywaB2527qo8Jm8xpaRnUc844XHr</t>
  </si>
  <si>
    <t>https://drive.google.com/file/d/1y4QHrywaB2527qo8Jm8xpaRnUc844XHr/view?usp=drivesdk</t>
  </si>
  <si>
    <t>ByteBandits</t>
  </si>
  <si>
    <t>Kushal Sahastrabuddhe</t>
  </si>
  <si>
    <t>ee200002048@iiti.ac.in</t>
  </si>
  <si>
    <t>1MAk3uMNLR11CzUx3dBk7Gqm7mGnmQMWj</t>
  </si>
  <si>
    <t>https://drive.google.com/file/d/1MAk3uMNLR11CzUx3dBk7Gqm7mGnmQMWj/view?usp=drivesdk</t>
  </si>
  <si>
    <t>Gaurav Jain</t>
  </si>
  <si>
    <t>gjain369@gmail.com</t>
  </si>
  <si>
    <t>1cM7iAdeweUuvNKaiu-rNzllbMWNpsFYu</t>
  </si>
  <si>
    <t>https://drive.google.com/file/d/1cM7iAdeweUuvNKaiu-rNzllbMWNpsFYu/view?usp=drivesdk</t>
  </si>
  <si>
    <t>Team Momos</t>
  </si>
  <si>
    <t>Navin P</t>
  </si>
  <si>
    <t>navinp081102@gmail.com</t>
  </si>
  <si>
    <t>1HRA7FbLdZbweQ386Wf9haUUkCZVWTj5E</t>
  </si>
  <si>
    <t>https://drive.google.com/file/d/1HRA7FbLdZbweQ386Wf9haUUkCZVWTj5E/view?usp=drivesdk</t>
  </si>
  <si>
    <t>Pratik Mohapatra</t>
  </si>
  <si>
    <t>pratikmhp1@gmail.com</t>
  </si>
  <si>
    <t>1W-jjicDTehZVVstLSnjT79w2Re4yiqrE</t>
  </si>
  <si>
    <t>https://drive.google.com/file/d/1W-jjicDTehZVVstLSnjT79w2Re4yiqrE/view?usp=drivesdk</t>
  </si>
  <si>
    <t>ROUTHU MANISH SRI SAI SURYA</t>
  </si>
  <si>
    <t>manishrouthu55@gmail.com</t>
  </si>
  <si>
    <t>1S1SNlcJ7-1K8Dm2BaBC8MH62VQECS2TQ</t>
  </si>
  <si>
    <t>https://drive.google.com/file/d/1S1SNlcJ7-1K8Dm2BaBC8MH62VQECS2TQ/view?usp=drivesdk</t>
  </si>
  <si>
    <t>Mitali Agrawal</t>
  </si>
  <si>
    <t>mitaliagrawal4321@gmail.com</t>
  </si>
  <si>
    <t>1FQm74ITHnJRk3u83gUgg93HaDpniBRqc</t>
  </si>
  <si>
    <t>https://drive.google.com/file/d/1FQm74ITHnJRk3u83gUgg93HaDpniBRqc/view?usp=drivesdk</t>
  </si>
  <si>
    <t>secbie</t>
  </si>
  <si>
    <t>Rakesh Dama</t>
  </si>
  <si>
    <t>rakeshd0552@gmail.com</t>
  </si>
  <si>
    <t>1uFReXIVRGys5SflibUdZttNjnGYLHNeZ</t>
  </si>
  <si>
    <t>https://drive.google.com/file/d/1uFReXIVRGys5SflibUdZttNjnGYLHNeZ/view?usp=drivesdk</t>
  </si>
  <si>
    <t>Cyber0ids</t>
  </si>
  <si>
    <t>Dhanvinesh K</t>
  </si>
  <si>
    <t>dhanvineshk2003@gmail.com</t>
  </si>
  <si>
    <t>1SrROXHx_RCBq0o5Od2C0lroL0W_BO17I</t>
  </si>
  <si>
    <t>https://drive.google.com/file/d/1SrROXHx_RCBq0o5Od2C0lroL0W_BO17I/view?usp=drivesdk</t>
  </si>
  <si>
    <t>Aghilan A</t>
  </si>
  <si>
    <t>aghilan.cuber@gmail.com</t>
  </si>
  <si>
    <t>1dH7Px9BKscNLd4QhhBfERAxNGZONbQ_4</t>
  </si>
  <si>
    <t>https://drive.google.com/file/d/1dH7Px9BKscNLd4QhhBfERAxNGZONbQ_4/view?usp=drivesdk</t>
  </si>
  <si>
    <t>CYBERx</t>
  </si>
  <si>
    <t>DeEp dhakate</t>
  </si>
  <si>
    <t>dhakatedeep909@gmail.com</t>
  </si>
  <si>
    <t>1PVUxZ6oOihEiHUiThySMOMXXnJjZ4fUB</t>
  </si>
  <si>
    <t>https://drive.google.com/file/d/1PVUxZ6oOihEiHUiThySMOMXXnJjZ4fUB/view?usp=drivesdk</t>
  </si>
  <si>
    <t>Document successfully created; Document successfully merged; PDF created; Manually run by 200020040@iitdh.ac.in; Timestamp: Mar 17 2022 10:42 PM</t>
  </si>
  <si>
    <t>Aniket Ulhas Shetty</t>
  </si>
  <si>
    <t>aniket411@gmail.com</t>
  </si>
  <si>
    <t>1c0-W8hfTVTxLf3fDq2NoDobkzuryUr9U</t>
  </si>
  <si>
    <t>https://drive.google.com/file/d/1c0-W8hfTVTxLf3fDq2NoDobkzuryUr9U/view?usp=drivesdk</t>
  </si>
  <si>
    <t>DragDrop</t>
  </si>
  <si>
    <t>Aryan Tripathi</t>
  </si>
  <si>
    <t>dukearyan01@gmail.com</t>
  </si>
  <si>
    <t>1Cczh1AdO49Yyh9MHgi4BrQ2gdhiHiqWy</t>
  </si>
  <si>
    <t>https://drive.google.com/file/d/1Cczh1AdO49Yyh9MHgi4BrQ2gdhiHiqWy/view?usp=drivesdk</t>
  </si>
  <si>
    <t>Shaurya Ayush</t>
  </si>
  <si>
    <t>dragonlordxx67xx@gmail.com</t>
  </si>
  <si>
    <t>1E_H4b3DmsAg6gWizEalfSeRoRHLsIauW</t>
  </si>
  <si>
    <t>https://drive.google.com/file/d/1E_H4b3DmsAg6gWizEalfSeRoRHLsIauW/view?usp=drivesdk</t>
  </si>
  <si>
    <t>SATHISH KUMAR P</t>
  </si>
  <si>
    <t>sathishkumarpvr.it18@bitsathy.ac.in</t>
  </si>
  <si>
    <t>1-EUBrZtYoZo_USP6hcVBuVhPVU3oxEcu</t>
  </si>
  <si>
    <t>https://drive.google.com/file/d/1-EUBrZtYoZo_USP6hcVBuVhPVU3oxEcu/view?usp=drivesdk</t>
  </si>
  <si>
    <t>CACHE</t>
  </si>
  <si>
    <t>Gokulnath Selvaraj</t>
  </si>
  <si>
    <t>gokulnath.ct20@bitsathy.ac.in</t>
  </si>
  <si>
    <t>1-0s4mBl_rLKjkNTPqxhbSBxR96EwuY1K</t>
  </si>
  <si>
    <t>https://drive.google.com/file/d/1-0s4mBl_rLKjkNTPqxhbSBxR96EwuY1K/view?usp=drivesdk</t>
  </si>
  <si>
    <t>SANGEETH</t>
  </si>
  <si>
    <t>sangeeth.ct20@bitsathy.ac.in</t>
  </si>
  <si>
    <t>1BNRazyQZ2ZUK2aeHyHpGF4gscEx9rPCc</t>
  </si>
  <si>
    <t>https://drive.google.com/file/d/1BNRazyQZ2ZUK2aeHyHpGF4gscEx9rPCc/view?usp=drivesdk</t>
  </si>
  <si>
    <t>Document successfully created; Document successfully merged; PDF created; Manually run by 200020040@iitdh.ac.in; Timestamp: Mar 17 2022 10:43 PM</t>
  </si>
  <si>
    <t>plox</t>
  </si>
  <si>
    <t>Khushi Parikh</t>
  </si>
  <si>
    <t>khushiparikh202@gmail.com</t>
  </si>
  <si>
    <t>11HagBt-IscUKsY5F4ylxum8GVd2epSiw</t>
  </si>
  <si>
    <t>https://drive.google.com/file/d/11HagBt-IscUKsY5F4ylxum8GVd2epSiw/view?usp=drivesdk</t>
  </si>
  <si>
    <t>Saahil Bhavsar</t>
  </si>
  <si>
    <t>bhavsar.2@iitj.ac.in</t>
  </si>
  <si>
    <t>1jjWmZrnbVag8Iq9A26qjkgtzg93ak8_J</t>
  </si>
  <si>
    <t>https://drive.google.com/file/d/1jjWmZrnbVag8Iq9A26qjkgtzg93ak8_J/view?usp=drivesdk</t>
  </si>
  <si>
    <t>DILEEP</t>
  </si>
  <si>
    <t>MALLUKUNTLA DILEEP KUMAR REDDY</t>
  </si>
  <si>
    <t>mallukuntla_d@cs.iitr.ac.in</t>
  </si>
  <si>
    <t>103mI8PLhHccKPhnV9Q6ayNCx0ef48E4h</t>
  </si>
  <si>
    <t>https://drive.google.com/file/d/103mI8PLhHccKPhnV9Q6ayNCx0ef48E4h/view?usp=drivesdk</t>
  </si>
  <si>
    <t>Venkataramana Prahaladh</t>
  </si>
  <si>
    <t>ms2104101005@iiti.ac.in</t>
  </si>
  <si>
    <t>1NQ2zbcrUICnxK2S5TIx3B3o0oZIwQE5k</t>
  </si>
  <si>
    <t>https://drive.google.com/file/d/1NQ2zbcrUICnxK2S5TIx3B3o0oZIwQE5k/view?usp=drivesdk</t>
  </si>
  <si>
    <t>Farhin Islam</t>
  </si>
  <si>
    <t>farhinislam26@gmail.com</t>
  </si>
  <si>
    <t>1nR3AFQoxPe8UcWZ2dNNSgjETS451rTWs</t>
  </si>
  <si>
    <t>https://drive.google.com/file/d/1nR3AFQoxPe8UcWZ2dNNSgjETS451rTWs/view?usp=drivesdk</t>
  </si>
  <si>
    <t>Peddienni Mohan Krishna</t>
  </si>
  <si>
    <t>mohankrishnapeddineni@gmail.com</t>
  </si>
  <si>
    <t>1eERLs71Lw4pB3zHynpFhJyEUFQ6iGD2Y</t>
  </si>
  <si>
    <t>https://drive.google.com/file/d/1eERLs71Lw4pB3zHynpFhJyEUFQ6iGD2Y/view?usp=drivesdk</t>
  </si>
  <si>
    <t>Document successfully created; Document successfully merged; PDF created; Manually run by 200020040@iitdh.ac.in; Timestamp: Mar 17 2022 10:44 PM</t>
  </si>
  <si>
    <t>Pujarla Ramesh Bhavya</t>
  </si>
  <si>
    <t>pujaralarameshbhavya@gmail.com</t>
  </si>
  <si>
    <t>1D5vBRvDhmixTTKR_WqbrGaD6z6Z120fP</t>
  </si>
  <si>
    <t>https://drive.google.com/file/d/1D5vBRvDhmixTTKR_WqbrGaD6z6Z120fP/view?usp=drivesdk</t>
  </si>
  <si>
    <t>Alligators</t>
  </si>
  <si>
    <t>Akriti Agarwal</t>
  </si>
  <si>
    <t>akritiagarwal2001@gmail.com</t>
  </si>
  <si>
    <t>1C6Ob4qCMsE9XZzmoY0SO851wsrVU5J15</t>
  </si>
  <si>
    <t>https://drive.google.com/file/d/1C6Ob4qCMsE9XZzmoY0SO851wsrVU5J15/view?usp=drivesdk</t>
  </si>
  <si>
    <t>Harshvardhan Singh Gahlaut</t>
  </si>
  <si>
    <t>harshvardhan.singh2019a@vitstudent.ac.in</t>
  </si>
  <si>
    <t>1dZikGadmtN4rcZ54YljbziuZ8Bcuno3M</t>
  </si>
  <si>
    <t>https://drive.google.com/file/d/1dZikGadmtN4rcZ54YljbziuZ8Bcuno3M/view?usp=drivesdk</t>
  </si>
  <si>
    <t>SAKTHI S M</t>
  </si>
  <si>
    <t>sakthi.it20@bitsathy.ac.in</t>
  </si>
  <si>
    <t>1FySAYsubosw2OEuUWS7QktUrRaHUcUrW</t>
  </si>
  <si>
    <t>https://drive.google.com/file/d/1FySAYsubosw2OEuUWS7QktUrRaHUcUrW/view?usp=drivesdk</t>
  </si>
  <si>
    <t>Tarun Mishra</t>
  </si>
  <si>
    <t>taruncode098@gmail.com</t>
  </si>
  <si>
    <t>1lTWC4QRYoARPWp64ZkTs3eyTJ4ZhX9-8</t>
  </si>
  <si>
    <t>https://drive.google.com/file/d/1lTWC4QRYoARPWp64ZkTs3eyTJ4ZhX9-8/view?usp=drivesdk</t>
  </si>
  <si>
    <t>Tushar Chopra</t>
  </si>
  <si>
    <t>chopratushar81@gmail.com</t>
  </si>
  <si>
    <t>1AePXu2SQBF9jNQb0GmEHWv9Vv4D-XDIh</t>
  </si>
  <si>
    <t>https://drive.google.com/file/d/1AePXu2SQBF9jNQb0GmEHWv9Vv4D-XDIh/view?usp=drivesdk</t>
  </si>
  <si>
    <t>Mr_Robot</t>
  </si>
  <si>
    <t>Gulshan Anand</t>
  </si>
  <si>
    <t>gulshan2052@gmail.com</t>
  </si>
  <si>
    <t>15DBSKh3HSjYLm7Mr4TtYqOdWPM3pH4fY</t>
  </si>
  <si>
    <t>https://drive.google.com/file/d/15DBSKh3HSjYLm7Mr4TtYqOdWPM3pH4fY/view?usp=drivesdk</t>
  </si>
  <si>
    <t>Document successfully created; Document successfully merged; PDF created; Manually run by 200020040@iitdh.ac.in; Timestamp: Mar 17 2022 10:45 PM</t>
  </si>
  <si>
    <t>Goutam Bhat</t>
  </si>
  <si>
    <t>goutambhat28@gmail.com</t>
  </si>
  <si>
    <t>1SbHj7KTLXuLSwDon8lsSA7_mwPjk1wX4</t>
  </si>
  <si>
    <t>https://drive.google.com/file/d/1SbHj7KTLXuLSwDon8lsSA7_mwPjk1wX4/view?usp=drivesdk</t>
  </si>
  <si>
    <t>notS1mpl3</t>
  </si>
  <si>
    <t>Pranav MS</t>
  </si>
  <si>
    <t>pranav130100@gmail.com</t>
  </si>
  <si>
    <t>1vwruR4k-6HToZiE01xd9mKrVD-Qy656A</t>
  </si>
  <si>
    <t>https://drive.google.com/file/d/1vwruR4k-6HToZiE01xd9mKrVD-Qy656A/view?usp=drivesdk</t>
  </si>
  <si>
    <t>Mayank Pal</t>
  </si>
  <si>
    <t>mayankpal2322@gmail.com</t>
  </si>
  <si>
    <t>1M4Ed19bVO5yeOQ16Z3N8fvsEA74usGWo</t>
  </si>
  <si>
    <t>https://drive.google.com/file/d/1M4Ed19bVO5yeOQ16Z3N8fvsEA74usGWo/view?usp=drivesdk</t>
  </si>
  <si>
    <t>Alekhya Nelluri</t>
  </si>
  <si>
    <t>alekhyanelluri1503@gmail.com</t>
  </si>
  <si>
    <t>1BgEPHjYe5jnudoZgunCv6clkDxxX5Xhr</t>
  </si>
  <si>
    <t>https://drive.google.com/file/d/1BgEPHjYe5jnudoZgunCv6clkDxxX5Xhr/view?usp=drivesdk</t>
  </si>
  <si>
    <t>DHARNEESH B</t>
  </si>
  <si>
    <t>dharneesh.ec20@bitsathy.ac.in</t>
  </si>
  <si>
    <t>1eHQ8L8EH8okJ_3l_o3R4_WBsQHgiVYby</t>
  </si>
  <si>
    <t>https://drive.google.com/file/d/1eHQ8L8EH8okJ_3l_o3R4_WBsQHgiVYby/view?usp=drivesdk</t>
  </si>
  <si>
    <t>Mariquine</t>
  </si>
  <si>
    <t>Dipanjana Dasgupta</t>
  </si>
  <si>
    <t>dipanjanadasguptaslg2@gmail.com</t>
  </si>
  <si>
    <t>1DaPEqGCJraqstvLnX847LgFdxfhIrs2z</t>
  </si>
  <si>
    <t>https://drive.google.com/file/d/1DaPEqGCJraqstvLnX847LgFdxfhIrs2z/view?usp=drivesdk</t>
  </si>
  <si>
    <t>Document successfully created; Document successfully merged; PDF created; Manually run by 200020040@iitdh.ac.in; Timestamp: Mar 17 2022 10:46 PM</t>
  </si>
  <si>
    <t>Avik Das</t>
  </si>
  <si>
    <t>dasavik2911@gmail.com</t>
  </si>
  <si>
    <t>14aNKdIPSaYdTuPPwBkEVloK5-zCu4ir2</t>
  </si>
  <si>
    <t>https://drive.google.com/file/d/14aNKdIPSaYdTuPPwBkEVloK5-zCu4ir2/view?usp=drivesdk</t>
  </si>
  <si>
    <t>Access_Granted</t>
  </si>
  <si>
    <t>VISHNUSAI JANJANAM</t>
  </si>
  <si>
    <t>1GFJ9V_RzS82VXiepoYkBnTO_UWPVMFgl</t>
  </si>
  <si>
    <t>https://drive.google.com/file/d/1GFJ9V_RzS82VXiepoYkBnTO_UWPVMFgl/view?usp=drivesdk</t>
  </si>
  <si>
    <t>Priya Sharma</t>
  </si>
  <si>
    <t>2021ugpi051@nitjsr.ac.in</t>
  </si>
  <si>
    <t>1JkD997Sxy-CBPkcRKk3MEkUxDuYtoSDB</t>
  </si>
  <si>
    <t>https://drive.google.com/file/d/1JkD997Sxy-CBPkcRKk3MEkUxDuYtoSDB/view?usp=drivesdk</t>
  </si>
  <si>
    <t>Pog</t>
  </si>
  <si>
    <t>netflixdope786@gmail.com</t>
  </si>
  <si>
    <t>1zdItrVTxrKn-3sLFK9iBJtH6_w5bp5gr</t>
  </si>
  <si>
    <t>https://drive.google.com/file/d/1zdItrVTxrKn-3sLFK9iBJtH6_w5bp5gr/view?usp=drivesdk</t>
  </si>
  <si>
    <t>prajwal</t>
  </si>
  <si>
    <t>prajwal23102000@gmail.com</t>
  </si>
  <si>
    <t>1bPNOc4l-E0N7hgR08LQYUHjDxhCH3lBh</t>
  </si>
  <si>
    <t>https://drive.google.com/file/d/1bPNOc4l-E0N7hgR08LQYUHjDxhCH3lBh/view?usp=drivesdk</t>
  </si>
  <si>
    <t>Document successfully created; Document successfully merged; PDF created; Manually run by 200020040@iitdh.ac.in; Timestamp: Mar 17 2022 10:47 PM</t>
  </si>
  <si>
    <t>ByteCode</t>
  </si>
  <si>
    <t>Lokesh Goyal</t>
  </si>
  <si>
    <t>lokeshgoyal73@gmail.com</t>
  </si>
  <si>
    <t>1WRN9dUDSZ77wzs4ysmNowtLLwnSFiMml</t>
  </si>
  <si>
    <t>https://drive.google.com/file/d/1WRN9dUDSZ77wzs4ysmNowtLLwnSFiMml/view?usp=drivesdk</t>
  </si>
  <si>
    <t>Nivesh M Pai</t>
  </si>
  <si>
    <t>niveshpai123@gmail.com</t>
  </si>
  <si>
    <t>1alHNGTANNryQjxB0lM_IH61AxIQ3NOzJ</t>
  </si>
  <si>
    <t>https://drive.google.com/file/d/1alHNGTANNryQjxB0lM_IH61AxIQ3NOzJ/view?usp=drivesdk</t>
  </si>
  <si>
    <t>Shakti111</t>
  </si>
  <si>
    <t>Kartik Savaliya</t>
  </si>
  <si>
    <t>kartiksavaliya192@gmail.com</t>
  </si>
  <si>
    <t>1p3wdJ2q125y_-B3PTYSxt3Jn6q0qrPK0</t>
  </si>
  <si>
    <t>https://drive.google.com/file/d/1p3wdJ2q125y_-B3PTYSxt3Jn6q0qrPK0/view?usp=drivesdk</t>
  </si>
  <si>
    <t>Blackperl</t>
  </si>
  <si>
    <t>Mohit jain</t>
  </si>
  <si>
    <t>cybe3hawk@gmail.com</t>
  </si>
  <si>
    <t>1tGlXlw3sGukUOIaeD5Sug6yFvJYEmHRI</t>
  </si>
  <si>
    <t>https://drive.google.com/file/d/1tGlXlw3sGukUOIaeD5Sug6yFvJYEmHRI/view?usp=drivesdk</t>
  </si>
  <si>
    <t>Rishi Ojha</t>
  </si>
  <si>
    <t>rishi.ojha9111@gmail.com</t>
  </si>
  <si>
    <t>1Fs5bjdR7Y98HLcgnW8ELZSbbFMLQmvUE</t>
  </si>
  <si>
    <t>https://drive.google.com/file/d/1Fs5bjdR7Y98HLcgnW8ELZSbbFMLQmvUE/view?usp=drivesdk</t>
  </si>
  <si>
    <t>AKSHITH SAAI</t>
  </si>
  <si>
    <t>ma862045@student.nitw.ac.in</t>
  </si>
  <si>
    <t>1HoRzjU3hF-kpU9qpJBizae7-zRqlf9Ev</t>
  </si>
  <si>
    <t>https://drive.google.com/file/d/1HoRzjU3hF-kpU9qpJBizae7-zRqlf9Ev/view?usp=drivesdk</t>
  </si>
  <si>
    <t>Morem Jayanth Kumar</t>
  </si>
  <si>
    <t>111901033@smail.iitpkd.ac.in</t>
  </si>
  <si>
    <t>1UwZh_2r2OjMON2kw1XWJi_3Ncz9dGkMj</t>
  </si>
  <si>
    <t>https://drive.google.com/file/d/1UwZh_2r2OjMON2kw1XWJi_3Ncz9dGkMj/view?usp=drivesdk</t>
  </si>
  <si>
    <t>Document successfully created; Document successfully merged; PDF created; Manually run by 200020040@iitdh.ac.in; Timestamp: Mar 17 2022 10:48 PM</t>
  </si>
  <si>
    <t>Amit kumar</t>
  </si>
  <si>
    <t>amitkumar11122000@gmail.com</t>
  </si>
  <si>
    <t>1Pvd7kT1MMwFt52fNy0lTQMhyeSbVLqCn</t>
  </si>
  <si>
    <t>https://drive.google.com/file/d/1Pvd7kT1MMwFt52fNy0lTQMhyeSbVLqCn/view?usp=drivesdk</t>
  </si>
  <si>
    <t>Technoblade</t>
  </si>
  <si>
    <t>1uLFOCAR20Z368felkwCReGcwbLjcQzdC</t>
  </si>
  <si>
    <t>https://drive.google.com/file/d/1uLFOCAR20Z368felkwCReGcwbLjcQzdC/view?usp=drivesdk</t>
  </si>
  <si>
    <t>Teamharshit</t>
  </si>
  <si>
    <t>Harshit Aryan</t>
  </si>
  <si>
    <t>harshitaryan5@gmail.com</t>
  </si>
  <si>
    <t>1d9ao-BYLZ8mvzdqdrqUOtPSo4Un23HYc</t>
  </si>
  <si>
    <t>https://drive.google.com/file/d/1d9ao-BYLZ8mvzdqdrqUOtPSo4Un23HYc/view?usp=drivesdk</t>
  </si>
  <si>
    <t>SONAL MISHRA</t>
  </si>
  <si>
    <t>sonal.1923en1082@kiet.edu</t>
  </si>
  <si>
    <t>1ikRNT1vFf97OEXm2ez6wx6vkrShhuqaT</t>
  </si>
  <si>
    <t>https://drive.google.com/file/d/1ikRNT1vFf97OEXm2ez6wx6vkrShhuqaT/view?usp=drivesdk</t>
  </si>
  <si>
    <t>Vikram aditya</t>
  </si>
  <si>
    <t>vikramaditya3762@gmail.com</t>
  </si>
  <si>
    <t>1LpuV_VkmSdm8j-qCSyn70Nt9sBpqDnKD</t>
  </si>
  <si>
    <t>https://drive.google.com/file/d/1LpuV_VkmSdm8j-qCSyn70Nt9sBpqDnKD/view?usp=drivesdk</t>
  </si>
  <si>
    <t>VARDAN JAIN</t>
  </si>
  <si>
    <t>vardan_j@ee.iitr.ac.in</t>
  </si>
  <si>
    <t>1QI_b6KITHrlvvKLOlFiHneQdoC_YV6l_</t>
  </si>
  <si>
    <t>https://drive.google.com/file/d/1QI_b6KITHrlvvKLOlFiHneQdoC_YV6l_/view?usp=drivesdk</t>
  </si>
  <si>
    <t>TheD@ngerous</t>
  </si>
  <si>
    <t>11f8DmBJLjrR8BEbIhXXW9gUcBoifrPJX</t>
  </si>
  <si>
    <t>https://drive.google.com/file/d/11f8DmBJLjrR8BEbIhXXW9gUcBoifrPJX/view?usp=drivesdk</t>
  </si>
  <si>
    <t>Document successfully created; Document successfully merged; PDF created; Manually run by 200020040@iitdh.ac.in; Timestamp: Mar 17 2022 10:49 PM</t>
  </si>
  <si>
    <t>ritik</t>
  </si>
  <si>
    <t>riteshaggrwaal@gmail.com</t>
  </si>
  <si>
    <t>167knRt-BuivawCULUgJDWRzeZZeOgTXp</t>
  </si>
  <si>
    <t>https://drive.google.com/file/d/167knRt-BuivawCULUgJDWRzeZZeOgTXp/view?usp=drivesdk</t>
  </si>
  <si>
    <t>Shubham Mahajan</t>
  </si>
  <si>
    <t>shivammahajan5516@gmail.com</t>
  </si>
  <si>
    <t>1Xd-oQhD1qC53sTHcw2ArqirtR-q09DSO</t>
  </si>
  <si>
    <t>https://drive.google.com/file/d/1Xd-oQhD1qC53sTHcw2ArqirtR-q09DSO/view?usp=drivesdk</t>
  </si>
  <si>
    <t>Kapil khatik</t>
  </si>
  <si>
    <t>kapilkhatik624@gmail.com</t>
  </si>
  <si>
    <t>1nlFq35MuC1jIXqYo0MMTDX4Ma3p-HIQD</t>
  </si>
  <si>
    <t>https://drive.google.com/file/d/1nlFq35MuC1jIXqYo0MMTDX4Ma3p-HIQD/view?usp=drivesdk</t>
  </si>
  <si>
    <t>Merged Doc ID - Certificate Generation VVV3W</t>
  </si>
  <si>
    <t>Link to merged Doc - Certificate Generation VVV3W</t>
  </si>
  <si>
    <t>Document Merge Status - Certificate Generation VVV3W</t>
  </si>
  <si>
    <t>Prince Kumar Patel</t>
  </si>
  <si>
    <t>Army Institute of Technology, Pune</t>
  </si>
  <si>
    <t>princekumar78421@gmail.com</t>
  </si>
  <si>
    <t>has participated and secured the First Place in the team based VeniVidiVici event held as a part of Parsec, the annual technical festival of IIT Dharwad between 4th and 6th March</t>
  </si>
  <si>
    <t>has participated in Venividivici 2.0, a jeopardy style online ctf event, conducted as a part of Parsec, the annual technical festival of IIT Dharwad and secured first rank</t>
  </si>
  <si>
    <t>12kqSQQbbOqa5bS5cI8tz37qt9gfFtybi</t>
  </si>
  <si>
    <t>https://drive.google.com/file/d/12kqSQQbbOqa5bS5cI8tz37qt9gfFtybi/view?usp=drivesdk</t>
  </si>
  <si>
    <t>Freddie</t>
  </si>
  <si>
    <t>High School, UK</t>
  </si>
  <si>
    <t>has participated and secured the Second Place in the team based VeniVidiVici event held as a part of Parsec, the annual technical festival of IIT Dharwad between 4th and 6th March</t>
  </si>
  <si>
    <t>has participated in Venividivici 2.0, a jeopardy style online ctf event, conducted as a part of Parsec, the annual technical festival of IIT Dharwad and secured second rank</t>
  </si>
  <si>
    <t>17eZS1FQQEYN6LXEvzWvCAif_tAHs4kVu</t>
  </si>
  <si>
    <t>https://drive.google.com/file/d/17eZS1FQQEYN6LXEvzWvCAif_tAHs4kVu/view?usp=drivesdk</t>
  </si>
  <si>
    <t>Manash Saikia</t>
  </si>
  <si>
    <t>Tezpur University</t>
  </si>
  <si>
    <t>lizu036@gmail.com</t>
  </si>
  <si>
    <t>has participated and secured the Third Place in the team based VeniVidiVici event held as a part of Parsec, the annual technical festival of IIT Dharwad between 4th and 6th March</t>
  </si>
  <si>
    <t>has participated in Venividivici 2.0, a jeopardy style online ctf event, conducted as a part of Parsec, the annual technical festival of IIT Dharwad and secured third rank</t>
  </si>
  <si>
    <t>19fYT8xW42pXFyvjIR3HYsXpOHQIWfqKI</t>
  </si>
  <si>
    <t>https://drive.google.com/file/d/19fYT8xW42pXFyvjIR3HYsXpOHQIWfqKI/view?usp=drivesdk</t>
  </si>
  <si>
    <t>University Institute of Technology , The University of Burdwan</t>
  </si>
  <si>
    <t>has participated in Venividivici 2.0, a jeopardy style online ctf event, conducted as a part of Parsec, the annual technical festival of IIT Dharwad and secured thind rank</t>
  </si>
  <si>
    <t>1fErQTr7rpKSN5XSwpNjfWOnPdQvhpVGW</t>
  </si>
  <si>
    <t>https://drive.google.com/file/d/1fErQTr7rpKSN5XSwpNjfWOnPdQvhpVGW/view?usp=drivesdk</t>
  </si>
  <si>
    <t>Merged Doc ID - Certificate Generation TQ3PRT</t>
  </si>
  <si>
    <t>Link to merged Doc - Certificate Generation TQ3PRT</t>
  </si>
  <si>
    <t>Document Merge Status - Certificate Generation TQ3PRT</t>
  </si>
  <si>
    <t>INFOMATI</t>
  </si>
  <si>
    <t>SUBHRODIPTO BASU CHOUDHURY</t>
  </si>
  <si>
    <t>subhrodipto.basuchoudhury20@ibsindia.org</t>
  </si>
  <si>
    <t>TQ</t>
  </si>
  <si>
    <t xml:space="preserve">has participated in TechnoQuiz, a science and technology quiz, conducted as a part of Parsec, the annual technical festival of IIT Dharwad </t>
  </si>
  <si>
    <t>17jzbHJJjHm9lJy60dkB3j43uhZdL-NSw</t>
  </si>
  <si>
    <t>https://drive.google.com/file/d/17jzbHJJjHm9lJy60dkB3j43uhZdL-NSw/view?usp=drivesdk</t>
  </si>
  <si>
    <t>TANIYA YADAV</t>
  </si>
  <si>
    <t>taniyayadav9040@gmail.com</t>
  </si>
  <si>
    <t>1cbWT6uLt1qcx_-OBxeQbR4nAETGcH6vT</t>
  </si>
  <si>
    <t>https://drive.google.com/file/d/1cbWT6uLt1qcx_-OBxeQbR4nAETGcH6vT/view?usp=drivesdk</t>
  </si>
  <si>
    <t>XL Wireless</t>
  </si>
  <si>
    <t>Vrinda Gupta</t>
  </si>
  <si>
    <t>bd21108@astra.xlri.ac.in</t>
  </si>
  <si>
    <t>11lMf5FWi2smXFIyeyi8M_95rykkCfnIt</t>
  </si>
  <si>
    <t>https://drive.google.com/file/d/11lMf5FWi2smXFIyeyi8M_95rykkCfnIt/view?usp=drivesdk</t>
  </si>
  <si>
    <t>NAVEEN MISHRA</t>
  </si>
  <si>
    <t>bd21078@astra.xlri.ac.in</t>
  </si>
  <si>
    <t>1YIa55PBbcYwVrDyv43dz_Xvhr8D9Ie1Q</t>
  </si>
  <si>
    <t>https://drive.google.com/file/d/1YIa55PBbcYwVrDyv43dz_Xvhr8D9Ie1Q/view?usp=drivesdk</t>
  </si>
  <si>
    <t>Caveat Attemptor</t>
  </si>
  <si>
    <t>Pratyush Goel</t>
  </si>
  <si>
    <t>pratyushg20@iimb.ac.in</t>
  </si>
  <si>
    <t>1N_SScfm_NC0TKneBKL4Ko7pFcCvBYqp1</t>
  </si>
  <si>
    <t>https://drive.google.com/file/d/1N_SScfm_NC0TKneBKL4Ko7pFcCvBYqp1/view?usp=drivesdk</t>
  </si>
  <si>
    <t>Jyotesh Singh</t>
  </si>
  <si>
    <t>jyotesh.singh20@iimb.ac.in</t>
  </si>
  <si>
    <t>15dCjIg1Ljuq8w963VNiFQJoHIAa0EDk_</t>
  </si>
  <si>
    <t>https://drive.google.com/file/d/15dCjIg1Ljuq8w963VNiFQJoHIAa0EDk_/view?usp=drivesdk</t>
  </si>
  <si>
    <t>Anjo</t>
  </si>
  <si>
    <t>Anjita Jessica Castelino</t>
  </si>
  <si>
    <t>anjitacastelino@gmail.com</t>
  </si>
  <si>
    <t>15vvN9EWxJf_8QCO_5Uxf501y2F-fujIk</t>
  </si>
  <si>
    <t>https://drive.google.com/file/d/15vvN9EWxJf_8QCO_5Uxf501y2F-fujIk/view?usp=drivesdk</t>
  </si>
  <si>
    <t>Jovina Jacinta Castelino</t>
  </si>
  <si>
    <t>jovi.castelino@gmail.com</t>
  </si>
  <si>
    <t>13OMCpZ5qziJkyESaj8TL7GEW-1FiGXx3</t>
  </si>
  <si>
    <t>https://drive.google.com/file/d/13OMCpZ5qziJkyESaj8TL7GEW-1FiGXx3/view?usp=drivesdk</t>
  </si>
  <si>
    <t>Team Dynamites</t>
  </si>
  <si>
    <t>Vishal Gupta</t>
  </si>
  <si>
    <t>gupta.95@iitj.ac.in</t>
  </si>
  <si>
    <t>1fqH5evgAx3GI9decXDA0Oj_DQUHSbX9t</t>
  </si>
  <si>
    <t>https://drive.google.com/file/d/1fqH5evgAx3GI9decXDA0Oj_DQUHSbX9t/view?usp=drivesdk</t>
  </si>
  <si>
    <t>Ayush Sisodia</t>
  </si>
  <si>
    <t>sisodia.1@iitj.ac.in</t>
  </si>
  <si>
    <t>1xQKq3PIbU9RfyTBovyRM8Q0eNI6le3HM</t>
  </si>
  <si>
    <t>https://drive.google.com/file/d/1xQKq3PIbU9RfyTBovyRM8Q0eNI6le3HM/view?usp=drivesdk</t>
  </si>
  <si>
    <t>Ssiit</t>
  </si>
  <si>
    <t>Shubham Birle</t>
  </si>
  <si>
    <t>shubhambirle8@gmail.com</t>
  </si>
  <si>
    <t>1V1i15mGsLaSQ0KgBC1PXlGLvKAGySaTL</t>
  </si>
  <si>
    <t>https://drive.google.com/file/d/1V1i15mGsLaSQ0KgBC1PXlGLvKAGySaTL/view?usp=drivesdk</t>
  </si>
  <si>
    <t>Sachin mulewa</t>
  </si>
  <si>
    <t>sachinmulewa96@gmail.com</t>
  </si>
  <si>
    <t>15Twyuzqte7FVKDP4IoLUf3upuGPx7U0t</t>
  </si>
  <si>
    <t>https://drive.google.com/file/d/15Twyuzqte7FVKDP4IoLUf3upuGPx7U0t/view?usp=drivesdk</t>
  </si>
  <si>
    <t>SOUMYOSREE</t>
  </si>
  <si>
    <t>Soumyosree Chatterjee</t>
  </si>
  <si>
    <t>soumyosreecan@gmail.com</t>
  </si>
  <si>
    <t>1mZFcF2J6jK8kRVAGnLQ7OHoW1YrNdTc0</t>
  </si>
  <si>
    <t>https://drive.google.com/file/d/1mZFcF2J6jK8kRVAGnLQ7OHoW1YrNdTc0/view?usp=drivesdk</t>
  </si>
  <si>
    <t>Sonu</t>
  </si>
  <si>
    <t>brownianmotion2468@gmail.com</t>
  </si>
  <si>
    <t>18IuISFleGVn1MIjhxU5Xx8iVj2FnaBri</t>
  </si>
  <si>
    <t>https://drive.google.com/file/d/18IuISFleGVn1MIjhxU5Xx8iVj2FnaBri/view?usp=drivesdk</t>
  </si>
  <si>
    <t>Aneesh Mohanty</t>
  </si>
  <si>
    <t>aneeshmohanty@gmail.com</t>
  </si>
  <si>
    <t>1_J-BT7GezIEwLeQlGei_UqTmE0cFBeA5</t>
  </si>
  <si>
    <t>https://drive.google.com/file/d/1_J-BT7GezIEwLeQlGei_UqTmE0cFBeA5/view?usp=drivesdk</t>
  </si>
  <si>
    <t>Ashutosh Sethu</t>
  </si>
  <si>
    <t>ashutoshsipu01@gmail.com</t>
  </si>
  <si>
    <t>1Kn079JqmPeTj2WQfvxqLFi45tK79f9Lk</t>
  </si>
  <si>
    <t>https://drive.google.com/file/d/1Kn079JqmPeTj2WQfvxqLFi45tK79f9Lk/view?usp=drivesdk</t>
  </si>
  <si>
    <t>BEC</t>
  </si>
  <si>
    <t>1RVqUQxwlSvic3EC0-Q6XUJFnvk171MTj</t>
  </si>
  <si>
    <t>https://drive.google.com/file/d/1RVqUQxwlSvic3EC0-Q6XUJFnvk171MTj/view?usp=drivesdk</t>
  </si>
  <si>
    <t>Hanamant kori</t>
  </si>
  <si>
    <t>duddupuditeja@gmail.com</t>
  </si>
  <si>
    <t>1nb2uPNhirQhfR4sE_fL6S3NXmuNHr7ZU</t>
  </si>
  <si>
    <t>https://drive.google.com/file/d/1nb2uPNhirQhfR4sE_fL6S3NXmuNHr7ZU/view?usp=drivesdk</t>
  </si>
  <si>
    <t>BP</t>
  </si>
  <si>
    <t>Bittu Pandey</t>
  </si>
  <si>
    <t>bittupandey016@gmail.com</t>
  </si>
  <si>
    <t>1L6PobQjZ-McoXhJii2qpuO8ku5ca_UwZ</t>
  </si>
  <si>
    <t>https://drive.google.com/file/d/1L6PobQjZ-McoXhJii2qpuO8ku5ca_UwZ/view?usp=drivesdk</t>
  </si>
  <si>
    <t>Sudam kumar</t>
  </si>
  <si>
    <t>sudampandey20@gmail.com</t>
  </si>
  <si>
    <t>1HuAUB-ubH8EYVGJ1wvSYi7HoiqlzhFi7</t>
  </si>
  <si>
    <t>https://drive.google.com/file/d/1HuAUB-ubH8EYVGJ1wvSYi7HoiqlzhFi7/view?usp=drivesdk</t>
  </si>
  <si>
    <t>BEST OF THE BEST</t>
  </si>
  <si>
    <t>NAMITHA R</t>
  </si>
  <si>
    <t>namitha.ec21@bitsathy.ac.in</t>
  </si>
  <si>
    <t>1lsttugA_Lys2xrWlxE3nh8zt3CmxKNSA</t>
  </si>
  <si>
    <t>https://drive.google.com/file/d/1lsttugA_Lys2xrWlxE3nh8zt3CmxKNSA/view?usp=drivesdk</t>
  </si>
  <si>
    <t>SRI SAASHWAUTH N</t>
  </si>
  <si>
    <t>srisaashwauth.ec21@bitsathy.ac.in</t>
  </si>
  <si>
    <t>1xNTx4mLsy_5QTX0BD2BVH6AHZYceqI5a</t>
  </si>
  <si>
    <t>https://drive.google.com/file/d/1xNTx4mLsy_5QTX0BD2BVH6AHZYceqI5a/view?usp=drivesdk</t>
  </si>
  <si>
    <t>SAWK</t>
  </si>
  <si>
    <t>Sahaj Jain</t>
  </si>
  <si>
    <t>mba21170@iimj.ac.in</t>
  </si>
  <si>
    <t>1H1lRFAiryJwYyASaSml6_ENHOfH4M3ex</t>
  </si>
  <si>
    <t>https://drive.google.com/file/d/1H1lRFAiryJwYyASaSml6_ENHOfH4M3ex/view?usp=drivesdk</t>
  </si>
  <si>
    <t>Saanidhya Sharma</t>
  </si>
  <si>
    <t>mba21167@iimj.ac.in</t>
  </si>
  <si>
    <t>1XGdHZdcM2TOzpUzlUWxLCZhKtJH9H7jf</t>
  </si>
  <si>
    <t>https://drive.google.com/file/d/1XGdHZdcM2TOzpUzlUWxLCZhKtJH9H7jf/view?usp=drivesdk</t>
  </si>
  <si>
    <t>ashwin ak</t>
  </si>
  <si>
    <t>ashwinkarti@gmail.com</t>
  </si>
  <si>
    <t>1yhRmvZrtGnNr2_fftAVhCcftJGd3B_ju</t>
  </si>
  <si>
    <t>https://drive.google.com/file/d/1yhRmvZrtGnNr2_fftAVhCcftJGd3B_ju/view?usp=drivesdk</t>
  </si>
  <si>
    <t>vishal pranau</t>
  </si>
  <si>
    <t>vishalgun502@gmail.com</t>
  </si>
  <si>
    <t>1FJRnIUanVHl9LkOJVvYjO0Hb0-NmQHlS</t>
  </si>
  <si>
    <t>https://drive.google.com/file/d/1FJRnIUanVHl9LkOJVvYjO0Hb0-NmQHlS/view?usp=drivesdk</t>
  </si>
  <si>
    <t>Victorious</t>
  </si>
  <si>
    <t>Alaguabarna</t>
  </si>
  <si>
    <t>abarnarithu@gmail.com</t>
  </si>
  <si>
    <t>1PfLwIJhcBmsYBDSO4oN0GIf-AUMH-Mf8</t>
  </si>
  <si>
    <t>https://drive.google.com/file/d/1PfLwIJhcBmsYBDSO4oN0GIf-AUMH-Mf8/view?usp=drivesdk</t>
  </si>
  <si>
    <t>Bharath Kumar</t>
  </si>
  <si>
    <t>abarnapsy@gmail.com</t>
  </si>
  <si>
    <t>15XShRC6pFozJgkeHpzOerFZCr0LfN6yT</t>
  </si>
  <si>
    <t>https://drive.google.com/file/d/15XShRC6pFozJgkeHpzOerFZCr0LfN6yT/view?usp=drivesdk</t>
  </si>
  <si>
    <t>DC HEROES</t>
  </si>
  <si>
    <t>104r3xgDuptQsdBQyh2COwEYH_gpInDSU</t>
  </si>
  <si>
    <t>https://drive.google.com/file/d/104r3xgDuptQsdBQyh2COwEYH_gpInDSU/view?usp=drivesdk</t>
  </si>
  <si>
    <t>Parth</t>
  </si>
  <si>
    <t>parthgulati534@gmail.com</t>
  </si>
  <si>
    <t>1xBZblh3PWyduapco_dBcE8qyEKn77c-0</t>
  </si>
  <si>
    <t>https://drive.google.com/file/d/1xBZblh3PWyduapco_dBcE8qyEKn77c-0/view?usp=drivesdk</t>
  </si>
  <si>
    <t>CODE-X</t>
  </si>
  <si>
    <t>Sangmeshwar Kanaje</t>
  </si>
  <si>
    <t>12wbI6O-_ckZfsA6-eT6TDD3iMD0WKZp-</t>
  </si>
  <si>
    <t>https://drive.google.com/file/d/12wbI6O-_ckZfsA6-eT6TDD3iMD0WKZp-/view?usp=drivesdk</t>
  </si>
  <si>
    <t>Nikita Digre</t>
  </si>
  <si>
    <t>nikitadigre1420@gmail.com</t>
  </si>
  <si>
    <t>1PUnIsw6658Z9V7cnLbyS6yg8-UeimHo6</t>
  </si>
  <si>
    <t>https://drive.google.com/file/d/1PUnIsw6658Z9V7cnLbyS6yg8-UeimHo6/view?usp=drivesdk</t>
  </si>
  <si>
    <t>Mahadev</t>
  </si>
  <si>
    <t>Sagnik Kar</t>
  </si>
  <si>
    <t>sagnikkar279@gmail.com</t>
  </si>
  <si>
    <t>13Rm_gqgnGZZ2IQko_ZS0asj9r00WWb9j</t>
  </si>
  <si>
    <t>https://drive.google.com/file/d/13Rm_gqgnGZZ2IQko_ZS0asj9r00WWb9j/view?usp=drivesdk</t>
  </si>
  <si>
    <t>Ram kar</t>
  </si>
  <si>
    <t>sagnikkar9@gmail.com</t>
  </si>
  <si>
    <t>1pys78IiVhzb1bLJhD7YoNoIrt4_90Ecf</t>
  </si>
  <si>
    <t>https://drive.google.com/file/d/1pys78IiVhzb1bLJhD7YoNoIrt4_90Ecf/view?usp=drivesdk</t>
  </si>
  <si>
    <t>BLACKPANTHER</t>
  </si>
  <si>
    <t>GUNAVARMAN S</t>
  </si>
  <si>
    <t>gunavarman.cs21@bitsathy.ac.in</t>
  </si>
  <si>
    <t>1Qgvierz8pwqE-M0ymuvtb4_ReCOQ0P6j</t>
  </si>
  <si>
    <t>https://drive.google.com/file/d/1Qgvierz8pwqE-M0ymuvtb4_ReCOQ0P6j/view?usp=drivesdk</t>
  </si>
  <si>
    <t>LOHITHA L</t>
  </si>
  <si>
    <t>lohitha.cs21@bitsathy.ac.in</t>
  </si>
  <si>
    <t>1pZX1N-NR86YGunpwiq9huBncRHtE6WIp</t>
  </si>
  <si>
    <t>https://drive.google.com/file/d/1pZX1N-NR86YGunpwiq9huBncRHtE6WIp/view?usp=drivesdk</t>
  </si>
  <si>
    <t>Lucknavi Nawab</t>
  </si>
  <si>
    <t>Kushagra Rai</t>
  </si>
  <si>
    <t>2005175@kiit.ac.in</t>
  </si>
  <si>
    <t>1MI_HIu3Bhg7VfbIun6VLrO6RL3xFn-wr</t>
  </si>
  <si>
    <t>https://drive.google.com/file/d/1MI_HIu3Bhg7VfbIun6VLrO6RL3xFn-wr/view?usp=drivesdk</t>
  </si>
  <si>
    <t>Arpit Tripathi</t>
  </si>
  <si>
    <t>arpittripathi010@gmail.com</t>
  </si>
  <si>
    <t>1XV8v5vI_ervr0iWn8KLTuArD6Wn2bb3u</t>
  </si>
  <si>
    <t>https://drive.google.com/file/d/1XV8v5vI_ervr0iWn8KLTuArD6Wn2bb3u/view?usp=drivesdk</t>
  </si>
  <si>
    <t>SPHARSHID</t>
  </si>
  <si>
    <t>HARSHID DEV S P</t>
  </si>
  <si>
    <t>harshiddev.ct21@bitsathy.ac.in</t>
  </si>
  <si>
    <t>1iPb6KSm45Msi1EmggoJ67_NPqflJeug1</t>
  </si>
  <si>
    <t>https://drive.google.com/file/d/1iPb6KSm45Msi1EmggoJ67_NPqflJeug1/view?usp=drivesdk</t>
  </si>
  <si>
    <t>ARULESWARAN G</t>
  </si>
  <si>
    <t>aruleswaran.ec21@bitsathy.ac.in</t>
  </si>
  <si>
    <t>1nniDa4pYZXCQ5JzM_yiO2ddRdFrjmjb-</t>
  </si>
  <si>
    <t>https://drive.google.com/file/d/1nniDa4pYZXCQ5JzM_yiO2ddRdFrjmjb-/view?usp=drivesdk</t>
  </si>
  <si>
    <t>Resilient</t>
  </si>
  <si>
    <t>Aditya Shukla</t>
  </si>
  <si>
    <t>aditya.shukla2023@sims.edu</t>
  </si>
  <si>
    <t>17N1kekFAvbUw-ZQIJycry3Wbz468Od9H</t>
  </si>
  <si>
    <t>https://drive.google.com/file/d/17N1kekFAvbUw-ZQIJycry3Wbz468Od9H/view?usp=drivesdk</t>
  </si>
  <si>
    <t>Shrilekha Sharma</t>
  </si>
  <si>
    <t>shrilekha.sharma2023@sims.edu</t>
  </si>
  <si>
    <t>1bW385NJQ3nNvFKBfMMVk9kpIrNltRidu</t>
  </si>
  <si>
    <t>https://drive.google.com/file/d/1bW385NJQ3nNvFKBfMMVk9kpIrNltRidu/view?usp=drivesdk</t>
  </si>
  <si>
    <t>1/cosc</t>
  </si>
  <si>
    <t>Asish Nayak</t>
  </si>
  <si>
    <t>akn8b18@gmail.com</t>
  </si>
  <si>
    <t>1-Iz76lTs4_IUGGR8ZPjZuLbKf6Ih8lEl</t>
  </si>
  <si>
    <t>https://drive.google.com/file/d/1-Iz76lTs4_IUGGR8ZPjZuLbKf6Ih8lEl/view?usp=drivesdk</t>
  </si>
  <si>
    <t>Sharvari Borole</t>
  </si>
  <si>
    <t>sharvariborole24@gmail.com</t>
  </si>
  <si>
    <t>1VOIPGC74p3PO96hGYVsqxpEs_r8jTbbj</t>
  </si>
  <si>
    <t>https://drive.google.com/file/d/1VOIPGC74p3PO96hGYVsqxpEs_r8jTbbj/view?usp=drivesdk</t>
  </si>
  <si>
    <t>KinFolks</t>
  </si>
  <si>
    <t>choudharyshreya50@gmail.com</t>
  </si>
  <si>
    <t>1LthYdTRT51esfzWao051Fkvf2emPm4aU</t>
  </si>
  <si>
    <t>https://drive.google.com/file/d/1LthYdTRT51esfzWao051Fkvf2emPm4aU/view?usp=drivesdk</t>
  </si>
  <si>
    <t>Anaam Singh</t>
  </si>
  <si>
    <t>anaam1singh@gmail.com</t>
  </si>
  <si>
    <t>1HaH5KgRa9BQKB_QmWv6ru4Av83EUdWIo</t>
  </si>
  <si>
    <t>https://drive.google.com/file/d/1HaH5KgRa9BQKB_QmWv6ru4Av83EUdWIo/view?usp=drivesdk</t>
  </si>
  <si>
    <t>TEAM 14</t>
  </si>
  <si>
    <t>THARSHILIN BANU M</t>
  </si>
  <si>
    <t>tharshilinbanu.ec21@bitsathy.ac.in</t>
  </si>
  <si>
    <t>101AAoUY57eR0TRSGsBqhW014ekgYLZiA</t>
  </si>
  <si>
    <t>https://drive.google.com/file/d/101AAoUY57eR0TRSGsBqhW014ekgYLZiA/view?usp=drivesdk</t>
  </si>
  <si>
    <t>keerthana.ec21@bitsathy.ac.in</t>
  </si>
  <si>
    <t>1hwM-D-N_zp6v1GLne0bK3THfFhIVJwcG</t>
  </si>
  <si>
    <t>https://drive.google.com/file/d/1hwM-D-N_zp6v1GLne0bK3THfFhIVJwcG/view?usp=drivesdk</t>
  </si>
  <si>
    <t>Rcoem</t>
  </si>
  <si>
    <t>Utkarsh Gautam</t>
  </si>
  <si>
    <t>gautamus@rknec.edu</t>
  </si>
  <si>
    <t>1WEBCXNPg0IJ-lpDraNnbTb1h7_SIY1ku</t>
  </si>
  <si>
    <t>https://drive.google.com/file/d/1WEBCXNPg0IJ-lpDraNnbTb1h7_SIY1ku/view?usp=drivesdk</t>
  </si>
  <si>
    <t>Prajwal Randiwe</t>
  </si>
  <si>
    <t>randiwepp@rknec.edu</t>
  </si>
  <si>
    <t>1ErZF6KzAx7D7rEJuqtTYlEf9nmkbQ7BT</t>
  </si>
  <si>
    <t>https://drive.google.com/file/d/1ErZF6KzAx7D7rEJuqtTYlEf9nmkbQ7BT/view?usp=drivesdk</t>
  </si>
  <si>
    <t>Young star</t>
  </si>
  <si>
    <t>Yuvaraj M</t>
  </si>
  <si>
    <t>yuvaraj29103@gmail.com</t>
  </si>
  <si>
    <t>1ZNzz4ZR26_I2FWqGCGuF3Bh7mN9tprIX</t>
  </si>
  <si>
    <t>https://drive.google.com/file/d/1ZNzz4ZR26_I2FWqGCGuF3Bh7mN9tprIX/view?usp=drivesdk</t>
  </si>
  <si>
    <t>Venkatesh</t>
  </si>
  <si>
    <t>duraimuruku@gmail.com</t>
  </si>
  <si>
    <t>1_VLL873NA6Nmvw6GGbx8Y6grsY4jlCKl</t>
  </si>
  <si>
    <t>https://drive.google.com/file/d/1_VLL873NA6Nmvw6GGbx8Y6grsY4jlCKl/view?usp=drivesdk</t>
  </si>
  <si>
    <t>IDEA DEVELOPERS</t>
  </si>
  <si>
    <t>SRINITH K</t>
  </si>
  <si>
    <t>srinith.ec21@bitsathy.ac.in</t>
  </si>
  <si>
    <t>1-5DZ_c6ri3Ne4fegspDP0WezMqtvH_rT</t>
  </si>
  <si>
    <t>https://drive.google.com/file/d/1-5DZ_c6ri3Ne4fegspDP0WezMqtvH_rT/view?usp=drivesdk</t>
  </si>
  <si>
    <t>JANARTHANAN K</t>
  </si>
  <si>
    <t>janarthanank.ec21@bitsathy.ac.in</t>
  </si>
  <si>
    <t>1q75FtpvQIWt3Fh_N5FNa5g9Mw2-5eaoR</t>
  </si>
  <si>
    <t>https://drive.google.com/file/d/1q75FtpvQIWt3Fh_N5FNa5g9Mw2-5eaoR/view?usp=drivesdk</t>
  </si>
  <si>
    <t>BITans</t>
  </si>
  <si>
    <t>PRANESH R</t>
  </si>
  <si>
    <t>pranesh.ei21@bitsathy.ac.in</t>
  </si>
  <si>
    <t>15ERs9wJM3B4PglgfGXW-PWdKoDuHzGiI</t>
  </si>
  <si>
    <t>https://drive.google.com/file/d/15ERs9wJM3B4PglgfGXW-PWdKoDuHzGiI/view?usp=drivesdk</t>
  </si>
  <si>
    <t>Lavakumar A</t>
  </si>
  <si>
    <t>lavakumar.ee21@bitsathy.ac.in</t>
  </si>
  <si>
    <t>145hw5LRc0l8T_jp_gaRfTe0ZGoj5SEkB</t>
  </si>
  <si>
    <t>https://drive.google.com/file/d/145hw5LRc0l8T_jp_gaRfTe0ZGoj5SEkB/view?usp=drivesdk</t>
  </si>
  <si>
    <t>Buland</t>
  </si>
  <si>
    <t>Pooja Yadav</t>
  </si>
  <si>
    <t>pooja123yadav456@gmail.com</t>
  </si>
  <si>
    <t>1BSZRUpmWyJeehJMzgf96ncHl-uQcKniC</t>
  </si>
  <si>
    <t>https://drive.google.com/file/d/1BSZRUpmWyJeehJMzgf96ncHl-uQcKniC/view?usp=drivesdk</t>
  </si>
  <si>
    <t>Pritam kumar yadav</t>
  </si>
  <si>
    <t>pritam456yadav123@gmail.com</t>
  </si>
  <si>
    <t>1kDzJKdLsGjfLQKL6UQR6BtZWVobGhvoP</t>
  </si>
  <si>
    <t>https://drive.google.com/file/d/1kDzJKdLsGjfLQKL6UQR6BtZWVobGhvoP/view?usp=drivesdk</t>
  </si>
  <si>
    <t>Agatha Quiztie</t>
  </si>
  <si>
    <t>Kanupriya Johari</t>
  </si>
  <si>
    <t>kanupriyajohari@gmail.com</t>
  </si>
  <si>
    <t>1ADzjUfMUcEnHLQFhUJudj5xTZKDX8e5E</t>
  </si>
  <si>
    <t>https://drive.google.com/file/d/1ADzjUfMUcEnHLQFhUJudj5xTZKDX8e5E/view?usp=drivesdk</t>
  </si>
  <si>
    <t>Pakhi Agarwal</t>
  </si>
  <si>
    <t>pakhiagarwal0@gmail.com</t>
  </si>
  <si>
    <t>1UNYla0Sfzs2rW3sSnIyZGlOz-UAAouit</t>
  </si>
  <si>
    <t>https://drive.google.com/file/d/1UNYla0Sfzs2rW3sSnIyZGlOz-UAAouit/view?usp=drivesdk</t>
  </si>
  <si>
    <t>HUSTLERS</t>
  </si>
  <si>
    <t>HARSH JAISWAL</t>
  </si>
  <si>
    <t>harshjaiswal1199@gmail.com</t>
  </si>
  <si>
    <t>1GHP8ksX5j69VSGWVBqMUFbRimwDEV-xx</t>
  </si>
  <si>
    <t>https://drive.google.com/file/d/1GHP8ksX5j69VSGWVBqMUFbRimwDEV-xx/view?usp=drivesdk</t>
  </si>
  <si>
    <t>RICHA SINGH</t>
  </si>
  <si>
    <t>hjais1199@gmail.com</t>
  </si>
  <si>
    <t>1xKhS9tMLEO6e0VpJcCf8P4b5-h4rTqtX</t>
  </si>
  <si>
    <t>https://drive.google.com/file/d/1xKhS9tMLEO6e0VpJcCf8P4b5-h4rTqtX/view?usp=drivesdk</t>
  </si>
  <si>
    <t>Sommites</t>
  </si>
  <si>
    <t>Preetham Upadhya</t>
  </si>
  <si>
    <t>preetham.upadhya@sjmsom.in</t>
  </si>
  <si>
    <t>1X1LpoEaSR3ZaZEz03OUk_7tDG_jnez7O</t>
  </si>
  <si>
    <t>https://drive.google.com/file/d/1X1LpoEaSR3ZaZEz03OUk_7tDG_jnez7O/view?usp=drivesdk</t>
  </si>
  <si>
    <t>Mridul Sondhi</t>
  </si>
  <si>
    <t>mridul.sondhi@sjmsom.in</t>
  </si>
  <si>
    <t>1zxIOZomkJf-2SGWcXq7rw29yuVPOtGRd</t>
  </si>
  <si>
    <t>https://drive.google.com/file/d/1zxIOZomkJf-2SGWcXq7rw29yuVPOtGRd/view?usp=drivesdk</t>
  </si>
  <si>
    <t>Vast Deference</t>
  </si>
  <si>
    <t>Abhinav Dhar</t>
  </si>
  <si>
    <t>abhinav1993@hotmail.com</t>
  </si>
  <si>
    <t>16jL0gASKUSxI9DUIqZ21x2W2un0gwO6d</t>
  </si>
  <si>
    <t>https://drive.google.com/file/d/16jL0gASKUSxI9DUIqZ21x2W2un0gwO6d/view?usp=drivesdk</t>
  </si>
  <si>
    <t>Siddharth</t>
  </si>
  <si>
    <t>sid20394@gmail.com</t>
  </si>
  <si>
    <t>1ecgrv6ynoP6jtvrWuKDgdVUKEoINUXFn</t>
  </si>
  <si>
    <t>https://drive.google.com/file/d/1ecgrv6ynoP6jtvrWuKDgdVUKEoINUXFn/view?usp=drivesdk</t>
  </si>
  <si>
    <t>Sanatanis</t>
  </si>
  <si>
    <t>Sanskar Joshi</t>
  </si>
  <si>
    <t>sanskarjoshi2002@gmail.com</t>
  </si>
  <si>
    <t>1VJURBUvyBT6cFZpCE6UcCpOnd7wQYatD</t>
  </si>
  <si>
    <t>https://drive.google.com/file/d/1VJURBUvyBT6cFZpCE6UcCpOnd7wQYatD/view?usp=drivesdk</t>
  </si>
  <si>
    <t>Vishwas Chaturvedi</t>
  </si>
  <si>
    <t>qwertyjaihind@gmail.com</t>
  </si>
  <si>
    <t>1kkXFLFD239wpzIhL3p7RvRm47X487bjt</t>
  </si>
  <si>
    <t>https://drive.google.com/file/d/1kkXFLFD239wpzIhL3p7RvRm47X487bjt/view?usp=drivesdk</t>
  </si>
  <si>
    <t>Milites Amoris</t>
  </si>
  <si>
    <t>Imthiaz Ahammed</t>
  </si>
  <si>
    <t>imtiazfaizi@gmail.com</t>
  </si>
  <si>
    <t>1b_W0bGq8uhOJFDrksGzokZcYnDKcH3UM</t>
  </si>
  <si>
    <t>https://drive.google.com/file/d/1b_W0bGq8uhOJFDrksGzokZcYnDKcH3UM/view?usp=drivesdk</t>
  </si>
  <si>
    <t>Naznin Shajahan</t>
  </si>
  <si>
    <t>shajahannaznin@gmail.com</t>
  </si>
  <si>
    <t>1pWGUjq4TkZvpsyRJR4DlZg6ImjpkNtxe</t>
  </si>
  <si>
    <t>https://drive.google.com/file/d/1pWGUjq4TkZvpsyRJR4DlZg6ImjpkNtxe/view?usp=drivesdk</t>
  </si>
  <si>
    <t>THE CONQUERS</t>
  </si>
  <si>
    <t>ARPIT NAYAK</t>
  </si>
  <si>
    <t>arpitpupu@gmail.com</t>
  </si>
  <si>
    <t>1kCkWKHhqDpHLLkIgdOEFW59XxOS5WpAn</t>
  </si>
  <si>
    <t>https://drive.google.com/file/d/1kCkWKHhqDpHLLkIgdOEFW59XxOS5WpAn/view?usp=drivesdk</t>
  </si>
  <si>
    <t>Sarat chandra Pati</t>
  </si>
  <si>
    <t>thesaratchandrapati@gmail.com</t>
  </si>
  <si>
    <t>1xAD5l3votkMhPu6k-5UuzBlj08idDpid</t>
  </si>
  <si>
    <t>https://drive.google.com/file/d/1xAD5l3votkMhPu6k-5UuzBlj08idDpid/view?usp=drivesdk</t>
  </si>
  <si>
    <t>Bolt</t>
  </si>
  <si>
    <t>Ayush Pal</t>
  </si>
  <si>
    <t>ayushstarzpal@gmail.com</t>
  </si>
  <si>
    <t>1Zewa3ZvEN35zV6IHV0HQx3dslaX0ikPx</t>
  </si>
  <si>
    <t>https://drive.google.com/file/d/1Zewa3ZvEN35zV6IHV0HQx3dslaX0ikPx/view?usp=drivesdk</t>
  </si>
  <si>
    <t>Prachi Kesharwani</t>
  </si>
  <si>
    <t>prachikesri1870@gmail.com</t>
  </si>
  <si>
    <t>1mvEd6USd5wjPBvStBQBrMO0NGMdLzcmT</t>
  </si>
  <si>
    <t>https://drive.google.com/file/d/1mvEd6USd5wjPBvStBQBrMO0NGMdLzcmT/view?usp=drivesdk</t>
  </si>
  <si>
    <t>Smart Innovators</t>
  </si>
  <si>
    <t>Susma S</t>
  </si>
  <si>
    <t>sumathi66music@gmail.com</t>
  </si>
  <si>
    <t>1QM5IwmNoYVHl7UD9Rl5cz3DU6NA_gv1d</t>
  </si>
  <si>
    <t>https://drive.google.com/file/d/1QM5IwmNoYVHl7UD9Rl5cz3DU6NA_gv1d/view?usp=drivesdk</t>
  </si>
  <si>
    <t>Sivaprakash.G</t>
  </si>
  <si>
    <t>sivag2002@gmail.com</t>
  </si>
  <si>
    <t>1v0Dg2XMSNrFKvwH9Jogkto-fY-6beObR</t>
  </si>
  <si>
    <t>https://drive.google.com/file/d/1v0Dg2XMSNrFKvwH9Jogkto-fY-6beObR/view?usp=drivesdk</t>
  </si>
  <si>
    <t>KH2</t>
  </si>
  <si>
    <t>Harineshwaran</t>
  </si>
  <si>
    <t>harineshwaran843@gmail.com</t>
  </si>
  <si>
    <t>1C1iKA0SGCFd-qqwFZVfA4mU5HBFPr3GZ</t>
  </si>
  <si>
    <t>https://drive.google.com/file/d/1C1iKA0SGCFd-qqwFZVfA4mU5HBFPr3GZ/view?usp=drivesdk</t>
  </si>
  <si>
    <t>Keerthynivas</t>
  </si>
  <si>
    <t>keerthynivash4361@gmail.com</t>
  </si>
  <si>
    <t>1btHNpslKymQURBM3Xuw88ccQwrKOarvj</t>
  </si>
  <si>
    <t>https://drive.google.com/file/d/1btHNpslKymQURBM3Xuw88ccQwrKOarvj/view?usp=drivesdk</t>
  </si>
  <si>
    <t>Anand and team</t>
  </si>
  <si>
    <t>Anand Reddy</t>
  </si>
  <si>
    <t>karnegarianandreddy@gmail.com</t>
  </si>
  <si>
    <t>1cNTLxvgJqbVuNyngLsDjNdV3j6sWcpli</t>
  </si>
  <si>
    <t>https://drive.google.com/file/d/1cNTLxvgJqbVuNyngLsDjNdV3j6sWcpli/view?usp=drivesdk</t>
  </si>
  <si>
    <t>Neha</t>
  </si>
  <si>
    <t>arukondanehaipm2126@nalsar.ac.in</t>
  </si>
  <si>
    <t>1WdVEykX4R3FaB2ZeSgsbKzn_cmjlXtYn</t>
  </si>
  <si>
    <t>https://drive.google.com/file/d/1WdVEykX4R3FaB2ZeSgsbKzn_cmjlXtYn/view?usp=drivesdk</t>
  </si>
  <si>
    <t>Team Phoenix</t>
  </si>
  <si>
    <t>Mayank Maloo</t>
  </si>
  <si>
    <t>mayankmaloo29@gmail.com</t>
  </si>
  <si>
    <t>1eHKDQbmIY43zj-ll4Ei30NS0pHr2rqYu</t>
  </si>
  <si>
    <t>https://drive.google.com/file/d/1eHKDQbmIY43zj-ll4Ei30NS0pHr2rqYu/view?usp=drivesdk</t>
  </si>
  <si>
    <t>Shri Ram Manda</t>
  </si>
  <si>
    <t>srmrammanda04@gmail.com</t>
  </si>
  <si>
    <t>1Wk0nR-lk-rXUtyjverCYJGBBYWA283eH</t>
  </si>
  <si>
    <t>https://drive.google.com/file/d/1Wk0nR-lk-rXUtyjverCYJGBBYWA283eH/view?usp=drivesdk</t>
  </si>
  <si>
    <t>Vasanth</t>
  </si>
  <si>
    <t>Vasanth S</t>
  </si>
  <si>
    <t>vasanthvijay82701@gmail.com</t>
  </si>
  <si>
    <t>1Vqvx672JYj9AvxTtbjJMx8X2WrSs3qcU</t>
  </si>
  <si>
    <t>https://drive.google.com/file/d/1Vqvx672JYj9AvxTtbjJMx8X2WrSs3qcU/view?usp=drivesdk</t>
  </si>
  <si>
    <t>Sineka</t>
  </si>
  <si>
    <t>sinekasivakumar02@gmail.com</t>
  </si>
  <si>
    <t>1I-lKwB7IHI5FY_cKofxa8gdY8LCfwbId</t>
  </si>
  <si>
    <t>https://drive.google.com/file/d/1I-lKwB7IHI5FY_cKofxa8gdY8LCfwbId/view?usp=drivesdk</t>
  </si>
  <si>
    <t>NSP Titans</t>
  </si>
  <si>
    <t>Nizamuddin M</t>
  </si>
  <si>
    <t>nizamrahman101@gmail.com</t>
  </si>
  <si>
    <t>1f-ju6HKMT7G2LYw4Fzl__qoJNQZwf6di</t>
  </si>
  <si>
    <t>https://drive.google.com/file/d/1f-ju6HKMT7G2LYw4Fzl__qoJNQZwf6di/view?usp=drivesdk</t>
  </si>
  <si>
    <t>Subash Muthuvel M</t>
  </si>
  <si>
    <t>subashmuthuvel9797@gmail.com</t>
  </si>
  <si>
    <t>1c6rwcr5jxje8t48Y_CPh5_zdof3s9iXj</t>
  </si>
  <si>
    <t>https://drive.google.com/file/d/1c6rwcr5jxje8t48Y_CPh5_zdof3s9iXj/view?usp=drivesdk</t>
  </si>
  <si>
    <t>Panda</t>
  </si>
  <si>
    <t>Ratul Roy</t>
  </si>
  <si>
    <t>ratulroykol@gmail.com</t>
  </si>
  <si>
    <t>1YbMZCJzMuwamaUFDKcbAoLiuxAnXwyQC</t>
  </si>
  <si>
    <t>https://drive.google.com/file/d/1YbMZCJzMuwamaUFDKcbAoLiuxAnXwyQC/view?usp=drivesdk</t>
  </si>
  <si>
    <t>Utkarsh</t>
  </si>
  <si>
    <t>utkarshksingh14@gmail.com</t>
  </si>
  <si>
    <t>1EGkEfHwnvoukoKb4NVBGgHQJYSRyID0l</t>
  </si>
  <si>
    <t>https://drive.google.com/file/d/1EGkEfHwnvoukoKb4NVBGgHQJYSRyID0l/view?usp=drivesdk</t>
  </si>
  <si>
    <t>RAAN</t>
  </si>
  <si>
    <t>RAVIVARMA E D</t>
  </si>
  <si>
    <t>ravivarma.mc21@bitsathy.ac.in</t>
  </si>
  <si>
    <t>1gYstZ-UvlFFIDOgeRVZFeKojlibnDF3p</t>
  </si>
  <si>
    <t>https://drive.google.com/file/d/1gYstZ-UvlFFIDOgeRVZFeKojlibnDF3p/view?usp=drivesdk</t>
  </si>
  <si>
    <t>Santhosh kumar</t>
  </si>
  <si>
    <t>santhoshkumar.bm21@bitsathy.ac.in</t>
  </si>
  <si>
    <t>1KrrVIR4vYwFUWwpTaxAbmWYuC1b1cdyB</t>
  </si>
  <si>
    <t>https://drive.google.com/file/d/1KrrVIR4vYwFUWwpTaxAbmWYuC1b1cdyB/view?usp=drivesdk</t>
  </si>
  <si>
    <t>Adrios Techies</t>
  </si>
  <si>
    <t>JUSTIN PAUL KOLENGADAN</t>
  </si>
  <si>
    <t>justinatmechatronics01@gmail.com</t>
  </si>
  <si>
    <t>1MvBvk5j0dPx-CSQwDfYYUQ2jmer_I14M</t>
  </si>
  <si>
    <t>https://drive.google.com/file/d/1MvBvk5j0dPx-CSQwDfYYUQ2jmer_I14M/view?usp=drivesdk</t>
  </si>
  <si>
    <t>SIMSON JUSTIN DSOUZA</t>
  </si>
  <si>
    <t>simsondsouzamechatronics@gmail.com</t>
  </si>
  <si>
    <t>1SjLnyewkP0Bdh3bbIyyW94bgOHkWTBD-</t>
  </si>
  <si>
    <t>https://drive.google.com/file/d/1SjLnyewkP0Bdh3bbIyyW94bgOHkWTBD-/view?usp=drivesdk</t>
  </si>
  <si>
    <t>Pal pal dil ke paas</t>
  </si>
  <si>
    <t>Aniket Bansal</t>
  </si>
  <si>
    <t>aniket.bansal3737@gmail.com</t>
  </si>
  <si>
    <t>1FLACsYn6poj5flxrXM5NQmEFaQHN8HNK</t>
  </si>
  <si>
    <t>https://drive.google.com/file/d/1FLACsYn6poj5flxrXM5NQmEFaQHN8HNK/view?usp=drivesdk</t>
  </si>
  <si>
    <t>pragati yadav</t>
  </si>
  <si>
    <t>y.pragati008@gmail.com</t>
  </si>
  <si>
    <t>1SVQ-yMNfHr6xv4DvKqBmruWoeZZYBRGk</t>
  </si>
  <si>
    <t>https://drive.google.com/file/d/1SVQ-yMNfHr6xv4DvKqBmruWoeZZYBRGk/view?usp=drivesdk</t>
  </si>
  <si>
    <t>Thundra</t>
  </si>
  <si>
    <t>AMIRTHALAKSHMI K</t>
  </si>
  <si>
    <t>amirthaammu2002@gmail.com</t>
  </si>
  <si>
    <t>1PYcksKsMFYwbxKUdezxImJK9F77k3h8S</t>
  </si>
  <si>
    <t>https://drive.google.com/file/d/1PYcksKsMFYwbxKUdezxImJK9F77k3h8S/view?usp=drivesdk</t>
  </si>
  <si>
    <t>HARINI KB</t>
  </si>
  <si>
    <t>kbharini2001@gmail.com</t>
  </si>
  <si>
    <t>1S5YD-Arioyy8LmYZc2_MiPlv-bSpDsut</t>
  </si>
  <si>
    <t>https://drive.google.com/file/d/1S5YD-Arioyy8LmYZc2_MiPlv-bSpDsut/view?usp=drivesdk</t>
  </si>
  <si>
    <t>GOLEM</t>
  </si>
  <si>
    <t>Shreyas Huddar</t>
  </si>
  <si>
    <t>djssh007@gmail.com</t>
  </si>
  <si>
    <t>1ZG_0tgTWf7fteRgAIEGc6n2o241yptmY</t>
  </si>
  <si>
    <t>https://drive.google.com/file/d/1ZG_0tgTWf7fteRgAIEGc6n2o241yptmY/view?usp=drivesdk</t>
  </si>
  <si>
    <t>Anirudh Kulkarni</t>
  </si>
  <si>
    <t>anirudhkulkarni2003@gmail.com</t>
  </si>
  <si>
    <t>1e2ug36RSQ-yqEerPGQaDIo2FZ_tjSdNd</t>
  </si>
  <si>
    <t>https://drive.google.com/file/d/1e2ug36RSQ-yqEerPGQaDIo2FZ_tjSdNd/view?usp=drivesdk</t>
  </si>
  <si>
    <t>Phoenix</t>
  </si>
  <si>
    <t>MONIKA S</t>
  </si>
  <si>
    <t>monika.ec21@bitsathy.ac.in</t>
  </si>
  <si>
    <t>1UxOul1y3VYOQRrzdFjLwjFzFgxJwyd4M</t>
  </si>
  <si>
    <t>https://drive.google.com/file/d/1UxOul1y3VYOQRrzdFjLwjFzFgxJwyd4M/view?usp=drivesdk</t>
  </si>
  <si>
    <t>NIVETHA</t>
  </si>
  <si>
    <t>nivetha.ec21@bitsathy.ac.in</t>
  </si>
  <si>
    <t>10OBwGYKeiAIjJSH-tM3uJzw5QsLmOgIH</t>
  </si>
  <si>
    <t>https://drive.google.com/file/d/10OBwGYKeiAIjJSH-tM3uJzw5QsLmOgIH/view?usp=drivesdk</t>
  </si>
  <si>
    <t>aryan copration</t>
  </si>
  <si>
    <t>1esJJ6kZVFo3uHJ4zeIOR6xZojasinZ62</t>
  </si>
  <si>
    <t>https://drive.google.com/file/d/1esJJ6kZVFo3uHJ4zeIOR6xZojasinZ62/view?usp=drivesdk</t>
  </si>
  <si>
    <t>kunalrathore5626272@gmail.com</t>
  </si>
  <si>
    <t>1AKFv2dfuVuhCO_VgqsXLUfOhOVKnuBSm</t>
  </si>
  <si>
    <t>https://drive.google.com/file/d/1AKFv2dfuVuhCO_VgqsXLUfOhOVKnuBSm/view?usp=drivesdk</t>
  </si>
  <si>
    <t>SS TEAM 1</t>
  </si>
  <si>
    <t>SASHITHRA K</t>
  </si>
  <si>
    <t>sashithra.ec21@bitsathy.ac.in</t>
  </si>
  <si>
    <t>1iMYM5PyPAjVANV2y_PRP5q63mbKJMqEW</t>
  </si>
  <si>
    <t>https://drive.google.com/file/d/1iMYM5PyPAjVANV2y_PRP5q63mbKJMqEW/view?usp=drivesdk</t>
  </si>
  <si>
    <t>Shaganas Begam J</t>
  </si>
  <si>
    <t>shaganasbegam.ec21@bitsathy.ac.in</t>
  </si>
  <si>
    <t>1Ehm6ljT1KzMDgGgzanhEnhJyMbb2qkcu</t>
  </si>
  <si>
    <t>https://drive.google.com/file/d/1Ehm6ljT1KzMDgGgzanhEnhJyMbb2qkcu/view?usp=drivesdk</t>
  </si>
  <si>
    <t>Rock</t>
  </si>
  <si>
    <t>Ashutosh Kumar</t>
  </si>
  <si>
    <t>ashutoshkumargee@gmail.com</t>
  </si>
  <si>
    <t>14gcejlnV-RibhQEKPc-_uoYhQrwX3i3Y</t>
  </si>
  <si>
    <t>https://drive.google.com/file/d/14gcejlnV-RibhQEKPc-_uoYhQrwX3i3Y/view?usp=drivesdk</t>
  </si>
  <si>
    <t>Shyam</t>
  </si>
  <si>
    <t>ashutoshdon2825@gmail.com</t>
  </si>
  <si>
    <t>1TRjuMvyqzV9_3zBJKjY2ogU4z8-w0kvs</t>
  </si>
  <si>
    <t>https://drive.google.com/file/d/1TRjuMvyqzV9_3zBJKjY2ogU4z8-w0kvs/view?usp=drivesdk</t>
  </si>
  <si>
    <t>THE PRECIOUS 1</t>
  </si>
  <si>
    <t>Nayan Savla</t>
  </si>
  <si>
    <t>nayansavla21@gmail.com</t>
  </si>
  <si>
    <t>1fDs0iznEeJfO3LNBskls02JlLtkZ66bj</t>
  </si>
  <si>
    <t>https://drive.google.com/file/d/1fDs0iznEeJfO3LNBskls02JlLtkZ66bj/view?usp=drivesdk</t>
  </si>
  <si>
    <t>Ishaan</t>
  </si>
  <si>
    <t>ishaantoiim@gmail.com</t>
  </si>
  <si>
    <t>1vS9_tXnIlBYTP801MHOOmnr7ti2NX8mv</t>
  </si>
  <si>
    <t>https://drive.google.com/file/d/1vS9_tXnIlBYTP801MHOOmnr7ti2NX8mv/view?usp=drivesdk</t>
  </si>
  <si>
    <t>Unicorn</t>
  </si>
  <si>
    <t>Ayush Srivastava</t>
  </si>
  <si>
    <t>ayushsrivastava10895@gmail.com</t>
  </si>
  <si>
    <t>17PCDbEnjwlCWTvhLhLLuzcGhTKptFVz0</t>
  </si>
  <si>
    <t>https://drive.google.com/file/d/17PCDbEnjwlCWTvhLhLLuzcGhTKptFVz0/view?usp=drivesdk</t>
  </si>
  <si>
    <t>Saurabh Awasthi</t>
  </si>
  <si>
    <t>saurabhawasthi618@gmail.com</t>
  </si>
  <si>
    <t>10W6lJ_JafhLluKLL7Q8cH5I4AFjzBq9a</t>
  </si>
  <si>
    <t>https://drive.google.com/file/d/10W6lJ_JafhLluKLL7Q8cH5I4AFjzBq9a/view?usp=drivesdk</t>
  </si>
  <si>
    <t>Electronic boom</t>
  </si>
  <si>
    <t>Veron Charles W</t>
  </si>
  <si>
    <t>veroncharles.ee21@bitsathy.ac.in</t>
  </si>
  <si>
    <t>1yuskg_WwQqsILsy7gHLwe7zetjoJ_jIh</t>
  </si>
  <si>
    <t>https://drive.google.com/file/d/1yuskg_WwQqsILsy7gHLwe7zetjoJ_jIh/view?usp=drivesdk</t>
  </si>
  <si>
    <t>Sivabharathi K S</t>
  </si>
  <si>
    <t>sivabharathi.ee21@bitsathy.ac.in</t>
  </si>
  <si>
    <t>1hzP4g6z7MG8i7F-OFvZyCTs_LTMEOzOI</t>
  </si>
  <si>
    <t>https://drive.google.com/file/d/1hzP4g6z7MG8i7F-OFvZyCTs_LTMEOzOI/view?usp=drivesdk</t>
  </si>
  <si>
    <t>Masterminds</t>
  </si>
  <si>
    <t>Saranitha M</t>
  </si>
  <si>
    <t>saranitha.ee21@bitsathy.ac.in</t>
  </si>
  <si>
    <t>11E_brF3fe65o1_z7abUeRy078d7Jhvil</t>
  </si>
  <si>
    <t>https://drive.google.com/file/d/11E_brF3fe65o1_z7abUeRy078d7Jhvil/view?usp=drivesdk</t>
  </si>
  <si>
    <t>Kaviyashree R</t>
  </si>
  <si>
    <t>kaviyashree.ee21@bitsathy.ac.in</t>
  </si>
  <si>
    <t>1Q_VvuDRV0z7179fh1Rd2mo9pX7dNIDsM</t>
  </si>
  <si>
    <t>https://drive.google.com/file/d/1Q_VvuDRV0z7179fh1Rd2mo9pX7dNIDsM/view?usp=drivesdk</t>
  </si>
  <si>
    <t>master mines</t>
  </si>
  <si>
    <t>SARANYA A</t>
  </si>
  <si>
    <t>saranya.ee21@bitsathy.ac.in</t>
  </si>
  <si>
    <t>1cRTANv_qWhcJKlenyv-7M9X_Gvil4QMt</t>
  </si>
  <si>
    <t>https://drive.google.com/file/d/1cRTANv_qWhcJKlenyv-7M9X_Gvil4QMt/view?usp=drivesdk</t>
  </si>
  <si>
    <t>MOHNIKA TK</t>
  </si>
  <si>
    <t>mohnika.ee21@bitsathy.ac.in</t>
  </si>
  <si>
    <t>1biV0pcVzwJQtqllDdfuo0cDwWe0au9iu</t>
  </si>
  <si>
    <t>https://drive.google.com/file/d/1biV0pcVzwJQtqllDdfuo0cDwWe0au9iu/view?usp=drivesdk</t>
  </si>
  <si>
    <t>Dereference</t>
  </si>
  <si>
    <t>Aniketh Hebbar</t>
  </si>
  <si>
    <t>kghaniketh123@gmail.com</t>
  </si>
  <si>
    <t>1EmSEy90lBCBzNph6b9IRpZ303QkYSlXr</t>
  </si>
  <si>
    <t>https://drive.google.com/file/d/1EmSEy90lBCBzNph6b9IRpZ303QkYSlXr/view?usp=drivesdk</t>
  </si>
  <si>
    <t>N Karthik Karanth</t>
  </si>
  <si>
    <t>nkkarantheducation@gmail.com</t>
  </si>
  <si>
    <t>1rltLlvyAhTL0KKlvgU9KzZVERSD1sE7V</t>
  </si>
  <si>
    <t>https://drive.google.com/file/d/1rltLlvyAhTL0KKlvgU9KzZVERSD1sE7V/view?usp=drivesdk</t>
  </si>
  <si>
    <t>Last Mile</t>
  </si>
  <si>
    <t>Nitish Raj</t>
  </si>
  <si>
    <t>nitishraj.20@micamail.in</t>
  </si>
  <si>
    <t>1dq8dF3C169-qEhC46Vwm707IyutIh7tn</t>
  </si>
  <si>
    <t>https://drive.google.com/file/d/1dq8dF3C169-qEhC46Vwm707IyutIh7tn/view?usp=drivesdk</t>
  </si>
  <si>
    <t>Adil Alam</t>
  </si>
  <si>
    <t>adilalam.20@micamail.in</t>
  </si>
  <si>
    <t>17z51kp4G5RVQf4uTK3Te2OxDUNzg5V2X</t>
  </si>
  <si>
    <t>https://drive.google.com/file/d/17z51kp4G5RVQf4uTK3Te2OxDUNzg5V2X/view?usp=drivesdk</t>
  </si>
  <si>
    <t>Sunduco</t>
  </si>
  <si>
    <t>SUNDARI P</t>
  </si>
  <si>
    <t>sundari.ec21@bitsathy.ac.in</t>
  </si>
  <si>
    <t>1jyjHIewS2dE2ryIOgI8ddBFXCFu9MG_-</t>
  </si>
  <si>
    <t>https://drive.google.com/file/d/1jyjHIewS2dE2ryIOgI8ddBFXCFu9MG_-/view?usp=drivesdk</t>
  </si>
  <si>
    <t>GOWTHAMA SENTHUR E</t>
  </si>
  <si>
    <t>gowthamasenthur.ec21@bitsathy.ac.in</t>
  </si>
  <si>
    <t>1AtF0UBCTRU37Y6gFT4HxLsGv9kAkuxTC</t>
  </si>
  <si>
    <t>https://drive.google.com/file/d/1AtF0UBCTRU37Y6gFT4HxLsGv9kAkuxTC/view?usp=drivesdk</t>
  </si>
  <si>
    <t>Funny guys</t>
  </si>
  <si>
    <t>KAVIYAMEENA S</t>
  </si>
  <si>
    <t>kaviyameena.ec21@bitsathy.ac.in</t>
  </si>
  <si>
    <t>1LMmkvDR3VbtN6nnm9EF4lnRU-_kaE5PT</t>
  </si>
  <si>
    <t>https://drive.google.com/file/d/1LMmkvDR3VbtN6nnm9EF4lnRU-_kaE5PT/view?usp=drivesdk</t>
  </si>
  <si>
    <t>ANURITHIKA S</t>
  </si>
  <si>
    <t>anurithika.ec21@bitsathy.ac.in</t>
  </si>
  <si>
    <t>1iDUUhEqbEs4nQh4bUW0cyKvhM1jVRyac</t>
  </si>
  <si>
    <t>https://drive.google.com/file/d/1iDUUhEqbEs4nQh4bUW0cyKvhM1jVRyac/view?usp=drivesdk</t>
  </si>
  <si>
    <t>ALZWLfdd</t>
  </si>
  <si>
    <t>Aditi Suri</t>
  </si>
  <si>
    <t>adithyas.narayan2011@vit.ac.in</t>
  </si>
  <si>
    <t>1pqAmyvMHqVQlghPqu4mBulgfaq1972yN</t>
  </si>
  <si>
    <t>https://drive.google.com/file/d/1pqAmyvMHqVQlghPqu4mBulgfaq1972yN/view?usp=drivesdk</t>
  </si>
  <si>
    <t>Akshaya</t>
  </si>
  <si>
    <t>asnsuriskynet@gmail.com</t>
  </si>
  <si>
    <t>1SSSPq1Hkr_X260VVzZu94F36ibTjeE2t</t>
  </si>
  <si>
    <t>https://drive.google.com/file/d/1SSSPq1Hkr_X260VVzZu94F36ibTjeE2t/view?usp=drivesdk</t>
  </si>
  <si>
    <t>Jalabula Jammers</t>
  </si>
  <si>
    <t>Aditya Pahadsingh</t>
  </si>
  <si>
    <t>pahadsinghaditya@gmail.com</t>
  </si>
  <si>
    <t>1fsNTk5kiKpXBTPnxXNfXg3_cLLCEiLSl</t>
  </si>
  <si>
    <t>https://drive.google.com/file/d/1fsNTk5kiKpXBTPnxXNfXg3_cLLCEiLSl/view?usp=drivesdk</t>
  </si>
  <si>
    <t>Adithya Suri</t>
  </si>
  <si>
    <t>asn.suri@gmail.com</t>
  </si>
  <si>
    <t>1L46PTkjGGMDufN-oBxAV9WQZsX_Lzlqm</t>
  </si>
  <si>
    <t>https://drive.google.com/file/d/1L46PTkjGGMDufN-oBxAV9WQZsX_Lzlqm/view?usp=drivesdk</t>
  </si>
  <si>
    <t>Holy Beards</t>
  </si>
  <si>
    <t>SYED MANZOOR AHMED</t>
  </si>
  <si>
    <t>manzoornaveed@yahoo.com</t>
  </si>
  <si>
    <t>1JLdfuU_v6kwx7ZVW0TvGPc05cOE7ENbY</t>
  </si>
  <si>
    <t>https://drive.google.com/file/d/1JLdfuU_v6kwx7ZVW0TvGPc05cOE7ENbY/view?usp=drivesdk</t>
  </si>
  <si>
    <t>s m muneer ali</t>
  </si>
  <si>
    <t>syedmuneerali92@gmail.com</t>
  </si>
  <si>
    <t>1T-5szEEzco1Giq4wATVOyR8KHLuG8YJc</t>
  </si>
  <si>
    <t>https://drive.google.com/file/d/1T-5szEEzco1Giq4wATVOyR8KHLuG8YJc/view?usp=drivesdk</t>
  </si>
  <si>
    <t>Gladiators</t>
  </si>
  <si>
    <t>Sahil Khan</t>
  </si>
  <si>
    <t>sahil.khan.2102225@nitie.ac.in</t>
  </si>
  <si>
    <t>1YEytDr1v7HkrQZoG2FDnU7C9p2wPsbjv</t>
  </si>
  <si>
    <t>https://drive.google.com/file/d/1YEytDr1v7HkrQZoG2FDnU7C9p2wPsbjv/view?usp=drivesdk</t>
  </si>
  <si>
    <t>Shubham Saurabh</t>
  </si>
  <si>
    <t>shubham.saurabh.2102257@nitie.ac.in</t>
  </si>
  <si>
    <t>1K_THbAjzcQxOAsg9Vyc2wsT8Jww0ncLo</t>
  </si>
  <si>
    <t>https://drive.google.com/file/d/1K_THbAjzcQxOAsg9Vyc2wsT8Jww0ncLo/view?usp=drivesdk</t>
  </si>
  <si>
    <t>Electrolights</t>
  </si>
  <si>
    <t>Santhanagopalan.S</t>
  </si>
  <si>
    <t>sukusanthanagopal@gmail.com</t>
  </si>
  <si>
    <t>1StMM2q-yco5O8UZ7oNIVRhW3GluienVv</t>
  </si>
  <si>
    <t>https://drive.google.com/file/d/1StMM2q-yco5O8UZ7oNIVRhW3GluienVv/view?usp=drivesdk</t>
  </si>
  <si>
    <t>Sai Sumanth K</t>
  </si>
  <si>
    <t>saisumanth7600@gmail.com</t>
  </si>
  <si>
    <t>1JiNi7E6-ne8NwP9TMsFip3v1m7yOpYko</t>
  </si>
  <si>
    <t>https://drive.google.com/file/d/1JiNi7E6-ne8NwP9TMsFip3v1m7yOpYko/view?usp=drivesdk</t>
  </si>
  <si>
    <t>Incredibles</t>
  </si>
  <si>
    <t>Nancy Shekhar</t>
  </si>
  <si>
    <t>nancyshekhar63@gmail.com</t>
  </si>
  <si>
    <t>1oIsAIiEEJTiLDdsV99FhPYflu1Qgu0Ym</t>
  </si>
  <si>
    <t>https://drive.google.com/file/d/1oIsAIiEEJTiLDdsV99FhPYflu1Qgu0Ym/view?usp=drivesdk</t>
  </si>
  <si>
    <t>Sagar Prajapati</t>
  </si>
  <si>
    <t>sagarprajapati394@gmail.com</t>
  </si>
  <si>
    <t>1mIiboqFmh4-e_bpGURo0AVJsTLtJU4sh</t>
  </si>
  <si>
    <t>https://drive.google.com/file/d/1mIiboqFmh4-e_bpGURo0AVJsTLtJU4sh/view?usp=drivesdk</t>
  </si>
  <si>
    <t>Kabhi Whisky Kabhi Rum</t>
  </si>
  <si>
    <t>Hem Maradia</t>
  </si>
  <si>
    <t>pgp36223@iiml.ac.in</t>
  </si>
  <si>
    <t>1bz9tHfePIHoSG5uTKzjUnaeP8CEtuUMk</t>
  </si>
  <si>
    <t>https://drive.google.com/file/d/1bz9tHfePIHoSG5uTKzjUnaeP8CEtuUMk/view?usp=drivesdk</t>
  </si>
  <si>
    <t>Ananth</t>
  </si>
  <si>
    <t>pgp37280@iiml.ac.in</t>
  </si>
  <si>
    <t>13VfEm2L90FlokHgOKSJFBlrqeq1uFhj4</t>
  </si>
  <si>
    <t>https://drive.google.com/file/d/13VfEm2L90FlokHgOKSJFBlrqeq1uFhj4/view?usp=drivesdk</t>
  </si>
  <si>
    <t>197fMCRW17S2T4NEJ5JtbCphz6DDHUFuV</t>
  </si>
  <si>
    <t>https://drive.google.com/file/d/197fMCRW17S2T4NEJ5JtbCphz6DDHUFuV/view?usp=drivesdk</t>
  </si>
  <si>
    <t>Tanaya Kulkarni</t>
  </si>
  <si>
    <t>tanaya2403@gmail.com</t>
  </si>
  <si>
    <t>11_j4kSdWGxEp4eEgj9A80HV760J5Htxy</t>
  </si>
  <si>
    <t>https://drive.google.com/file/d/11_j4kSdWGxEp4eEgj9A80HV760J5Htxy/view?usp=drivesdk</t>
  </si>
  <si>
    <t>ARMstrong</t>
  </si>
  <si>
    <t>Mudit Agrawal</t>
  </si>
  <si>
    <t>291034@fsm.ac.in</t>
  </si>
  <si>
    <t>1Inb2fxiDz0BM5f2ecm8pjgSoeo1Plx_8</t>
  </si>
  <si>
    <t>https://drive.google.com/file/d/1Inb2fxiDz0BM5f2ecm8pjgSoeo1Plx_8/view?usp=drivesdk</t>
  </si>
  <si>
    <t>Rachit Kakkar</t>
  </si>
  <si>
    <t>291040@fsm.ac.in</t>
  </si>
  <si>
    <t>1ZG9TbslvTi9em3xNO2MQxv7U06i5utc9</t>
  </si>
  <si>
    <t>https://drive.google.com/file/d/1ZG9TbslvTi9em3xNO2MQxv7U06i5utc9/view?usp=drivesdk</t>
  </si>
  <si>
    <t>Pheonix</t>
  </si>
  <si>
    <t>Nivisha K P</t>
  </si>
  <si>
    <t>nivisha.ec21@bitsathy.ac.in</t>
  </si>
  <si>
    <t>1JqPc1UPuAO9x6QwVluBBC-MUMheWa4Qz</t>
  </si>
  <si>
    <t>https://drive.google.com/file/d/1JqPc1UPuAO9x6QwVluBBC-MUMheWa4Qz/view?usp=drivesdk</t>
  </si>
  <si>
    <t>NANDHINI.S</t>
  </si>
  <si>
    <t>nandhini.ec21@bitsathy.ac.in</t>
  </si>
  <si>
    <t>1sreScEeiyXScRhKtbjc6dymiSALuDs-e</t>
  </si>
  <si>
    <t>https://drive.google.com/file/d/1sreScEeiyXScRhKtbjc6dymiSALuDs-e/view?usp=drivesdk</t>
  </si>
  <si>
    <t>Smartinis</t>
  </si>
  <si>
    <t>Anuj Kumar</t>
  </si>
  <si>
    <t>anujdhanda1701@gmail.com</t>
  </si>
  <si>
    <t>1yKiQURjni7kVdhpy8FkX0JVMVgFHXu-4</t>
  </si>
  <si>
    <t>https://drive.google.com/file/d/1yKiQURjni7kVdhpy8FkX0JVMVgFHXu-4/view?usp=drivesdk</t>
  </si>
  <si>
    <t>Ronak</t>
  </si>
  <si>
    <t>ronyydv007@gmail.com</t>
  </si>
  <si>
    <t>1ULp2N-ZbYo4t10RBlpNTXKzUOhANuYgu</t>
  </si>
  <si>
    <t>https://drive.google.com/file/d/1ULp2N-ZbYo4t10RBlpNTXKzUOhANuYgu/view?usp=drivesdk</t>
  </si>
  <si>
    <t>Gairsain</t>
  </si>
  <si>
    <t>Mridul Negi</t>
  </si>
  <si>
    <t>mridulnegigrsn@gmail.com</t>
  </si>
  <si>
    <t>1hMcPtYZmcxj3RjCYs5qnItbO3CfefbgO</t>
  </si>
  <si>
    <t>https://drive.google.com/file/d/1hMcPtYZmcxj3RjCYs5qnItbO3CfefbgO/view?usp=drivesdk</t>
  </si>
  <si>
    <t>Muskan Negi</t>
  </si>
  <si>
    <t>muskannegi710@gmail.com</t>
  </si>
  <si>
    <t>1KkcG3r9mojq0ACK3MQX92osA6uMFIQ0Q</t>
  </si>
  <si>
    <t>https://drive.google.com/file/d/1KkcG3r9mojq0ACK3MQX92osA6uMFIQ0Q/view?usp=drivesdk</t>
  </si>
  <si>
    <t>Kambala Tigers</t>
  </si>
  <si>
    <t>DEEPAK</t>
  </si>
  <si>
    <t>chakrikambala@gmail.com</t>
  </si>
  <si>
    <t>1Dey3mjuKCD74Y9JSQ2qk5IBRa3Vj_9oS</t>
  </si>
  <si>
    <t>https://drive.google.com/file/d/1Dey3mjuKCD74Y9JSQ2qk5IBRa3Vj_9oS/view?usp=drivesdk</t>
  </si>
  <si>
    <t>Devika yasaswi</t>
  </si>
  <si>
    <t>yasaswikambala26@gmail.com</t>
  </si>
  <si>
    <t>1T2US3VAGRa7dXrQVVI8mvEpvlH4CCofJ</t>
  </si>
  <si>
    <t>https://drive.google.com/file/d/1T2US3VAGRa7dXrQVVI8mvEpvlH4CCofJ/view?usp=drivesdk</t>
  </si>
  <si>
    <t>Victory</t>
  </si>
  <si>
    <t>sakthivel1513@gmail.com</t>
  </si>
  <si>
    <t>1IYWLY9bRTDqi__6BtQPwyjUSkEMbn71U</t>
  </si>
  <si>
    <t>https://drive.google.com/file/d/1IYWLY9bRTDqi__6BtQPwyjUSkEMbn71U/view?usp=drivesdk</t>
  </si>
  <si>
    <t>Prajeeth</t>
  </si>
  <si>
    <t>prajeethmani555@gmail.com</t>
  </si>
  <si>
    <t>1wF4zUf_wca6Q3Z334gTfT88a3WK9kpyu</t>
  </si>
  <si>
    <t>https://drive.google.com/file/d/1wF4zUf_wca6Q3Z334gTfT88a3WK9kpyu/view?usp=drivesdk</t>
  </si>
  <si>
    <t>Manisha</t>
  </si>
  <si>
    <t>KIRUTHIKA S</t>
  </si>
  <si>
    <t>kiruthika.ec21@bitsathy.ac.in</t>
  </si>
  <si>
    <t>1GaR2SWVvAYpC46dQ28JUa955iITcg-ud</t>
  </si>
  <si>
    <t>https://drive.google.com/file/d/1GaR2SWVvAYpC46dQ28JUa955iITcg-ud/view?usp=drivesdk</t>
  </si>
  <si>
    <t>manisha.ec21@bitsathy.ac.in</t>
  </si>
  <si>
    <t>1IhrVgrKtAUl-04KhkVazR8uCCpF-KD9f</t>
  </si>
  <si>
    <t>https://drive.google.com/file/d/1IhrVgrKtAUl-04KhkVazR8uCCpF-KD9f/view?usp=drivesdk</t>
  </si>
  <si>
    <t>Hello</t>
  </si>
  <si>
    <t>Ayan Mitra</t>
  </si>
  <si>
    <t>ayanmitra102@gmail.com</t>
  </si>
  <si>
    <t>1fT7ZoIx2cE4UK7qQWFi4DkKNT2CZVyGr</t>
  </si>
  <si>
    <t>https://drive.google.com/file/d/1fT7ZoIx2cE4UK7qQWFi4DkKNT2CZVyGr/view?usp=drivesdk</t>
  </si>
  <si>
    <t>Ankit kumar</t>
  </si>
  <si>
    <t>anindyamitra102@gmail.com</t>
  </si>
  <si>
    <t>1iqwUUGo6QlBVC0Qj8nCkCmRd1goq8WuE</t>
  </si>
  <si>
    <t>https://drive.google.com/file/d/1iqwUUGo6QlBVC0Qj8nCkCmRd1goq8WuE/view?usp=drivesdk</t>
  </si>
  <si>
    <t>rawmasters</t>
  </si>
  <si>
    <t>Samarth Sharma</t>
  </si>
  <si>
    <t>samarth.sharma0707@gmail.com</t>
  </si>
  <si>
    <t>1Va-A_wY_WR5Q_iroxgq93A62pnWjYxM0</t>
  </si>
  <si>
    <t>https://drive.google.com/file/d/1Va-A_wY_WR5Q_iroxgq93A62pnWjYxM0/view?usp=drivesdk</t>
  </si>
  <si>
    <t>Divyansh Tomar</t>
  </si>
  <si>
    <t>tomardivyansh03@gmail.com</t>
  </si>
  <si>
    <t>1jCT0ksFzboPaqLiEwAxpTUvx_nP5bR_m</t>
  </si>
  <si>
    <t>https://drive.google.com/file/d/1jCT0ksFzboPaqLiEwAxpTUvx_nP5bR_m/view?usp=drivesdk</t>
  </si>
  <si>
    <t>The Ignited Minds</t>
  </si>
  <si>
    <t>Suyash Gaurav</t>
  </si>
  <si>
    <t>210010054@iitdh.ac.in</t>
  </si>
  <si>
    <t>1SoOemmMnT4TE6GR1hMro9Nc7s0Y7N4fQ</t>
  </si>
  <si>
    <t>https://drive.google.com/file/d/1SoOemmMnT4TE6GR1hMro9Nc7s0Y7N4fQ/view?usp=drivesdk</t>
  </si>
  <si>
    <t>Akash Anand</t>
  </si>
  <si>
    <t>210030002@iitdh.ac.in</t>
  </si>
  <si>
    <t>1ENrS6NGNiR37fen0LugDFthve_NHR4DX</t>
  </si>
  <si>
    <t>https://drive.google.com/file/d/1ENrS6NGNiR37fen0LugDFthve_NHR4DX/view?usp=drivesdk</t>
  </si>
  <si>
    <t>AK0105</t>
  </si>
  <si>
    <t>Akshay Dattatray Khare</t>
  </si>
  <si>
    <t>akshaykhare0501@gmail.com</t>
  </si>
  <si>
    <t>1r-x33BhT5hDZqJdBKNkiApkrrIcp-d8G</t>
  </si>
  <si>
    <t>https://drive.google.com/file/d/1r-x33BhT5hDZqJdBKNkiApkrrIcp-d8G/view?usp=drivesdk</t>
  </si>
  <si>
    <t>Bhavesh Lalitkumar Chaudhari</t>
  </si>
  <si>
    <t>blchaudhari546@gmail.com</t>
  </si>
  <si>
    <t>18lchEj_a-LSddghBu2pcwsYRDZFkMXsw</t>
  </si>
  <si>
    <t>https://drive.google.com/file/d/18lchEj_a-LSddghBu2pcwsYRDZFkMXsw/view?usp=drivesdk</t>
  </si>
  <si>
    <t>Espada</t>
  </si>
  <si>
    <t>Pranav Madhyastha</t>
  </si>
  <si>
    <t>pranav.glasgow@googlemail.com</t>
  </si>
  <si>
    <t>1vk-R3NPvopH6JDZX1Kl_5YdPItnwa7Bz</t>
  </si>
  <si>
    <t>https://drive.google.com/file/d/1vk-R3NPvopH6JDZX1Kl_5YdPItnwa7Bz/view?usp=drivesdk</t>
  </si>
  <si>
    <t>Kanva Harish</t>
  </si>
  <si>
    <t>kanvah12@gmail.com</t>
  </si>
  <si>
    <t>1EPyHT3FdWBqxAoj1D_nG-bEtaFPv0jIT</t>
  </si>
  <si>
    <t>https://drive.google.com/file/d/1EPyHT3FdWBqxAoj1D_nG-bEtaFPv0jIT/view?usp=drivesdk</t>
  </si>
  <si>
    <t>THE MARTIANS</t>
  </si>
  <si>
    <t>Abhiram K</t>
  </si>
  <si>
    <t>210150001@iitdh.ac.in</t>
  </si>
  <si>
    <t>1jHGDZOZ51W5ceh8INT8pVDeGvWY06-yY</t>
  </si>
  <si>
    <t>https://drive.google.com/file/d/1jHGDZOZ51W5ceh8INT8pVDeGvWY06-yY/view?usp=drivesdk</t>
  </si>
  <si>
    <t>SANJEEV N</t>
  </si>
  <si>
    <t>210030022@iitdh.ac.in</t>
  </si>
  <si>
    <t>1gXvUWXBvj_hXMtMoaXikSJceIMfd0SbK</t>
  </si>
  <si>
    <t>https://drive.google.com/file/d/1gXvUWXBvj_hXMtMoaXikSJceIMfd0SbK/view?usp=drivesdk</t>
  </si>
  <si>
    <t>EmbarCrows</t>
  </si>
  <si>
    <t>Abhishek Mallick</t>
  </si>
  <si>
    <t>abhishek.mallick20@iimranchi.ac.in</t>
  </si>
  <si>
    <t>1E0HuvvEJql_g5LBN3fULMzITnJWUit6b</t>
  </si>
  <si>
    <t>https://drive.google.com/file/d/1E0HuvvEJql_g5LBN3fULMzITnJWUit6b/view?usp=drivesdk</t>
  </si>
  <si>
    <t>Anuveksh Taneja</t>
  </si>
  <si>
    <t>anuveksh.taneja20@iimranchi.ac.in</t>
  </si>
  <si>
    <t>1bWAbZU745ADIlOt_PpcJQFrvxPtQS9iU</t>
  </si>
  <si>
    <t>https://drive.google.com/file/d/1bWAbZU745ADIlOt_PpcJQFrvxPtQS9iU/view?usp=drivesdk</t>
  </si>
  <si>
    <t>YoU</t>
  </si>
  <si>
    <t>Urvashi Tomer</t>
  </si>
  <si>
    <t>urvashitomer1@gmail.com</t>
  </si>
  <si>
    <t>1rvVdaOFdyekfV-E52BrElEq8QNNZNEIT</t>
  </si>
  <si>
    <t>https://drive.google.com/file/d/1rvVdaOFdyekfV-E52BrElEq8QNNZNEIT/view?usp=drivesdk</t>
  </si>
  <si>
    <t>Yash Chauhan</t>
  </si>
  <si>
    <t>yashvijaychauhan826@gmail.com</t>
  </si>
  <si>
    <t>10CZexVIEJxGLzMYWU0cN0gjHM-cQyWYc</t>
  </si>
  <si>
    <t>https://drive.google.com/file/d/10CZexVIEJxGLzMYWU0cN0gjHM-cQyWYc/view?usp=drivesdk</t>
  </si>
  <si>
    <t>Document successfully created; Document successfully merged; PDF created; Manually run by 200020040@iitdh.ac.in; Timestamp: Mar 17 2022 10:50 PM</t>
  </si>
  <si>
    <t>Team VR</t>
  </si>
  <si>
    <t>Varun L</t>
  </si>
  <si>
    <t>210030045@iitdh.ac.in</t>
  </si>
  <si>
    <t>1rxIoK6OhGgXWaCdEbzY3gQS0XQxvA71e</t>
  </si>
  <si>
    <t>https://drive.google.com/file/d/1rxIoK6OhGgXWaCdEbzY3gQS0XQxvA71e/view?usp=drivesdk</t>
  </si>
  <si>
    <t>Rishabh Pomaje</t>
  </si>
  <si>
    <t>rishabhpomaje11@gmail.com</t>
  </si>
  <si>
    <t>1rDRVumdBuNXYMEU7h3SV3sWqP5FXUanP</t>
  </si>
  <si>
    <t>https://drive.google.com/file/d/1rDRVumdBuNXYMEU7h3SV3sWqP5FXUanP/view?usp=drivesdk</t>
  </si>
  <si>
    <t>SIMPLY SIMPLE</t>
  </si>
  <si>
    <t>Vishal Gandluri</t>
  </si>
  <si>
    <t>210010017@iitdh.ac.in</t>
  </si>
  <si>
    <t>1BxmXKjPdrLMmiT4R6uEAZ1IdFBQKWr3X</t>
  </si>
  <si>
    <t>https://drive.google.com/file/d/1BxmXKjPdrLMmiT4R6uEAZ1IdFBQKWr3X/view?usp=drivesdk</t>
  </si>
  <si>
    <t>YARRA CHIRANJEEVI NIKHIL</t>
  </si>
  <si>
    <t>210030049@iitdh.ac.in</t>
  </si>
  <si>
    <t>1ThM_uc0DHA9Dak3fSuxEXG8YiHOp6nr2</t>
  </si>
  <si>
    <t>https://drive.google.com/file/d/1ThM_uc0DHA9Dak3fSuxEXG8YiHOp6nr2/view?usp=drivesdk</t>
  </si>
  <si>
    <t>ImThePower</t>
  </si>
  <si>
    <t>Swasthika Devadiga</t>
  </si>
  <si>
    <t>swasthikadevadiga2@gmail.com</t>
  </si>
  <si>
    <t>1-koiElZAjonNawTN8IMuYqxO6PtiZjf5</t>
  </si>
  <si>
    <t>https://drive.google.com/file/d/1-koiElZAjonNawTN8IMuYqxO6PtiZjf5/view?usp=drivesdk</t>
  </si>
  <si>
    <t>Shrikrishna</t>
  </si>
  <si>
    <t>krishnakailasa2000@gmail.com</t>
  </si>
  <si>
    <t>1j6SV9aFvsx9U3L9I7JvzdM7xSVXibAXz</t>
  </si>
  <si>
    <t>https://drive.google.com/file/d/1j6SV9aFvsx9U3L9I7JvzdM7xSVXibAXz/view?usp=drivesdk</t>
  </si>
  <si>
    <t>Ghost Riders</t>
  </si>
  <si>
    <t>Aditya Deshmukh</t>
  </si>
  <si>
    <t>aditya.deshmukh30sep@gmail.com</t>
  </si>
  <si>
    <t>1Y6mexu4XAlmgr0YcjX0svc3mL15kWU36</t>
  </si>
  <si>
    <t>https://drive.google.com/file/d/1Y6mexu4XAlmgr0YcjX0svc3mL15kWU36/view?usp=drivesdk</t>
  </si>
  <si>
    <t>Document successfully created; Document successfully merged; PDF created; Manually run by 200020040@iitdh.ac.in; Timestamp: Mar 17 2022 10:51 PM</t>
  </si>
  <si>
    <t>tulaja_deshmukh@rediffmail.com</t>
  </si>
  <si>
    <t>1WpfRl3w15o5NYoYvSh2f_57MA8iUiLGL</t>
  </si>
  <si>
    <t>https://drive.google.com/file/d/1WpfRl3w15o5NYoYvSh2f_57MA8iUiLGL/view?usp=drivesdk</t>
  </si>
  <si>
    <t>Challengers</t>
  </si>
  <si>
    <t>Praveen Kumar</t>
  </si>
  <si>
    <t>praveenhanumapur08@gmail.com</t>
  </si>
  <si>
    <t>1IoXouW2FdweylU3HXwExju19uSUF2y-4</t>
  </si>
  <si>
    <t>https://drive.google.com/file/d/1IoXouW2FdweylU3HXwExju19uSUF2y-4/view?usp=drivesdk</t>
  </si>
  <si>
    <t>g praveen naik</t>
  </si>
  <si>
    <t>gpraveennaik@gmail.com</t>
  </si>
  <si>
    <t>1_1COQbkTpkWIx9ZOH2yp4yY65CZwQ7aT</t>
  </si>
  <si>
    <t>https://drive.google.com/file/d/1_1COQbkTpkWIx9ZOH2yp4yY65CZwQ7aT/view?usp=drivesdk</t>
  </si>
  <si>
    <t>The DECIDERS'</t>
  </si>
  <si>
    <t>Mukesh M</t>
  </si>
  <si>
    <t>m.mukesh2022@gmail.com</t>
  </si>
  <si>
    <t>1knmIWBj04pJE0tPabjyTnBb8-4NErUGp</t>
  </si>
  <si>
    <t>https://drive.google.com/file/d/1knmIWBj04pJE0tPabjyTnBb8-4NErUGp/view?usp=drivesdk</t>
  </si>
  <si>
    <t>Manavalan</t>
  </si>
  <si>
    <t>mukesh.m2021a@vitstudent.ac.in</t>
  </si>
  <si>
    <t>19CJrJhfll0A2L15QJLw4n4sc6vB15yDq</t>
  </si>
  <si>
    <t>https://drive.google.com/file/d/19CJrJhfll0A2L15QJLw4n4sc6vB15yDq/view?usp=drivesdk</t>
  </si>
  <si>
    <t>Silver line</t>
  </si>
  <si>
    <t>Anushka Sinha</t>
  </si>
  <si>
    <t>rajeevsi504@gmail.com</t>
  </si>
  <si>
    <t>1xt9FAKa_8zRfLYGh8ktv0wJLPvZMEGhf</t>
  </si>
  <si>
    <t>https://drive.google.com/file/d/1xt9FAKa_8zRfLYGh8ktv0wJLPvZMEGhf/view?usp=drivesdk</t>
  </si>
  <si>
    <t>anushka.nhes@gmail.com</t>
  </si>
  <si>
    <t>1ixYHfypOea4m4cst_9VbB2BMgSFEYTzk</t>
  </si>
  <si>
    <t>https://drive.google.com/file/d/1ixYHfypOea4m4cst_9VbB2BMgSFEYTzk/view?usp=drivesdk</t>
  </si>
  <si>
    <t>Document successfully created; Document successfully merged; PDF created; Manually run by 200020040@iitdh.ac.in; Timestamp: Mar 17 2022 10:52 PM</t>
  </si>
  <si>
    <t>Team Hydra</t>
  </si>
  <si>
    <t>Aayush Mandal</t>
  </si>
  <si>
    <t>messiaayush@gmail.com</t>
  </si>
  <si>
    <t>1-4PD1i-viupY6WzpsFPCb_OEkvP3Lj7Z</t>
  </si>
  <si>
    <t>https://drive.google.com/file/d/1-4PD1i-viupY6WzpsFPCb_OEkvP3Lj7Z/view?usp=drivesdk</t>
  </si>
  <si>
    <t>Anupam Vikas Banjare</t>
  </si>
  <si>
    <t>anupambanjare8@gmail.com</t>
  </si>
  <si>
    <t>10voi9CIy-elP4QDdh_XP2loZwGeye8fi</t>
  </si>
  <si>
    <t>https://drive.google.com/file/d/10voi9CIy-elP4QDdh_XP2loZwGeye8fi/view?usp=drivesdk</t>
  </si>
  <si>
    <t>VOYAGER</t>
  </si>
  <si>
    <t>Sanjit Dutta</t>
  </si>
  <si>
    <t>sanjit2604@gmail.com</t>
  </si>
  <si>
    <t>186pePptnZote2IoSeZQwqlgqnBmPR-aY</t>
  </si>
  <si>
    <t>https://drive.google.com/file/d/186pePptnZote2IoSeZQwqlgqnBmPR-aY/view?usp=drivesdk</t>
  </si>
  <si>
    <t>Chandan Shahi</t>
  </si>
  <si>
    <t>chandanshahi69@gmail.com</t>
  </si>
  <si>
    <t>1MR-2ckG1q9YKUti2CGNbLhs1R9wGVcm7</t>
  </si>
  <si>
    <t>https://drive.google.com/file/d/1MR-2ckG1q9YKUti2CGNbLhs1R9wGVcm7/view?usp=drivesdk</t>
  </si>
  <si>
    <t>STRONG PRECIOUS TIES</t>
  </si>
  <si>
    <t>THALE PREM SAJJAN</t>
  </si>
  <si>
    <t>thaleprem19@gmail.com</t>
  </si>
  <si>
    <t>1ucsbXTUAAhk_XpdxujbEL1MO9z2f60zA</t>
  </si>
  <si>
    <t>https://drive.google.com/file/d/1ucsbXTUAAhk_XpdxujbEL1MO9z2f60zA/view?usp=drivesdk</t>
  </si>
  <si>
    <t>THALE MONISH</t>
  </si>
  <si>
    <t>thsmayan24@gmail.com</t>
  </si>
  <si>
    <t>1RyvCJyRqjkHYHH2SGL7uZT3LK8iHFx5z</t>
  </si>
  <si>
    <t>https://drive.google.com/file/d/1RyvCJyRqjkHYHH2SGL7uZT3LK8iHFx5z/view?usp=drivesdk</t>
  </si>
  <si>
    <t>Lets_do_it</t>
  </si>
  <si>
    <t>Saurabh Kumar Singh</t>
  </si>
  <si>
    <t>sksusha8853@gmail.com</t>
  </si>
  <si>
    <t>1tkNpk0ERKI6EFdkSVk3lho8ougeE80Tj</t>
  </si>
  <si>
    <t>https://drive.google.com/file/d/1tkNpk0ERKI6EFdkSVk3lho8ougeE80Tj/view?usp=drivesdk</t>
  </si>
  <si>
    <t>Document successfully created; Document successfully merged; PDF created; Manually run by 200020040@iitdh.ac.in; Timestamp: Mar 17 2022 10:53 PM</t>
  </si>
  <si>
    <t>Nilay Jayantibhai Ganvit</t>
  </si>
  <si>
    <t>cse200001053@iiti.ac.in</t>
  </si>
  <si>
    <t>1QGD_5WPu6VsrlLNpexxgjeiGznPI-y0D</t>
  </si>
  <si>
    <t>https://drive.google.com/file/d/1QGD_5WPu6VsrlLNpexxgjeiGznPI-y0D/view?usp=drivesdk</t>
  </si>
  <si>
    <t>Virakshi and Srushti</t>
  </si>
  <si>
    <t>Virakshi Virendra Padma</t>
  </si>
  <si>
    <t>virakshipadma0903@gmail.com</t>
  </si>
  <si>
    <t>1tw74PAp7r3j5FZslptT50df_InyDy3dg</t>
  </si>
  <si>
    <t>https://drive.google.com/file/d/1tw74PAp7r3j5FZslptT50df_InyDy3dg/view?usp=drivesdk</t>
  </si>
  <si>
    <t>Srushti Siddharam Kharade</t>
  </si>
  <si>
    <t>kharadesrushti@gmail.com</t>
  </si>
  <si>
    <t>1STu17h5CmF9z7OS7Gzu7V9ucwj83dRGJ</t>
  </si>
  <si>
    <t>https://drive.google.com/file/d/1STu17h5CmF9z7OS7Gzu7V9ucwj83dRGJ/view?usp=drivesdk</t>
  </si>
  <si>
    <t>Legends of Odd Shore</t>
  </si>
  <si>
    <t>1ZQIoVy_WyqYdN9JEyOInLKWFV2k0yXel</t>
  </si>
  <si>
    <t>https://drive.google.com/file/d/1ZQIoVy_WyqYdN9JEyOInLKWFV2k0yXel/view?usp=drivesdk</t>
  </si>
  <si>
    <t>Document successfully created; Document successfully merged; PDF created; Manually run by 200020040@iitdh.ac.in; Timestamp: Mar 17 2022 10:54 PM</t>
  </si>
  <si>
    <t>Alnas Kabeer</t>
  </si>
  <si>
    <t>alnaskabeer@gmail.com</t>
  </si>
  <si>
    <t>1eAZn4Wn2LBAzfswD3tZ4Ggld6IU7I5Jq</t>
  </si>
  <si>
    <t>https://drive.google.com/file/d/1eAZn4Wn2LBAzfswD3tZ4Ggld6IU7I5Jq/view?usp=drivesdk</t>
  </si>
  <si>
    <t>THE TRIO</t>
  </si>
  <si>
    <t>SRIVARSHINI T</t>
  </si>
  <si>
    <t>srivarshini.ce21@bitsathy.ac.in</t>
  </si>
  <si>
    <t>12ZspTFzR3OEp8RoFzntrXLH19l_yg7NC</t>
  </si>
  <si>
    <t>https://drive.google.com/file/d/12ZspTFzR3OEp8RoFzntrXLH19l_yg7NC/view?usp=drivesdk</t>
  </si>
  <si>
    <t>DHIVYA A</t>
  </si>
  <si>
    <t>dhivya.ce21@bitsathy.ac.in</t>
  </si>
  <si>
    <t>1IJ_G2iPfZUE-vi6B8zVmcpSR3zrfVSvM</t>
  </si>
  <si>
    <t>https://drive.google.com/file/d/1IJ_G2iPfZUE-vi6B8zVmcpSR3zrfVSvM/view?usp=drivesdk</t>
  </si>
  <si>
    <t>White</t>
  </si>
  <si>
    <t>ALTAMASH</t>
  </si>
  <si>
    <t>iamaltamashjamadar@gmail.com</t>
  </si>
  <si>
    <t>1HyKEw9eU3T5wdPTQ5UqRoJAvxWlMSnHq</t>
  </si>
  <si>
    <t>https://drive.google.com/file/d/1HyKEw9eU3T5wdPTQ5UqRoJAvxWlMSnHq/view?usp=drivesdk</t>
  </si>
  <si>
    <t>Altamash</t>
  </si>
  <si>
    <t>iamaltamashjamadar1@gmail.com</t>
  </si>
  <si>
    <t>1-9ulH0jOAYd3PiPbVaPmrjs5yD6Wcb28</t>
  </si>
  <si>
    <t>https://drive.google.com/file/d/1-9ulH0jOAYd3PiPbVaPmrjs5yD6Wcb28/view?usp=drivesdk</t>
  </si>
  <si>
    <t>CONQUERORS</t>
  </si>
  <si>
    <t>JAYAPRAKASH S</t>
  </si>
  <si>
    <t>jayaprakash.ec21@bitsathy.ac.in</t>
  </si>
  <si>
    <t>1Pu_mEMvsaUMit3UnOeJnpuoIlnftbhWZ</t>
  </si>
  <si>
    <t>https://drive.google.com/file/d/1Pu_mEMvsaUMit3UnOeJnpuoIlnftbhWZ/view?usp=drivesdk</t>
  </si>
  <si>
    <t>GNANAPRAKASH G</t>
  </si>
  <si>
    <t>gnanaprakash.ec21@bitsathy.ac.in</t>
  </si>
  <si>
    <t>15hkgzsgpJw8NVyRxtPaxRmuy7jOp8y0Z</t>
  </si>
  <si>
    <t>https://drive.google.com/file/d/15hkgzsgpJw8NVyRxtPaxRmuy7jOp8y0Z/view?usp=drivesdk</t>
  </si>
  <si>
    <t>Document successfully created; Document successfully merged; PDF created; Manually run by 200020040@iitdh.ac.in; Timestamp: Mar 17 2022 10:55 PM</t>
  </si>
  <si>
    <t>Stingray</t>
  </si>
  <si>
    <t>Kunal chavan</t>
  </si>
  <si>
    <t>chavankunal936@gmail.com</t>
  </si>
  <si>
    <t>11fif4imbWoH4j5Gq8mkF_wFeTfz7GY_R</t>
  </si>
  <si>
    <t>https://drive.google.com/file/d/11fif4imbWoH4j5Gq8mkF_wFeTfz7GY_R/view?usp=drivesdk</t>
  </si>
  <si>
    <t>Atharva tikore</t>
  </si>
  <si>
    <t>atharvatikore@gmail.com</t>
  </si>
  <si>
    <t>1DV3Kz296t3YQTFT2QbOe_XVrUr3V6F2R</t>
  </si>
  <si>
    <t>https://drive.google.com/file/d/1DV3Kz296t3YQTFT2QbOe_XVrUr3V6F2R/view?usp=drivesdk</t>
  </si>
  <si>
    <t>DU- Boys</t>
  </si>
  <si>
    <t>Nitish sou</t>
  </si>
  <si>
    <t>nitishjat2018@gmail.com</t>
  </si>
  <si>
    <t>1orqUzlFMaC8JKACZqxUVeqJTQU9x_8if</t>
  </si>
  <si>
    <t>https://drive.google.com/file/d/1orqUzlFMaC8JKACZqxUVeqJTQU9x_8if/view?usp=drivesdk</t>
  </si>
  <si>
    <t>Ashish</t>
  </si>
  <si>
    <t>ashish12023@dbe-du.org</t>
  </si>
  <si>
    <t>1wYA9pMld0dC07c8WggxaWR6dO_uC_snb</t>
  </si>
  <si>
    <t>https://drive.google.com/file/d/1wYA9pMld0dC07c8WggxaWR6dO_uC_snb/view?usp=drivesdk</t>
  </si>
  <si>
    <t>Falconers</t>
  </si>
  <si>
    <t>Aashi Bansal</t>
  </si>
  <si>
    <t>aashibansal209@gmail.com</t>
  </si>
  <si>
    <t>1HCTxJfcbd1U126WEUxdgP-1XwDZ2pymZ</t>
  </si>
  <si>
    <t>https://drive.google.com/file/d/1HCTxJfcbd1U126WEUxdgP-1XwDZ2pymZ/view?usp=drivesdk</t>
  </si>
  <si>
    <t>Keshav goswami</t>
  </si>
  <si>
    <t>keshavgossain101@gmail.com</t>
  </si>
  <si>
    <t>1UtNPNxXhcpnsmrsYMx8XoTcWCdbW63Jp</t>
  </si>
  <si>
    <t>https://drive.google.com/file/d/1UtNPNxXhcpnsmrsYMx8XoTcWCdbW63Jp/view?usp=drivesdk</t>
  </si>
  <si>
    <t>Document successfully created; Document successfully merged; PDF created; Manually run by 200020040@iitdh.ac.in; Timestamp: Mar 17 2022 10:56 PM</t>
  </si>
  <si>
    <t>Ellandula Sujith Ashish Kumar</t>
  </si>
  <si>
    <t>me21b016@iittp.ac.in</t>
  </si>
  <si>
    <t>1AvyAm-1qw6qZQ8nnHHd_-EXWYLXoCxCr</t>
  </si>
  <si>
    <t>https://drive.google.com/file/d/1AvyAm-1qw6qZQ8nnHHd_-EXWYLXoCxCr/view?usp=drivesdk</t>
  </si>
  <si>
    <t>Pullasi Charan</t>
  </si>
  <si>
    <t>me21b036@iiitp.ac.in</t>
  </si>
  <si>
    <t>1TzOD9wEWMgTFInDBVrgTDF8LSmIqsPBY</t>
  </si>
  <si>
    <t>https://drive.google.com/file/d/1TzOD9wEWMgTFInDBVrgTDF8LSmIqsPBY/view?usp=drivesdk</t>
  </si>
  <si>
    <t>Akshu's team</t>
  </si>
  <si>
    <t>Akshata Kattamayya</t>
  </si>
  <si>
    <t>akshatakattamayya0964@gmail.com</t>
  </si>
  <si>
    <t>1xxmok-ebr-Gyl0PJ8lo0WuCGBK83CQOi</t>
  </si>
  <si>
    <t>https://drive.google.com/file/d/1xxmok-ebr-Gyl0PJ8lo0WuCGBK83CQOi/view?usp=drivesdk</t>
  </si>
  <si>
    <t>Shraddha Shashikant Wangi</t>
  </si>
  <si>
    <t>wangishraddha65@gmail.com</t>
  </si>
  <si>
    <t>1EUTomz5ZYpytDDXwBUFsriuEh2SLSHou</t>
  </si>
  <si>
    <t>https://drive.google.com/file/d/1EUTomz5ZYpytDDXwBUFsriuEh2SLSHou/view?usp=drivesdk</t>
  </si>
  <si>
    <t>The Holmes</t>
  </si>
  <si>
    <t>Manasi Singh</t>
  </si>
  <si>
    <t>singhmanasi03@gmail.com</t>
  </si>
  <si>
    <t>1574mPWp4MqdFB0-zl3lU_DBDSEM4u_Hh</t>
  </si>
  <si>
    <t>https://drive.google.com/file/d/1574mPWp4MqdFB0-zl3lU_DBDSEM4u_Hh/view?usp=drivesdk</t>
  </si>
  <si>
    <t>Manya Singh</t>
  </si>
  <si>
    <t>singhmanya20052002@gmail.com</t>
  </si>
  <si>
    <t>1Xh7BtUSVlshqrAIIbro4RaWHta-DA6Jd</t>
  </si>
  <si>
    <t>https://drive.google.com/file/d/1Xh7BtUSVlshqrAIIbro4RaWHta-DA6Jd/view?usp=drivesdk</t>
  </si>
  <si>
    <t>HellBoys</t>
  </si>
  <si>
    <t>Sourav Jha</t>
  </si>
  <si>
    <t>cosmichacker.jha@gmail.com</t>
  </si>
  <si>
    <t>1m815ECSvwGCroR5B6OhpvstqXZLiPtVW</t>
  </si>
  <si>
    <t>https://drive.google.com/file/d/1m815ECSvwGCroR5B6OhpvstqXZLiPtVW/view?usp=drivesdk</t>
  </si>
  <si>
    <t>Document successfully created; Document successfully merged; PDF created; Manually run by 200020040@iitdh.ac.in; Timestamp: Mar 17 2022 10:57 PM</t>
  </si>
  <si>
    <t>Sourav Kumar</t>
  </si>
  <si>
    <t>souravking@gmail.com</t>
  </si>
  <si>
    <t>1ElnQI5rHRBrGcTwVokk0T312-pklVnch</t>
  </si>
  <si>
    <t>https://drive.google.com/file/d/1ElnQI5rHRBrGcTwVokk0T312-pklVnch/view?usp=drivesdk</t>
  </si>
  <si>
    <t>A2Z</t>
  </si>
  <si>
    <t>KIRTTEE RANJAN NANDA</t>
  </si>
  <si>
    <t>emba21kirtteen@iimsambalpur.ac.in</t>
  </si>
  <si>
    <t>1YPxMO01E9mAW8s6kHs4lK2lWdAmmyVrD</t>
  </si>
  <si>
    <t>https://drive.google.com/file/d/1YPxMO01E9mAW8s6kHs4lK2lWdAmmyVrD/view?usp=drivesdk</t>
  </si>
  <si>
    <t>Garima Pandey</t>
  </si>
  <si>
    <t>emba21garimap@iimsambalpur.ac.in</t>
  </si>
  <si>
    <t>1BF-bBRzzv_EdEZ3vljdIm4K5m8HjsDB9</t>
  </si>
  <si>
    <t>https://drive.google.com/file/d/1BF-bBRzzv_EdEZ3vljdIm4K5m8HjsDB9/view?usp=drivesdk</t>
  </si>
  <si>
    <t>Team TCS</t>
  </si>
  <si>
    <t>Kapinjal Chowdhury</t>
  </si>
  <si>
    <t>kapinjalc@gmail.com</t>
  </si>
  <si>
    <t>1sH3H7VMShRoNQrSeT5vCb1CAS4hmPBBx</t>
  </si>
  <si>
    <t>https://drive.google.com/file/d/1sH3H7VMShRoNQrSeT5vCb1CAS4hmPBBx/view?usp=drivesdk</t>
  </si>
  <si>
    <t>Team Member</t>
  </si>
  <si>
    <t>kapinjalchow@gmail.com</t>
  </si>
  <si>
    <t>1AAr-9YqZnVj97_Fc4EDqfMDMpGaB0izc</t>
  </si>
  <si>
    <t>https://drive.google.com/file/d/1AAr-9YqZnVj97_Fc4EDqfMDMpGaB0izc/view?usp=drivesdk</t>
  </si>
  <si>
    <t>Win It</t>
  </si>
  <si>
    <t>Eshita Behal</t>
  </si>
  <si>
    <t>eshita.p21@imi.edu</t>
  </si>
  <si>
    <t>1XyOqn2o9XG7cS_FH811KRxlzCaWiRynd</t>
  </si>
  <si>
    <t>https://drive.google.com/file/d/1XyOqn2o9XG7cS_FH811KRxlzCaWiRynd/view?usp=drivesdk</t>
  </si>
  <si>
    <t>Document successfully created; Document successfully merged; PDF created; Manually run by 200020040@iitdh.ac.in; Timestamp: Mar 17 2022 10:58 PM</t>
  </si>
  <si>
    <t>Karishma Aggarwal</t>
  </si>
  <si>
    <t>karishma.p21@imi.edu</t>
  </si>
  <si>
    <t>1WJ_rzZhNj3k3zPmYOEqsO95iKqGLiHCL</t>
  </si>
  <si>
    <t>https://drive.google.com/file/d/1WJ_rzZhNj3k3zPmYOEqsO95iKqGLiHCL/view?usp=drivesdk</t>
  </si>
  <si>
    <t>Siddhant Poddar</t>
  </si>
  <si>
    <t>cadipakpoddar51@gmail.com</t>
  </si>
  <si>
    <t>1scB4_7fgRjQjQMl2LpPMnmukhjOCG8qS</t>
  </si>
  <si>
    <t>https://drive.google.com/file/d/1scB4_7fgRjQjQMl2LpPMnmukhjOCG8qS/view?usp=drivesdk</t>
  </si>
  <si>
    <t>Bittu</t>
  </si>
  <si>
    <t>hsiddhantpoddar@gmail.com</t>
  </si>
  <si>
    <t>1jVTkdgr4M7wQ9eCUaU3fkf_j7cJccLPN</t>
  </si>
  <si>
    <t>https://drive.google.com/file/d/1jVTkdgr4M7wQ9eCUaU3fkf_j7cJccLPN/view?usp=drivesdk</t>
  </si>
  <si>
    <t>Dynamo</t>
  </si>
  <si>
    <t>Anjali Jain</t>
  </si>
  <si>
    <t>abbbbvv6@gmail.com</t>
  </si>
  <si>
    <t>1sZeY8NehFvZB6Oy4AxlORezCtN4VSgqp</t>
  </si>
  <si>
    <t>https://drive.google.com/file/d/1sZeY8NehFvZB6Oy4AxlORezCtN4VSgqp/view?usp=drivesdk</t>
  </si>
  <si>
    <t>Geetesh Kumar Jain</t>
  </si>
  <si>
    <t>geetesh.jain.22i@jaipuria.ac.in</t>
  </si>
  <si>
    <t>1nKLvxMyHGZUrAzz3pX0NRxxjBqTqd4OY</t>
  </si>
  <si>
    <t>https://drive.google.com/file/d/1nKLvxMyHGZUrAzz3pX0NRxxjBqTqd4OY/view?usp=drivesdk</t>
  </si>
  <si>
    <t>Plasma Blasters</t>
  </si>
  <si>
    <t>Prateek Singh</t>
  </si>
  <si>
    <t>prateek.97hzb@gmail.com</t>
  </si>
  <si>
    <t>1KBmVTx_9hHJoDnjH3xIrqX3HyLuAT4aM</t>
  </si>
  <si>
    <t>https://drive.google.com/file/d/1KBmVTx_9hHJoDnjH3xIrqX3HyLuAT4aM/view?usp=drivesdk</t>
  </si>
  <si>
    <t>Vaishnavi Wadaje</t>
  </si>
  <si>
    <t>mms21_186iom@met.edu</t>
  </si>
  <si>
    <t>1AofpxBlYON4FkF9GEEHriOPAINOMaD1_</t>
  </si>
  <si>
    <t>https://drive.google.com/file/d/1AofpxBlYON4FkF9GEEHriOPAINOMaD1_/view?usp=drivesdk</t>
  </si>
  <si>
    <t>Document successfully created; Document successfully merged; PDF created; Manually run by 200020040@iitdh.ac.in; Timestamp: Mar 17 2022 10:59 PM</t>
  </si>
  <si>
    <t>Team Enigma</t>
  </si>
  <si>
    <t>MD ZEESHAN HAIDAR</t>
  </si>
  <si>
    <t>md.zeeshanhaidar66@gmail.com</t>
  </si>
  <si>
    <t>1nuhPGm1wMvaV6buuaCNubxURStyI8U7Z</t>
  </si>
  <si>
    <t>https://drive.google.com/file/d/1nuhPGm1wMvaV6buuaCNubxURStyI8U7Z/view?usp=drivesdk</t>
  </si>
  <si>
    <t>Sibtain khan</t>
  </si>
  <si>
    <t>sibtainkhan507@gmail.com</t>
  </si>
  <si>
    <t>15jw0cc0unXOt3KbVwR-6nwDW6QEhUtGW</t>
  </si>
  <si>
    <t>https://drive.google.com/file/d/15jw0cc0unXOt3KbVwR-6nwDW6QEhUtGW/view?usp=drivesdk</t>
  </si>
  <si>
    <t>Team Work</t>
  </si>
  <si>
    <t>Md Athar Imam</t>
  </si>
  <si>
    <t>20je0555@me.iitism.ac.in</t>
  </si>
  <si>
    <t>1edb7LZ17snKivOgDUaZhRu4Nm3b4SSji</t>
  </si>
  <si>
    <t>https://drive.google.com/file/d/1edb7LZ17snKivOgDUaZhRu4Nm3b4SSji/view?usp=drivesdk</t>
  </si>
  <si>
    <t>Md Asif Imam</t>
  </si>
  <si>
    <t>asif42imam@gmail.com</t>
  </si>
  <si>
    <t>1rGzncSKN1IOlJxH3Hg-ap1yNoa95WGKb</t>
  </si>
  <si>
    <t>https://drive.google.com/file/d/1rGzncSKN1IOlJxH3Hg-ap1yNoa95WGKb/view?usp=drivesdk</t>
  </si>
  <si>
    <t>Unititled</t>
  </si>
  <si>
    <t>190030024@iitdh.ac.in</t>
  </si>
  <si>
    <t>1GrFpWCMXqeR7rmHAf-Xe4qIjN0Yqz_mM</t>
  </si>
  <si>
    <t>https://drive.google.com/file/d/1GrFpWCMXqeR7rmHAf-Xe4qIjN0Yqz_mM/view?usp=drivesdk</t>
  </si>
  <si>
    <t>Document successfully created; Document successfully merged; PDF created; Manually run by 200020040@iitdh.ac.in; Timestamp: Mar 17 2022 11:00 PM</t>
  </si>
  <si>
    <t>Meghana Chandan Savarkar</t>
  </si>
  <si>
    <t>meghanasavarkar08@gmail.com</t>
  </si>
  <si>
    <t>1ErR5gsD1I6FaoMK-mE-0fII9dVhfzOnd</t>
  </si>
  <si>
    <t>https://drive.google.com/file/d/1ErR5gsD1I6FaoMK-mE-0fII9dVhfzOnd/view?usp=drivesdk</t>
  </si>
  <si>
    <t>Saitama</t>
  </si>
  <si>
    <t>Praveen Singh</t>
  </si>
  <si>
    <t>singh2001praveen@gmail.com</t>
  </si>
  <si>
    <t>1ztXIojMwm66sQErxQNmSL4BSAQAlVvjZ</t>
  </si>
  <si>
    <t>https://drive.google.com/file/d/1ztXIojMwm66sQErxQNmSL4BSAQAlVvjZ/view?usp=drivesdk</t>
  </si>
  <si>
    <t>Aman Saini</t>
  </si>
  <si>
    <t>amansaini50016@gmail.com</t>
  </si>
  <si>
    <t>14Y4oUU1N9J7N3Jee8PZmz74hZMtDbJX1</t>
  </si>
  <si>
    <t>https://drive.google.com/file/d/14Y4oUU1N9J7N3Jee8PZmz74hZMtDbJX1/view?usp=drivesdk</t>
  </si>
  <si>
    <t>Cereal Killers</t>
  </si>
  <si>
    <t>adityasingh119484@gmail.com</t>
  </si>
  <si>
    <t>1fLUTSqLpcFwwPYuIRYkNkwjjuU3JMGjO</t>
  </si>
  <si>
    <t>https://drive.google.com/file/d/1fLUTSqLpcFwwPYuIRYkNkwjjuU3JMGjO/view?usp=drivesdk</t>
  </si>
  <si>
    <t>Isha Gupta</t>
  </si>
  <si>
    <t>bhumibaghel04@gmail.com</t>
  </si>
  <si>
    <t>1lGd-BEkXJdoCqChZ_xG_--_B2eVFkLzj</t>
  </si>
  <si>
    <t>https://drive.google.com/file/d/1lGd-BEkXJdoCqChZ_xG_--_B2eVFkLzj/view?usp=drivesdk</t>
  </si>
  <si>
    <t>Infinite Tsukuyomi</t>
  </si>
  <si>
    <t>Likhit</t>
  </si>
  <si>
    <t>garlapatilikhitreddy24@gmail.com</t>
  </si>
  <si>
    <t>15UKVsB8zZOdY1Rwjt6fvvXG5AmNlGp3K</t>
  </si>
  <si>
    <t>https://drive.google.com/file/d/15UKVsB8zZOdY1Rwjt6fvvXG5AmNlGp3K/view?usp=drivesdk</t>
  </si>
  <si>
    <t>Document successfully created; Document successfully merged; PDF created; Manually run by 200020040@iitdh.ac.in; Timestamp: Mar 17 2022 11:01 PM</t>
  </si>
  <si>
    <t>Daniyal</t>
  </si>
  <si>
    <t>daniyalnayeemi29@gmail.com</t>
  </si>
  <si>
    <t>1oAmWqdiSxXmdQN1CNwDscZVNrkCSfgo7</t>
  </si>
  <si>
    <t>https://drive.google.com/file/d/1oAmWqdiSxXmdQN1CNwDscZVNrkCSfgo7/view?usp=drivesdk</t>
  </si>
  <si>
    <t>super kings</t>
  </si>
  <si>
    <t>Aravindh G</t>
  </si>
  <si>
    <t>eraravindmba.96@gmail.com</t>
  </si>
  <si>
    <t>1iHZp7rxoAm3CcMxuxDGdC5Q9R_tuK7kv</t>
  </si>
  <si>
    <t>https://drive.google.com/file/d/1iHZp7rxoAm3CcMxuxDGdC5Q9R_tuK7kv/view?usp=drivesdk</t>
  </si>
  <si>
    <t>vishnupriya b</t>
  </si>
  <si>
    <t>vishnupriyabbca@gmail.com</t>
  </si>
  <si>
    <t>1_HfpVwsIlKzABtifJofew8i8RaUdyk3A</t>
  </si>
  <si>
    <t>https://drive.google.com/file/d/1_HfpVwsIlKzABtifJofew8i8RaUdyk3A/view?usp=drivesdk</t>
  </si>
  <si>
    <t>Tech wizard</t>
  </si>
  <si>
    <t>Shivani pandey</t>
  </si>
  <si>
    <t>gaurikanigam1303@gmail.com</t>
  </si>
  <si>
    <t>10vVnXFxRmUkdaHNCv6NDn5A_ArN65k_W</t>
  </si>
  <si>
    <t>https://drive.google.com/file/d/10vVnXFxRmUkdaHNCv6NDn5A_ArN65k_W/view?usp=drivesdk</t>
  </si>
  <si>
    <t>Gaurika nigam</t>
  </si>
  <si>
    <t>ipm21048@iimj.ac.in</t>
  </si>
  <si>
    <t>1K7Tfrwsq6O4zbGs03TZVKu_UiobtR2Ha</t>
  </si>
  <si>
    <t>https://drive.google.com/file/d/1K7Tfrwsq6O4zbGs03TZVKu_UiobtR2Ha/view?usp=drivesdk</t>
  </si>
  <si>
    <t>DY</t>
  </si>
  <si>
    <t>Yogita Pradeep Mulye</t>
  </si>
  <si>
    <t>mulyeyogita@yahoo.in</t>
  </si>
  <si>
    <t>1820aMlveUr55fb9OzdHNGJrqE9FKX5pK</t>
  </si>
  <si>
    <t>https://drive.google.com/file/d/1820aMlveUr55fb9OzdHNGJrqE9FKX5pK/view?usp=drivesdk</t>
  </si>
  <si>
    <t>Deepankar Patnaik</t>
  </si>
  <si>
    <t>deepankarp4@gmail.com</t>
  </si>
  <si>
    <t>1uMAgSV_MgYx8lBw_yuWtSNWcej5tpOn_</t>
  </si>
  <si>
    <t>https://drive.google.com/file/d/1uMAgSV_MgYx8lBw_yuWtSNWcej5tpOn_/view?usp=drivesdk</t>
  </si>
  <si>
    <t>Document successfully created; Document successfully merged; PDF created; Manually run by 200020040@iitdh.ac.in; Timestamp: Mar 17 2022 11:02 PM</t>
  </si>
  <si>
    <t>Les Quizerables</t>
  </si>
  <si>
    <t>Ojasvit Pasricha</t>
  </si>
  <si>
    <t>pasrichaojasvit08@gmail.com</t>
  </si>
  <si>
    <t>1vNpe3ApniVhvNFFo5jS0rim_K_9a1Azl</t>
  </si>
  <si>
    <t>https://drive.google.com/file/d/1vNpe3ApniVhvNFFo5jS0rim_K_9a1Azl/view?usp=drivesdk</t>
  </si>
  <si>
    <t>Tanishka Pasricha</t>
  </si>
  <si>
    <t>tanishkapasricha12032012@gmail.com</t>
  </si>
  <si>
    <t>1ryJIY6sIStjQpIGpAm9ye_ZslcwMQv1_</t>
  </si>
  <si>
    <t>https://drive.google.com/file/d/1ryJIY6sIStjQpIGpAm9ye_ZslcwMQv1_/view?usp=drivesdk</t>
  </si>
  <si>
    <t>Asparta</t>
  </si>
  <si>
    <t>Kishan Ramesha</t>
  </si>
  <si>
    <t>kiccha2002kishan@gmail.com</t>
  </si>
  <si>
    <t>18C1cmFNsNUT8sqvAwkCf1NvQktKKb2J9</t>
  </si>
  <si>
    <t>https://drive.google.com/file/d/18C1cmFNsNUT8sqvAwkCf1NvQktKKb2J9/view?usp=drivesdk</t>
  </si>
  <si>
    <t>Shahid Pasha</t>
  </si>
  <si>
    <t>r20200051.shahidpasha@me.reva.edu.in</t>
  </si>
  <si>
    <t>1qTmsFcD1C8-YD45SQ-aU1fCf6xMbJ6uj</t>
  </si>
  <si>
    <t>https://drive.google.com/file/d/1qTmsFcD1C8-YD45SQ-aU1fCf6xMbJ6uj/view?usp=drivesdk</t>
  </si>
  <si>
    <t>SPARTANS</t>
  </si>
  <si>
    <t>Surzith</t>
  </si>
  <si>
    <t>surzith5@gmail.com</t>
  </si>
  <si>
    <t>1tTZEAConvyMdcKJwh_OSuEkjyLxa0YGP</t>
  </si>
  <si>
    <t>https://drive.google.com/file/d/1tTZEAConvyMdcKJwh_OSuEkjyLxa0YGP/view?usp=drivesdk</t>
  </si>
  <si>
    <t>Vidyasagar S Singadi</t>
  </si>
  <si>
    <t>1j4sQwjM8gJesEqEZhtdN9Mh8_fd24bEo</t>
  </si>
  <si>
    <t>https://drive.google.com/file/d/1j4sQwjM8gJesEqEZhtdN9Mh8_fd24bEo/view?usp=drivesdk</t>
  </si>
  <si>
    <t>Document successfully created; Document successfully merged; PDF created; Manually run by 200020040@iitdh.ac.in; Timestamp: Mar 17 2022 11:03 PM</t>
  </si>
  <si>
    <t>Voyagers</t>
  </si>
  <si>
    <t>Sudeep Sural</t>
  </si>
  <si>
    <t>sudeepxyz50@gmail.com</t>
  </si>
  <si>
    <t>1GMbBkp1NS4_md1dkwnaENrAN-DL0hjx9</t>
  </si>
  <si>
    <t>https://drive.google.com/file/d/1GMbBkp1NS4_md1dkwnaENrAN-DL0hjx9/view?usp=drivesdk</t>
  </si>
  <si>
    <t>Vikrant chhabra</t>
  </si>
  <si>
    <t>vikrantchhabra01student@gmail.com</t>
  </si>
  <si>
    <t>13B_P90kF_A8lHNjv0oI9i6fxR5ctFGp1</t>
  </si>
  <si>
    <t>https://drive.google.com/file/d/13B_P90kF_A8lHNjv0oI9i6fxR5ctFGp1/view?usp=drivesdk</t>
  </si>
  <si>
    <t>Chasers</t>
  </si>
  <si>
    <t>CHRISEL COELHO</t>
  </si>
  <si>
    <t>chriselcoelho26@gmail.com</t>
  </si>
  <si>
    <t>1Ozt_-uqF2DvfZmGv3yGb3MTMgkmapqgX</t>
  </si>
  <si>
    <t>https://drive.google.com/file/d/1Ozt_-uqF2DvfZmGv3yGb3MTMgkmapqgX/view?usp=drivesdk</t>
  </si>
  <si>
    <t>ANGELO GOVES</t>
  </si>
  <si>
    <t>angelogoves@gmail.com</t>
  </si>
  <si>
    <t>1iOxoyjPo788Ij8HjLUIlNqWJgwaLA5se</t>
  </si>
  <si>
    <t>https://drive.google.com/file/d/1iOxoyjPo788Ij8HjLUIlNqWJgwaLA5se/view?usp=drivesdk</t>
  </si>
  <si>
    <t>Tequiza</t>
  </si>
  <si>
    <t>B M Kalpajeet</t>
  </si>
  <si>
    <t>princekalpajeet2u@gmail.com</t>
  </si>
  <si>
    <t>1JQOkKYS89Vk5htM7_2LAhJqd0r1xpJ_s</t>
  </si>
  <si>
    <t>https://drive.google.com/file/d/1JQOkKYS89Vk5htM7_2LAhJqd0r1xpJ_s/view?usp=drivesdk</t>
  </si>
  <si>
    <t>Abhishek Arya</t>
  </si>
  <si>
    <t>toabhishekarya@gmail.com</t>
  </si>
  <si>
    <t>12HyYbhAwtS_ZbYj5B1QxArhlnFTffzGV</t>
  </si>
  <si>
    <t>https://drive.google.com/file/d/12HyYbhAwtS_ZbYj5B1QxArhlnFTffzGV/view?usp=drivesdk</t>
  </si>
  <si>
    <t>Abdulqadir Nulwalla</t>
  </si>
  <si>
    <t>aqnulrocks@gmail.com</t>
  </si>
  <si>
    <t>1DZw8dbLYsWnRhm_3ihRSHMlxcUcqArVR</t>
  </si>
  <si>
    <t>https://drive.google.com/file/d/1DZw8dbLYsWnRhm_3ihRSHMlxcUcqArVR/view?usp=drivesdk</t>
  </si>
  <si>
    <t>Document successfully created; Document successfully merged; PDF created; Manually run by 200020040@iitdh.ac.in; Timestamp: Mar 17 2022 11:04 PM</t>
  </si>
  <si>
    <t>Srujan</t>
  </si>
  <si>
    <t>aqlaces@gmail.com</t>
  </si>
  <si>
    <t>1svG6pW-JP2eQPqlHfAKSQwEmWsziCrMh</t>
  </si>
  <si>
    <t>https://drive.google.com/file/d/1svG6pW-JP2eQPqlHfAKSQwEmWsziCrMh/view?usp=drivesdk</t>
  </si>
  <si>
    <t>Tasaa</t>
  </si>
  <si>
    <t>Lakshmi Agarwal</t>
  </si>
  <si>
    <t>tasaifaqaa@gmail.com</t>
  </si>
  <si>
    <t>1DEGxMGYfleoyEC6LfZQGo4adQZF93iRl</t>
  </si>
  <si>
    <t>https://drive.google.com/file/d/1DEGxMGYfleoyEC6LfZQGo4adQZF93iRl/view?usp=drivesdk</t>
  </si>
  <si>
    <t>Aliasger</t>
  </si>
  <si>
    <t>aqbuisness521@gmail.com</t>
  </si>
  <si>
    <t>11B5C3qxLokFNqRhmSDo5cSf5Mok82e11</t>
  </si>
  <si>
    <t>https://drive.google.com/file/d/11B5C3qxLokFNqRhmSDo5cSf5Mok82e11/view?usp=drivesdk</t>
  </si>
  <si>
    <t>Beleive In</t>
  </si>
  <si>
    <t>Sagar Jha</t>
  </si>
  <si>
    <t>pgp12sagarj@iimrohtak.ac.in</t>
  </si>
  <si>
    <t>1CtjTtIHIlmUwH_QM3pY2wu5HgzpLVzCw</t>
  </si>
  <si>
    <t>https://drive.google.com/file/d/1CtjTtIHIlmUwH_QM3pY2wu5HgzpLVzCw/view?usp=drivesdk</t>
  </si>
  <si>
    <t>Lokesh</t>
  </si>
  <si>
    <t>pgp12lokesh@iimrohtak.ac.in</t>
  </si>
  <si>
    <t>1JEzZ2OzVeMGbwMASq8WBrjpVTUQUs9_l</t>
  </si>
  <si>
    <t>https://drive.google.com/file/d/1JEzZ2OzVeMGbwMASq8WBrjpVTUQUs9_l/view?usp=drivesdk</t>
  </si>
  <si>
    <t>Document successfully created; Document successfully merged; PDF created; Manually run by 200020040@iitdh.ac.in; Timestamp: Mar 17 2022 11:05 PM</t>
  </si>
  <si>
    <t>Pings of Surprise</t>
  </si>
  <si>
    <t>Gokul.G</t>
  </si>
  <si>
    <t>vinugg9514@gmail.com</t>
  </si>
  <si>
    <t>1MWG0a9qCtXB9J0cJuPTaBBH8qYuZuIui</t>
  </si>
  <si>
    <t>https://drive.google.com/file/d/1MWG0a9qCtXB9J0cJuPTaBBH8qYuZuIui/view?usp=drivesdk</t>
  </si>
  <si>
    <t>Shrithika Pravin</t>
  </si>
  <si>
    <t>shrithikapravin@gmail.com</t>
  </si>
  <si>
    <t>17_kcAPS94X7BYYI77zQdHl-zl4IcGaQX</t>
  </si>
  <si>
    <t>https://drive.google.com/file/d/17_kcAPS94X7BYYI77zQdHl-zl4IcGaQX/view?usp=drivesdk</t>
  </si>
  <si>
    <t>PASSION CHASERS</t>
  </si>
  <si>
    <t>KEERTHIVASAN S</t>
  </si>
  <si>
    <t>keerthi.s.civil.2019@snsct.org</t>
  </si>
  <si>
    <t>1T3lH6v5Oc7nGOECLIpCaM7tPXfsumqg4</t>
  </si>
  <si>
    <t>https://drive.google.com/file/d/1T3lH6v5Oc7nGOECLIpCaM7tPXfsumqg4/view?usp=drivesdk</t>
  </si>
  <si>
    <t>JAGADEES R</t>
  </si>
  <si>
    <t>jagadees.r.civil.2019@snsct.org</t>
  </si>
  <si>
    <t>19rd661vd_mfOhGriXKXsbCTDq64b3FRt</t>
  </si>
  <si>
    <t>https://drive.google.com/file/d/19rd661vd_mfOhGriXKXsbCTDq64b3FRt/view?usp=drivesdk</t>
  </si>
  <si>
    <t>Varun-sanjeev</t>
  </si>
  <si>
    <t>Varun</t>
  </si>
  <si>
    <t>varun19ce026@gmail.com</t>
  </si>
  <si>
    <t>1QsIMaqjoUod1uJwVzpfF3PsQwi1xHiVr</t>
  </si>
  <si>
    <t>https://drive.google.com/file/d/1QsIMaqjoUod1uJwVzpfF3PsQwi1xHiVr/view?usp=drivesdk</t>
  </si>
  <si>
    <t>Sanjeev</t>
  </si>
  <si>
    <t>sanjeevvj000@gmail.com</t>
  </si>
  <si>
    <t>1egyyRW04_Tg6TzcO80z1I2lQoPWurT2e</t>
  </si>
  <si>
    <t>https://drive.google.com/file/d/1egyyRW04_Tg6TzcO80z1I2lQoPWurT2e/view?usp=drivesdk</t>
  </si>
  <si>
    <t>Document successfully created; Document successfully merged; PDF created; Manually run by 200020040@iitdh.ac.in; Timestamp: Mar 17 2022 11:06 PM</t>
  </si>
  <si>
    <t>Civil boys</t>
  </si>
  <si>
    <t>Sathish Vikraman M snsct-civil</t>
  </si>
  <si>
    <t>sathish.m.civil.2019@snsct.org</t>
  </si>
  <si>
    <t>1ljMoGZNCO1ONDyZtVG6hoPOr7PeUugbq</t>
  </si>
  <si>
    <t>https://drive.google.com/file/d/1ljMoGZNCO1ONDyZtVG6hoPOr7PeUugbq/view?usp=drivesdk</t>
  </si>
  <si>
    <t>S GOWSIK RAJAN</t>
  </si>
  <si>
    <t>gowsik.s.civil.2019@snsct.org</t>
  </si>
  <si>
    <t>18O1S8X_QOrhU2l5isykQuspmsPgklMlw</t>
  </si>
  <si>
    <t>https://drive.google.com/file/d/18O1S8X_QOrhU2l5isykQuspmsPgklMlw/view?usp=drivesdk</t>
  </si>
  <si>
    <t>Mohamed thalha</t>
  </si>
  <si>
    <t>MOHAMMED THALHA A</t>
  </si>
  <si>
    <t>mohammedthalha76@gmail.com</t>
  </si>
  <si>
    <t>1ZqWQTYnf0jPZWw9bxmSScPs8qciM4vWV</t>
  </si>
  <si>
    <t>https://drive.google.com/file/d/1ZqWQTYnf0jPZWw9bxmSScPs8qciM4vWV/view?usp=drivesdk</t>
  </si>
  <si>
    <t>Mohamed ashraf</t>
  </si>
  <si>
    <t>mohameda.a.civil.2019@snsct.org</t>
  </si>
  <si>
    <t>1IACaR5AXMMfyZP3gCNQLNKvewnqpsqu4</t>
  </si>
  <si>
    <t>https://drive.google.com/file/d/1IACaR5AXMMfyZP3gCNQLNKvewnqpsqu4/view?usp=drivesdk</t>
  </si>
  <si>
    <t>Spartans</t>
  </si>
  <si>
    <t>Arun A</t>
  </si>
  <si>
    <t>arun.a.civil.2019@snsct.org</t>
  </si>
  <si>
    <t>1kr3Dps-xU7B321sMI7jkul6nGuTgOgDq</t>
  </si>
  <si>
    <t>https://drive.google.com/file/d/1kr3Dps-xU7B321sMI7jkul6nGuTgOgDq/view?usp=drivesdk</t>
  </si>
  <si>
    <t>Amarnath</t>
  </si>
  <si>
    <t>amarnath.s.civil.2019@snsct.org</t>
  </si>
  <si>
    <t>15ltUzIZy0lpJmzCkHCj0T3LUA2VNPsu-</t>
  </si>
  <si>
    <t>https://drive.google.com/file/d/15ltUzIZy0lpJmzCkHCj0T3LUA2VNPsu-/view?usp=drivesdk</t>
  </si>
  <si>
    <t>Peak</t>
  </si>
  <si>
    <t>Ramkubair T</t>
  </si>
  <si>
    <t>ramkubai.t.civil.2019@snsct.org</t>
  </si>
  <si>
    <t>16XrWjHy0jAnzK3Fzqc-0327YmfSHROAN</t>
  </si>
  <si>
    <t>https://drive.google.com/file/d/16XrWjHy0jAnzK3Fzqc-0327YmfSHROAN/view?usp=drivesdk</t>
  </si>
  <si>
    <t>Document successfully created; Document successfully merged; PDF created; Manually run by 200020040@iitdh.ac.in; Timestamp: Mar 17 2022 11:07 PM</t>
  </si>
  <si>
    <t>Karthi S</t>
  </si>
  <si>
    <t>karthi.s.civil.2019@snsct.org</t>
  </si>
  <si>
    <t>1kMkBtkGvCCPoOdqg7TcMRVIWru4nOVA1</t>
  </si>
  <si>
    <t>https://drive.google.com/file/d/1kMkBtkGvCCPoOdqg7TcMRVIWru4nOVA1/view?usp=drivesdk</t>
  </si>
  <si>
    <t>Mech bois</t>
  </si>
  <si>
    <t>Ritvik Sharma</t>
  </si>
  <si>
    <t>ritviksharma99@gmail.com</t>
  </si>
  <si>
    <t>11iNgJPYTUPK1otMviGsEikjmgwMDKuJs</t>
  </si>
  <si>
    <t>https://drive.google.com/file/d/11iNgJPYTUPK1otMviGsEikjmgwMDKuJs/view?usp=drivesdk</t>
  </si>
  <si>
    <t>Kartik Grover</t>
  </si>
  <si>
    <t>groverkartik00@gmail.com</t>
  </si>
  <si>
    <t>1BPPugOgncfwNWYMh1MMdNAzij_dEHa9a</t>
  </si>
  <si>
    <t>https://drive.google.com/file/d/1BPPugOgncfwNWYMh1MMdNAzij_dEHa9a/view?usp=drivesdk</t>
  </si>
  <si>
    <t>Legendary boyz</t>
  </si>
  <si>
    <t>Kathirvel T snsct-civil</t>
  </si>
  <si>
    <t>kathir.t.civil.2019@snsct.org</t>
  </si>
  <si>
    <t>1yARwtiLC0KTIcTqytFq-wy8dPeEQ6HLp</t>
  </si>
  <si>
    <t>https://drive.google.com/file/d/1yARwtiLC0KTIcTqytFq-wy8dPeEQ6HLp/view?usp=drivesdk</t>
  </si>
  <si>
    <t>Santhosh</t>
  </si>
  <si>
    <t>santhosh.r.civil.2019@snsct.org</t>
  </si>
  <si>
    <t>156Z3Tm5oM4PXJy9wWD73gdsqbbdi_aJw</t>
  </si>
  <si>
    <t>https://drive.google.com/file/d/156Z3Tm5oM4PXJy9wWD73gdsqbbdi_aJw/view?usp=drivesdk</t>
  </si>
  <si>
    <t>Sparkles</t>
  </si>
  <si>
    <t>Udayakumar S B snsct-civil</t>
  </si>
  <si>
    <t>udayak.s.civil.2019@snsct.org</t>
  </si>
  <si>
    <t>1z3UmyMHyXa9weWjXNQYTHH4Q88UHUBbM</t>
  </si>
  <si>
    <t>https://drive.google.com/file/d/1z3UmyMHyXa9weWjXNQYTHH4Q88UHUBbM/view?usp=drivesdk</t>
  </si>
  <si>
    <t>Document successfully created; Document successfully merged; PDF created; Manually run by 200020040@iitdh.ac.in; Timestamp: Mar 17 2022 11:08 PM</t>
  </si>
  <si>
    <t>Dinesh. S</t>
  </si>
  <si>
    <t>dinesh.s.civil.2019@snsct.org</t>
  </si>
  <si>
    <t>1sE_Pb5lh6MSH9CKhn8fOu9Iyps-6abeU</t>
  </si>
  <si>
    <t>https://drive.google.com/file/d/1sE_Pb5lh6MSH9CKhn8fOu9Iyps-6abeU/view?usp=drivesdk</t>
  </si>
  <si>
    <t>TEAM BEAST</t>
  </si>
  <si>
    <t>Aravind M</t>
  </si>
  <si>
    <t>aravind.m.civil.2019@snsct.org</t>
  </si>
  <si>
    <t>1fnxZmqly9uo-6D5Tq7VBpcr-BgU3xLjP</t>
  </si>
  <si>
    <t>https://drive.google.com/file/d/1fnxZmqly9uo-6D5Tq7VBpcr-BgU3xLjP/view?usp=drivesdk</t>
  </si>
  <si>
    <t>Vishnu Kumar .AR B</t>
  </si>
  <si>
    <t>vishnu.a.civil.2019@snsct.org</t>
  </si>
  <si>
    <t>1Xf-J_4YcHdLxlz6dK6NWuuMcjCtJ9lsw</t>
  </si>
  <si>
    <t>https://drive.google.com/file/d/1Xf-J_4YcHdLxlz6dK6NWuuMcjCtJ9lsw/view?usp=drivesdk</t>
  </si>
  <si>
    <t>Titans team</t>
  </si>
  <si>
    <t>Krishnaraj V</t>
  </si>
  <si>
    <t>krishna.v.civil.2019@snsct.org</t>
  </si>
  <si>
    <t>1iepGVsPAI_lrkOfsCbR8zmhgga2X59F9</t>
  </si>
  <si>
    <t>https://drive.google.com/file/d/1iepGVsPAI_lrkOfsCbR8zmhgga2X59F9/view?usp=drivesdk</t>
  </si>
  <si>
    <t>KAMALESH.V</t>
  </si>
  <si>
    <t>kamalesh.v.civil.2019@snsct.org</t>
  </si>
  <si>
    <t>1oCwBzjyz8eTJ2Tb8JkNyQGDxuGEX5Vsc</t>
  </si>
  <si>
    <t>https://drive.google.com/file/d/1oCwBzjyz8eTJ2Tb8JkNyQGDxuGEX5Vsc/view?usp=drivesdk</t>
  </si>
  <si>
    <t>Civil engineers</t>
  </si>
  <si>
    <t>Arish Pandi</t>
  </si>
  <si>
    <t>arishrahman247@gmail.com</t>
  </si>
  <si>
    <t>1C6q1J4Wumhsaa6vQY9WiRC7PofR3hDBZ</t>
  </si>
  <si>
    <t>https://drive.google.com/file/d/1C6q1J4Wumhsaa6vQY9WiRC7PofR3hDBZ/view?usp=drivesdk</t>
  </si>
  <si>
    <t>Document successfully created; Document successfully merged; PDF created; Manually run by 200020040@iitdh.ac.in; Timestamp: Mar 17 2022 11:09 PM</t>
  </si>
  <si>
    <t>Kavin R</t>
  </si>
  <si>
    <t>kavinkabaddi7@gmail.com</t>
  </si>
  <si>
    <t>1_NLdykbCFmYHlJ_mBq3B6gzswkECsTh5</t>
  </si>
  <si>
    <t>https://drive.google.com/file/d/1_NLdykbCFmYHlJ_mBq3B6gzswkECsTh5/view?usp=drivesdk</t>
  </si>
  <si>
    <t>VIP</t>
  </si>
  <si>
    <t>19CE027 Venkateshprasathk</t>
  </si>
  <si>
    <t>venkateshprasathk616@gmail.com</t>
  </si>
  <si>
    <t>1SzNYpFijY1-eHIFXqgfLxPUJzPkH6EKz</t>
  </si>
  <si>
    <t>https://drive.google.com/file/d/1SzNYpFijY1-eHIFXqgfLxPUJzPkH6EKz/view?usp=drivesdk</t>
  </si>
  <si>
    <t>Thoufiq</t>
  </si>
  <si>
    <t>thoufiq.o.civil.2019@snsct.org</t>
  </si>
  <si>
    <t>1P-aDP50xG4DcVKLPxv1YOuVNxi-ycHTH</t>
  </si>
  <si>
    <t>https://drive.google.com/file/d/1P-aDP50xG4DcVKLPxv1YOuVNxi-ycHTH/view?usp=drivesdk</t>
  </si>
  <si>
    <t>Civil tech</t>
  </si>
  <si>
    <t>Surya Prakash R snsct-civil</t>
  </si>
  <si>
    <t>suryap.r.civil.2019@snsct.org</t>
  </si>
  <si>
    <t>1mCIVib1mrnafEiiWH6nTRL-HYX3tqBM_</t>
  </si>
  <si>
    <t>https://drive.google.com/file/d/1mCIVib1mrnafEiiWH6nTRL-HYX3tqBM_/view?usp=drivesdk</t>
  </si>
  <si>
    <t>Anish.A</t>
  </si>
  <si>
    <t>anish.a.civil.2019@snsct.org</t>
  </si>
  <si>
    <t>1tUia-miq2GB1U0yycKoh_JbwNbCu8D2x</t>
  </si>
  <si>
    <t>https://drive.google.com/file/d/1tUia-miq2GB1U0yycKoh_JbwNbCu8D2x/view?usp=drivesdk</t>
  </si>
  <si>
    <t>Amutheswaran</t>
  </si>
  <si>
    <t>Amutheswaran S</t>
  </si>
  <si>
    <t>amuthes.s.civil.2019@snsct.org</t>
  </si>
  <si>
    <t>1FsfBQPKP1tQ5b9YcGrKm6XnvOLbH9NbL</t>
  </si>
  <si>
    <t>https://drive.google.com/file/d/1FsfBQPKP1tQ5b9YcGrKm6XnvOLbH9NbL/view?usp=drivesdk</t>
  </si>
  <si>
    <t>Document successfully created; Document successfully merged; PDF created; Manually run by 200020040@iitdh.ac.in; Timestamp: Mar 17 2022 11:10 PM</t>
  </si>
  <si>
    <t>Praveen kumar</t>
  </si>
  <si>
    <t>praveenkumar76397@gmail.com</t>
  </si>
  <si>
    <t>1wDJi3JAqtW23St44olwFy50RwlIRZ00u</t>
  </si>
  <si>
    <t>https://drive.google.com/file/d/1wDJi3JAqtW23St44olwFy50RwlIRZ00u/view?usp=drivesdk</t>
  </si>
  <si>
    <t>Civil boy</t>
  </si>
  <si>
    <t>Murugan V snsct-civil</t>
  </si>
  <si>
    <t>murugan.v.civil.2019@snsct.org</t>
  </si>
  <si>
    <t>1keqlmb88Dvytw9St__LL3QITScDem5jt</t>
  </si>
  <si>
    <t>https://drive.google.com/file/d/1keqlmb88Dvytw9St__LL3QITScDem5jt/view?usp=drivesdk</t>
  </si>
  <si>
    <t>Kamalesh</t>
  </si>
  <si>
    <t>kamelesh.s.civil.2019@snsct.org</t>
  </si>
  <si>
    <t>1fy83bU20rwKbGMXkKTGN3fZCuPGeL-2d</t>
  </si>
  <si>
    <t>https://drive.google.com/file/d/1fy83bU20rwKbGMXkKTGN3fZCuPGeL-2d/view?usp=drivesdk</t>
  </si>
  <si>
    <t>Jayanth</t>
  </si>
  <si>
    <t>Jayasurya M snsct-civil</t>
  </si>
  <si>
    <t>jayasury.m.civil.2019@snsct.org</t>
  </si>
  <si>
    <t>14SEJhZ_nEDxfbZ6KBvohEpx-WW_x_-2U</t>
  </si>
  <si>
    <t>https://drive.google.com/file/d/14SEJhZ_nEDxfbZ6KBvohEpx-WW_x_-2U/view?usp=drivesdk</t>
  </si>
  <si>
    <t>Aravinth B</t>
  </si>
  <si>
    <t>aravinth.b.civil.2019@snsct.org</t>
  </si>
  <si>
    <t>1l27UlZ1XwlulyQo6GaBocpjLvZxK7S-x</t>
  </si>
  <si>
    <t>https://drive.google.com/file/d/1l27UlZ1XwlulyQo6GaBocpjLvZxK7S-x/view?usp=drivesdk</t>
  </si>
  <si>
    <t>Simple minds</t>
  </si>
  <si>
    <t>Ashok Kumar.s</t>
  </si>
  <si>
    <t>ashoktheri6764@gmail.com</t>
  </si>
  <si>
    <t>1X_NjQuLnf52oUSyuvX5CDHXzF34DCsfV</t>
  </si>
  <si>
    <t>https://drive.google.com/file/d/1X_NjQuLnf52oUSyuvX5CDHXzF34DCsfV/view?usp=drivesdk</t>
  </si>
  <si>
    <t>Document successfully created; Document successfully merged; PDF created; Manually run by 200020040@iitdh.ac.in; Timestamp: Mar 17 2022 11:11 PM</t>
  </si>
  <si>
    <t>praveenjeeva99@gmail.com</t>
  </si>
  <si>
    <t>12VeHne9YAM8D-LVYyhSj6QvgGwv_qivf</t>
  </si>
  <si>
    <t>https://drive.google.com/file/d/12VeHne9YAM8D-LVYyhSj6QvgGwv_qivf/view?usp=drivesdk</t>
  </si>
  <si>
    <t>JAWAHARL</t>
  </si>
  <si>
    <t>Jawahar A snsct-civil</t>
  </si>
  <si>
    <t>jawahar.a.civil.2019@snsct.org</t>
  </si>
  <si>
    <t>1GzE45TyIfuuTjh0WhUREo7N9Rj2ED_KO</t>
  </si>
  <si>
    <t>https://drive.google.com/file/d/1GzE45TyIfuuTjh0WhUREo7N9Rj2ED_KO/view?usp=drivesdk</t>
  </si>
  <si>
    <t>HARI PRASATH S</t>
  </si>
  <si>
    <t>hariras.s.civil.2019@snsct.org</t>
  </si>
  <si>
    <t>1qP4lglpsMWYqXbyr7e8vDZfqygKyWLYX</t>
  </si>
  <si>
    <t>https://drive.google.com/file/d/1qP4lglpsMWYqXbyr7e8vDZfqygKyWLYX/view?usp=drivesdk</t>
  </si>
  <si>
    <t>GD</t>
  </si>
  <si>
    <t>Gowsiga P</t>
  </si>
  <si>
    <t>gowsiga.p.civil.2019@snsct.org</t>
  </si>
  <si>
    <t>1-a6yZW5y3vtUwZv25Qsl4yTK62lySklT</t>
  </si>
  <si>
    <t>https://drive.google.com/file/d/1-a6yZW5y3vtUwZv25Qsl4yTK62lySklT/view?usp=drivesdk</t>
  </si>
  <si>
    <t>Dhilshath Rahmania</t>
  </si>
  <si>
    <t>dhilshat.a.civil.2019@snsct.org</t>
  </si>
  <si>
    <t>1moPyiysXNLyTs5_vjDtiPnAB9MxoQrZv</t>
  </si>
  <si>
    <t>https://drive.google.com/file/d/1moPyiysXNLyTs5_vjDtiPnAB9MxoQrZv/view?usp=drivesdk</t>
  </si>
  <si>
    <t>Revolutionaries</t>
  </si>
  <si>
    <t>Urmila Devi</t>
  </si>
  <si>
    <t>urmiladeviolikkara@gmail.com</t>
  </si>
  <si>
    <t>1M1wTWMHopzUPLOBqIrGr8oKObW7XXm4w</t>
  </si>
  <si>
    <t>https://drive.google.com/file/d/1M1wTWMHopzUPLOBqIrGr8oKObW7XXm4w/view?usp=drivesdk</t>
  </si>
  <si>
    <t>Document successfully created; Document successfully merged; PDF created; Manually run by 200020040@iitdh.ac.in; Timestamp: Mar 17 2022 11:12 PM</t>
  </si>
  <si>
    <t>Nandana P V</t>
  </si>
  <si>
    <t>nandanapv9798@gmail.com</t>
  </si>
  <si>
    <t>1fvOYdYAPqBcnaHs4Ziqd2o_57JvJwwVt</t>
  </si>
  <si>
    <t>https://drive.google.com/file/d/1fvOYdYAPqBcnaHs4Ziqd2o_57JvJwwVt/view?usp=drivesdk</t>
  </si>
  <si>
    <t>Pulen gab SNS</t>
  </si>
  <si>
    <t>PULEN GAB</t>
  </si>
  <si>
    <t>pulen.g.civil.2020@snsct.org</t>
  </si>
  <si>
    <t>1jW3fwNWJPJPWvknjGuUPHAEyudOIqUA0</t>
  </si>
  <si>
    <t>https://drive.google.com/file/d/1jW3fwNWJPJPWvknjGuUPHAEyudOIqUA0/view?usp=drivesdk</t>
  </si>
  <si>
    <t>Tana paniyar</t>
  </si>
  <si>
    <t>tanapan.t.civil.2020@snsct.org</t>
  </si>
  <si>
    <t>10bqROhI0dZ8dcdoe5BPCdAW-6c7GWnk2</t>
  </si>
  <si>
    <t>https://drive.google.com/file/d/10bqROhI0dZ8dcdoe5BPCdAW-6c7GWnk2/view?usp=drivesdk</t>
  </si>
  <si>
    <t>AK</t>
  </si>
  <si>
    <t>Kiruba SR</t>
  </si>
  <si>
    <t>srkiruba2001@gmail.com</t>
  </si>
  <si>
    <t>1XaBXYZr6jXRgs9TPX44O4YOeVBvm7y6s</t>
  </si>
  <si>
    <t>https://drive.google.com/file/d/1XaBXYZr6jXRgs9TPX44O4YOeVBvm7y6s/view?usp=drivesdk</t>
  </si>
  <si>
    <t>Akilan B</t>
  </si>
  <si>
    <t>akilanbujjingan10.ba@gmail.com</t>
  </si>
  <si>
    <t>1FE13MXxQG8IJp-dRujcW5sjMyDJP22Tt</t>
  </si>
  <si>
    <t>https://drive.google.com/file/d/1FE13MXxQG8IJp-dRujcW5sjMyDJP22Tt/view?usp=drivesdk</t>
  </si>
  <si>
    <t>Md</t>
  </si>
  <si>
    <t>Dakshin</t>
  </si>
  <si>
    <t>dakshinsrkv@gmail.com</t>
  </si>
  <si>
    <t>1zOShILqQnbeCREUkDPeesrmEXJedqDxE</t>
  </si>
  <si>
    <t>https://drive.google.com/file/d/1zOShILqQnbeCREUkDPeesrmEXJedqDxE/view?usp=drivesdk</t>
  </si>
  <si>
    <t>Milo bibin</t>
  </si>
  <si>
    <t>lawrancemelobibin@gmail.com</t>
  </si>
  <si>
    <t>18qJDpHpDONhklIDy3cFO-I7H1C9_IHHV</t>
  </si>
  <si>
    <t>https://drive.google.com/file/d/18qJDpHpDONhklIDy3cFO-I7H1C9_IHHV/view?usp=drivesdk</t>
  </si>
  <si>
    <t>Document successfully created; Document successfully merged; PDF created; Manually run by 200020040@iitdh.ac.in; Timestamp: Mar 17 2022 11:13 PM</t>
  </si>
  <si>
    <t>CIVIL SPARTANS</t>
  </si>
  <si>
    <t>Kabilan.D</t>
  </si>
  <si>
    <t>kabil.d02ce@gmail.com</t>
  </si>
  <si>
    <t>1faHA-jPL6CLBcGSX_YHW6gPI_iAJ7P6c</t>
  </si>
  <si>
    <t>https://drive.google.com/file/d/1faHA-jPL6CLBcGSX_YHW6gPI_iAJ7P6c/view?usp=drivesdk</t>
  </si>
  <si>
    <t>Sanjay kumar.E</t>
  </si>
  <si>
    <t>sanjaykumar05ce@gmail.com</t>
  </si>
  <si>
    <t>1X0hikJuhMDchImUWSOROReqsLmI6eKYt</t>
  </si>
  <si>
    <t>https://drive.google.com/file/d/1X0hikJuhMDchImUWSOROReqsLmI6eKYt/view?usp=drivesdk</t>
  </si>
  <si>
    <t>Mr local</t>
  </si>
  <si>
    <t>Pradep</t>
  </si>
  <si>
    <t>pradeepdonselvam@gmail.com</t>
  </si>
  <si>
    <t>1Ahzo5Uc6d0Mvjze7eO1CYBrmxcgjuSlP</t>
  </si>
  <si>
    <t>https://drive.google.com/file/d/1Ahzo5Uc6d0Mvjze7eO1CYBrmxcgjuSlP/view?usp=drivesdk</t>
  </si>
  <si>
    <t>Yogaraj.B</t>
  </si>
  <si>
    <t>candycaneyogi@gmail.com</t>
  </si>
  <si>
    <t>1PrGN2f8Ewm1jjOOdqo89cvgUTHJqyPTH</t>
  </si>
  <si>
    <t>https://drive.google.com/file/d/1PrGN2f8Ewm1jjOOdqo89cvgUTHJqyPTH/view?usp=drivesdk</t>
  </si>
  <si>
    <t>AVENGERS</t>
  </si>
  <si>
    <t>Mohamed Thowfiq</t>
  </si>
  <si>
    <t>mdthowfiq37@gmail.com</t>
  </si>
  <si>
    <t>1NgFtfekngEqXGHpuF0HnqHsZLuNsocgU</t>
  </si>
  <si>
    <t>https://drive.google.com/file/d/1NgFtfekngEqXGHpuF0HnqHsZLuNsocgU/view?usp=drivesdk</t>
  </si>
  <si>
    <t>Sangamith s</t>
  </si>
  <si>
    <t>appu13october@gmail.com</t>
  </si>
  <si>
    <t>1-V4wGIl6iRp0elF8TdV3bVuhrtOVhRFn</t>
  </si>
  <si>
    <t>https://drive.google.com/file/d/1-V4wGIl6iRp0elF8TdV3bVuhrtOVhRFn/view?usp=drivesdk</t>
  </si>
  <si>
    <t>AC Squad</t>
  </si>
  <si>
    <t>Chandru CJ</t>
  </si>
  <si>
    <t>chandruyamu007@gmail.com</t>
  </si>
  <si>
    <t>1vii33SCJkZi1xpXPje-6wZDET8eFkeJJ</t>
  </si>
  <si>
    <t>https://drive.google.com/file/d/1vii33SCJkZi1xpXPje-6wZDET8eFkeJJ/view?usp=drivesdk</t>
  </si>
  <si>
    <t>Document successfully created; Document successfully merged; PDF created; Manually run by 200020040@iitdh.ac.in; Timestamp: Mar 17 2022 11:14 PM</t>
  </si>
  <si>
    <t>ADITHYAN A</t>
  </si>
  <si>
    <t>adhifreeky@gmail.com</t>
  </si>
  <si>
    <t>1DIy_MF1oiwFYpfG6TI6sdBjsvKpgawya</t>
  </si>
  <si>
    <t>https://drive.google.com/file/d/1DIy_MF1oiwFYpfG6TI6sdBjsvKpgawya/view?usp=drivesdk</t>
  </si>
  <si>
    <t>We Max</t>
  </si>
  <si>
    <t>SYED YUSUF D</t>
  </si>
  <si>
    <t>syedyusuf078@gmail.com</t>
  </si>
  <si>
    <t>1h5BBi2zQ60CYuTcWdGjbSy6vJLQK_TK_</t>
  </si>
  <si>
    <t>https://drive.google.com/file/d/1h5BBi2zQ60CYuTcWdGjbSy6vJLQK_TK_/view?usp=drivesdk</t>
  </si>
  <si>
    <t>NAVEEN M</t>
  </si>
  <si>
    <t>naveenkumarnk1215@gmail.com</t>
  </si>
  <si>
    <t>1rlwkSnqs7zdjV8UH86brpvnNwNZeQHcp</t>
  </si>
  <si>
    <t>https://drive.google.com/file/d/1rlwkSnqs7zdjV8UH86brpvnNwNZeQHcp/view?usp=drivesdk</t>
  </si>
  <si>
    <t>CIVIL ROCKERS</t>
  </si>
  <si>
    <t>20CE003 FEFIN MOHAN.M.P</t>
  </si>
  <si>
    <t>fefinmohance2@gmail.com</t>
  </si>
  <si>
    <t>1xjdpat3XOY-B0jjWXX9OmNzFYBoWGTIO</t>
  </si>
  <si>
    <t>https://drive.google.com/file/d/1xjdpat3XOY-B0jjWXX9OmNzFYBoWGTIO/view?usp=drivesdk</t>
  </si>
  <si>
    <t>DURAIMANICKAM.S</t>
  </si>
  <si>
    <t>duraimanickams2002@gmail.com</t>
  </si>
  <si>
    <t>1_vXNPNV8oYNu9MQ_jQLs_72_4i0DhtSp</t>
  </si>
  <si>
    <t>https://drive.google.com/file/d/1_vXNPNV8oYNu9MQ_jQLs_72_4i0DhtSp/view?usp=drivesdk</t>
  </si>
  <si>
    <t>Sanjay pavithra</t>
  </si>
  <si>
    <t>SANJAY KUMAR</t>
  </si>
  <si>
    <t>sanjayk.r.civil.2020@snsct.org</t>
  </si>
  <si>
    <t>1IgRosAbhe2XOEwyXGwH4v_4MLC7ojVLV</t>
  </si>
  <si>
    <t>https://drive.google.com/file/d/1IgRosAbhe2XOEwyXGwH4v_4MLC7ojVLV/view?usp=drivesdk</t>
  </si>
  <si>
    <t>Document successfully created; Document successfully merged; PDF created; Manually run by 200020040@iitdh.ac.in; Timestamp: Mar 17 2022 11:15 PM</t>
  </si>
  <si>
    <t>Pavithra</t>
  </si>
  <si>
    <t>gopalpavi2503@gmail.com</t>
  </si>
  <si>
    <t>1lblRakCoYu5QSU-bn81KJj6_0fNxUiQA</t>
  </si>
  <si>
    <t>https://drive.google.com/file/d/1lblRakCoYu5QSU-bn81KJj6_0fNxUiQA/view?usp=drivesdk</t>
  </si>
  <si>
    <t>Manchester</t>
  </si>
  <si>
    <t>ASHIR S SNSCT - Civil</t>
  </si>
  <si>
    <t>ashir.s.civil.2020@snsct.org</t>
  </si>
  <si>
    <t>1qqtsq27QZQE-1rl4FZojH8M2ZuTSpJEn</t>
  </si>
  <si>
    <t>https://drive.google.com/file/d/1qqtsq27QZQE-1rl4FZojH8M2ZuTSpJEn/view?usp=drivesdk</t>
  </si>
  <si>
    <t>David</t>
  </si>
  <si>
    <t>davidjmanjila247@gmail.com</t>
  </si>
  <si>
    <t>15OU5PXO8sxH8PQxI_dkpB70JaHRblymm</t>
  </si>
  <si>
    <t>https://drive.google.com/file/d/15OU5PXO8sxH8PQxI_dkpB70JaHRblymm/view?usp=drivesdk</t>
  </si>
  <si>
    <t>Sooravali</t>
  </si>
  <si>
    <t>SHRIDHAR A P</t>
  </si>
  <si>
    <t>apshridhar1@gmail.com</t>
  </si>
  <si>
    <t>15N3_t2BdQ1rDAaOrPR9RJ_NFuzq2vMPi</t>
  </si>
  <si>
    <t>https://drive.google.com/file/d/15N3_t2BdQ1rDAaOrPR9RJ_NFuzq2vMPi/view?usp=drivesdk</t>
  </si>
  <si>
    <t>KATHIR.T</t>
  </si>
  <si>
    <t>kathirthiyagarajan@gmail.com</t>
  </si>
  <si>
    <t>1VL2o5t-zUYDWNTevhHxH51NR8tWpmS-c</t>
  </si>
  <si>
    <t>https://drive.google.com/file/d/1VL2o5t-zUYDWNTevhHxH51NR8tWpmS-c/view?usp=drivesdk</t>
  </si>
  <si>
    <t>Document successfully created; Document successfully merged; PDF created; Manually run by 200020040@iitdh.ac.in; Timestamp: Mar 17 2022 11:16 PM</t>
  </si>
  <si>
    <t>MS</t>
  </si>
  <si>
    <t>SHANMUGASUNDAR V SNSCT - Civil</t>
  </si>
  <si>
    <t>shanmuga.v.civil.2020@snsct.org</t>
  </si>
  <si>
    <t>1ScIhqfqluveba0L6UClIWapaMGKrc4Rp</t>
  </si>
  <si>
    <t>https://drive.google.com/file/d/1ScIhqfqluveba0L6UClIWapaMGKrc4Rp/view?usp=drivesdk</t>
  </si>
  <si>
    <t>Mugilan.M</t>
  </si>
  <si>
    <t>mugilan.m.civil.2020@snsct.org</t>
  </si>
  <si>
    <t>1ECHvO5TYtkq4gY2uiah9buqOgg7FDkfd</t>
  </si>
  <si>
    <t>https://drive.google.com/file/d/1ECHvO5TYtkq4gY2uiah9buqOgg7FDkfd/view?usp=drivesdk</t>
  </si>
  <si>
    <t>sivanan. e. civil. 2020@snsct.org</t>
  </si>
  <si>
    <t>Siva kumar</t>
  </si>
  <si>
    <t>kalidass1siva@gmail.com</t>
  </si>
  <si>
    <t>1RojLSbQqqBq6AVpAxxLlHYLrmQF6F2rO</t>
  </si>
  <si>
    <t>https://drive.google.com/file/d/1RojLSbQqqBq6AVpAxxLlHYLrmQF6F2rO/view?usp=drivesdk</t>
  </si>
  <si>
    <t>Sivanandh</t>
  </si>
  <si>
    <t>sivan.e.civil.2020@snsct.org</t>
  </si>
  <si>
    <t>1Rk5tfWc7Q-VlbAj7UgTWHrkIpcFBvhuH</t>
  </si>
  <si>
    <t>https://drive.google.com/file/d/1Rk5tfWc7Q-VlbAj7UgTWHrkIpcFBvhuH/view?usp=drivesdk</t>
  </si>
  <si>
    <t>All or Nothing</t>
  </si>
  <si>
    <t>Dikshant Pagar</t>
  </si>
  <si>
    <t>dikshant_pagar@scmhrd.edu</t>
  </si>
  <si>
    <t>14Yjc4mrPQwZVoDMHU0UOjqA_87nEnwh9</t>
  </si>
  <si>
    <t>https://drive.google.com/file/d/14Yjc4mrPQwZVoDMHU0UOjqA_87nEnwh9/view?usp=drivesdk</t>
  </si>
  <si>
    <t>Monish Gadiya</t>
  </si>
  <si>
    <t>monish_gadiya@scmhrd.edu</t>
  </si>
  <si>
    <t>1pEpSZc5XMxGM-PfGPNHnK1zQ6p9y5bGU</t>
  </si>
  <si>
    <t>https://drive.google.com/file/d/1pEpSZc5XMxGM-PfGPNHnK1zQ6p9y5bGU/view?usp=drivesdk</t>
  </si>
  <si>
    <t>Document successfully created; Document successfully merged; PDF created; Manually run by 200020040@iitdh.ac.in; Timestamp: Mar 17 2022 11:17 PM</t>
  </si>
  <si>
    <t>Virtuals</t>
  </si>
  <si>
    <t>Rakshika Singh Rana</t>
  </si>
  <si>
    <t>rr5659@srmist.edu.in</t>
  </si>
  <si>
    <t>1HtYViSHE-Ynm6iGreRwDT3EWEjTLMNNT</t>
  </si>
  <si>
    <t>https://drive.google.com/file/d/1HtYViSHE-Ynm6iGreRwDT3EWEjTLMNNT/view?usp=drivesdk</t>
  </si>
  <si>
    <t>Ananya Negi</t>
  </si>
  <si>
    <t>ananya4negi@gmail.com</t>
  </si>
  <si>
    <t>1K_1I0L-VCO1J77g2jTiBh1OIqxLa_kug</t>
  </si>
  <si>
    <t>https://drive.google.com/file/d/1K_1I0L-VCO1J77g2jTiBh1OIqxLa_kug/view?usp=drivesdk</t>
  </si>
  <si>
    <t>Risky Biscuits</t>
  </si>
  <si>
    <t>Ramneek singh bindra</t>
  </si>
  <si>
    <t>ramneekbindra24@gmail.com</t>
  </si>
  <si>
    <t>1Z9-GEc-G9ujivw9TbUPPWTuUTd5JmsDQ</t>
  </si>
  <si>
    <t>https://drive.google.com/file/d/1Z9-GEc-G9ujivw9TbUPPWTuUTd5JmsDQ/view?usp=drivesdk</t>
  </si>
  <si>
    <t>Dipika Sharma</t>
  </si>
  <si>
    <t>dipika05sharma@gmail.com</t>
  </si>
  <si>
    <t>1FUubhXnl1j6DQmUNmbcI2aHMGzFhzRyn</t>
  </si>
  <si>
    <t>https://drive.google.com/file/d/1FUubhXnl1j6DQmUNmbcI2aHMGzFhzRyn/view?usp=drivesdk</t>
  </si>
  <si>
    <t>Bachelor</t>
  </si>
  <si>
    <t>Mudit Rakheja</t>
  </si>
  <si>
    <t>muditrakheja01@gmail.com</t>
  </si>
  <si>
    <t>1tmGrRKgxpUbFZOpKKWXQY9gbRDiBDuWZ</t>
  </si>
  <si>
    <t>https://drive.google.com/file/d/1tmGrRKgxpUbFZOpKKWXQY9gbRDiBDuWZ/view?usp=drivesdk</t>
  </si>
  <si>
    <t>Muskan</t>
  </si>
  <si>
    <t>muskankamboj05609@gmail.com</t>
  </si>
  <si>
    <t>1TLSwu_Lf9lE-y-doEgQqSPtgRLwGuPua</t>
  </si>
  <si>
    <t>https://drive.google.com/file/d/1TLSwu_Lf9lE-y-doEgQqSPtgRLwGuPua/view?usp=drivesdk</t>
  </si>
  <si>
    <t>A Single Dude</t>
  </si>
  <si>
    <t>Sravan Shanker</t>
  </si>
  <si>
    <t>iamsravan.jr@gmail.com</t>
  </si>
  <si>
    <t>1lADlRLm8UFg9hm4T3eyArYNXrY_Utzut</t>
  </si>
  <si>
    <t>https://drive.google.com/file/d/1lADlRLm8UFg9hm4T3eyArYNXrY_Utzut/view?usp=drivesdk</t>
  </si>
  <si>
    <t>Document successfully created; Document successfully merged; PDF created; Manually run by 200020040@iitdh.ac.in; Timestamp: Mar 17 2022 11:18 PM</t>
  </si>
  <si>
    <t>NA Single Participant</t>
  </si>
  <si>
    <t>uquizzer@gmail.com</t>
  </si>
  <si>
    <t>1OdVkDnt9Eo3lFyIBwntiVrB0werOkuz2</t>
  </si>
  <si>
    <t>https://drive.google.com/file/d/1OdVkDnt9Eo3lFyIBwntiVrB0werOkuz2/view?usp=drivesdk</t>
  </si>
  <si>
    <t>Team Xtreme</t>
  </si>
  <si>
    <t>Rakshit Dabla</t>
  </si>
  <si>
    <t>rakshit.dabla21@iimb.ac.in</t>
  </si>
  <si>
    <t>1z_2dmLI2I3jmpCDG4zdb0YSJP5OjbOdf</t>
  </si>
  <si>
    <t>https://drive.google.com/file/d/1z_2dmLI2I3jmpCDG4zdb0YSJP5OjbOdf/view?usp=drivesdk</t>
  </si>
  <si>
    <t>Vinod Ganesh</t>
  </si>
  <si>
    <t>vinod.ganesh21@iimb.ac.in</t>
  </si>
  <si>
    <t>11slhBn2aTznpVIJLEgzsopDBpK_S7GH8</t>
  </si>
  <si>
    <t>https://drive.google.com/file/d/11slhBn2aTznpVIJLEgzsopDBpK_S7GH8/view?usp=drivesdk</t>
  </si>
  <si>
    <t>1TqODf6oV-tZ8_SgKWxCsW0uP1bCBMTMI</t>
  </si>
  <si>
    <t>https://drive.google.com/file/d/1TqODf6oV-tZ8_SgKWxCsW0uP1bCBMTMI/view?usp=drivesdk</t>
  </si>
  <si>
    <t>1PVcwaR9c9sq7fc6hmY3rH_1Y-gBYk2fF</t>
  </si>
  <si>
    <t>https://drive.google.com/file/d/1PVcwaR9c9sq7fc6hmY3rH_1Y-gBYk2fF/view?usp=drivesdk</t>
  </si>
  <si>
    <t>Jangi</t>
  </si>
  <si>
    <t>Bhanvi</t>
  </si>
  <si>
    <t>bhanvibansal2002@gmail.com</t>
  </si>
  <si>
    <t>1V-Low74eG0XmWTJKjc2lq8Zs2pf6Kvo2</t>
  </si>
  <si>
    <t>https://drive.google.com/file/d/1V-Low74eG0XmWTJKjc2lq8Zs2pf6Kvo2/view?usp=drivesdk</t>
  </si>
  <si>
    <t>shreya190304@gmail.com</t>
  </si>
  <si>
    <t>1g61MMXT-xq3TnvgODILi-BbaSN56cPLB</t>
  </si>
  <si>
    <t>https://drive.google.com/file/d/1g61MMXT-xq3TnvgODILi-BbaSN56cPLB/view?usp=drivesdk</t>
  </si>
  <si>
    <t>Document successfully created; Document successfully merged; PDF created; Manually run by 200020040@iitdh.ac.in; Timestamp: Mar 17 2022 11:19 PM</t>
  </si>
  <si>
    <t>Peace</t>
  </si>
  <si>
    <t>Prayag Roul</t>
  </si>
  <si>
    <t>prayagr.mba07@iimamritsar.ac.in</t>
  </si>
  <si>
    <t>1D1C8fXKn6dqmihxgamUTHI7fkZdbNzp-</t>
  </si>
  <si>
    <t>https://drive.google.com/file/d/1D1C8fXKn6dqmihxgamUTHI7fkZdbNzp-/view?usp=drivesdk</t>
  </si>
  <si>
    <t>Gunjanpreet Kaur</t>
  </si>
  <si>
    <t>gunjanpreetk.mba07@iimamritsar.ac.in</t>
  </si>
  <si>
    <t>1cQM761lHzw-RcJ48c_-OAu5vx5TG6eT3</t>
  </si>
  <si>
    <t>https://drive.google.com/file/d/1cQM761lHzw-RcJ48c_-OAu5vx5TG6eT3/view?usp=drivesdk</t>
  </si>
  <si>
    <t>PAKA</t>
  </si>
  <si>
    <t>kaushik</t>
  </si>
  <si>
    <t>blazers.activities@gmail.com</t>
  </si>
  <si>
    <t>1Wk3YNg5YhQJaz8u7bnCI4SFQnNs5G61J</t>
  </si>
  <si>
    <t>https://drive.google.com/file/d/1Wk3YNg5YhQJaz8u7bnCI4SFQnNs5G61J/view?usp=drivesdk</t>
  </si>
  <si>
    <t>pavan Bharadwaj</t>
  </si>
  <si>
    <t>pavanbharadwajar@gmail.com</t>
  </si>
  <si>
    <t>1wBlWnfPBHCq-PhG05hiNmNhXXu6h6dJO</t>
  </si>
  <si>
    <t>https://drive.google.com/file/d/1wBlWnfPBHCq-PhG05hiNmNhXXu6h6dJO/view?usp=drivesdk</t>
  </si>
  <si>
    <t>The Revenant</t>
  </si>
  <si>
    <t>Anurag Rout</t>
  </si>
  <si>
    <t>anuragrout70708@gmail.com</t>
  </si>
  <si>
    <t>10o5lsNBHczYbetAnuDKH4qoyUOQRL7Es</t>
  </si>
  <si>
    <t>https://drive.google.com/file/d/10o5lsNBHczYbetAnuDKH4qoyUOQRL7Es/view?usp=drivesdk</t>
  </si>
  <si>
    <t>Subhashree Rout</t>
  </si>
  <si>
    <t>subhashreerout2000@gmail.com</t>
  </si>
  <si>
    <t>1vbrLJz3-RFYeDkj3lsBg0rKV8Zw2c7JD</t>
  </si>
  <si>
    <t>https://drive.google.com/file/d/1vbrLJz3-RFYeDkj3lsBg0rKV8Zw2c7JD/view?usp=drivesdk</t>
  </si>
  <si>
    <t>Geek_bots</t>
  </si>
  <si>
    <t>Udayansh Khandelwal</t>
  </si>
  <si>
    <t>200020052@iitdh.ac.in</t>
  </si>
  <si>
    <t>18_xS0UPAwQloehe7J744XgH3C906IU4j</t>
  </si>
  <si>
    <t>https://drive.google.com/file/d/18_xS0UPAwQloehe7J744XgH3C906IU4j/view?usp=drivesdk</t>
  </si>
  <si>
    <t>Document successfully created; Document successfully merged; PDF created; Manually run by 200020040@iitdh.ac.in; Timestamp: Mar 17 2022 11:20 PM</t>
  </si>
  <si>
    <t>Tarun Saini</t>
  </si>
  <si>
    <t>200010051@iitdh.ac.in</t>
  </si>
  <si>
    <t>15yggxtHHl-mbMqQqGpq1Muq3YP2goEBu</t>
  </si>
  <si>
    <t>https://drive.google.com/file/d/15yggxtHHl-mbMqQqGpq1Muq3YP2goEBu/view?usp=drivesdk</t>
  </si>
  <si>
    <t>Essence</t>
  </si>
  <si>
    <t>Ayush Kumar</t>
  </si>
  <si>
    <t>ayushkumarsingh55555@gmail.com</t>
  </si>
  <si>
    <t>12hhn2pq6jhMfwj0XUIPNCAuepOMnTghJ</t>
  </si>
  <si>
    <t>https://drive.google.com/file/d/12hhn2pq6jhMfwj0XUIPNCAuepOMnTghJ/view?usp=drivesdk</t>
  </si>
  <si>
    <t>summi55555essan@gmail.com</t>
  </si>
  <si>
    <t>14-VI_uWYZT0ubzPQt01T--qQA9HhIgWp</t>
  </si>
  <si>
    <t>https://drive.google.com/file/d/14-VI_uWYZT0ubzPQt01T--qQA9HhIgWp/view?usp=drivesdk</t>
  </si>
  <si>
    <t>Data duo</t>
  </si>
  <si>
    <t>Preethi G</t>
  </si>
  <si>
    <t>preethi582k1@gmail.com</t>
  </si>
  <si>
    <t>19IZlH6-Ym7m_LNoJcb2iOREnU4SaGyiK</t>
  </si>
  <si>
    <t>https://drive.google.com/file/d/19IZlH6-Ym7m_LNoJcb2iOREnU4SaGyiK/view?usp=drivesdk</t>
  </si>
  <si>
    <t>Subash J</t>
  </si>
  <si>
    <t>jsubash016@gmail.com</t>
  </si>
  <si>
    <t>1-vfcJgiEubRkQucBaV-7tl8r5N92DhOy</t>
  </si>
  <si>
    <t>https://drive.google.com/file/d/1-vfcJgiEubRkQucBaV-7tl8r5N92DhOy/view?usp=drivesdk</t>
  </si>
  <si>
    <t>Document successfully created; Document successfully merged; PDF created; Manually run by 200020040@iitdh.ac.in; Timestamp: Mar 17 2022 11:21 PM</t>
  </si>
  <si>
    <t>SYNDICATE</t>
  </si>
  <si>
    <t>Arkendu Ghosh</t>
  </si>
  <si>
    <t>arkendughosh528856@gmail.com</t>
  </si>
  <si>
    <t>1JDiAKVHUylh434EtmW-kuy1YeyWq8sih</t>
  </si>
  <si>
    <t>https://drive.google.com/file/d/1JDiAKVHUylh434EtmW-kuy1YeyWq8sih/view?usp=drivesdk</t>
  </si>
  <si>
    <t>Aman Sheikh</t>
  </si>
  <si>
    <t>ahkspecialop@gmail.com</t>
  </si>
  <si>
    <t>1ke-oEJw2yl-fweAmT5b4DPuIqYwqfSdv</t>
  </si>
  <si>
    <t>https://drive.google.com/file/d/1ke-oEJw2yl-fweAmT5b4DPuIqYwqfSdv/view?usp=drivesdk</t>
  </si>
  <si>
    <t>Aasha</t>
  </si>
  <si>
    <t>Sunil Rampyare Gupta</t>
  </si>
  <si>
    <t>sunil43711234@gmail.com</t>
  </si>
  <si>
    <t>1WnYRUtpyUgB3_v1Hy5JKocHB8Pmc7AV7</t>
  </si>
  <si>
    <t>https://drive.google.com/file/d/1WnYRUtpyUgB3_v1Hy5JKocHB8Pmc7AV7/view?usp=drivesdk</t>
  </si>
  <si>
    <t>Nihal pandey</t>
  </si>
  <si>
    <t>2019ugme076@nitjsr.ac.in</t>
  </si>
  <si>
    <t>1oN6cm8Zx1YRJ2mP1xmcsXScwArZeJxt1</t>
  </si>
  <si>
    <t>https://drive.google.com/file/d/1oN6cm8Zx1YRJ2mP1xmcsXScwArZeJxt1/view?usp=drivesdk</t>
  </si>
  <si>
    <t>2Aces</t>
  </si>
  <si>
    <t>Abhishek Nigam</t>
  </si>
  <si>
    <t>21pgp013@iimraipur.ac.in</t>
  </si>
  <si>
    <t>1zb9mRZpV4oQDMok0LwuClUd0mUzrjH4D</t>
  </si>
  <si>
    <t>https://drive.google.com/file/d/1zb9mRZpV4oQDMok0LwuClUd0mUzrjH4D/view?usp=drivesdk</t>
  </si>
  <si>
    <t>Aditya Deuri Bharali</t>
  </si>
  <si>
    <t>21pgp017@iimraipur.ac.in</t>
  </si>
  <si>
    <t>1RgzsyFGq99cokF4S93a13mTWr5PY9OAc</t>
  </si>
  <si>
    <t>https://drive.google.com/file/d/1RgzsyFGq99cokF4S93a13mTWr5PY9OAc/view?usp=drivesdk</t>
  </si>
  <si>
    <t>Aneek Choudhury</t>
  </si>
  <si>
    <t>Aneek Roy Choudhury</t>
  </si>
  <si>
    <t>aneekroychoudhury@gmail.com</t>
  </si>
  <si>
    <t>1O8pu6HXY0rI7hVY6xS4RRq9x1oZy6MrL</t>
  </si>
  <si>
    <t>https://drive.google.com/file/d/1O8pu6HXY0rI7hVY6xS4RRq9x1oZy6MrL/view?usp=drivesdk</t>
  </si>
  <si>
    <t>Document successfully created; Document successfully merged; PDF created; Manually run by 200020040@iitdh.ac.in; Timestamp: Mar 17 2022 11:22 PM</t>
  </si>
  <si>
    <t>Rahul Kulkarni</t>
  </si>
  <si>
    <t>rahulv.kulk@gmail.com</t>
  </si>
  <si>
    <t>1N0I4dRKdFnvtzmjbibCU0yaSIQ7DYjbY</t>
  </si>
  <si>
    <t>https://drive.google.com/file/d/1N0I4dRKdFnvtzmjbibCU0yaSIQ7DYjbY/view?usp=drivesdk</t>
  </si>
  <si>
    <t>Saransh</t>
  </si>
  <si>
    <t>1dWsIQoY16QL3a68GU4szvyIDufghSOa8</t>
  </si>
  <si>
    <t>https://drive.google.com/file/d/1dWsIQoY16QL3a68GU4szvyIDufghSOa8/view?usp=drivesdk</t>
  </si>
  <si>
    <t>AKSHICA KHANDELWAL</t>
  </si>
  <si>
    <t>khandelwalsaransh2002@gmail.com</t>
  </si>
  <si>
    <t>1bwWPuSH5mF8DXqPo7DCBPaYQU6XW_SYG</t>
  </si>
  <si>
    <t>https://drive.google.com/file/d/1bwWPuSH5mF8DXqPo7DCBPaYQU6XW_SYG/view?usp=drivesdk</t>
  </si>
  <si>
    <t>TECH TYCOONS</t>
  </si>
  <si>
    <t>Srihith Sai Kurelli</t>
  </si>
  <si>
    <t>1120029@dpssecunderabad.in</t>
  </si>
  <si>
    <t>1hk95nqwjfhEWWEDTTikqF4IjeqhezVYd</t>
  </si>
  <si>
    <t>https://drive.google.com/file/d/1hk95nqwjfhEWWEDTTikqF4IjeqhezVYd/view?usp=drivesdk</t>
  </si>
  <si>
    <t>Srijith Sai Kurelli</t>
  </si>
  <si>
    <t>1120030@dpssecunderabad.in</t>
  </si>
  <si>
    <t>1ScM6UCZb_yc1PH9FH8E97vkTRfORLcAn</t>
  </si>
  <si>
    <t>https://drive.google.com/file/d/1ScM6UCZb_yc1PH9FH8E97vkTRfORLcAn/view?usp=drivesdk</t>
  </si>
  <si>
    <t>Techno Stars</t>
  </si>
  <si>
    <t>Parth Chawla</t>
  </si>
  <si>
    <t>parthchawla.00014@gmail.com</t>
  </si>
  <si>
    <t>1ip5hHwIpzJOBhQFhtL80GEzxa5V4YVYf</t>
  </si>
  <si>
    <t>https://drive.google.com/file/d/1ip5hHwIpzJOBhQFhtL80GEzxa5V4YVYf/view?usp=drivesdk</t>
  </si>
  <si>
    <t>Document successfully created; Document successfully merged; PDF created; Manually run by 200020040@iitdh.ac.in; Timestamp: Mar 17 2022 11:23 PM</t>
  </si>
  <si>
    <t>Bhavya Chawla</t>
  </si>
  <si>
    <t>bhavyachawla689@gmail.com</t>
  </si>
  <si>
    <t>1WBOTmQ-ujMT4rcilh9kvEOC09mvcWvUo</t>
  </si>
  <si>
    <t>https://drive.google.com/file/d/1WBOTmQ-ujMT4rcilh9kvEOC09mvcWvUo/view?usp=drivesdk</t>
  </si>
  <si>
    <t>Ananyayn</t>
  </si>
  <si>
    <t>Ananya</t>
  </si>
  <si>
    <t>nagarananya044@gmail.com</t>
  </si>
  <si>
    <t>1aX95614aDm_19tuJITpGw5P6rfrFAJf0</t>
  </si>
  <si>
    <t>https://drive.google.com/file/d/1aX95614aDm_19tuJITpGw5P6rfrFAJf0/view?usp=drivesdk</t>
  </si>
  <si>
    <t>Seema Nagar</t>
  </si>
  <si>
    <t>ananya12tab@hotmail.com</t>
  </si>
  <si>
    <t>1UfIj0bcASXdhXL4eq-gjt9YdMaox6BMt</t>
  </si>
  <si>
    <t>https://drive.google.com/file/d/1UfIj0bcASXdhXL4eq-gjt9YdMaox6BMt/view?usp=drivesdk</t>
  </si>
  <si>
    <t>Igniters</t>
  </si>
  <si>
    <t>Navya Jain</t>
  </si>
  <si>
    <t>navyajain383@gmail.com</t>
  </si>
  <si>
    <t>1Z5SkExhBANZi07kNa3ON4auOmKsF18nh</t>
  </si>
  <si>
    <t>https://drive.google.com/file/d/1Z5SkExhBANZi07kNa3ON4auOmKsF18nh/view?usp=drivesdk</t>
  </si>
  <si>
    <t>Priyanshu Vij</t>
  </si>
  <si>
    <t>priyanshuvij456@gmail.com</t>
  </si>
  <si>
    <t>1ohs1BrWvb4Is-gQrxYO65bhY5MGr7OUy</t>
  </si>
  <si>
    <t>https://drive.google.com/file/d/1ohs1BrWvb4Is-gQrxYO65bhY5MGr7OUy/view?usp=drivesdk</t>
  </si>
  <si>
    <t>absinthe minded</t>
  </si>
  <si>
    <t>Krishan Kumar</t>
  </si>
  <si>
    <t>kris.k89@gmail.com</t>
  </si>
  <si>
    <t>1zo0e7CBsEYoCNAlRUytfYl86le4mQCrj</t>
  </si>
  <si>
    <t>https://drive.google.com/file/d/1zo0e7CBsEYoCNAlRUytfYl86le4mQCrj/view?usp=drivesdk</t>
  </si>
  <si>
    <t>Document successfully created; Document successfully merged; PDF created; Manually run by 200020040@iitdh.ac.in; Timestamp: Mar 17 2022 11:24 PM</t>
  </si>
  <si>
    <t>Ujjawal</t>
  </si>
  <si>
    <t>ujjawal768@gmail.com</t>
  </si>
  <si>
    <t>1SwKkatflnbLMQn-9fOMUb-c-7S6Rmn6d</t>
  </si>
  <si>
    <t>https://drive.google.com/file/d/1SwKkatflnbLMQn-9fOMUb-c-7S6Rmn6d/view?usp=drivesdk</t>
  </si>
  <si>
    <t>Outliers</t>
  </si>
  <si>
    <t>1CtDUQ-wwD-aCiE42onTLCaD4KPrFYzrZ</t>
  </si>
  <si>
    <t>https://drive.google.com/file/d/1CtDUQ-wwD-aCiE42onTLCaD4KPrFYzrZ/view?usp=drivesdk</t>
  </si>
  <si>
    <t>Utkarsh Singh</t>
  </si>
  <si>
    <t>thisisutkarsh7@gmail.com</t>
  </si>
  <si>
    <t>1c_LK4EZHV4fILx7iRNwWXocIKf-he4VR</t>
  </si>
  <si>
    <t>https://drive.google.com/file/d/1c_LK4EZHV4fILx7iRNwWXocIKf-he4VR/view?usp=drivesdk</t>
  </si>
  <si>
    <t>no_oranges</t>
  </si>
  <si>
    <t>1vi_O_SqkXGpXRTDRPJVI-yT2IuKVkX7V</t>
  </si>
  <si>
    <t>https://drive.google.com/file/d/1vi_O_SqkXGpXRTDRPJVI-yT2IuKVkX7V/view?usp=drivesdk</t>
  </si>
  <si>
    <t>1rYjlMlzfAwzzEoaTuzY9MHhEuDiL9R5v</t>
  </si>
  <si>
    <t>https://drive.google.com/file/d/1rYjlMlzfAwzzEoaTuzY9MHhEuDiL9R5v/view?usp=drivesdk</t>
  </si>
  <si>
    <t>-@</t>
  </si>
  <si>
    <t>Nikesh M</t>
  </si>
  <si>
    <t>nikesh00250@gmail.com</t>
  </si>
  <si>
    <t>17WfWp62nB5jfPyXA-kyrjdpVnMvsMiAq</t>
  </si>
  <si>
    <t>https://drive.google.com/file/d/17WfWp62nB5jfPyXA-kyrjdpVnMvsMiAq/view?usp=drivesdk</t>
  </si>
  <si>
    <t>Viswa R</t>
  </si>
  <si>
    <t>viswa.r2002@gmail.com</t>
  </si>
  <si>
    <t>1_3QjOd0C1yqsRVP-F2QjTJ5sk0GD6Kbb</t>
  </si>
  <si>
    <t>https://drive.google.com/file/d/1_3QjOd0C1yqsRVP-F2QjTJ5sk0GD6Kbb/view?usp=drivesdk</t>
  </si>
  <si>
    <t>Document successfully created; Document successfully merged; PDF created; Manually run by 200020040@iitdh.ac.in; Timestamp: Mar 17 2022 11:25 PM</t>
  </si>
  <si>
    <t>AkatSuki</t>
  </si>
  <si>
    <t>Sourabh</t>
  </si>
  <si>
    <t>1S_zBy3ZnPCDmHb-fdQ0nJ4a84aOjq8zF</t>
  </si>
  <si>
    <t>https://drive.google.com/file/d/1S_zBy3ZnPCDmHb-fdQ0nJ4a84aOjq8zF/view?usp=drivesdk</t>
  </si>
  <si>
    <t>Aryan Narayan</t>
  </si>
  <si>
    <t>aryannarayans@gmail.com</t>
  </si>
  <si>
    <t>1QE2Z4-G0jQzsE_SWcxw4y3fNnoUzlbVa</t>
  </si>
  <si>
    <t>https://drive.google.com/file/d/1QE2Z4-G0jQzsE_SWcxw4y3fNnoUzlbVa/view?usp=drivesdk</t>
  </si>
  <si>
    <t>SSAU</t>
  </si>
  <si>
    <t>Sai krishnan</t>
  </si>
  <si>
    <t>saikssk2001@gmail.com</t>
  </si>
  <si>
    <t>19jA5Gm1eTk0Np8Bj9ZW9g3n7bsVA_Ek0</t>
  </si>
  <si>
    <t>https://drive.google.com/file/d/19jA5Gm1eTk0Np8Bj9ZW9g3n7bsVA_Ek0/view?usp=drivesdk</t>
  </si>
  <si>
    <t>Srivatsan</t>
  </si>
  <si>
    <t>srivatsanmohan2001@gmail.com</t>
  </si>
  <si>
    <t>1yOoLf9t0sDTCMEwF7PxoQl_pt_pkBvKW</t>
  </si>
  <si>
    <t>https://drive.google.com/file/d/1yOoLf9t0sDTCMEwF7PxoQl_pt_pkBvKW/view?usp=drivesdk</t>
  </si>
  <si>
    <t>Lazarus</t>
  </si>
  <si>
    <t>Swati Agarwal</t>
  </si>
  <si>
    <t>swati.p20111@iimtrichy.ac.in</t>
  </si>
  <si>
    <t>1eL1jXX5R8sv8izR00yqysxZilWCOB8Lo</t>
  </si>
  <si>
    <t>https://drive.google.com/file/d/1eL1jXX5R8sv8izR00yqysxZilWCOB8Lo/view?usp=drivesdk</t>
  </si>
  <si>
    <t>Pakki Premkiran Rao</t>
  </si>
  <si>
    <t>pakkipremkiran.p20094@iimtrichy.ac.in</t>
  </si>
  <si>
    <t>1xbkHdkFZsAykkvUC5eXP-BR6GBeEK5nd</t>
  </si>
  <si>
    <t>https://drive.google.com/file/d/1xbkHdkFZsAykkvUC5eXP-BR6GBeEK5nd/view?usp=drivesdk</t>
  </si>
  <si>
    <t>Oblivion</t>
  </si>
  <si>
    <t>Vasu Golyan</t>
  </si>
  <si>
    <t>i18vasug@iimidr.ac.in</t>
  </si>
  <si>
    <t>1qApgOU2ueQ_ISSn2XBn-2TR4KDlQ2dBp</t>
  </si>
  <si>
    <t>https://drive.google.com/file/d/1qApgOU2ueQ_ISSn2XBn-2TR4KDlQ2dBp/view?usp=drivesdk</t>
  </si>
  <si>
    <t>Document successfully created; Document successfully merged; PDF created; Manually run by 200020040@iitdh.ac.in; Timestamp: Mar 17 2022 11:26 PM</t>
  </si>
  <si>
    <t>Nishant Kumar Satyam</t>
  </si>
  <si>
    <t>i18nishantk@iimidr.ac.in</t>
  </si>
  <si>
    <t>1h8VeFLzgTNA_fKdgblKFVRhqvB2RMNo6</t>
  </si>
  <si>
    <t>https://drive.google.com/file/d/1h8VeFLzgTNA_fKdgblKFVRhqvB2RMNo6/view?usp=drivesdk</t>
  </si>
  <si>
    <t>Euphoric</t>
  </si>
  <si>
    <t>Sriraksha Bhat</t>
  </si>
  <si>
    <t>sriraksha.bhat003@gmail.com</t>
  </si>
  <si>
    <t>1SjXMW9o0SoLGPTyW1eneTfScMs-u2KA1</t>
  </si>
  <si>
    <t>https://drive.google.com/file/d/1SjXMW9o0SoLGPTyW1eneTfScMs-u2KA1/view?usp=drivesdk</t>
  </si>
  <si>
    <t>Deeksha Sudarshan</t>
  </si>
  <si>
    <t>deekshaesha@gmail.com</t>
  </si>
  <si>
    <t>1O194_aOWr2GiOo2qHPdVovi5Y9RFx_w0</t>
  </si>
  <si>
    <t>https://drive.google.com/file/d/1O194_aOWr2GiOo2qHPdVovi5Y9RFx_w0/view?usp=drivesdk</t>
  </si>
  <si>
    <t>Chahat...</t>
  </si>
  <si>
    <t>chahat surti</t>
  </si>
  <si>
    <t>chahatsmartu@gmail.com</t>
  </si>
  <si>
    <t>1EQmdWDsSOjk7yTuF5x3pvW4FY5sYqsvu</t>
  </si>
  <si>
    <t>https://drive.google.com/file/d/1EQmdWDsSOjk7yTuF5x3pvW4FY5sYqsvu/view?usp=drivesdk</t>
  </si>
  <si>
    <t>Chahat Surti</t>
  </si>
  <si>
    <t>chahatsurti@gmail.com</t>
  </si>
  <si>
    <t>1TTjCQrGiZXOnwWoIEm1G5Wxf-ANFzUWU</t>
  </si>
  <si>
    <t>https://drive.google.com/file/d/1TTjCQrGiZXOnwWoIEm1G5Wxf-ANFzUWU/view?usp=drivesdk</t>
  </si>
  <si>
    <t>Document successfully created; Document successfully merged; PDF created; Manually run by 200020040@iitdh.ac.in; Timestamp: Mar 17 2022 11:27 PM</t>
  </si>
  <si>
    <t>Adhu Gang</t>
  </si>
  <si>
    <t>SAIRAMANA N</t>
  </si>
  <si>
    <t>220ch3170@nitrkl.ac.in</t>
  </si>
  <si>
    <t>1MAxXmn7hwas6B7rMa2VFIaHpMJOujmCR</t>
  </si>
  <si>
    <t>https://drive.google.com/file/d/1MAxXmn7hwas6B7rMa2VFIaHpMJOujmCR/view?usp=drivesdk</t>
  </si>
  <si>
    <t>Pratik Wangikar</t>
  </si>
  <si>
    <t>220ch3175@nitrkl.ac.in</t>
  </si>
  <si>
    <t>1s6wiGgzl4evCAWAj3hdUFZNWvVDxm3jV</t>
  </si>
  <si>
    <t>https://drive.google.com/file/d/1s6wiGgzl4evCAWAj3hdUFZNWvVDxm3jV/view?usp=drivesdk</t>
  </si>
  <si>
    <t>Rupanshu Shah</t>
  </si>
  <si>
    <t>cs1190395@cse.iitd.ac.in</t>
  </si>
  <si>
    <t>1on9m0K2fgwbsr0Fuk1r5LFGrZpO4biWP</t>
  </si>
  <si>
    <t>https://drive.google.com/file/d/1on9m0K2fgwbsr0Fuk1r5LFGrZpO4biWP/view?usp=drivesdk</t>
  </si>
  <si>
    <t>rupanshushah@gmail.com</t>
  </si>
  <si>
    <t>1WIeYVUoNoS5jYXI7sUio8P1sBH_4dBzf</t>
  </si>
  <si>
    <t>https://drive.google.com/file/d/1WIeYVUoNoS5jYXI7sUio8P1sBH_4dBzf/view?usp=drivesdk</t>
  </si>
  <si>
    <t>Ria Ghoshal</t>
  </si>
  <si>
    <t>rghoshal1999@gmail.com</t>
  </si>
  <si>
    <t>1gdTCYdSIu3ushb5U6Jqme8-4V7d7-qWz</t>
  </si>
  <si>
    <t>https://drive.google.com/file/d/1gdTCYdSIu3ushb5U6Jqme8-4V7d7-qWz/view?usp=drivesdk</t>
  </si>
  <si>
    <t>Kirtika Sardana</t>
  </si>
  <si>
    <t>kirtikasardana18@gmail.com</t>
  </si>
  <si>
    <t>1pkqnv7hUYfzEd5jRlclFNk_S5iRrcUu-</t>
  </si>
  <si>
    <t>https://drive.google.com/file/d/1pkqnv7hUYfzEd5jRlclFNk_S5iRrcUu-/view?usp=drivesdk</t>
  </si>
  <si>
    <t>Innovated_Team</t>
  </si>
  <si>
    <t>Vashu Gupta</t>
  </si>
  <si>
    <t>guptavashu286@gmail.com</t>
  </si>
  <si>
    <t>1dEXs1mVdqaY_dOeE7e4MqLqSc_efqRaH</t>
  </si>
  <si>
    <t>https://drive.google.com/file/d/1dEXs1mVdqaY_dOeE7e4MqLqSc_efqRaH/view?usp=drivesdk</t>
  </si>
  <si>
    <t>Document successfully created; Document successfully merged; PDF created; Manually run by 200020040@iitdh.ac.in; Timestamp: Mar 17 2022 11:28 PM</t>
  </si>
  <si>
    <t>aman garg</t>
  </si>
  <si>
    <t>sg.netone@gmail.com</t>
  </si>
  <si>
    <t>1C17HeYN2aHQ2GExEOfd0tQdV-k5FmGkF</t>
  </si>
  <si>
    <t>https://drive.google.com/file/d/1C17HeYN2aHQ2GExEOfd0tQdV-k5FmGkF/view?usp=drivesdk</t>
  </si>
  <si>
    <t>dragopinapple</t>
  </si>
  <si>
    <t>nivedajayakumar</t>
  </si>
  <si>
    <t>nivedajayakumar129@gmail.com</t>
  </si>
  <si>
    <t>15fMibtefRqCNYt0C8Jo-po9-XdbWJHZL</t>
  </si>
  <si>
    <t>https://drive.google.com/file/d/15fMibtefRqCNYt0C8Jo-po9-XdbWJHZL/view?usp=drivesdk</t>
  </si>
  <si>
    <t>ebinezh</t>
  </si>
  <si>
    <t>ebinezhmohan.eee2020@citchennai.net</t>
  </si>
  <si>
    <t>1J_iznCktG9TTuzYZswmIRJI9wUnyMMCi</t>
  </si>
  <si>
    <t>https://drive.google.com/file/d/1J_iznCktG9TTuzYZswmIRJI9wUnyMMCi/view?usp=drivesdk</t>
  </si>
  <si>
    <t>IT GENIUSES</t>
  </si>
  <si>
    <t>ARYAN AGARWAL</t>
  </si>
  <si>
    <t>anup19111976@gmail.com</t>
  </si>
  <si>
    <t>1MMg7vgk0g982rnd49pQRRq5MSsLIZbm0</t>
  </si>
  <si>
    <t>https://drive.google.com/file/d/1MMg7vgk0g982rnd49pQRRq5MSsLIZbm0/view?usp=drivesdk</t>
  </si>
  <si>
    <t>SAGNIK CHATTERJEE</t>
  </si>
  <si>
    <t>sagnikchatterjee450@gmail.com</t>
  </si>
  <si>
    <t>11sAJSVzNB0buMO4mBLIwdCMPA6shqvvq</t>
  </si>
  <si>
    <t>https://drive.google.com/file/d/11sAJSVzNB0buMO4mBLIwdCMPA6shqvvq/view?usp=drivesdk</t>
  </si>
  <si>
    <t>ACHIEVERS</t>
  </si>
  <si>
    <t>GUMMARAJU SAITARUN</t>
  </si>
  <si>
    <t>gsaitarun05@gmail.com</t>
  </si>
  <si>
    <t>1OD7q9lV-24OywhTKbtbFjIeu3GvTV0CS</t>
  </si>
  <si>
    <t>https://drive.google.com/file/d/1OD7q9lV-24OywhTKbtbFjIeu3GvTV0CS/view?usp=drivesdk</t>
  </si>
  <si>
    <t>Raman</t>
  </si>
  <si>
    <t>ramhi365@gmail.com</t>
  </si>
  <si>
    <t>1-GUgmTQ-OfcLVQmBbDeOWNQmiEnPnag3</t>
  </si>
  <si>
    <t>https://drive.google.com/file/d/1-GUgmTQ-OfcLVQmBbDeOWNQmiEnPnag3/view?usp=drivesdk</t>
  </si>
  <si>
    <t>Document successfully created; Document successfully merged; PDF created; Manually run by 200020040@iitdh.ac.in; Timestamp: Mar 17 2022 11:29 PM</t>
  </si>
  <si>
    <t>Biotech32</t>
  </si>
  <si>
    <t>Aishwaryaa JM</t>
  </si>
  <si>
    <t>jmaishu@gmail.com</t>
  </si>
  <si>
    <t>149xGQdenx4OXSY0NS6PnM2AkgSlDgGWn</t>
  </si>
  <si>
    <t>https://drive.google.com/file/d/149xGQdenx4OXSY0NS6PnM2AkgSlDgGWn/view?usp=drivesdk</t>
  </si>
  <si>
    <t>Manasa Bharath</t>
  </si>
  <si>
    <t>2019305509@annauniv.edu.in</t>
  </si>
  <si>
    <t>1PfvIQVq4FkMTYOAgqKNX8KwS3qE89wee</t>
  </si>
  <si>
    <t>https://drive.google.com/file/d/1PfvIQVq4FkMTYOAgqKNX8KwS3qE89wee/view?usp=drivesdk</t>
  </si>
  <si>
    <t>Ace</t>
  </si>
  <si>
    <t>Putti Jaya Surya</t>
  </si>
  <si>
    <t>210020040@iitdh.ac.in</t>
  </si>
  <si>
    <t>1eMVr6YoK_ThXW2539ooctBpnJzzvbDot</t>
  </si>
  <si>
    <t>https://drive.google.com/file/d/1eMVr6YoK_ThXW2539ooctBpnJzzvbDot/view?usp=drivesdk</t>
  </si>
  <si>
    <t>Sunay Patil</t>
  </si>
  <si>
    <t>sunaypatil2003@gmail.com</t>
  </si>
  <si>
    <t>1nny4l5o7jratAMf1uyRsQIByEBnqjdJ3</t>
  </si>
  <si>
    <t>https://drive.google.com/file/d/1nny4l5o7jratAMf1uyRsQIByEBnqjdJ3/view?usp=drivesdk</t>
  </si>
  <si>
    <t>Vectors</t>
  </si>
  <si>
    <t>Gowtham Sai Putti</t>
  </si>
  <si>
    <t>1kpjOIDJzQe_UCaMWuybmp1HTEDh3iiKn</t>
  </si>
  <si>
    <t>https://drive.google.com/file/d/1kpjOIDJzQe_UCaMWuybmp1HTEDh3iiKn/view?usp=drivesdk</t>
  </si>
  <si>
    <t>T Satwik</t>
  </si>
  <si>
    <t>190030043@iitdh.ac.in</t>
  </si>
  <si>
    <t>1wSke-x21tMTjO_De_7Z6Pfzoy_xPQaPo</t>
  </si>
  <si>
    <t>https://drive.google.com/file/d/1wSke-x21tMTjO_De_7Z6Pfzoy_xPQaPo/view?usp=drivesdk</t>
  </si>
  <si>
    <t>Document successfully created; Document successfully merged; PDF created; Manually run by 200020040@iitdh.ac.in; Timestamp: Mar 17 2022 11:30 PM</t>
  </si>
  <si>
    <t>Russia</t>
  </si>
  <si>
    <t>Harshit Sanghi</t>
  </si>
  <si>
    <t>harshits2023@iimbg.ac.in</t>
  </si>
  <si>
    <t>1gNFgC_xkSEYGsdqYIJv9oy5DWfsw4ZZ6</t>
  </si>
  <si>
    <t>https://drive.google.com/file/d/1gNFgC_xkSEYGsdqYIJv9oy5DWfsw4ZZ6/view?usp=drivesdk</t>
  </si>
  <si>
    <t>Gautam Aditya Deb</t>
  </si>
  <si>
    <t>gautamad2023@iimbg.ac.in</t>
  </si>
  <si>
    <t>1pEFJv83ykJ8FR4cx6Gh47BwwwX0-ZCSC</t>
  </si>
  <si>
    <t>https://drive.google.com/file/d/1pEFJv83ykJ8FR4cx6Gh47BwwwX0-ZCSC/view?usp=drivesdk</t>
  </si>
  <si>
    <t>Twenty four</t>
  </si>
  <si>
    <t>Hardik Miglani</t>
  </si>
  <si>
    <t>h30miglani@gmail.com</t>
  </si>
  <si>
    <t>1jjqvBM-EObrm41uCVBYierMZSsx7KEeT</t>
  </si>
  <si>
    <t>https://drive.google.com/file/d/1jjqvBM-EObrm41uCVBYierMZSsx7KEeT/view?usp=drivesdk</t>
  </si>
  <si>
    <t>Radhika Aggarwal</t>
  </si>
  <si>
    <t>radhika.aggarwal1042@gmail.com</t>
  </si>
  <si>
    <t>1U89ioPrhFv0u8PiLqm7uQ-6l--_NBIQ0</t>
  </si>
  <si>
    <t>https://drive.google.com/file/d/1U89ioPrhFv0u8PiLqm7uQ-6l--_NBIQ0/view?usp=drivesdk</t>
  </si>
  <si>
    <t>1vMj0AdFT2pgkcq677Y7xbvPdiEInZB2d</t>
  </si>
  <si>
    <t>https://drive.google.com/file/d/1vMj0AdFT2pgkcq677Y7xbvPdiEInZB2d/view?usp=drivesdk</t>
  </si>
  <si>
    <t>Merged Doc ID - Certificate Generation TQ3W</t>
  </si>
  <si>
    <t>Link to merged Doc - Certificate Generation TQ3W</t>
  </si>
  <si>
    <t>Document Merge Status - Certificate Generation TQ3W</t>
  </si>
  <si>
    <t>NIT Jamshedpur</t>
  </si>
  <si>
    <t>Sutej Sharma</t>
  </si>
  <si>
    <t>sutej.sharma@yahoo.com</t>
  </si>
  <si>
    <t>has participated and secured the First Place in the team based TechnoQuiz event held as a part of Parsec, the annual technical festival of IIT Dharwad between 4th and 6th March</t>
  </si>
  <si>
    <t>1Tuf3ghHwWasyfX9jM_hRdlBntze-N7M-</t>
  </si>
  <si>
    <t>https://drive.google.com/file/d/1Tuf3ghHwWasyfX9jM_hRdlBntze-N7M-/view?usp=drivesdk</t>
  </si>
  <si>
    <t>Raj Sharma</t>
  </si>
  <si>
    <t>rajsharmakara@gmail.com</t>
  </si>
  <si>
    <t>1BN9QzbA9lx797mYltK_LNpvuJhd5DYjy</t>
  </si>
  <si>
    <t>https://drive.google.com/file/d/1BN9QzbA9lx797mYltK_LNpvuJhd5DYjy/view?usp=drivesdk</t>
  </si>
  <si>
    <t>CUSAT Kochi</t>
  </si>
  <si>
    <t>Shubham Jha</t>
  </si>
  <si>
    <t>awesomeshubham.jha@gmail.com</t>
  </si>
  <si>
    <t>has participated and secured the Second Place in the team based TechnoQuiz event held as a part of Parsec, the annual technical festival of IIT Dharwad between 4th and 6th March</t>
  </si>
  <si>
    <t>1acI3Hx0NPclQqsN_yrPnI6O94gOyobp6</t>
  </si>
  <si>
    <t>https://drive.google.com/file/d/1acI3Hx0NPclQqsN_yrPnI6O94gOyobp6/view?usp=drivesdk</t>
  </si>
  <si>
    <t>Sourav Sinha Mahapatra</t>
  </si>
  <si>
    <t>ssmsourav@gmail.com</t>
  </si>
  <si>
    <t>1g6AQ641BcSO__5P1LvXASN1K8TWYDriw</t>
  </si>
  <si>
    <t>https://drive.google.com/file/d/1g6AQ641BcSO__5P1LvXASN1K8TWYDriw/view?usp=drivesdk</t>
  </si>
  <si>
    <t>has participated and secured the Third Place in the team based TechnoQuiz event held as a part of Parsec, the annual technical festival of IIT Dharwad between 4th and 6th March</t>
  </si>
  <si>
    <t>1X79SPCysuzSbRNFZHY_ryuqJyU0K_sC1</t>
  </si>
  <si>
    <t>https://drive.google.com/file/d/1X79SPCysuzSbRNFZHY_ryuqJyU0K_sC1/view?usp=drivesdk</t>
  </si>
  <si>
    <t>15ZCepUnJ2cyWnosDiSnHAZgN07a_tNS8</t>
  </si>
  <si>
    <t>https://drive.google.com/file/d/15ZCepUnJ2cyWnosDiSnHAZgN07a_tNS8/view?usp=drivesdk</t>
  </si>
  <si>
    <t>BIT Mesra</t>
  </si>
  <si>
    <t>Akash Rupam Ekka</t>
  </si>
  <si>
    <t>btech10192.20@bitmesra.ac.in</t>
  </si>
  <si>
    <t>has participated and secured the Fourth Place in the team based TechnoQuiz event held as a part of Parsec, the annual technical festival of IIT Dharwad between 4th and 6th March</t>
  </si>
  <si>
    <t>1-dBGhLNtVpFL9ytzZpe4Xdz4ZK89M99D</t>
  </si>
  <si>
    <t>https://drive.google.com/file/d/1-dBGhLNtVpFL9ytzZpe4Xdz4ZK89M99D/view?usp=drivesdk</t>
  </si>
  <si>
    <t>Diya Mondal</t>
  </si>
  <si>
    <t>sendtodiya@gmail.com</t>
  </si>
  <si>
    <t>1uHilwBF8lzjBll381O-cfIj4KVJk3ZVH</t>
  </si>
  <si>
    <t>https://drive.google.com/file/d/1uHilwBF8lzjBll381O-cfIj4KVJk3ZVH/view?usp=drivesdk</t>
  </si>
  <si>
    <t>FMS Delhi</t>
  </si>
  <si>
    <t>Kallepalli Saisanthosh</t>
  </si>
  <si>
    <t>kallepalli.s23@fms.edu</t>
  </si>
  <si>
    <t>has participated and secured the Fifth Place in the team based TechnoQuiz event held as a part of Parsec, the annual technical festival of IIT Dharwad between 4th and 6th March</t>
  </si>
  <si>
    <t>1wxkesMO6JMUBpd-r1iedkfigcNNURLZv</t>
  </si>
  <si>
    <t>https://drive.google.com/file/d/1wxkesMO6JMUBpd-r1iedkfigcNNURLZv/view?usp=drivesdk</t>
  </si>
  <si>
    <t>Latha Chadalawada</t>
  </si>
  <si>
    <t>latha.ch23@fms.edu</t>
  </si>
  <si>
    <t>1WpbqgszDFyHa2tKMtrb6Py0dDwcgr_Zn</t>
  </si>
  <si>
    <t>https://drive.google.com/file/d/1WpbqgszDFyHa2tKMtrb6Py0dDwcgr_Zn/view?usp=drivesdk</t>
  </si>
  <si>
    <t>IIIT Dharwad</t>
  </si>
  <si>
    <t>AVIRAL GANDHI</t>
  </si>
  <si>
    <t>21bec007@iiitdwd.ac.in</t>
  </si>
  <si>
    <t>has participated and secured the Sixth Place in the team based TechnoQuiz event held as a part of Parsec, the annual technical festival of IIT Dharwad between 4th and 6th March</t>
  </si>
  <si>
    <t>1_36H6SPjdW2IuHsltLAtpFeagoY9Q61V</t>
  </si>
  <si>
    <t>https://drive.google.com/file/d/1_36H6SPjdW2IuHsltLAtpFeagoY9Q61V/view?usp=drivesdk</t>
  </si>
  <si>
    <t>RAUNIT PRATIK</t>
  </si>
  <si>
    <t>21bec036@iiitdwd.ac.in</t>
  </si>
  <si>
    <t>1xhTpHadTbI-F4cKiF23osrYt3hQw-pfc</t>
  </si>
  <si>
    <t>https://drive.google.com/file/d/1xhTpHadTbI-F4cKiF23osrYt3hQw-pfc/view?usp=drivesdk</t>
  </si>
  <si>
    <t>Insti</t>
  </si>
  <si>
    <t>Merged Doc ID - Certificate Generation DS3PRT</t>
  </si>
  <si>
    <t>Link to merged Doc - Certificate Generation DS3PRT</t>
  </si>
  <si>
    <t>Document Merge Status - Certificate Generation DS3PRT</t>
  </si>
  <si>
    <t>Santo Jacob Koshy</t>
  </si>
  <si>
    <t>National Institute of Technology (NIT), Calicut</t>
  </si>
  <si>
    <t>santo_b190227me@nitc.ac.in</t>
  </si>
  <si>
    <t>participated in preliminary round and qualified for Finale in team based CAD and Design competition, Designō held as a part of Parsec 2022, the annual technical festival of IIT Dharwad between 4th and 6th March</t>
  </si>
  <si>
    <t>DS</t>
  </si>
  <si>
    <t>1I3xZrqWlh9PnmcAjWHf0bSaIxtWj-wmD</t>
  </si>
  <si>
    <t>https://drive.google.com/file/d/1I3xZrqWlh9PnmcAjWHf0bSaIxtWj-wmD/view?usp=drivesdk</t>
  </si>
  <si>
    <t>Litchi</t>
  </si>
  <si>
    <t>KIRAN CHOPPA</t>
  </si>
  <si>
    <t>Indian Institute of Technology (IIT), Jammu</t>
  </si>
  <si>
    <t>2020ume0198@iitjammu.ac.in</t>
  </si>
  <si>
    <t>18X2Icccd6Po2fzeKT9z4qDkwxWew7Lb8</t>
  </si>
  <si>
    <t>https://drive.google.com/file/d/18X2Icccd6Po2fzeKT9z4qDkwxWew7Lb8/view?usp=drivesdk</t>
  </si>
  <si>
    <t>Aadityan A</t>
  </si>
  <si>
    <t>2020uee0142@iitjammu.ac.in</t>
  </si>
  <si>
    <t>1wCAh0GfyFqs_4oGgPP8CcJxOP6n2DVOE</t>
  </si>
  <si>
    <t>https://drive.google.com/file/d/1wCAh0GfyFqs_4oGgPP8CcJxOP6n2DVOE/view?usp=drivesdk</t>
  </si>
  <si>
    <t>IEEE RAS PESU</t>
  </si>
  <si>
    <t>Pranav Banagar</t>
  </si>
  <si>
    <t>PES Institute of Technology (PESIT), PES University, Bangalore</t>
  </si>
  <si>
    <t>pranavbanagar2@gmail.com</t>
  </si>
  <si>
    <t>1lxNknFCuowlnFMUDh7rJDdtrljGWThz7</t>
  </si>
  <si>
    <t>https://drive.google.com/file/d/1lxNknFCuowlnFMUDh7rJDdtrljGWThz7/view?usp=drivesdk</t>
  </si>
  <si>
    <t>Aditya Mehta</t>
  </si>
  <si>
    <t>adumehta03@gmail.com</t>
  </si>
  <si>
    <t>1kYfKde_FVcSNndkBoeyuCLluIzbkwELI</t>
  </si>
  <si>
    <t>https://drive.google.com/file/d/1kYfKde_FVcSNndkBoeyuCLluIzbkwELI/view?usp=drivesdk</t>
  </si>
  <si>
    <t>CADmium</t>
  </si>
  <si>
    <t>Harishkumar Gajakosh</t>
  </si>
  <si>
    <t>Indian Institute of Technology (IIT), Dharwad</t>
  </si>
  <si>
    <t>harishkumar060901@gmail.com</t>
  </si>
  <si>
    <t>1TrLmMMZGeG-J0pPsWwM28zsrpLi-yknd</t>
  </si>
  <si>
    <t>https://drive.google.com/file/d/1TrLmMMZGeG-J0pPsWwM28zsrpLi-yknd/view?usp=drivesdk</t>
  </si>
  <si>
    <t>Rangers</t>
  </si>
  <si>
    <t>MAUNIL MISTRY</t>
  </si>
  <si>
    <t>Vishwakarma Government Engineering College (VGEC), Ahmedabad</t>
  </si>
  <si>
    <t>maunil.mistry@gmail.com</t>
  </si>
  <si>
    <t>participated in preliminary round in team based CAD and Design competition, Designō held as a part of Parsec 2022, the annual technical festival of IIT Dharwad between 4th and 6th March</t>
  </si>
  <si>
    <t>1yt0vyItcnCljQ0st156CcPXBLNWWlzG1</t>
  </si>
  <si>
    <t>https://drive.google.com/file/d/1yt0vyItcnCljQ0st156CcPXBLNWWlzG1/view?usp=drivesdk</t>
  </si>
  <si>
    <t>JAIMIN SORATHIYA</t>
  </si>
  <si>
    <t>sorathiyajaimin13@gmail.com</t>
  </si>
  <si>
    <t>1TZDkxTadn1-BbE00XunZnMO8RQ220V5d</t>
  </si>
  <si>
    <t>https://drive.google.com/file/d/1TZDkxTadn1-BbE00XunZnMO8RQ220V5d/view?usp=drivesdk</t>
  </si>
  <si>
    <t>Tech savvy</t>
  </si>
  <si>
    <t>AMANKUMAR SINGH</t>
  </si>
  <si>
    <t>Parul Institute of Engineering and Technology (PIET), Vadodara</t>
  </si>
  <si>
    <t>190303109019@paruluniversity.ac.in</t>
  </si>
  <si>
    <t>1TCFZ1J59H6-ZTdO2Is4Tu64Jmi3rqYn8</t>
  </si>
  <si>
    <t>https://drive.google.com/file/d/1TCFZ1J59H6-ZTdO2Is4Tu64Jmi3rqYn8/view?usp=drivesdk</t>
  </si>
  <si>
    <t>AKHILESH KUMAR</t>
  </si>
  <si>
    <t>190303109051@paruluniversity.ac.in</t>
  </si>
  <si>
    <t>1MUx4gjCbL89rOuji9X9M8iW0VYBqP8vu</t>
  </si>
  <si>
    <t>https://drive.google.com/file/d/1MUx4gjCbL89rOuji9X9M8iW0VYBqP8vu/view?usp=drivesdk</t>
  </si>
  <si>
    <t>Ishan Jain</t>
  </si>
  <si>
    <t>Indian Institute of Technology (IIT), Delhi</t>
  </si>
  <si>
    <t>me1200938@iitd.ac.in</t>
  </si>
  <si>
    <t>1JTMAnMCE2gk4gTus7hWgPMRL4KomRbVs</t>
  </si>
  <si>
    <t>https://drive.google.com/file/d/1JTMAnMCE2gk4gTus7hWgPMRL4KomRbVs/view?usp=drivesdk</t>
  </si>
  <si>
    <t>VIMALA SARATHI M</t>
  </si>
  <si>
    <t>Bannari Amman Institute of Technology, Tamil Nadu</t>
  </si>
  <si>
    <t>vimalsarathi11@gmail.com</t>
  </si>
  <si>
    <t>1cj7W3ZNv6nd_sT_WN1S8YhWdMwdOL7Uv</t>
  </si>
  <si>
    <t>https://drive.google.com/file/d/1cj7W3ZNv6nd_sT_WN1S8YhWdMwdOL7Uv/view?usp=drivesdk</t>
  </si>
  <si>
    <t>HEMANT KOUL</t>
  </si>
  <si>
    <t>Dr. D. Y. Patil College of Engineering (DYPCOE), Akurdi, Pune</t>
  </si>
  <si>
    <t>hkoul2000@gmail.com</t>
  </si>
  <si>
    <t>1eE9FPCyg8IZgIFix1q4VUpb3fUwNZUIC</t>
  </si>
  <si>
    <t>https://drive.google.com/file/d/1eE9FPCyg8IZgIFix1q4VUpb3fUwNZUIC/view?usp=drivesdk</t>
  </si>
  <si>
    <t>Bhuvan</t>
  </si>
  <si>
    <t>Shri Vile Parle Kelavani Mandal's Dwarkadas J. Sanghvi College of Engineering (DJSCE), Mumbai</t>
  </si>
  <si>
    <t>bhuvanbagwe@gmail.com</t>
  </si>
  <si>
    <t>1X4vvCa1FJkUkkOQFZ5OK7nnHkhk-c9Mb</t>
  </si>
  <si>
    <t>https://drive.google.com/file/d/1X4vvCa1FJkUkkOQFZ5OK7nnHkhk-c9Mb/view?usp=drivesdk</t>
  </si>
  <si>
    <t>Jecwalians</t>
  </si>
  <si>
    <t>Rashi Choudhary</t>
  </si>
  <si>
    <t>Jabalpur Engineering College (JEC), Jabalpur</t>
  </si>
  <si>
    <t>rashi24103@gmail.com</t>
  </si>
  <si>
    <t>1bsL1RSzpRRmmyDJ56CXopap00icf9A22</t>
  </si>
  <si>
    <t>https://drive.google.com/file/d/1bsL1RSzpRRmmyDJ56CXopap00icf9A22/view?usp=drivesdk</t>
  </si>
  <si>
    <t>Shiva</t>
  </si>
  <si>
    <t>National institute of Technology (NIT), Puducherry</t>
  </si>
  <si>
    <t>shivasakthi2001@gmail.com</t>
  </si>
  <si>
    <t>1Q5ZfBndeiu-vXbvgnx5yqw6kKBDIO7HC</t>
  </si>
  <si>
    <t>https://drive.google.com/file/d/1Q5ZfBndeiu-vXbvgnx5yqw6kKBDIO7HC/view?usp=drivesdk</t>
  </si>
  <si>
    <t>Yash design</t>
  </si>
  <si>
    <t>Yash Patel</t>
  </si>
  <si>
    <t>L.J. Polytechnic, Ahmedabad</t>
  </si>
  <si>
    <t>yashpatelfusion360@gmail.com</t>
  </si>
  <si>
    <t>1gniQ9b9d2urfPqddfwf8Q_6EdQ897SCX</t>
  </si>
  <si>
    <t>https://drive.google.com/file/d/1gniQ9b9d2urfPqddfwf8Q_6EdQ897SCX/view?usp=drivesdk</t>
  </si>
  <si>
    <t>RA</t>
  </si>
  <si>
    <t>Aasav Trivedi</t>
  </si>
  <si>
    <t>aasav.trivedi15@gmail.com</t>
  </si>
  <si>
    <t>1ISTsycohhQGy6OYCNtwm9w9vyKs9sAsS</t>
  </si>
  <si>
    <t>https://drive.google.com/file/d/1ISTsycohhQGy6OYCNtwm9w9vyKs9sAsS/view?usp=drivesdk</t>
  </si>
  <si>
    <t>Rutvik Trivedi</t>
  </si>
  <si>
    <t>Charotar University of Science &amp; Technology (CHARUSAT), Anand, Gujarat</t>
  </si>
  <si>
    <t>rutviktrivedi18@gmail.com</t>
  </si>
  <si>
    <t>1lWU3a5-x2UO8X3tw0kGihtfC3wsF8Qme</t>
  </si>
  <si>
    <t>https://drive.google.com/file/d/1lWU3a5-x2UO8X3tw0kGihtfC3wsF8Qme/view?usp=drivesdk</t>
  </si>
  <si>
    <t>Eqip_depurador</t>
  </si>
  <si>
    <t>Dhruv Joshi</t>
  </si>
  <si>
    <t>G.H.Raisoni College of Engineering</t>
  </si>
  <si>
    <t>josdhruv20@gmail.com</t>
  </si>
  <si>
    <t>1wGYX2-ZX_byWE-alATw6Xa5-apMZByMX</t>
  </si>
  <si>
    <t>https://drive.google.com/file/d/1wGYX2-ZX_byWE-alATw6Xa5-apMZByMX/view?usp=drivesdk</t>
  </si>
  <si>
    <t>Preeti Devadiga</t>
  </si>
  <si>
    <t>preetidevadiga555@gmail.com</t>
  </si>
  <si>
    <t>1fcQjhE4CH7OCkgMGx2bACDK65w8NUc6b</t>
  </si>
  <si>
    <t>https://drive.google.com/file/d/1fcQjhE4CH7OCkgMGx2bACDK65w8NUc6b/view?usp=drivesdk</t>
  </si>
  <si>
    <t>Mahiladevi.S</t>
  </si>
  <si>
    <t>MAHILADEVI</t>
  </si>
  <si>
    <t>VSB Engineering College (VSBEC), Karur, Tamil Nadu</t>
  </si>
  <si>
    <t>s.mahiit19@gmail.com</t>
  </si>
  <si>
    <t>1KqQ8pMeR7vM0CxaPtx50hxo4DX9FybVR</t>
  </si>
  <si>
    <t>https://drive.google.com/file/d/1KqQ8pMeR7vM0CxaPtx50hxo4DX9FybVR/view?usp=drivesdk</t>
  </si>
  <si>
    <t>Happy</t>
  </si>
  <si>
    <t>Chaluvadi.sreya</t>
  </si>
  <si>
    <t>ACE Engineering College (ACEEC), Ghatkesar</t>
  </si>
  <si>
    <t>sreya.ch12@gmail.com</t>
  </si>
  <si>
    <t>1oDpjzSL0nf_W0cnHEpluLxx-k-1kWwZZ</t>
  </si>
  <si>
    <t>https://drive.google.com/file/d/1oDpjzSL0nf_W0cnHEpluLxx-k-1kWwZZ/view?usp=drivesdk</t>
  </si>
  <si>
    <t>Team Two</t>
  </si>
  <si>
    <t>ARUN KARTHICK R</t>
  </si>
  <si>
    <t>PSG College of Technology (PSGCT), Coimbatore</t>
  </si>
  <si>
    <t>arunkarthicking@gmail.com</t>
  </si>
  <si>
    <t>1HmK1a2pqLvHoyHUybSjIIoUig2eo8Hnj</t>
  </si>
  <si>
    <t>https://drive.google.com/file/d/1HmK1a2pqLvHoyHUybSjIIoUig2eo8Hnj/view?usp=drivesdk</t>
  </si>
  <si>
    <t>Logeshwaran T</t>
  </si>
  <si>
    <t>logesht2018@gmail.com</t>
  </si>
  <si>
    <t>1J1lfqNnRW-s_xaBhpsr9zn_1UWn7S7S4</t>
  </si>
  <si>
    <t>https://drive.google.com/file/d/1J1lfqNnRW-s_xaBhpsr9zn_1UWn7S7S4/view?usp=drivesdk</t>
  </si>
  <si>
    <t>1PSVQcgK9NyVl6sOuYsN6sZhAdVeVE709</t>
  </si>
  <si>
    <t>https://drive.google.com/file/d/1PSVQcgK9NyVl6sOuYsN6sZhAdVeVE709/view?usp=drivesdk</t>
  </si>
  <si>
    <t>10Vdn4vZD5RP48lUlork7UqHFWkxpP36q</t>
  </si>
  <si>
    <t>https://drive.google.com/file/d/10Vdn4vZD5RP48lUlork7UqHFWkxpP36q/view?usp=drivesdk</t>
  </si>
  <si>
    <t>Aryan dufare</t>
  </si>
  <si>
    <t>Bansal Group of Institutes- BGI Bhopal</t>
  </si>
  <si>
    <t>aryandufare2001@gmail.com</t>
  </si>
  <si>
    <t>1lf9ArRbpqLc0KROAXHqtaiajW4RX6r88</t>
  </si>
  <si>
    <t>https://drive.google.com/file/d/1lf9ArRbpqLc0KROAXHqtaiajW4RX6r88/view?usp=drivesdk</t>
  </si>
  <si>
    <t>MUHSIN AL RAMADAN</t>
  </si>
  <si>
    <t>Kumaraguru College of Technology (KCT), Coimbatore</t>
  </si>
  <si>
    <t>muhsinalramadan9907@gmail.com</t>
  </si>
  <si>
    <t>1noprbovwSKGzvzdmgx8cOOaKH2WQRBfc</t>
  </si>
  <si>
    <t>https://drive.google.com/file/d/1noprbovwSKGzvzdmgx8cOOaKH2WQRBfc/view?usp=drivesdk</t>
  </si>
  <si>
    <t>JAHNAVI SAI GANTA</t>
  </si>
  <si>
    <t>Indian Institute of Technology (IIT), Bhubaneswar</t>
  </si>
  <si>
    <t>20me02006@iitbbs.ac.in</t>
  </si>
  <si>
    <t>1O5-1E8JTZ9aA1CJWfvw1W5ulKbD07p2M</t>
  </si>
  <si>
    <t>https://drive.google.com/file/d/1O5-1E8JTZ9aA1CJWfvw1W5ulKbD07p2M/view?usp=drivesdk</t>
  </si>
  <si>
    <t>Poosarla Lahari</t>
  </si>
  <si>
    <t>Indian Institute of Technology (IIT), Indore</t>
  </si>
  <si>
    <t>me200003056@iiti.ac.in</t>
  </si>
  <si>
    <t>1_EcfiyFBJfl4h80ft19QF4gKc5g9r7Y4</t>
  </si>
  <si>
    <t>https://drive.google.com/file/d/1_EcfiyFBJfl4h80ft19QF4gKc5g9r7Y4/view?usp=drivesdk</t>
  </si>
  <si>
    <t>RIPIN</t>
  </si>
  <si>
    <t>Jeetendra</t>
  </si>
  <si>
    <t>2019ume0210@iitjammu.ac.in</t>
  </si>
  <si>
    <t>1WrqxZz2WD_nlYUXbr03D1Z27Om5Fpvay</t>
  </si>
  <si>
    <t>https://drive.google.com/file/d/1WrqxZz2WD_nlYUXbr03D1Z27Om5Fpvay/view?usp=drivesdk</t>
  </si>
  <si>
    <t>Aryan Dadhich</t>
  </si>
  <si>
    <t>Geetanjali Institute of Technical Studies (GITS), Udaipur</t>
  </si>
  <si>
    <t>rajkumardadhich47@gmail.com</t>
  </si>
  <si>
    <t>1QVRNoc2wIEpR1Yoj08ebbVhxzrKwPibl</t>
  </si>
  <si>
    <t>https://drive.google.com/file/d/1QVRNoc2wIEpR1Yoj08ebbVhxzrKwPibl/view?usp=drivesdk</t>
  </si>
  <si>
    <t>Chinmay Dhamapurkar</t>
  </si>
  <si>
    <t>chinmaydhamapurkar25@gmail.com</t>
  </si>
  <si>
    <t>188kVsayOABzXyFBIV0EXrNIAf0PHHbIo</t>
  </si>
  <si>
    <t>https://drive.google.com/file/d/188kVsayOABzXyFBIV0EXrNIAf0PHHbIo/view?usp=drivesdk</t>
  </si>
  <si>
    <t>Vedant shukla</t>
  </si>
  <si>
    <t>190030047@iitdh.ac.in</t>
  </si>
  <si>
    <t>1IvLVIMGOeNXK1PwmLejgW0ZJiMBct-QO</t>
  </si>
  <si>
    <t>https://drive.google.com/file/d/1IvLVIMGOeNXK1PwmLejgW0ZJiMBct-QO/view?usp=drivesdk</t>
  </si>
  <si>
    <t>Indian Institute of Technology (IIT), Roorkee</t>
  </si>
  <si>
    <t>1QLLZbD-m6I0Xosixevpvqe__3Vek7sPa</t>
  </si>
  <si>
    <t>https://drive.google.com/file/d/1QLLZbD-m6I0Xosixevpvqe__3Vek7sPa/view?usp=drivesdk</t>
  </si>
  <si>
    <t>Jainam Rathod</t>
  </si>
  <si>
    <t>jainamrathod1512@gmail.com</t>
  </si>
  <si>
    <t>14zIkTG9MYgqWGOP1qd5ikUIEHKi5xc8F</t>
  </si>
  <si>
    <t>https://drive.google.com/file/d/14zIkTG9MYgqWGOP1qd5ikUIEHKi5xc8F/view?usp=drivesdk</t>
  </si>
  <si>
    <t>Expelliarmus</t>
  </si>
  <si>
    <t>Zahid Pathan</t>
  </si>
  <si>
    <t>180030025@iitdh.ac.in</t>
  </si>
  <si>
    <t>1CNInFENi9MSRQUTypdSXMg1y-XhTiHbk</t>
  </si>
  <si>
    <t>https://drive.google.com/file/d/1CNInFENi9MSRQUTypdSXMg1y-XhTiHbk/view?usp=drivesdk</t>
  </si>
  <si>
    <t>Rajeshwari Devaramani</t>
  </si>
  <si>
    <t>190030034@iitdh.ac.in</t>
  </si>
  <si>
    <t>19FuO6Cp9A65ofqWFd_WOs5lI-EfXF3pM</t>
  </si>
  <si>
    <t>https://drive.google.com/file/d/19FuO6Cp9A65ofqWFd_WOs5lI-EfXF3pM/view?usp=drivesdk</t>
  </si>
  <si>
    <t>Bi squad</t>
  </si>
  <si>
    <t>Kollu lavanya</t>
  </si>
  <si>
    <t>Institute of Aeronautical Engineering (IARE), Hyderabad</t>
  </si>
  <si>
    <t>kollulavanya2002@gmail.com</t>
  </si>
  <si>
    <t>1NOrume3x_dR3nbcZgsdCD3ouOt8L3V7X</t>
  </si>
  <si>
    <t>https://drive.google.com/file/d/1NOrume3x_dR3nbcZgsdCD3ouOt8L3V7X/view?usp=drivesdk</t>
  </si>
  <si>
    <t>Bargavi</t>
  </si>
  <si>
    <t>Gokaraju Rangaraju Institute of Engineering and Technology (GRIET), Hyderabad</t>
  </si>
  <si>
    <t>kollubargavi0705@gmail.com</t>
  </si>
  <si>
    <t>1grNRQw7F8fBeUgXlzUIK3J-9nZgODA52</t>
  </si>
  <si>
    <t>https://drive.google.com/file/d/1grNRQw7F8fBeUgXlzUIK3J-9nZgODA52/view?usp=drivesdk</t>
  </si>
  <si>
    <t>Sinhgad Academy of Engineering (SAE), Pune</t>
  </si>
  <si>
    <t>1bOetOKAby-CCHaNcNVag52yRay24G2_w</t>
  </si>
  <si>
    <t>https://drive.google.com/file/d/1bOetOKAby-CCHaNcNVag52yRay24G2_w/view?usp=drivesdk</t>
  </si>
  <si>
    <t>Player's Name</t>
  </si>
  <si>
    <t>Player's Organisation</t>
  </si>
  <si>
    <t>Merged Doc ID - Certificate Generation DS3W</t>
  </si>
  <si>
    <t>Link to merged Doc - Certificate Generation DS3W</t>
  </si>
  <si>
    <t>Document Merge Status - Certificate Generation DS3W</t>
  </si>
  <si>
    <t>Paradox</t>
  </si>
  <si>
    <t>Atharv Chaudhary</t>
  </si>
  <si>
    <t>atharvc2@gmail.com</t>
  </si>
  <si>
    <t>Vellore Institute of Technology (VIT), Vellore</t>
  </si>
  <si>
    <t>qualified Finale and secured 1st position with all round preformance during presentation round in CAD and Design compeition, Designō held as a part of Parsec, the annual technical festival of IIT Dharwad between 4th and 6th March.</t>
  </si>
  <si>
    <t>1LSRIaWagS4UCDUCT7y3iX9kOX8M6QeJI</t>
  </si>
  <si>
    <t>https://drive.google.com/file/d/1LSRIaWagS4UCDUCT7y3iX9kOX8M6QeJI/view?usp=drivesdk</t>
  </si>
  <si>
    <t>Document successfully created; Document successfully merged; PDF created; Manually run by 200020040@iitdh.ac.in; Timestamp: Mar 18 2022 12:02 PM</t>
  </si>
  <si>
    <t>Prakhar Anand</t>
  </si>
  <si>
    <t>prakhar.anand2019@vitstudent.ac.in</t>
  </si>
  <si>
    <t>1cNAYFMPalu6ojQqfqO0Tmo917XqEX-NU</t>
  </si>
  <si>
    <t>https://drive.google.com/file/d/1cNAYFMPalu6ojQqfqO0Tmo917XqEX-NU/view?usp=drivesdk</t>
  </si>
  <si>
    <t>3D Geeks</t>
  </si>
  <si>
    <t>Patel Varsha</t>
  </si>
  <si>
    <t>200030040@iitdh.ac.in</t>
  </si>
  <si>
    <t>qualified Finale and secured 2nd position with all round preformance during presentation round in CAD and Design compeition, Designō held as a part of Parsec, the annual technical festival of IIT Dharwad between 4th and 6th March.</t>
  </si>
  <si>
    <t>1x4Ggv7I9zNbwNzSddGI9db4NlyJWhdAQ</t>
  </si>
  <si>
    <t>https://drive.google.com/file/d/1x4Ggv7I9zNbwNzSddGI9db4NlyJWhdAQ/view?usp=drivesdk</t>
  </si>
  <si>
    <t>Nandini D</t>
  </si>
  <si>
    <t>200030036@iitdh.ac.in</t>
  </si>
  <si>
    <t>1HKRe2jPlSme5rNbW-kT6f5r9i8TnzFpf</t>
  </si>
  <si>
    <t>https://drive.google.com/file/d/1HKRe2jPlSme5rNbW-kT6f5r9i8TnzFpf/view?usp=drivesdk</t>
  </si>
  <si>
    <t>Document successfully created; Document successfully merged; PDF created; Manually run by 200020040@iitdh.ac.in; Timestamp: Mar 18 2022 12:03 PM</t>
  </si>
  <si>
    <t>eMpTy DESIGNS</t>
  </si>
  <si>
    <t>Munir Thaker</t>
  </si>
  <si>
    <t>thakermunir@gmail.com</t>
  </si>
  <si>
    <t>qualified Finale and secured 3rd position with all round preformance during presentation round in CAD and Design compeition, Designō held as a part of Parsec, the annual technical festival of IIT Dharwad between 4th and 6th March.</t>
  </si>
  <si>
    <t>1a1Wfxe0EpdRx1p6e2TJDBE3RNU7AsYqo</t>
  </si>
  <si>
    <t>https://drive.google.com/file/d/1a1Wfxe0EpdRx1p6e2TJDBE3RNU7AsYqo/view?usp=drivesdk</t>
  </si>
  <si>
    <t>Atharv Soni</t>
  </si>
  <si>
    <t>soniatharv5@gmail.com</t>
  </si>
  <si>
    <t>1SJALTtLTb-mncgDH6UV9LBClkS3Gw9dt</t>
  </si>
  <si>
    <t>https://drive.google.com/file/d/1SJALTtLTb-mncgDH6UV9LBClkS3Gw9dt/view?usp=drivesdk</t>
  </si>
  <si>
    <t>MaRtians</t>
  </si>
  <si>
    <t>Diwahar SenthilKumar</t>
  </si>
  <si>
    <t>diwahar@me.iitr.ac.in</t>
  </si>
  <si>
    <t>qualified Finale and secured 4th position in CAD and Design compeition, Designō held as a part of Parsec, the annual technical festival of IIT Dharwad between 4th and 6th March.</t>
  </si>
  <si>
    <t>1Gq7PBMTWJAe4F2CzkqsCLsL2urmGUG4M</t>
  </si>
  <si>
    <t>https://drive.google.com/file/d/1Gq7PBMTWJAe4F2CzkqsCLsL2urmGUG4M/view?usp=drivesdk</t>
  </si>
  <si>
    <t>Harikrishnan P B</t>
  </si>
  <si>
    <t>harikrishnan_pb@me.iitr.ac.in</t>
  </si>
  <si>
    <t>1bYwANsd8bIiQEKnQHqciIWqJnVEaA4u-</t>
  </si>
  <si>
    <t>https://drive.google.com/file/d/1bYwANsd8bIiQEKnQHqciIWqJnVEaA4u-/view?usp=drivesdk</t>
  </si>
  <si>
    <t>The Design Creators</t>
  </si>
  <si>
    <t>Dev Patel</t>
  </si>
  <si>
    <t>devp312005@gmail.com</t>
  </si>
  <si>
    <t>L. J. Institute of Engineering and Technology (LJIET), Gujrat</t>
  </si>
  <si>
    <t>qualified Finale and secured 5th position in CAD and Design compeition, Designō held as a part of Parsec, the annual technical festival of IIT Dharwad between 4th and 6th March.</t>
  </si>
  <si>
    <t>1ON-0Sllu69pqlPvfXDLoj8MD_kPx1Ea8</t>
  </si>
  <si>
    <t>https://drive.google.com/file/d/1ON-0Sllu69pqlPvfXDLoj8MD_kPx1Ea8/view?usp=drivesdk</t>
  </si>
  <si>
    <t>Merged Doc ID - Certificate Generation ASPRT</t>
  </si>
  <si>
    <t>Link to merged Doc - Certificate Generation ASPRT</t>
  </si>
  <si>
    <t>Document Merge Status - Certificate Generation ASPRT</t>
  </si>
  <si>
    <t>Elan dusk</t>
  </si>
  <si>
    <t>Siddharth Patra</t>
  </si>
  <si>
    <t>siddharthpatra007@gmail.com</t>
  </si>
  <si>
    <t>AS</t>
  </si>
  <si>
    <t>has participated in Ascensus, a real-time case study competition, conducted as a part of Parsec, the annual technical festival of IIT Dharwad</t>
  </si>
  <si>
    <t>1Lc6jbepVo4dX3ghjnFaVj7I0mqrzoDet</t>
  </si>
  <si>
    <t>https://drive.google.com/file/d/1Lc6jbepVo4dX3ghjnFaVj7I0mqrzoDet/view?usp=drivesdk</t>
  </si>
  <si>
    <t>Mohammed Huzaif Barkati</t>
  </si>
  <si>
    <t>190030028@iitdh.ac.in</t>
  </si>
  <si>
    <t>1MkCormJvw7jZNLroCby8T1V91X53eV36</t>
  </si>
  <si>
    <t>https://drive.google.com/file/d/1MkCormJvw7jZNLroCby8T1V91X53eV36/view?usp=drivesdk</t>
  </si>
  <si>
    <t>Random team</t>
  </si>
  <si>
    <t>1QjbyqiVLAMDkcdW--8COfXAy2ytp3ylm</t>
  </si>
  <si>
    <t>https://drive.google.com/file/d/1QjbyqiVLAMDkcdW--8COfXAy2ytp3ylm/view?usp=drivesdk</t>
  </si>
  <si>
    <t>Random for SEO</t>
  </si>
  <si>
    <t>190030039@iitdh.ac.in</t>
  </si>
  <si>
    <t>19xRPtqc23aILYBawwJDNgcdqECQnJDeZ</t>
  </si>
  <si>
    <t>https://drive.google.com/file/d/19xRPtqc23aILYBawwJDNgcdqECQnJDeZ/view?usp=drivesdk</t>
  </si>
  <si>
    <t>GREAT ARJUNA ARROW</t>
  </si>
  <si>
    <t>SEDHURAMAN V</t>
  </si>
  <si>
    <t>vsedhuraman2000@gmail.com</t>
  </si>
  <si>
    <t>1AiYxlyUUXvz9i2LJhWupSWJfAx3sCn5S</t>
  </si>
  <si>
    <t>https://drive.google.com/file/d/1AiYxlyUUXvz9i2LJhWupSWJfAx3sCn5S/view?usp=drivesdk</t>
  </si>
  <si>
    <t>Ragavan b</t>
  </si>
  <si>
    <t>ragavanboopathi1999@gmail.com</t>
  </si>
  <si>
    <t>1CobEJVkcQZvscYM-XAj55PeBDix7uaei</t>
  </si>
  <si>
    <t>https://drive.google.com/file/d/1CobEJVkcQZvscYM-XAj55PeBDix7uaei/view?usp=drivesdk</t>
  </si>
  <si>
    <t>17TpdTH2y4PuJBltR1A8EnGBhrPevpkoN</t>
  </si>
  <si>
    <t>https://drive.google.com/file/d/17TpdTH2y4PuJBltR1A8EnGBhrPevpkoN/view?usp=drivesdk</t>
  </si>
  <si>
    <t>1jGicm2tcd4cnIq8TGW0eX3Oi-tKllCCJ</t>
  </si>
  <si>
    <t>https://drive.google.com/file/d/1jGicm2tcd4cnIq8TGW0eX3Oi-tKllCCJ/view?usp=drivesdk</t>
  </si>
  <si>
    <t>Thunderdogs</t>
  </si>
  <si>
    <t>Ishaan taneja</t>
  </si>
  <si>
    <t>itaneja27@gmail.com</t>
  </si>
  <si>
    <t>1jERyzIJkQH6IKf217_Lwm6RJDJ93MmAa</t>
  </si>
  <si>
    <t>https://drive.google.com/file/d/1jERyzIJkQH6IKf217_Lwm6RJDJ93MmAa/view?usp=drivesdk</t>
  </si>
  <si>
    <t>Khush Ramdev</t>
  </si>
  <si>
    <t>khushramdev@gmail.com</t>
  </si>
  <si>
    <t>1nQc1W52sko0PqFw0vOyOw63NYls1Qbkn</t>
  </si>
  <si>
    <t>https://drive.google.com/file/d/1nQc1W52sko0PqFw0vOyOw63NYls1Qbkn/view?usp=drivesdk</t>
  </si>
  <si>
    <t>Raunak Jasrasaria</t>
  </si>
  <si>
    <t>raunakjasrasaria04@gmail.com</t>
  </si>
  <si>
    <t>1-IgrAoLlr71G04xIjQAXOxa5cNModNik</t>
  </si>
  <si>
    <t>https://drive.google.com/file/d/1-IgrAoLlr71G04xIjQAXOxa5cNModNik/view?usp=drivesdk</t>
  </si>
  <si>
    <t>No Group</t>
  </si>
  <si>
    <t>1SkhWEc4M2s1p4IYJcvPz-xuFhai98HWO</t>
  </si>
  <si>
    <t>https://drive.google.com/file/d/1SkhWEc4M2s1p4IYJcvPz-xuFhai98HWO/view?usp=drivesdk</t>
  </si>
  <si>
    <t>Swapnil Agrawal</t>
  </si>
  <si>
    <t>swapnilagarwal2001@gmail.com</t>
  </si>
  <si>
    <t>1drZy_4FMJ8uIK6Bx34lfvOGwYQ6cfVAH</t>
  </si>
  <si>
    <t>https://drive.google.com/file/d/1drZy_4FMJ8uIK6Bx34lfvOGwYQ6cfVAH/view?usp=drivesdk</t>
  </si>
  <si>
    <t>The Chosen Ones</t>
  </si>
  <si>
    <t>Pragyan Paramita Rath</t>
  </si>
  <si>
    <t>pragyanrath20@gmail.com</t>
  </si>
  <si>
    <t>1KAsO9mw4YMejd2hKCxIJpOBu2a5ycEn6</t>
  </si>
  <si>
    <t>https://drive.google.com/file/d/1KAsO9mw4YMejd2hKCxIJpOBu2a5ycEn6/view?usp=drivesdk</t>
  </si>
  <si>
    <t>Arushi Thakur</t>
  </si>
  <si>
    <t>arushi2705@gmail.com</t>
  </si>
  <si>
    <t>1PVhMViAuSHia8_UbBy6hOb8x0ShFeJCg</t>
  </si>
  <si>
    <t>https://drive.google.com/file/d/1PVhMViAuSHia8_UbBy6hOb8x0ShFeJCg/view?usp=drivesdk</t>
  </si>
  <si>
    <t>DNA</t>
  </si>
  <si>
    <t>Anish Kumar Mukherjee</t>
  </si>
  <si>
    <t>f21anish@iima.ac.in</t>
  </si>
  <si>
    <t>1puTW3cFBg01k7mgqYQqTxQNGcZex5AXk</t>
  </si>
  <si>
    <t>https://drive.google.com/file/d/1puTW3cFBg01k7mgqYQqTxQNGcZex5AXk/view?usp=drivesdk</t>
  </si>
  <si>
    <t>Disha Rathod</t>
  </si>
  <si>
    <t>p21disha@iima.ac.in</t>
  </si>
  <si>
    <t>16RwsHJvSTfTO7OrsCoSZy50rdEx5cOzv</t>
  </si>
  <si>
    <t>https://drive.google.com/file/d/16RwsHJvSTfTO7OrsCoSZy50rdEx5cOzv/view?usp=drivesdk</t>
  </si>
  <si>
    <t>Nidhi Baoney</t>
  </si>
  <si>
    <t>f21nidhi@iima.ac.in</t>
  </si>
  <si>
    <t>17O-Ywlq3J2YcVSpiaWbGwjN-CBPj9C4L</t>
  </si>
  <si>
    <t>https://drive.google.com/file/d/17O-Ywlq3J2YcVSpiaWbGwjN-CBPj9C4L/view?usp=drivesdk</t>
  </si>
  <si>
    <t>Solid Tigers</t>
  </si>
  <si>
    <t>Tejas Malode</t>
  </si>
  <si>
    <t>tejasmalode1999@gmail.com</t>
  </si>
  <si>
    <t>1uzcfSrm09OQXTgUuD8oA77fVB-h5-iqd</t>
  </si>
  <si>
    <t>https://drive.google.com/file/d/1uzcfSrm09OQXTgUuD8oA77fVB-h5-iqd/view?usp=drivesdk</t>
  </si>
  <si>
    <t>Nakul Zoting</t>
  </si>
  <si>
    <t>nakulzoting05@gmail.com</t>
  </si>
  <si>
    <t>1u7WMS10uMFQimakNmibONS1poc4JsYpS</t>
  </si>
  <si>
    <t>https://drive.google.com/file/d/1u7WMS10uMFQimakNmibONS1poc4JsYpS/view?usp=drivesdk</t>
  </si>
  <si>
    <t>18HALJ6vmOOx4oit1mCXEvuoVzqvyj83d</t>
  </si>
  <si>
    <t>https://drive.google.com/file/d/18HALJ6vmOOx4oit1mCXEvuoVzqvyj83d/view?usp=drivesdk</t>
  </si>
  <si>
    <t>1-ynCBJ8gbTjxTzdEIwV43dIUoqIP1_l5</t>
  </si>
  <si>
    <t>https://drive.google.com/file/d/1-ynCBJ8gbTjxTzdEIwV43dIUoqIP1_l5/view?usp=drivesdk</t>
  </si>
  <si>
    <t>Hot Cheetozzz</t>
  </si>
  <si>
    <t>Preksha Mogra</t>
  </si>
  <si>
    <t>preksha.mogra.che20@itbhu.ac.in</t>
  </si>
  <si>
    <t>1K1BgtjA4TRfydMHm7RJhhMeVnurFkzk5</t>
  </si>
  <si>
    <t>https://drive.google.com/file/d/1K1BgtjA4TRfydMHm7RJhhMeVnurFkzk5/view?usp=drivesdk</t>
  </si>
  <si>
    <t>Jinisha Jain</t>
  </si>
  <si>
    <t>jinisha25jain@gmail.com</t>
  </si>
  <si>
    <t>1GzzS_YYgwjm1rJds17ec5qcOi2YdP8fZ</t>
  </si>
  <si>
    <t>https://drive.google.com/file/d/1GzzS_YYgwjm1rJds17ec5qcOi2YdP8fZ/view?usp=drivesdk</t>
  </si>
  <si>
    <t>Sakshi Vashishtha</t>
  </si>
  <si>
    <t>vashishthasakshi2@gmail.com</t>
  </si>
  <si>
    <t>1FYOgCkCoMLzD10IRL-D7-T7OiZAP_swk</t>
  </si>
  <si>
    <t>https://drive.google.com/file/d/1FYOgCkCoMLzD10IRL-D7-T7OiZAP_swk/view?usp=drivesdk</t>
  </si>
  <si>
    <t>Unstoppable</t>
  </si>
  <si>
    <t>Sunetra Bhattacharyya</t>
  </si>
  <si>
    <t>s.bhattacharyya@somaiya.edu</t>
  </si>
  <si>
    <t>1olFwFmNyIm5-EzNUDEzt3jkQAYF0oQqw</t>
  </si>
  <si>
    <t>https://drive.google.com/file/d/1olFwFmNyIm5-EzNUDEzt3jkQAYF0oQqw/view?usp=drivesdk</t>
  </si>
  <si>
    <t>Shreya Ghosh</t>
  </si>
  <si>
    <t>shreya.ghosh@somaiya.edu</t>
  </si>
  <si>
    <t>1Vb_zKCX_wKdPXNsp0JEg1pCXmJMueEu0</t>
  </si>
  <si>
    <t>https://drive.google.com/file/d/1Vb_zKCX_wKdPXNsp0JEg1pCXmJMueEu0/view?usp=drivesdk</t>
  </si>
  <si>
    <t>Vipanchi Jain</t>
  </si>
  <si>
    <t>vipanchi.j@somaiya.edu</t>
  </si>
  <si>
    <t>1MiGJO4Dd7H4KtOelDYYCEtHpIqdQjfx0</t>
  </si>
  <si>
    <t>https://drive.google.com/file/d/1MiGJO4Dd7H4KtOelDYYCEtHpIqdQjfx0/view?usp=drivesdk</t>
  </si>
  <si>
    <t>Renaissance</t>
  </si>
  <si>
    <t>Nikhil Daryani</t>
  </si>
  <si>
    <t>nikhildaryani25@gmail.com</t>
  </si>
  <si>
    <t>1PLJ_tDp_5uql4wCRFZ_RElr16apzpLTP</t>
  </si>
  <si>
    <t>https://drive.google.com/file/d/1PLJ_tDp_5uql4wCRFZ_RElr16apzpLTP/view?usp=drivesdk</t>
  </si>
  <si>
    <t>Abhir Gola</t>
  </si>
  <si>
    <t>abhirgola.2000@gmail.com</t>
  </si>
  <si>
    <t>16L3xYr-J3vqi_-87F3XhpcB1JpRh_0K2</t>
  </si>
  <si>
    <t>https://drive.google.com/file/d/16L3xYr-J3vqi_-87F3XhpcB1JpRh_0K2/view?usp=drivesdk</t>
  </si>
  <si>
    <t>Linchpins</t>
  </si>
  <si>
    <t>Aarti Paneru</t>
  </si>
  <si>
    <t>aarti_paneru@scmhrd.edu</t>
  </si>
  <si>
    <t>1mFV274lsbEB7-OP17Wl2quiVlUzazQv_</t>
  </si>
  <si>
    <t>https://drive.google.com/file/d/1mFV274lsbEB7-OP17Wl2quiVlUzazQv_/view?usp=drivesdk</t>
  </si>
  <si>
    <t>Vishal L</t>
  </si>
  <si>
    <t>vishal_l@scmhrd.edu</t>
  </si>
  <si>
    <t>1oLowb6LUCFyIoqqwVXtzACb7JAZaDijZ</t>
  </si>
  <si>
    <t>https://drive.google.com/file/d/1oLowb6LUCFyIoqqwVXtzACb7JAZaDijZ/view?usp=drivesdk</t>
  </si>
  <si>
    <t>Blazers</t>
  </si>
  <si>
    <t>Abhishek Acharjee</t>
  </si>
  <si>
    <t>abhishek_d23@iift.edu</t>
  </si>
  <si>
    <t>1pWLeoUo4QZrvLuFSfpNTkfEpHyCk6KmB</t>
  </si>
  <si>
    <t>https://drive.google.com/file/d/1pWLeoUo4QZrvLuFSfpNTkfEpHyCk6KmB/view?usp=drivesdk</t>
  </si>
  <si>
    <t>Namit Gadge</t>
  </si>
  <si>
    <t>namit_d23@iift.edu</t>
  </si>
  <si>
    <t>15syOQt8rYDM8TzzOnKdHOMB4Rf6LJzXx</t>
  </si>
  <si>
    <t>https://drive.google.com/file/d/15syOQt8rYDM8TzzOnKdHOMB4Rf6LJzXx/view?usp=drivesdk</t>
  </si>
  <si>
    <t>Rutvik Modi</t>
  </si>
  <si>
    <t>modi_d23@iift.edu</t>
  </si>
  <si>
    <t>1f_tIsnu1nlCELmLL1ymm1CWahn3FrzA3</t>
  </si>
  <si>
    <t>https://drive.google.com/file/d/1f_tIsnu1nlCELmLL1ymm1CWahn3FrzA3/view?usp=drivesdk</t>
  </si>
  <si>
    <t>Silver lining</t>
  </si>
  <si>
    <t>Rajeev Kumar Sinha</t>
  </si>
  <si>
    <t>1spqIAtvk5CSea7ZNY8pev93gGQ5pZnfy</t>
  </si>
  <si>
    <t>https://drive.google.com/file/d/1spqIAtvk5CSea7ZNY8pev93gGQ5pZnfy/view?usp=drivesdk</t>
  </si>
  <si>
    <t>Komal kumari</t>
  </si>
  <si>
    <t>komaltiwary03@gmail.com</t>
  </si>
  <si>
    <t>15rzlSIBc7qSNq1vdOFw76_n9GojLnIby</t>
  </si>
  <si>
    <t>https://drive.google.com/file/d/15rzlSIBc7qSNq1vdOFw76_n9GojLnIby/view?usp=drivesdk</t>
  </si>
  <si>
    <t>Tiya Sharma</t>
  </si>
  <si>
    <t>tiya555sharma@gmail.com</t>
  </si>
  <si>
    <t>1hwSuJOEneSS3Yr5XYNxe98ChPUgukl5N</t>
  </si>
  <si>
    <t>https://drive.google.com/file/d/1hwSuJOEneSS3Yr5XYNxe98ChPUgukl5N/view?usp=drivesdk</t>
  </si>
  <si>
    <t>1AC7LAaln9KPAWit55ylGFYUsjVdrUxhn</t>
  </si>
  <si>
    <t>https://drive.google.com/file/d/1AC7LAaln9KPAWit55ylGFYUsjVdrUxhn/view?usp=drivesdk</t>
  </si>
  <si>
    <t>1YNqk9zmNmTIL8K_H2GIejUjgSLrN5ukd</t>
  </si>
  <si>
    <t>https://drive.google.com/file/d/1YNqk9zmNmTIL8K_H2GIejUjgSLrN5ukd/view?usp=drivesdk</t>
  </si>
  <si>
    <t>Niheeth Thummala</t>
  </si>
  <si>
    <t>cs20b058@iittp.ac.in</t>
  </si>
  <si>
    <t>10jPAXhUebxe7o-Q-qgVA8dLQ2bw7y4X-</t>
  </si>
  <si>
    <t>https://drive.google.com/file/d/10jPAXhUebxe7o-Q-qgVA8dLQ2bw7y4X-/view?usp=drivesdk</t>
  </si>
  <si>
    <t>Sirish Sekhar</t>
  </si>
  <si>
    <t>cs20b043@iittp.ac.in</t>
  </si>
  <si>
    <t>1G8CC3zfKliEiYRE7C7Tn788mBIjhERs5</t>
  </si>
  <si>
    <t>https://drive.google.com/file/d/1G8CC3zfKliEiYRE7C7Tn788mBIjhERs5/view?usp=drivesdk</t>
  </si>
  <si>
    <t>Jakku Prasanna Kumar Reddy</t>
  </si>
  <si>
    <t>cs20b013@iittp.ac.in</t>
  </si>
  <si>
    <t>1_wb3YJgDsAYK3Ctc-_LNN3zFn1szonQ-</t>
  </si>
  <si>
    <t>https://drive.google.com/file/d/1_wb3YJgDsAYK3Ctc-_LNN3zFn1szonQ-/view?usp=drivesdk</t>
  </si>
  <si>
    <t>16M_GG59RYcThr6ft5n-J6UBxvEd4UTCX</t>
  </si>
  <si>
    <t>https://drive.google.com/file/d/16M_GG59RYcThr6ft5n-J6UBxvEd4UTCX/view?usp=drivesdk</t>
  </si>
  <si>
    <t>1h4ThzltR4dKoGPICx_BMsWbDlCX5T27n</t>
  </si>
  <si>
    <t>https://drive.google.com/file/d/1h4ThzltR4dKoGPICx_BMsWbDlCX5T27n/view?usp=drivesdk</t>
  </si>
  <si>
    <t>Nitin Vangipuram</t>
  </si>
  <si>
    <t>210020051@iitdh.ac.in</t>
  </si>
  <si>
    <t>1Osy0Dgi-D3LPFjhuA7E3GEL4ywjrXZh5</t>
  </si>
  <si>
    <t>https://drive.google.com/file/d/1Osy0Dgi-D3LPFjhuA7E3GEL4ywjrXZh5/view?usp=drivesdk</t>
  </si>
  <si>
    <t>Trailblazers</t>
  </si>
  <si>
    <t>NIMISHA SINGH</t>
  </si>
  <si>
    <t>nimisha.singh.che20@itbhu.ac.in</t>
  </si>
  <si>
    <t>1E1C5K3zgmGDUxtHEQmtvpTi5nIwpdVzG</t>
  </si>
  <si>
    <t>https://drive.google.com/file/d/1E1C5K3zgmGDUxtHEQmtvpTi5nIwpdVzG/view?usp=drivesdk</t>
  </si>
  <si>
    <t>Bhavna Chavan</t>
  </si>
  <si>
    <t>bhavna.student.ece20@itbhu.ac.in</t>
  </si>
  <si>
    <t>1uGKJWrHlLQ6xhqgUdZ-DP6CjHPnxh0-B</t>
  </si>
  <si>
    <t>https://drive.google.com/file/d/1uGKJWrHlLQ6xhqgUdZ-DP6CjHPnxh0-B/view?usp=drivesdk</t>
  </si>
  <si>
    <t>Nakshatra Patil</t>
  </si>
  <si>
    <t>nakshatra.patil.mec20@itbhu.ac.in</t>
  </si>
  <si>
    <t>1j3cRUPtEVJQlkZBljVwFgdFjpT15YjkE</t>
  </si>
  <si>
    <t>https://drive.google.com/file/d/1j3cRUPtEVJQlkZBljVwFgdFjpT15YjkE/view?usp=drivesdk</t>
  </si>
  <si>
    <t>Sapables</t>
  </si>
  <si>
    <t>LAKSHITA BAGORIA</t>
  </si>
  <si>
    <t>2019ume0204@iitjammu.ac.in</t>
  </si>
  <si>
    <t>1keAgg9aSef74GQI7L69cgYAL7IIyUuex</t>
  </si>
  <si>
    <t>https://drive.google.com/file/d/1keAgg9aSef74GQI7L69cgYAL7IIyUuex/view?usp=drivesdk</t>
  </si>
  <si>
    <t>Rishabhdhwaj Bharadwaj</t>
  </si>
  <si>
    <t>2019ume0184@iitjammu.ac.in</t>
  </si>
  <si>
    <t>1ZFajY7solKDg7pDfEGfCwFNcVSBCTp6-</t>
  </si>
  <si>
    <t>https://drive.google.com/file/d/1ZFajY7solKDg7pDfEGfCwFNcVSBCTp6-/view?usp=drivesdk</t>
  </si>
  <si>
    <t>Pyro</t>
  </si>
  <si>
    <t>Chiman Deka</t>
  </si>
  <si>
    <t>dekaonbest1323@gmail.com</t>
  </si>
  <si>
    <t>1HlGYkTTgvKBhQdCCP3gfXyOY8B-b_XUb</t>
  </si>
  <si>
    <t>https://drive.google.com/file/d/1HlGYkTTgvKBhQdCCP3gfXyOY8B-b_XUb/view?usp=drivesdk</t>
  </si>
  <si>
    <t>Trilosan Boro</t>
  </si>
  <si>
    <t>trilosanb001@gmail.com</t>
  </si>
  <si>
    <t>1qgwHAyPBqf2cTmogQj5lTlaSQndqagL2</t>
  </si>
  <si>
    <t>https://drive.google.com/file/d/1qgwHAyPBqf2cTmogQj5lTlaSQndqagL2/view?usp=drivesdk</t>
  </si>
  <si>
    <t>Ecosaver</t>
  </si>
  <si>
    <t>Devensh Raj</t>
  </si>
  <si>
    <t>iamthepeopleofindia@gmail.com</t>
  </si>
  <si>
    <t>1m784NUxS0kI9-u4RDMFuipUAZstp4e9E</t>
  </si>
  <si>
    <t>https://drive.google.com/file/d/1m784NUxS0kI9-u4RDMFuipUAZstp4e9E/view?usp=drivesdk</t>
  </si>
  <si>
    <t>Safar Par</t>
  </si>
  <si>
    <t>devensh.dst@gmail.com</t>
  </si>
  <si>
    <t>1AfKBtyVPWkP-z8E0u1BPiBc9LBGrO0SW</t>
  </si>
  <si>
    <t>https://drive.google.com/file/d/1AfKBtyVPWkP-z8E0u1BPiBc9LBGrO0SW/view?usp=drivesdk</t>
  </si>
  <si>
    <t>ZEAL</t>
  </si>
  <si>
    <t>210010005@iitdh.ac.in</t>
  </si>
  <si>
    <t>1SwNJGjHt1A21j-49rLCb4jEdfybIBjWy</t>
  </si>
  <si>
    <t>https://drive.google.com/file/d/1SwNJGjHt1A21j-49rLCb4jEdfybIBjWy/view?usp=drivesdk</t>
  </si>
  <si>
    <t>ASHWIN WAGHMARE</t>
  </si>
  <si>
    <t>210010060@iitdh.ac.in</t>
  </si>
  <si>
    <t>1ImMPiZgbgP4-09RQw9TI-N_61l14rkmN</t>
  </si>
  <si>
    <t>https://drive.google.com/file/d/1ImMPiZgbgP4-09RQw9TI-N_61l14rkmN/view?usp=drivesdk</t>
  </si>
  <si>
    <t>TALLURI GEETHAM SAI CHARAN</t>
  </si>
  <si>
    <t>210020050@iitdh.ac.in</t>
  </si>
  <si>
    <t>15lObMoVLIaO8UwNem0uLKt43TO8TkD7n</t>
  </si>
  <si>
    <t>https://drive.google.com/file/d/15lObMoVLIaO8UwNem0uLKt43TO8TkD7n/view?usp=drivesdk</t>
  </si>
  <si>
    <t>Ascendus</t>
  </si>
  <si>
    <t>Rashmi Kumari</t>
  </si>
  <si>
    <t>inadse410@gmail.com</t>
  </si>
  <si>
    <t>1sLkz8oUQaa_eMFU2MnTAE4wg_DClc52B</t>
  </si>
  <si>
    <t>https://drive.google.com/file/d/1sLkz8oUQaa_eMFU2MnTAE4wg_DClc52B/view?usp=drivesdk</t>
  </si>
  <si>
    <t>Ravi Raj</t>
  </si>
  <si>
    <t>mr.rjraviraj@gmail.com</t>
  </si>
  <si>
    <t>1VQc9l3Gp3FK7qJBgUpE38Ge82Yjmkq2Q</t>
  </si>
  <si>
    <t>https://drive.google.com/file/d/1VQc9l3Gp3FK7qJBgUpE38Ge82Yjmkq2Q/view?usp=drivesdk</t>
  </si>
  <si>
    <t>Varun Limaye</t>
  </si>
  <si>
    <t>1aWq0-fkr8ecHQ0IXUFRMUIZe_MI8Qr4y</t>
  </si>
  <si>
    <t>https://drive.google.com/file/d/1aWq0-fkr8ecHQ0IXUFRMUIZe_MI8Qr4y/view?usp=drivesdk</t>
  </si>
  <si>
    <t>Darshan Deshmukh</t>
  </si>
  <si>
    <t>210030008@iitdh.ac.in</t>
  </si>
  <si>
    <t>18T93RtaDGDUmlYgguqSENgy1KQmvmOZK</t>
  </si>
  <si>
    <t>https://drive.google.com/file/d/18T93RtaDGDUmlYgguqSENgy1KQmvmOZK/view?usp=drivesdk</t>
  </si>
  <si>
    <t>Atharv Gade</t>
  </si>
  <si>
    <t>210020004@iitdh.ac.in</t>
  </si>
  <si>
    <t>1TvB-3iAcvyLf9_8SDx9wOKTc7Yc6AghU</t>
  </si>
  <si>
    <t>https://drive.google.com/file/d/1TvB-3iAcvyLf9_8SDx9wOKTc7Yc6AghU/view?usp=drivesdk</t>
  </si>
  <si>
    <t>1xP5A9jKKvI4GvTVlKsTuMQNyDNFWObgo</t>
  </si>
  <si>
    <t>https://drive.google.com/file/d/1xP5A9jKKvI4GvTVlKsTuMQNyDNFWObgo/view?usp=drivesdk</t>
  </si>
  <si>
    <t>1lm-SasKvqaO0QS2NSu4Xk0UljCLiO15Q</t>
  </si>
  <si>
    <t>https://drive.google.com/file/d/1lm-SasKvqaO0QS2NSu4Xk0UljCLiO15Q/view?usp=drivesdk</t>
  </si>
  <si>
    <t>TAMMINAINA SYAM KUMAR</t>
  </si>
  <si>
    <t>210030038@iitdh.ac.in</t>
  </si>
  <si>
    <t>1QSKtUaqXIMJNLuwoAkjzbkNSsU86tE0q</t>
  </si>
  <si>
    <t>https://drive.google.com/file/d/1QSKtUaqXIMJNLuwoAkjzbkNSsU86tE0q/view?usp=drivesdk</t>
  </si>
  <si>
    <t>BENGAL TIGERS</t>
  </si>
  <si>
    <t>shibangi barua</t>
  </si>
  <si>
    <t>shibangi.barua.phe17@itbhu.ac.in</t>
  </si>
  <si>
    <t>1JsPIrFfGkcMjB3it6WSNctJ_Xmno3ksd</t>
  </si>
  <si>
    <t>https://drive.google.com/file/d/1JsPIrFfGkcMjB3it6WSNctJ_Xmno3ksd/view?usp=drivesdk</t>
  </si>
  <si>
    <t>nilanjan adhikari</t>
  </si>
  <si>
    <t>nilanjan.adhikari.phe17@iitbhu.ac.in</t>
  </si>
  <si>
    <t>19uwhUVKoff4J4xGLLnuFSxS29Myy4C2C</t>
  </si>
  <si>
    <t>https://drive.google.com/file/d/19uwhUVKoff4J4xGLLnuFSxS29Myy4C2C/view?usp=drivesdk</t>
  </si>
  <si>
    <t>Assassins</t>
  </si>
  <si>
    <t>Soumya Navnit Rank</t>
  </si>
  <si>
    <t>soumyarank@gmail.com</t>
  </si>
  <si>
    <t>15KtbOKT_FIvNTCs2LJ9GtpTKU2TDbs15</t>
  </si>
  <si>
    <t>https://drive.google.com/file/d/15KtbOKT_FIvNTCs2LJ9GtpTKU2TDbs15/view?usp=drivesdk</t>
  </si>
  <si>
    <t>Agrim Jain</t>
  </si>
  <si>
    <t>159MIaBxyAFeAyQfH3i8d4ZV1RF7RxPao</t>
  </si>
  <si>
    <t>https://drive.google.com/file/d/159MIaBxyAFeAyQfH3i8d4ZV1RF7RxPao/view?usp=drivesdk</t>
  </si>
  <si>
    <t>Tanishq Trivedi</t>
  </si>
  <si>
    <t>sea6aviator@gmail.com</t>
  </si>
  <si>
    <t>1H17g3WefjFPUXBOz2SBqoEw1l4Rj8wqB</t>
  </si>
  <si>
    <t>https://drive.google.com/file/d/1H17g3WefjFPUXBOz2SBqoEw1l4Rj8wqB/view?usp=drivesdk</t>
  </si>
  <si>
    <t>ArmyAnts</t>
  </si>
  <si>
    <t>Sumedhsing Bhagwansing Rajput</t>
  </si>
  <si>
    <t>190030042@iitdh.ac.in</t>
  </si>
  <si>
    <t>1pYoX8DphLA9lWccZIE6b51spaySOMlsP</t>
  </si>
  <si>
    <t>https://drive.google.com/file/d/1pYoX8DphLA9lWccZIE6b51spaySOMlsP/view?usp=drivesdk</t>
  </si>
  <si>
    <t>Saurabh Ratnaparkhi</t>
  </si>
  <si>
    <t>190030036@iitdh.ac.in</t>
  </si>
  <si>
    <t>1qqwugU8rvTrOQ7CXFtOber2MjdbU02LI</t>
  </si>
  <si>
    <t>https://drive.google.com/file/d/1qqwugU8rvTrOQ7CXFtOber2MjdbU02LI/view?usp=drivesdk</t>
  </si>
  <si>
    <t>KASUKABE DEFENCE FORCE</t>
  </si>
  <si>
    <t>Mradushi Shukla</t>
  </si>
  <si>
    <t>mradushi9920@gmail.com</t>
  </si>
  <si>
    <t>1RaZLn2i-Ck2tkKrYmwP-mLbEZdP9cxfa</t>
  </si>
  <si>
    <t>https://drive.google.com/file/d/1RaZLn2i-Ck2tkKrYmwP-mLbEZdP9cxfa/view?usp=drivesdk</t>
  </si>
  <si>
    <t>Ayushi Agarwal</t>
  </si>
  <si>
    <t>ayushiagarwal044@gmail.com</t>
  </si>
  <si>
    <t>1FgHyKWYPQTQVM51wmmmSCrpIRrdpSROv</t>
  </si>
  <si>
    <t>https://drive.google.com/file/d/1FgHyKWYPQTQVM51wmmmSCrpIRrdpSROv/view?usp=drivesdk</t>
  </si>
  <si>
    <t>Akshra Gupta</t>
  </si>
  <si>
    <t>akshragupta8@gmail.com</t>
  </si>
  <si>
    <t>1-3spHRk2b8CGOfs-Ai_TLQ6axkNY2cDT</t>
  </si>
  <si>
    <t>https://drive.google.com/file/d/1-3spHRk2b8CGOfs-Ai_TLQ6axkNY2cDT/view?usp=drivesdk</t>
  </si>
  <si>
    <t>A2CODER</t>
  </si>
  <si>
    <t>ARBIND KUMAR RAO</t>
  </si>
  <si>
    <t>1900520109003@ietlucknow.ac.in</t>
  </si>
  <si>
    <t>1XabD1GIQQLTDQXt-iXdZX3Q8QL5TtdZX</t>
  </si>
  <si>
    <t>https://drive.google.com/file/d/1XabD1GIQQLTDQXt-iXdZX3Q8QL5TtdZX/view?usp=drivesdk</t>
  </si>
  <si>
    <t>ALOK KUMAR TYAGI</t>
  </si>
  <si>
    <t>alokkumartyagi385@gmail.com</t>
  </si>
  <si>
    <t>1y3eV_oI_-FYlVbcqBsJCxSIuU6UVkLk9</t>
  </si>
  <si>
    <t>https://drive.google.com/file/d/1y3eV_oI_-FYlVbcqBsJCxSIuU6UVkLk9/view?usp=drivesdk</t>
  </si>
  <si>
    <t>astronull</t>
  </si>
  <si>
    <t>Kuldeep_Meena 20je0499</t>
  </si>
  <si>
    <t>20je0499@ee.iitism.ac.in</t>
  </si>
  <si>
    <t>1qVmUResiasXPiDHk0X3iEV4LhySoCqsP</t>
  </si>
  <si>
    <t>https://drive.google.com/file/d/1qVmUResiasXPiDHk0X3iEV4LhySoCqsP/view?usp=drivesdk</t>
  </si>
  <si>
    <t>Abhishek Goyal</t>
  </si>
  <si>
    <t>20je0031@mme.iitism.ac.in</t>
  </si>
  <si>
    <t>1CFpwRnCUxss3ZxKkwFecEnDlDscWw0A-</t>
  </si>
  <si>
    <t>https://drive.google.com/file/d/1CFpwRnCUxss3ZxKkwFecEnDlDscWw0A-/view?usp=drivesdk</t>
  </si>
  <si>
    <t>Techytwo</t>
  </si>
  <si>
    <t>KANIGA B</t>
  </si>
  <si>
    <t>kaniga.ei21@bitsathy.ac.in</t>
  </si>
  <si>
    <t>1E_BfwlI98C0B_x2hPQEx7HRpAF3p5uRu</t>
  </si>
  <si>
    <t>https://drive.google.com/file/d/1E_BfwlI98C0B_x2hPQEx7HRpAF3p5uRu/view?usp=drivesdk</t>
  </si>
  <si>
    <t>JAYAHARINI A S</t>
  </si>
  <si>
    <t>jayaharini.ei21@bitsathy.ac.in</t>
  </si>
  <si>
    <t>10dMzgXM5XCzIEnqfqnBY1fxcyGQe4Sln</t>
  </si>
  <si>
    <t>https://drive.google.com/file/d/10dMzgXM5XCzIEnqfqnBY1fxcyGQe4Sln/view?usp=drivesdk</t>
  </si>
  <si>
    <t>THREE ROSES</t>
  </si>
  <si>
    <t>BHAVANI P V</t>
  </si>
  <si>
    <t>bhavani.fd21@bitsathy.ac.in</t>
  </si>
  <si>
    <t>1ujMbywrQT-V-2JTkhWwLrALHNop0FWJU</t>
  </si>
  <si>
    <t>https://drive.google.com/file/d/1ujMbywrQT-V-2JTkhWwLrALHNop0FWJU/view?usp=drivesdk</t>
  </si>
  <si>
    <t>MADHUMITHA DHARSHINEE G</t>
  </si>
  <si>
    <t>madhumitadharshinee.ec21@bitsathy.ac.in</t>
  </si>
  <si>
    <t>1sroTWlOLjqk9GLGFcwwJrVf7PYcgohr-</t>
  </si>
  <si>
    <t>https://drive.google.com/file/d/1sroTWlOLjqk9GLGFcwwJrVf7PYcgohr-/view?usp=drivesdk</t>
  </si>
  <si>
    <t>PONDHARSINI R</t>
  </si>
  <si>
    <t>pondharsini.se21@bitsathy.ac.in</t>
  </si>
  <si>
    <t>11MM1GkzW8n_Zdc3K4gsWdNbnCyrSLUCO</t>
  </si>
  <si>
    <t>https://drive.google.com/file/d/11MM1GkzW8n_Zdc3K4gsWdNbnCyrSLUCO/view?usp=drivesdk</t>
  </si>
  <si>
    <t>AsmiGaurav</t>
  </si>
  <si>
    <t>Asmita Kushwaha</t>
  </si>
  <si>
    <t>asmikush11@gmail.com</t>
  </si>
  <si>
    <t>1nbptcx5wV9f9tZrMS4bDsM3RnSywV2pk</t>
  </si>
  <si>
    <t>https://drive.google.com/file/d/1nbptcx5wV9f9tZrMS4bDsM3RnSywV2pk/view?usp=drivesdk</t>
  </si>
  <si>
    <t>Gaurav Jadaun</t>
  </si>
  <si>
    <t>gaurav14jadaun@gmail.com</t>
  </si>
  <si>
    <t>1Biwuu65EMgEaU6ujcK3Z94aQyo63k1Cq</t>
  </si>
  <si>
    <t>https://drive.google.com/file/d/1Biwuu65EMgEaU6ujcK3Z94aQyo63k1Cq/view?usp=drivesdk</t>
  </si>
  <si>
    <t>Ikigai</t>
  </si>
  <si>
    <t>Upasana Mishra</t>
  </si>
  <si>
    <t>upasana_mishra@scmhrd.edu</t>
  </si>
  <si>
    <t>1bKpaTTJBGotXH5mt6n2EaDL3bwJCtVEU</t>
  </si>
  <si>
    <t>https://drive.google.com/file/d/1bKpaTTJBGotXH5mt6n2EaDL3bwJCtVEU/view?usp=drivesdk</t>
  </si>
  <si>
    <t>Abhishek Tripathi</t>
  </si>
  <si>
    <t>tripathi_abhishek@scmhrd.edu</t>
  </si>
  <si>
    <t>1RSCWsX9q3BdWzlRx91rv8-tTBuWYRM0N</t>
  </si>
  <si>
    <t>https://drive.google.com/file/d/1RSCWsX9q3BdWzlRx91rv8-tTBuWYRM0N/view?usp=drivesdk</t>
  </si>
  <si>
    <t>Code Riders</t>
  </si>
  <si>
    <t>pratibhamanoj2277@gmail.com</t>
  </si>
  <si>
    <t>1Zp9FXrsz1YfXkGh9I-VxS6WHeXxgXFRr</t>
  </si>
  <si>
    <t>https://drive.google.com/file/d/1Zp9FXrsz1YfXkGh9I-VxS6WHeXxgXFRr/view?usp=drivesdk</t>
  </si>
  <si>
    <t>Kashish Oswal</t>
  </si>
  <si>
    <t>ac9.kash@gmail.com</t>
  </si>
  <si>
    <t>1sKgSxMlOLPrBoZRH2S2N7RK9bG6XtL2O</t>
  </si>
  <si>
    <t>https://drive.google.com/file/d/1sKgSxMlOLPrBoZRH2S2N7RK9bG6XtL2O/view?usp=drivesdk</t>
  </si>
  <si>
    <t>Shivani Srivastava</t>
  </si>
  <si>
    <t>shivanisudhir202@gmail.com</t>
  </si>
  <si>
    <t>1xEfaoKhUkNQsUYZ3vMzb05B-MO3Qmzn9</t>
  </si>
  <si>
    <t>https://drive.google.com/file/d/1xEfaoKhUkNQsUYZ3vMzb05B-MO3Qmzn9/view?usp=drivesdk</t>
  </si>
  <si>
    <t>Niranjan</t>
  </si>
  <si>
    <t>alex tom</t>
  </si>
  <si>
    <t>atom31philip@gmail.com</t>
  </si>
  <si>
    <t>1ztgpXsiXjIBBifevxqlTriKzCELEAPqw</t>
  </si>
  <si>
    <t>https://drive.google.com/file/d/1ztgpXsiXjIBBifevxqlTriKzCELEAPqw/view?usp=drivesdk</t>
  </si>
  <si>
    <t>Adhish</t>
  </si>
  <si>
    <t>adhishshaj@gmail.com</t>
  </si>
  <si>
    <t>1BQIzID1AFp611wUvxpu19l5ymvaGOoi0</t>
  </si>
  <si>
    <t>https://drive.google.com/file/d/1BQIzID1AFp611wUvxpu19l5ymvaGOoi0/view?usp=drivesdk</t>
  </si>
  <si>
    <t>Adithya</t>
  </si>
  <si>
    <t>adithyavivek01@gmail.com</t>
  </si>
  <si>
    <t>1T0wei_O2YfHz0dEWdWr5LJ9_DyuRyTUC</t>
  </si>
  <si>
    <t>https://drive.google.com/file/d/1T0wei_O2YfHz0dEWdWr5LJ9_DyuRyTUC/view?usp=drivesdk</t>
  </si>
  <si>
    <t>1kSaI87YMVrY5vriU17IOMS5-8yuNcGzH</t>
  </si>
  <si>
    <t>https://drive.google.com/file/d/1kSaI87YMVrY5vriU17IOMS5-8yuNcGzH/view?usp=drivesdk</t>
  </si>
  <si>
    <t>1gctQW-ANmZpBalH1QM-LZMAzyK-5WDek</t>
  </si>
  <si>
    <t>https://drive.google.com/file/d/1gctQW-ANmZpBalH1QM-LZMAzyK-5WDek/view?usp=drivesdk</t>
  </si>
  <si>
    <t>Emgineers</t>
  </si>
  <si>
    <t>Dhruv</t>
  </si>
  <si>
    <t>dhruvchoudhari@gmail.com</t>
  </si>
  <si>
    <t>1g-bY3Rfh0PzQcBjEb9_GApvQ8DSWFucr</t>
  </si>
  <si>
    <t>https://drive.google.com/file/d/1g-bY3Rfh0PzQcBjEb9_GApvQ8DSWFucr/view?usp=drivesdk</t>
  </si>
  <si>
    <t>Pushkar</t>
  </si>
  <si>
    <t>hitmanharsh2345@gmail.com</t>
  </si>
  <si>
    <t>1nrQIBKdcQ-CMV-cdsMrIwdogS5EGW3Rp</t>
  </si>
  <si>
    <t>https://drive.google.com/file/d/1nrQIBKdcQ-CMV-cdsMrIwdogS5EGW3Rp/view?usp=drivesdk</t>
  </si>
  <si>
    <t>Naitik</t>
  </si>
  <si>
    <t>naitikraj10001@gmail.com</t>
  </si>
  <si>
    <t>18LGdgjnQ1tp6gcJd2LNv9rK3cU82L8gl</t>
  </si>
  <si>
    <t>https://drive.google.com/file/d/18LGdgjnQ1tp6gcJd2LNv9rK3cU82L8gl/view?usp=drivesdk</t>
  </si>
  <si>
    <t>Z^2</t>
  </si>
  <si>
    <t>Cebajel Tanan</t>
  </si>
  <si>
    <t>210010055@iitdh.ac.in</t>
  </si>
  <si>
    <t>1bC-IMlqFGRbnx4gdYPr2psPvB9HN6p1G</t>
  </si>
  <si>
    <t>https://drive.google.com/file/d/1bC-IMlqFGRbnx4gdYPr2psPvB9HN6p1G/view?usp=drivesdk</t>
  </si>
  <si>
    <t>Shivesh Panday</t>
  </si>
  <si>
    <t>210020044@iitdh.ac.in</t>
  </si>
  <si>
    <t>1XLS9qXdUnLKf-sYEZbRN6aonc3_HBXEc</t>
  </si>
  <si>
    <t>https://drive.google.com/file/d/1XLS9qXdUnLKf-sYEZbRN6aonc3_HBXEc/view?usp=drivesdk</t>
  </si>
  <si>
    <t>Mulling Wallflowers</t>
  </si>
  <si>
    <t>Asvitha S</t>
  </si>
  <si>
    <t>asvitha.ftv@gmail.com</t>
  </si>
  <si>
    <t>1Iq1EM22TuXG44dttFR48wz5_pqSOAJCl</t>
  </si>
  <si>
    <t>https://drive.google.com/file/d/1Iq1EM22TuXG44dttFR48wz5_pqSOAJCl/view?usp=drivesdk</t>
  </si>
  <si>
    <t>Himanika M</t>
  </si>
  <si>
    <t>m.himanika@gmail.com</t>
  </si>
  <si>
    <t>19fIOX6sk8OGLC8qDyfL_iHESV_ibZRe2</t>
  </si>
  <si>
    <t>https://drive.google.com/file/d/19fIOX6sk8OGLC8qDyfL_iHESV_ibZRe2/view?usp=drivesdk</t>
  </si>
  <si>
    <t>14FW-Vy4uj7gk6A7eSuWphAgxdHmlBmDA</t>
  </si>
  <si>
    <t>https://drive.google.com/file/d/14FW-Vy4uj7gk6A7eSuWphAgxdHmlBmDA/view?usp=drivesdk</t>
  </si>
  <si>
    <t>200010039@iitdh.ac.in</t>
  </si>
  <si>
    <t>1KWRAf8H_vuQr68sp97gYKXgSTUmXHvFq</t>
  </si>
  <si>
    <t>https://drive.google.com/file/d/1KWRAf8H_vuQr68sp97gYKXgSTUmXHvFq/view?usp=drivesdk</t>
  </si>
  <si>
    <t>Deepankar Vijay Dongare</t>
  </si>
  <si>
    <t>190010016@iitdh.ac.in</t>
  </si>
  <si>
    <t>1RDy3bN2pAjYN8CC2m672cUN84YtmfH39</t>
  </si>
  <si>
    <t>https://drive.google.com/file/d/1RDy3bN2pAjYN8CC2m672cUN84YtmfH39/view?usp=drivesdk</t>
  </si>
  <si>
    <t>Coveters</t>
  </si>
  <si>
    <t>17iA04l-87uZA52IALb2GVSiu74Ja0Rcs</t>
  </si>
  <si>
    <t>https://drive.google.com/file/d/17iA04l-87uZA52IALb2GVSiu74Ja0Rcs/view?usp=drivesdk</t>
  </si>
  <si>
    <t>Yusuf turabi</t>
  </si>
  <si>
    <t>190030049@iitdh.ac.in</t>
  </si>
  <si>
    <t>1YiFGXjtmT1t6EFVZ5O7OS3E4teOCaG_8</t>
  </si>
  <si>
    <t>https://drive.google.com/file/d/1YiFGXjtmT1t6EFVZ5O7OS3E4teOCaG_8/view?usp=drivesdk</t>
  </si>
  <si>
    <t>Gordian Knot</t>
  </si>
  <si>
    <t>Dibyangshu sahoo</t>
  </si>
  <si>
    <t>dibyangshu.sahoo@gmail.com</t>
  </si>
  <si>
    <t>1ejXtyuY5jES2DgfuHE8a30PRqV-oEUwt</t>
  </si>
  <si>
    <t>https://drive.google.com/file/d/1ejXtyuY5jES2DgfuHE8a30PRqV-oEUwt/view?usp=drivesdk</t>
  </si>
  <si>
    <t>Subhadeep Mondal</t>
  </si>
  <si>
    <t>msubha254254@gmail.com</t>
  </si>
  <si>
    <t>1BVcwZ2mdxsFXcbDWUc0ERCpAy-WSWnll</t>
  </si>
  <si>
    <t>https://drive.google.com/file/d/1BVcwZ2mdxsFXcbDWUc0ERCpAy-WSWnll/view?usp=drivesdk</t>
  </si>
  <si>
    <t>TEAM LITHIUM</t>
  </si>
  <si>
    <t>Mukkamalla Sai Suhas Reddy</t>
  </si>
  <si>
    <t>210020030@iitdh.ac.in</t>
  </si>
  <si>
    <t>1qDDaQDxW3LE86rvx0CMssUo0FPGe10CJ</t>
  </si>
  <si>
    <t>https://drive.google.com/file/d/1qDDaQDxW3LE86rvx0CMssUo0FPGe10CJ/view?usp=drivesdk</t>
  </si>
  <si>
    <t>Om Suhas Deshmukh</t>
  </si>
  <si>
    <t>210010033@iitdh.ac.in</t>
  </si>
  <si>
    <t>1uZDeIuoqSnT2hIuZR_gu5rBUcXisCUAI</t>
  </si>
  <si>
    <t>https://drive.google.com/file/d/1uZDeIuoqSnT2hIuZR_gu5rBUcXisCUAI/view?usp=drivesdk</t>
  </si>
  <si>
    <t>Arindam Thander</t>
  </si>
  <si>
    <t>210030004@iitdh.ac.in</t>
  </si>
  <si>
    <t>1vkvQ1Jsp208cqTqmbNiCJE6ixGn0MzON</t>
  </si>
  <si>
    <t>https://drive.google.com/file/d/1vkvQ1Jsp208cqTqmbNiCJE6ixGn0MzON/view?usp=drivesdk</t>
  </si>
  <si>
    <t>Stargaze</t>
  </si>
  <si>
    <t>Nitin Madhukar</t>
  </si>
  <si>
    <t>nmadhukar97@gmail.com</t>
  </si>
  <si>
    <t>1URjqruC5iI0ev5soE31xTouVNs2G8Rxa</t>
  </si>
  <si>
    <t>https://drive.google.com/file/d/1URjqruC5iI0ev5soE31xTouVNs2G8Rxa/view?usp=drivesdk</t>
  </si>
  <si>
    <t>Kritika Pandey</t>
  </si>
  <si>
    <t>kritikapandey.kp@gmail.com</t>
  </si>
  <si>
    <t>1QVQbPM9h_yqfv0MmNGYD3FCD-hZnGHvX</t>
  </si>
  <si>
    <t>https://drive.google.com/file/d/1QVQbPM9h_yqfv0MmNGYD3FCD-hZnGHvX/view?usp=drivesdk</t>
  </si>
  <si>
    <t>BrokeBraniacs</t>
  </si>
  <si>
    <t>Diksha Sinha</t>
  </si>
  <si>
    <t>2019uce0042@iitjammu.ac.in</t>
  </si>
  <si>
    <t>16niz0EIwtKKIpGgMp1PwsJy8C9Xyr_1U</t>
  </si>
  <si>
    <t>https://drive.google.com/file/d/16niz0EIwtKKIpGgMp1PwsJy8C9Xyr_1U/view?usp=drivesdk</t>
  </si>
  <si>
    <t>Paridhi Mayande</t>
  </si>
  <si>
    <t>2019umt0177@iitjammu.ac.in</t>
  </si>
  <si>
    <t>1oKK4CJNDwqZus36yc7lPDdN8O1SOQQ4q</t>
  </si>
  <si>
    <t>https://drive.google.com/file/d/1oKK4CJNDwqZus36yc7lPDdN8O1SOQQ4q/view?usp=drivesdk</t>
  </si>
  <si>
    <t>Harshit Raj</t>
  </si>
  <si>
    <t>2019uce0040@iitjammu.ac.in</t>
  </si>
  <si>
    <t>1hXErElAhABsrw_e1-Hqhu0Y4-kU5Hg7p</t>
  </si>
  <si>
    <t>https://drive.google.com/file/d/1hXErElAhABsrw_e1-Hqhu0Y4-kU5Hg7p/view?usp=drivesdk</t>
  </si>
  <si>
    <t>Devil Emperor</t>
  </si>
  <si>
    <t>emperordevil49@gmail.com</t>
  </si>
  <si>
    <t>1iVPlYz4avGFQc8Ek3YoQM0FvdiXRQvha</t>
  </si>
  <si>
    <t>https://drive.google.com/file/d/1iVPlYz4avGFQc8Ek3YoQM0FvdiXRQvha/view?usp=drivesdk</t>
  </si>
  <si>
    <t>Aditya Sharma</t>
  </si>
  <si>
    <t>aditya312@gmail.com</t>
  </si>
  <si>
    <t>1ddWCGNWpvMgq7u_B9pYAi7i_S0Aal1z0</t>
  </si>
  <si>
    <t>https://drive.google.com/file/d/1ddWCGNWpvMgq7u_B9pYAi7i_S0Aal1z0/view?usp=drivesdk</t>
  </si>
  <si>
    <t>SRM</t>
  </si>
  <si>
    <t>Shivam Agarwal</t>
  </si>
  <si>
    <t>shivamagarwal.phy18@itbhu.ac.in</t>
  </si>
  <si>
    <t>1aKVTO6lak8B2H3RbqdRY0Ch06cn2LTtY</t>
  </si>
  <si>
    <t>https://drive.google.com/file/d/1aKVTO6lak8B2H3RbqdRY0Ch06cn2LTtY/view?usp=drivesdk</t>
  </si>
  <si>
    <t>Rahul Mohaniya</t>
  </si>
  <si>
    <t>rahulmohaniya.bce18@itbhu.ac.in</t>
  </si>
  <si>
    <t>1TB9EPT9c3jG91Se2eYW3QIeZRKqtTc2H</t>
  </si>
  <si>
    <t>https://drive.google.com/file/d/1TB9EPT9c3jG91Se2eYW3QIeZRKqtTc2H/view?usp=drivesdk</t>
  </si>
  <si>
    <t>DUO SOLUTIONS</t>
  </si>
  <si>
    <t>Srihari K G</t>
  </si>
  <si>
    <t>210030035@iitdh.ac.in</t>
  </si>
  <si>
    <t>11GwSjs1f3y420UOFsYRSjXsxqTvuTBKL</t>
  </si>
  <si>
    <t>https://drive.google.com/file/d/11GwSjs1f3y420UOFsYRSjXsxqTvuTBKL/view?usp=drivesdk</t>
  </si>
  <si>
    <t>Saksham Chimwal</t>
  </si>
  <si>
    <t>1C_oVXQMfwGtY3OuUCcdzPveT_oz1QODt</t>
  </si>
  <si>
    <t>https://drive.google.com/file/d/1C_oVXQMfwGtY3OuUCcdzPveT_oz1QODt/view?usp=drivesdk</t>
  </si>
  <si>
    <t>Mmt</t>
  </si>
  <si>
    <t>Ankita Singh</t>
  </si>
  <si>
    <t>singhankita31897@gmail.com</t>
  </si>
  <si>
    <t>1ztzmKkTala-PC8VAkESPOxs3onQ3UbSQ</t>
  </si>
  <si>
    <t>https://drive.google.com/file/d/1ztzmKkTala-PC8VAkESPOxs3onQ3UbSQ/view?usp=drivesdk</t>
  </si>
  <si>
    <t>anjali</t>
  </si>
  <si>
    <t>ankitasingh31081997@gmail.com</t>
  </si>
  <si>
    <t>1ozTKE8FbFkCY_x-jvfDg6IgPkUR-V2Fe</t>
  </si>
  <si>
    <t>https://drive.google.com/file/d/1ozTKE8FbFkCY_x-jvfDg6IgPkUR-V2Fe/view?usp=drivesdk</t>
  </si>
  <si>
    <t>I0ta</t>
  </si>
  <si>
    <t>SAIJAL BHALLA</t>
  </si>
  <si>
    <t>saijal.19579@sscbs.du.ac.in</t>
  </si>
  <si>
    <t>1G8gRcl_r3MCV6Ip3VaTtpVs8wN-bVJ4y</t>
  </si>
  <si>
    <t>https://drive.google.com/file/d/1G8gRcl_r3MCV6Ip3VaTtpVs8wN-bVJ4y/view?usp=drivesdk</t>
  </si>
  <si>
    <t>shivam gupta</t>
  </si>
  <si>
    <t>shivamvk183@gmail.com</t>
  </si>
  <si>
    <t>1u4HXb86_02KY9EIgikZiaLRjOHEiBJc4</t>
  </si>
  <si>
    <t>https://drive.google.com/file/d/1u4HXb86_02KY9EIgikZiaLRjOHEiBJc4/view?usp=drivesdk</t>
  </si>
  <si>
    <t>Bilbo baggins</t>
  </si>
  <si>
    <t>Arush</t>
  </si>
  <si>
    <t>arushpatel75@gmail.com</t>
  </si>
  <si>
    <t>1MH_SYo8aoTY1Y9oAIipK1f_OwPrux-6g</t>
  </si>
  <si>
    <t>https://drive.google.com/file/d/1MH_SYo8aoTY1Y9oAIipK1f_OwPrux-6g/view?usp=drivesdk</t>
  </si>
  <si>
    <t>Arijit mukhopadhyay</t>
  </si>
  <si>
    <t>arijitm.mba07@iimamritsar.ac.in</t>
  </si>
  <si>
    <t>15-qbhjaXg6zqs8fTSwJfz5R66Ur_zJfU</t>
  </si>
  <si>
    <t>https://drive.google.com/file/d/15-qbhjaXg6zqs8fTSwJfz5R66Ur_zJfU/view?usp=drivesdk</t>
  </si>
  <si>
    <t>bimmate</t>
  </si>
  <si>
    <t>Neelanshu Agarwal</t>
  </si>
  <si>
    <t>neelanshu.agarwal23@bimtech.ac.in</t>
  </si>
  <si>
    <t>135FX0zQI6ZO8LNhzkgP00tPX-_QttZl_</t>
  </si>
  <si>
    <t>https://drive.google.com/file/d/135FX0zQI6ZO8LNhzkgP00tPX-_QttZl_/view?usp=drivesdk</t>
  </si>
  <si>
    <t>Nikhil Hota</t>
  </si>
  <si>
    <t>nikhil.hota23@bimtech.ac.in</t>
  </si>
  <si>
    <t>1BfOTaduA6mtn7TKaF9tQ86ycMh2aYabI</t>
  </si>
  <si>
    <t>https://drive.google.com/file/d/1BfOTaduA6mtn7TKaF9tQ86ycMh2aYabI/view?usp=drivesdk</t>
  </si>
  <si>
    <t>Prakhar Agarwal</t>
  </si>
  <si>
    <t>prakhar.agarwal23@bimtech.ac.in</t>
  </si>
  <si>
    <t>1rnI8kPmYp-Gubg6JsVNHHqPCzD4O_PBY</t>
  </si>
  <si>
    <t>https://drive.google.com/file/d/1rnI8kPmYp-Gubg6JsVNHHqPCzD4O_PBY/view?usp=drivesdk</t>
  </si>
  <si>
    <t>Team streak</t>
  </si>
  <si>
    <t>Radhika</t>
  </si>
  <si>
    <t>sureshkmarda@gmail.com</t>
  </si>
  <si>
    <t>12PCWSag7NVUP_UhwQwK9hpz4oDV_oVyH</t>
  </si>
  <si>
    <t>https://drive.google.com/file/d/12PCWSag7NVUP_UhwQwK9hpz4oDV_oVyH/view?usp=drivesdk</t>
  </si>
  <si>
    <t>Ishita</t>
  </si>
  <si>
    <t>radikamarda47010@gmail.com</t>
  </si>
  <si>
    <t>13zKSprtfZczB3JLg3SNihc8aJUgcSOqF</t>
  </si>
  <si>
    <t>https://drive.google.com/file/d/13zKSprtfZczB3JLg3SNihc8aJUgcSOqF/view?usp=drivesdk</t>
  </si>
  <si>
    <t>Merged Doc ID - Certificate Generation ASW</t>
  </si>
  <si>
    <t>Link to merged Doc - Certificate Generation ASW</t>
  </si>
  <si>
    <t>Document Merge Status - Certificate Generation ASW</t>
  </si>
  <si>
    <t>MMT</t>
  </si>
  <si>
    <t>Shaheed Sukhdev College of Business Studies (SSCBS), University of Delhi (DU), Delhi</t>
  </si>
  <si>
    <t>has participated in Ascensus, a real-time case study competition, conducted as a part of Parsec, the annual technical festival of IIT Dharwad and has secured first place</t>
  </si>
  <si>
    <t>1Nn5vuKstj1khzRNdWRbzoA_6dkjsWmsd</t>
  </si>
  <si>
    <t>https://drive.google.com/file/d/1Nn5vuKstj1khzRNdWRbzoA_6dkjsWmsd/view?usp=drivesdk</t>
  </si>
  <si>
    <t>Anjali</t>
  </si>
  <si>
    <t>108n32L7ArltNd0MCORbKyx5er64C5q-4</t>
  </si>
  <si>
    <t>https://drive.google.com/file/d/108n32L7ArltNd0MCORbKyx5er64C5q-4/view?usp=drivesdk</t>
  </si>
  <si>
    <t>Kasukabe</t>
  </si>
  <si>
    <t>Institute of Engineering and Technology (IET), Lucknow</t>
  </si>
  <si>
    <t>has participated in Ascensus, a real-time case study competition, conducted as a part of Parsec, the annual technical festival of IIT Dharwad and has secured second place</t>
  </si>
  <si>
    <t>1fY-niGMp-767xENIoA2vZ6ItjXSIiJ-f</t>
  </si>
  <si>
    <t>https://drive.google.com/file/d/1fY-niGMp-767xENIoA2vZ6ItjXSIiJ-f/view?usp=drivesdk</t>
  </si>
  <si>
    <t>12bpLjpDT18T0tOtlQSm_X9CYpHHaASJD</t>
  </si>
  <si>
    <t>https://drive.google.com/file/d/12bpLjpDT18T0tOtlQSm_X9CYpHHaASJD/view?usp=drivesdk</t>
  </si>
  <si>
    <t>1vF7YgVrL72PytizRiiTZW9D11u1gMJq0</t>
  </si>
  <si>
    <t>https://drive.google.com/file/d/1vF7YgVrL72PytizRiiTZW9D11u1gMJq0/view?usp=drivesdk</t>
  </si>
  <si>
    <t>Indian Institute of Technology (IIT) (BHU), Varanasi</t>
  </si>
  <si>
    <t>has participated in Ascensus, a real-time case study competition, conducted as a part of Parsec, the annual technical festival of IIT Dharwad and has secured third place</t>
  </si>
  <si>
    <t>1N8RIqSH7wDz55xgHmeHkpf6qUMWX8cTd</t>
  </si>
  <si>
    <t>https://drive.google.com/file/d/1N8RIqSH7wDz55xgHmeHkpf6qUMWX8cTd/view?usp=drivesdk</t>
  </si>
  <si>
    <t>19EeR9d-V6aqhKzzFNHKc_xvOgVRj5VMv</t>
  </si>
  <si>
    <t>https://drive.google.com/file/d/19EeR9d-V6aqhKzzFNHKc_xvOgVRj5VMv/view?usp=drivesdk</t>
  </si>
  <si>
    <t>1hIDPlX3V6f6adxcIdRY-rCQtstODcuMx</t>
  </si>
  <si>
    <t>https://drive.google.com/file/d/1hIDPlX3V6f6adxcIdRY-rCQtstODcuMx/view?usp=drivesdk</t>
  </si>
  <si>
    <t>has participated in Ascensus, a real-time case study competition, conducted as a part of Parsec, the annual technical festival of IIT Dharwad and has secured fourth place</t>
  </si>
  <si>
    <t>1ukMGzEvmOu2VEXKBdtfd5clKrgnE_5N1</t>
  </si>
  <si>
    <t>https://drive.google.com/file/d/1ukMGzEvmOu2VEXKBdtfd5clKrgnE_5N1/view?usp=drivesdk</t>
  </si>
  <si>
    <t>1_JSOb95tT9oHRer1G0qiylp_0DAIFJKF</t>
  </si>
  <si>
    <t>https://drive.google.com/file/d/1_JSOb95tT9oHRer1G0qiylp_0DAIFJKF/view?usp=drivesdk</t>
  </si>
  <si>
    <t>has participated in Ascensus, a real-time case study competition, conducted as a part of Parsec, the annual technical festival of IIT Dharwad and has secured fifth place</t>
  </si>
  <si>
    <t>1j2ox_imtTw0lxCvAzbuQKHnVpIEd1N53</t>
  </si>
  <si>
    <t>https://drive.google.com/file/d/1j2ox_imtTw0lxCvAzbuQKHnVpIEd1N53/view?usp=drivesdk</t>
  </si>
  <si>
    <t>1-WqIVh1AcOhxmi_Vb_WN3Fgal_jaVn8x</t>
  </si>
  <si>
    <t>https://drive.google.com/file/d/1-WqIVh1AcOhxmi_Vb_WN3Fgal_jaVn8x/view?usp=drivesdk</t>
  </si>
  <si>
    <t>1mXxFvVUWELiWt7i9KpRKgbXRb96c2TDX</t>
  </si>
  <si>
    <t>https://drive.google.com/file/d/1mXxFvVUWELiWt7i9KpRKgbXRb96c2TDX/view?usp=drivesdk</t>
  </si>
  <si>
    <t>has participated in Ascensus, a real-time case study competition, conducted as a part of Parsec, the annual technical festival of IIT Dharwad and has secured sixth place</t>
  </si>
  <si>
    <t>1E_YVcpC58RgZxYpXDZQ-o-EZy_An0eMD</t>
  </si>
  <si>
    <t>https://drive.google.com/file/d/1E_YVcpC58RgZxYpXDZQ-o-EZy_An0eMD/view?usp=drivesdk</t>
  </si>
  <si>
    <t>190030009@iitdh.ac.in</t>
  </si>
  <si>
    <t>1CO4qUeEyjCcfziTaijdQEs1xRiQciWdy</t>
  </si>
  <si>
    <t>https://drive.google.com/file/d/1CO4qUeEyjCcfziTaijdQEs1xRiQciWdy/view?usp=drivesdk</t>
  </si>
  <si>
    <t>Merged Doc ID - Certificate Generation AIPRT</t>
  </si>
  <si>
    <t>Link to merged Doc - Certificate Generation AIPRT</t>
  </si>
  <si>
    <t>Document Merge Status - Certificate Generation AIPRT</t>
  </si>
  <si>
    <t>20je0538</t>
  </si>
  <si>
    <t>20je0538@mech.iitism.ac.in</t>
  </si>
  <si>
    <t>AI</t>
  </si>
  <si>
    <t>has participated in GuardAIns, an AI tournament, conducted as a part of Parsec, the annual technical festival of IIT Dharwad</t>
  </si>
  <si>
    <t>1I7Ue5Hzzhkat2aj2RhNhP4CTjzGReEtO</t>
  </si>
  <si>
    <t>https://drive.google.com/file/d/1I7Ue5Hzzhkat2aj2RhNhP4CTjzGReEtO/view?usp=drivesdk</t>
  </si>
  <si>
    <t>18t_A_4dsCwzfWZYk-cspPvCfcCfQ7qD2</t>
  </si>
  <si>
    <t>https://drive.google.com/file/d/18t_A_4dsCwzfWZYk-cspPvCfcCfQ7qD2/view?usp=drivesdk</t>
  </si>
  <si>
    <t>Ajay Bhosale</t>
  </si>
  <si>
    <t>ajaybhosale5016@gmail.com</t>
  </si>
  <si>
    <t>1zcrcL2StgTgIR8qTJ13yZSAz8f8lhw0O</t>
  </si>
  <si>
    <t>https://drive.google.com/file/d/1zcrcL2StgTgIR8qTJ13yZSAz8f8lhw0O/view?usp=drivesdk</t>
  </si>
  <si>
    <t>1kk-lh2ruqaQoCYqjYT3u_lb9j0294fZF</t>
  </si>
  <si>
    <t>https://drive.google.com/file/d/1kk-lh2ruqaQoCYqjYT3u_lb9j0294fZF/view?usp=drivesdk</t>
  </si>
  <si>
    <t>Himanshu Gupta</t>
  </si>
  <si>
    <t>himanshug092003@gmail.com</t>
  </si>
  <si>
    <t>1-k7lp22_ql8890feKgzJtiovP3SzBZEJ</t>
  </si>
  <si>
    <t>https://drive.google.com/file/d/1-k7lp22_ql8890feKgzJtiovP3SzBZEJ/view?usp=drivesdk</t>
  </si>
  <si>
    <t>SHIKHAR SHARMA (RA2111003011063)</t>
  </si>
  <si>
    <t>sg7039@srmist.edu.in</t>
  </si>
  <si>
    <t>1WW7preHx5cZHQ596ykXf5vAJkwcNUbJb</t>
  </si>
  <si>
    <t>https://drive.google.com/file/d/1WW7preHx5cZHQ596ykXf5vAJkwcNUbJb/view?usp=drivesdk</t>
  </si>
  <si>
    <t>dev.patel.1264.2002@gmail.com</t>
  </si>
  <si>
    <t>1T4gK4YPYqWNvVwtwV0m7bsfoX7WERSbT</t>
  </si>
  <si>
    <t>https://drive.google.com/file/d/1T4gK4YPYqWNvVwtwV0m7bsfoX7WERSbT/view?usp=drivesdk</t>
  </si>
  <si>
    <t>Devang Gupta</t>
  </si>
  <si>
    <t>robingupta440@gmail.com</t>
  </si>
  <si>
    <t>1oXoPlFj51TGCbBiA-uQYkgWvUmTLMOw0</t>
  </si>
  <si>
    <t>https://drive.google.com/file/d/1oXoPlFj51TGCbBiA-uQYkgWvUmTLMOw0/view?usp=drivesdk</t>
  </si>
  <si>
    <t>Subham Kumar sahu</t>
  </si>
  <si>
    <t>subhamkumarsahu09@gmail.com</t>
  </si>
  <si>
    <t>1oChf88rrG0E3oPFrWlWmRrxeaQWB5kDs</t>
  </si>
  <si>
    <t>https://drive.google.com/file/d/1oChf88rrG0E3oPFrWlWmRrxeaQWB5kDs/view?usp=drivesdk</t>
  </si>
  <si>
    <t>Nitish kumar</t>
  </si>
  <si>
    <t>nk1185350@gmail.com</t>
  </si>
  <si>
    <t>1OM_L2CXH7Ec0z6jEo-kWA7jX1nKLLNHK</t>
  </si>
  <si>
    <t>https://drive.google.com/file/d/1OM_L2CXH7Ec0z6jEo-kWA7jX1nKLLNHK/view?usp=drivesdk</t>
  </si>
  <si>
    <t>Devendra Upadhyay</t>
  </si>
  <si>
    <t>ddevendraupadhyay9@gmail.com</t>
  </si>
  <si>
    <t>140j6FQLNEd_GkRI0EAfwaCRMc8jnaHha</t>
  </si>
  <si>
    <t>https://drive.google.com/file/d/140j6FQLNEd_GkRI0EAfwaCRMc8jnaHha/view?usp=drivesdk</t>
  </si>
  <si>
    <t>Dhawal</t>
  </si>
  <si>
    <t>Dhawal Verma</t>
  </si>
  <si>
    <t>dvermaworking@gmail.com</t>
  </si>
  <si>
    <t>1vDmkmSER06lUkg6npd8ujuCG9166xamb</t>
  </si>
  <si>
    <t>https://drive.google.com/file/d/1vDmkmSER06lUkg6npd8ujuCG9166xamb/view?usp=drivesdk</t>
  </si>
  <si>
    <t>Ankita Sahu</t>
  </si>
  <si>
    <t>ankitasahu360@gmail.com</t>
  </si>
  <si>
    <t>1P91vCHrfkVZRt25UYiH_OD4ocOh2Ijg2</t>
  </si>
  <si>
    <t>https://drive.google.com/file/d/1P91vCHrfkVZRt25UYiH_OD4ocOh2Ijg2/view?usp=drivesdk</t>
  </si>
  <si>
    <t>Dupati Jairam Sampath</t>
  </si>
  <si>
    <t>ramsampath2002@gmail.com</t>
  </si>
  <si>
    <t>1zEb5A5Ol48QyqggwBLpL2CLXznqCup6K</t>
  </si>
  <si>
    <t>https://drive.google.com/file/d/1zEb5A5Ol48QyqggwBLpL2CLXznqCup6K/view?usp=drivesdk</t>
  </si>
  <si>
    <t>1XcRAzWqg7QJJSJEOrs_-usvCc8WH1iX8</t>
  </si>
  <si>
    <t>https://drive.google.com/file/d/1XcRAzWqg7QJJSJEOrs_-usvCc8WH1iX8/view?usp=drivesdk</t>
  </si>
  <si>
    <t>ASHUTOSH KUMAR DIXIT</t>
  </si>
  <si>
    <t>dixitashutosh058@gmail.com</t>
  </si>
  <si>
    <t>1lPB3-vQraK23kkD0-pxMYsBGhT6b6SDL</t>
  </si>
  <si>
    <t>https://drive.google.com/file/d/1lPB3-vQraK23kkD0-pxMYsBGhT6b6SDL/view?usp=drivesdk</t>
  </si>
  <si>
    <t>Shaurya Prajapati</t>
  </si>
  <si>
    <t>shauryaprajapati125@gmail.com</t>
  </si>
  <si>
    <t>1uVi5QwVfjC5cjBA-QvlC76zFG_a7ZVaO</t>
  </si>
  <si>
    <t>https://drive.google.com/file/d/1uVi5QwVfjC5cjBA-QvlC76zFG_a7ZVaO/view?usp=drivesdk</t>
  </si>
  <si>
    <t>Bhukya Sharath Naik</t>
  </si>
  <si>
    <t>sharathnaik8272@gmail.com</t>
  </si>
  <si>
    <t>1hxoAjV3g1qZUzCDdv0BHX9-jrqJK6k5q</t>
  </si>
  <si>
    <t>https://drive.google.com/file/d/1hxoAjV3g1qZUzCDdv0BHX9-jrqJK6k5q/view?usp=drivesdk</t>
  </si>
  <si>
    <t>Ravleen Bajaj</t>
  </si>
  <si>
    <t>ravleen.bajaj@gmail.com</t>
  </si>
  <si>
    <t>19ijr9PGQ-j06ByywUX-6qjXyuXVbIdmr</t>
  </si>
  <si>
    <t>https://drive.google.com/file/d/19ijr9PGQ-j06ByywUX-6qjXyuXVbIdmr/view?usp=drivesdk</t>
  </si>
  <si>
    <t>Rohan Das</t>
  </si>
  <si>
    <t>rohan.das.official.01@gmail.com</t>
  </si>
  <si>
    <t>16tXJM_XouW23rnJGbok3-_ok9fp71Kf-</t>
  </si>
  <si>
    <t>https://drive.google.com/file/d/16tXJM_XouW23rnJGbok3-_ok9fp71Kf-/view?usp=drivesdk</t>
  </si>
  <si>
    <t>Jey Shree Lakshmi J</t>
  </si>
  <si>
    <t>1913032@nec.edu.in</t>
  </si>
  <si>
    <t>142JPILBkHaujnvsCds_9XzlwdJH6Az9r</t>
  </si>
  <si>
    <t>https://drive.google.com/file/d/142JPILBkHaujnvsCds_9XzlwdJH6Az9r/view?usp=drivesdk</t>
  </si>
  <si>
    <t>Chetan Kumar Meena</t>
  </si>
  <si>
    <t>chetanm381@gmail.com</t>
  </si>
  <si>
    <t>1yZoSIfKLkZn_pHmoyj2V-5451P8apaZ6</t>
  </si>
  <si>
    <t>https://drive.google.com/file/d/1yZoSIfKLkZn_pHmoyj2V-5451P8apaZ6/view?usp=drivesdk</t>
  </si>
  <si>
    <t>ribbie</t>
  </si>
  <si>
    <t>Aditya Nagar</t>
  </si>
  <si>
    <t>nagar.s.aditya@gmail.com</t>
  </si>
  <si>
    <t>1R2wkih8T7iai1duFxXaVikZDTj1gyT9J</t>
  </si>
  <si>
    <t>https://drive.google.com/file/d/1R2wkih8T7iai1duFxXaVikZDTj1gyT9J/view?usp=drivesdk</t>
  </si>
  <si>
    <t>Sumedh Patil</t>
  </si>
  <si>
    <t>sumedhpatil@mitaoe.ac.in</t>
  </si>
  <si>
    <t>1XB3ZsSDW9iuYBZfMh8t4jY4vNh6V-L6I</t>
  </si>
  <si>
    <t>https://drive.google.com/file/d/1XB3ZsSDW9iuYBZfMh8t4jY4vNh6V-L6I/view?usp=drivesdk</t>
  </si>
  <si>
    <t>Anirudh Vasudevan</t>
  </si>
  <si>
    <t>anirudhvasudevan11@gmail.com</t>
  </si>
  <si>
    <t>1hcEB9EKuPjpH-PlBp_aVieHPnDBnXwJJ</t>
  </si>
  <si>
    <t>https://drive.google.com/file/d/1hcEB9EKuPjpH-PlBp_aVieHPnDBnXwJJ/view?usp=drivesdk</t>
  </si>
  <si>
    <t>Jyoti Singh</t>
  </si>
  <si>
    <t>jyotisi924@gmail.com</t>
  </si>
  <si>
    <t>121BpniC1UQ8lvX82UstB-Vs_DNG9iJTF</t>
  </si>
  <si>
    <t>https://drive.google.com/file/d/121BpniC1UQ8lvX82UstB-Vs_DNG9iJTF/view?usp=drivesdk</t>
  </si>
  <si>
    <t>Miriyala Ajith</t>
  </si>
  <si>
    <t>smartajith2000@gmail.com</t>
  </si>
  <si>
    <t>16csxUBPpVcGJocYerZF20phgp3dCz3Ml</t>
  </si>
  <si>
    <t>https://drive.google.com/file/d/16csxUBPpVcGJocYerZF20phgp3dCz3Ml/view?usp=drivesdk</t>
  </si>
  <si>
    <t>Guardains of the Galaxy</t>
  </si>
  <si>
    <t>Ronak Pradhan</t>
  </si>
  <si>
    <t>ronakprad@gmail.com</t>
  </si>
  <si>
    <t>1yQHoq7NkZ0m5PEQotVX3Ql3ZmnY2-d45</t>
  </si>
  <si>
    <t>https://drive.google.com/file/d/1yQHoq7NkZ0m5PEQotVX3Ql3ZmnY2-d45/view?usp=drivesdk</t>
  </si>
  <si>
    <t>Dhwaj Sharma</t>
  </si>
  <si>
    <t>dhwajsharma10@gmail.com</t>
  </si>
  <si>
    <t>1FaxCcg2hbdmWzOSCRsCeiKBllHA5_JNL</t>
  </si>
  <si>
    <t>https://drive.google.com/file/d/1FaxCcg2hbdmWzOSCRsCeiKBllHA5_JNL/view?usp=drivesdk</t>
  </si>
  <si>
    <t>arpit</t>
  </si>
  <si>
    <t>arpit4909@gmail.com</t>
  </si>
  <si>
    <t>1JZJaeH-hw5EdFQs9KkYZ6KO54n2bsijn</t>
  </si>
  <si>
    <t>https://drive.google.com/file/d/1JZJaeH-hw5EdFQs9KkYZ6KO54n2bsijn/view?usp=drivesdk</t>
  </si>
  <si>
    <t>Subhrajit Guchait</t>
  </si>
  <si>
    <t>subhrajitguchait20@gmail.com</t>
  </si>
  <si>
    <t>1cDywSwPz7clZguZ-DWvIiK8Q3urRpErB</t>
  </si>
  <si>
    <t>https://drive.google.com/file/d/1cDywSwPz7clZguZ-DWvIiK8Q3urRpErB/view?usp=drivesdk</t>
  </si>
  <si>
    <t>dipeshteam</t>
  </si>
  <si>
    <t>dipeshgupta</t>
  </si>
  <si>
    <t>dipeshguptasoft@gmail.com</t>
  </si>
  <si>
    <t>14OAZw3IiPP8_aFEJzGJKNCppwMIg2-iX</t>
  </si>
  <si>
    <t>https://drive.google.com/file/d/14OAZw3IiPP8_aFEJzGJKNCppwMIg2-iX/view?usp=drivesdk</t>
  </si>
  <si>
    <t>Learners</t>
  </si>
  <si>
    <t>Akshitha S</t>
  </si>
  <si>
    <t>akshithags2002@gmail.com</t>
  </si>
  <si>
    <t>1rfeZ36Ec_LTsDxa5FcWqM9zj7mWCAIL3</t>
  </si>
  <si>
    <t>https://drive.google.com/file/d/1rfeZ36Ec_LTsDxa5FcWqM9zj7mWCAIL3/view?usp=drivesdk</t>
  </si>
  <si>
    <t>Rithish kumaar B</t>
  </si>
  <si>
    <t>rithishvirat18@gmail.com</t>
  </si>
  <si>
    <t>1hOgq1nV9UIv_Gr8LNgAt6ktcujGuj4iQ</t>
  </si>
  <si>
    <t>https://drive.google.com/file/d/1hOgq1nV9UIv_Gr8LNgAt6ktcujGuj4iQ/view?usp=drivesdk</t>
  </si>
  <si>
    <t>Gupta's</t>
  </si>
  <si>
    <t>Manas Gupta</t>
  </si>
  <si>
    <t>manasgupta0413@gmail.com</t>
  </si>
  <si>
    <t>1QzrcUMvPesONQLkMAo3bSc3qhp3shoRw</t>
  </si>
  <si>
    <t>https://drive.google.com/file/d/1QzrcUMvPesONQLkMAo3bSc3qhp3shoRw/view?usp=drivesdk</t>
  </si>
  <si>
    <t>Samridh Gupta</t>
  </si>
  <si>
    <t>samridhgupta2004@gmail.com</t>
  </si>
  <si>
    <t>1aS0bqY4c2_3uCu-EHlyTdvAbNhd4MYLu</t>
  </si>
  <si>
    <t>https://drive.google.com/file/d/1aS0bqY4c2_3uCu-EHlyTdvAbNhd4MYLu/view?usp=drivesdk</t>
  </si>
  <si>
    <t>Madtech</t>
  </si>
  <si>
    <t>Madusri S</t>
  </si>
  <si>
    <t>madusrikavitha@gmail.com</t>
  </si>
  <si>
    <t>1xYWMUPKiO-B60vlfNTxAoPOX4crFyQU7</t>
  </si>
  <si>
    <t>https://drive.google.com/file/d/1xYWMUPKiO-B60vlfNTxAoPOX4crFyQU7/view?usp=drivesdk</t>
  </si>
  <si>
    <t>Runtime</t>
  </si>
  <si>
    <t>Divya</t>
  </si>
  <si>
    <t>dividarsh7@gmail.com</t>
  </si>
  <si>
    <t>1PmxwYaBfkElxqWJiVrhPzI3zRrOXND1b</t>
  </si>
  <si>
    <t>https://drive.google.com/file/d/1PmxwYaBfkElxqWJiVrhPzI3zRrOXND1b/view?usp=drivesdk</t>
  </si>
  <si>
    <t>Aiswarya</t>
  </si>
  <si>
    <t>aiswariya2karunaiswariya2karun@gmail.com</t>
  </si>
  <si>
    <t>1fNjnSRqGoAQnOv140p4sOSG0ObxDBBvQ</t>
  </si>
  <si>
    <t>https://drive.google.com/file/d/1fNjnSRqGoAQnOv140p4sOSG0ObxDBBvQ/view?usp=drivesdk</t>
  </si>
  <si>
    <t>Aniket Kumar Pandey</t>
  </si>
  <si>
    <t>meet.aniket.kumar@gmail.com</t>
  </si>
  <si>
    <t>1RvNd8Xqh8MSlYxZL5nIFLympj1YHLngk</t>
  </si>
  <si>
    <t>https://drive.google.com/file/d/1RvNd8Xqh8MSlYxZL5nIFLympj1YHLngk/view?usp=drivesdk</t>
  </si>
  <si>
    <t>SATHEESH KUMAR R</t>
  </si>
  <si>
    <t>kumarsathish07750@gmail.com</t>
  </si>
  <si>
    <t>1gGnqx_iIwObsGjtuiiHrlMy4Sd4CTPpc</t>
  </si>
  <si>
    <t>https://drive.google.com/file/d/1gGnqx_iIwObsGjtuiiHrlMy4Sd4CTPpc/view?usp=drivesdk</t>
  </si>
  <si>
    <t>LAZZYLADs</t>
  </si>
  <si>
    <t>Sachin</t>
  </si>
  <si>
    <t>ronhartforddelta19@gmail.com</t>
  </si>
  <si>
    <t>1fz_2JmMLrC1PS5YzmelyZHDKsjd0ORKI</t>
  </si>
  <si>
    <t>https://drive.google.com/file/d/1fz_2JmMLrC1PS5YzmelyZHDKsjd0ORKI/view?usp=drivesdk</t>
  </si>
  <si>
    <t>Alex Joseph Pius</t>
  </si>
  <si>
    <t>alexjpius@gmail.com</t>
  </si>
  <si>
    <t>1rmv0ulwFN-w_sQirGeBmCUUxTSkakYhm</t>
  </si>
  <si>
    <t>https://drive.google.com/file/d/1rmv0ulwFN-w_sQirGeBmCUUxTSkakYhm/view?usp=drivesdk</t>
  </si>
  <si>
    <t>Anushka Gupta</t>
  </si>
  <si>
    <t>anushkagupta2424@gmail.com</t>
  </si>
  <si>
    <t>19b30kB1ha6T6yrhnSczm16ALC72kXjM8</t>
  </si>
  <si>
    <t>https://drive.google.com/file/d/19b30kB1ha6T6yrhnSczm16ALC72kXjM8/view?usp=drivesdk</t>
  </si>
  <si>
    <t>LALITHKUMAR K</t>
  </si>
  <si>
    <t>lalithkumar.it21@bitsathy.ac.in</t>
  </si>
  <si>
    <t>1e37b6dUxVSQUlimL7oSS5wfqCHQeYgFs</t>
  </si>
  <si>
    <t>https://drive.google.com/file/d/1e37b6dUxVSQUlimL7oSS5wfqCHQeYgFs/view?usp=drivesdk</t>
  </si>
  <si>
    <t>ASHWARY TRIPATHI</t>
  </si>
  <si>
    <t>ashwary.tripathi.ug21@nsut.ac.in</t>
  </si>
  <si>
    <t>1OSmsN_Huo3K66BFA93EP1Hjv4GkWqSyt</t>
  </si>
  <si>
    <t>https://drive.google.com/file/d/1OSmsN_Huo3K66BFA93EP1Hjv4GkWqSyt/view?usp=drivesdk</t>
  </si>
  <si>
    <t>SHREYAA V</t>
  </si>
  <si>
    <t>shreyaa.bm21@bitsathy.ac.in</t>
  </si>
  <si>
    <t>1h5x--_Nki-QY7mOm0hBrZBDdaOkHVp6J</t>
  </si>
  <si>
    <t>https://drive.google.com/file/d/1h5x--_Nki-QY7mOm0hBrZBDdaOkHVp6J/view?usp=drivesdk</t>
  </si>
  <si>
    <t>Anup</t>
  </si>
  <si>
    <t>sirat57099@goonby.com</t>
  </si>
  <si>
    <t>18RAXMxZlXDiMuvvQEa9S0CZ2o2GoyrfT</t>
  </si>
  <si>
    <t>https://drive.google.com/file/d/18RAXMxZlXDiMuvvQEa9S0CZ2o2GoyrfT/view?usp=drivesdk</t>
  </si>
  <si>
    <t>Suman</t>
  </si>
  <si>
    <t>niltesilti@vusra.com</t>
  </si>
  <si>
    <t>1T0SebmnuYIqQvAgZrzffB3iJdhmpRfN7</t>
  </si>
  <si>
    <t>https://drive.google.com/file/d/1T0SebmnuYIqQvAgZrzffB3iJdhmpRfN7/view?usp=drivesdk</t>
  </si>
  <si>
    <t>Priyanka Venkatesh</t>
  </si>
  <si>
    <t>priyankapriyo2708@gmail.com</t>
  </si>
  <si>
    <t>1AYvC7pcGycCoeREDgZMynHUpRRPayrby</t>
  </si>
  <si>
    <t>https://drive.google.com/file/d/1AYvC7pcGycCoeREDgZMynHUpRRPayrby/view?usp=drivesdk</t>
  </si>
  <si>
    <t>1VHe7pMi5FiSSzIAsKEP6ZdanhqRt-OaZ</t>
  </si>
  <si>
    <t>https://drive.google.com/file/d/1VHe7pMi5FiSSzIAsKEP6ZdanhqRt-OaZ/view?usp=drivesdk</t>
  </si>
  <si>
    <t>ENUSHA MANIVANNAN</t>
  </si>
  <si>
    <t>enushamani6295@gmail.com</t>
  </si>
  <si>
    <t>1D4JWIjs1VcfsO4VkhU92LwGI73EZ6A_P</t>
  </si>
  <si>
    <t>https://drive.google.com/file/d/1D4JWIjs1VcfsO4VkhU92LwGI73EZ6A_P/view?usp=drivesdk</t>
  </si>
  <si>
    <t>Atufa Shireen</t>
  </si>
  <si>
    <t>atufashireen@gmail.com</t>
  </si>
  <si>
    <t>1_OJFzrm97EyMssVxt0kEr35AXEshDZDI</t>
  </si>
  <si>
    <t>https://drive.google.com/file/d/1_OJFzrm97EyMssVxt0kEr35AXEshDZDI/view?usp=drivesdk</t>
  </si>
  <si>
    <t>Prabhat Tiwari</t>
  </si>
  <si>
    <t>part118300@gmail.com</t>
  </si>
  <si>
    <t>1c7FiHd1zsTyZDIqNUxql4hAk9t2H-RUE</t>
  </si>
  <si>
    <t>https://drive.google.com/file/d/1c7FiHd1zsTyZDIqNUxql4hAk9t2H-RUE/view?usp=drivesdk</t>
  </si>
  <si>
    <t>Mrunali Patil</t>
  </si>
  <si>
    <t>mrunalipatil2732@gmail.com</t>
  </si>
  <si>
    <t>1Xg8_xp79yn9IbXXa9dDyclK7g27sGlQI</t>
  </si>
  <si>
    <t>https://drive.google.com/file/d/1Xg8_xp79yn9IbXXa9dDyclK7g27sGlQI/view?usp=drivesdk</t>
  </si>
  <si>
    <t>Shubham Goel</t>
  </si>
  <si>
    <t>sgoel2718@gmail.com</t>
  </si>
  <si>
    <t>1zwkqKtj_5qvndNAw44XmSeqQxEzvvd2Z</t>
  </si>
  <si>
    <t>https://drive.google.com/file/d/1zwkqKtj_5qvndNAw44XmSeqQxEzvvd2Z/view?usp=drivesdk</t>
  </si>
  <si>
    <t>Kiran Reddy Pedapothula</t>
  </si>
  <si>
    <t>kiranking637@gmail.com</t>
  </si>
  <si>
    <t>1LSzHpjdUBqSLPwCKuGTkzlnpP6SnQl-R</t>
  </si>
  <si>
    <t>https://drive.google.com/file/d/1LSzHpjdUBqSLPwCKuGTkzlnpP6SnQl-R/view?usp=drivesdk</t>
  </si>
  <si>
    <t>Runtime Terror</t>
  </si>
  <si>
    <t>Epsit Bhardwaj</t>
  </si>
  <si>
    <t>epsitbhardwaj26@gmail.com</t>
  </si>
  <si>
    <t>1ZmqSYqKzXWBxEIvBQ-5Zmjrgg58oSPUT</t>
  </si>
  <si>
    <t>https://drive.google.com/file/d/1ZmqSYqKzXWBxEIvBQ-5Zmjrgg58oSPUT/view?usp=drivesdk</t>
  </si>
  <si>
    <t>Akaash Tripathee</t>
  </si>
  <si>
    <t>tripathiakaash@gmail.com</t>
  </si>
  <si>
    <t>14PzN63G2XGND092nE-CXNn1KO_rg2bJ1</t>
  </si>
  <si>
    <t>https://drive.google.com/file/d/14PzN63G2XGND092nE-CXNn1KO_rg2bJ1/view?usp=drivesdk</t>
  </si>
  <si>
    <t>Hack</t>
  </si>
  <si>
    <t>Vadthiya Santhosh naik</t>
  </si>
  <si>
    <t>santhoshnaik_v@srmap.edu.in</t>
  </si>
  <si>
    <t>19iCOemL8DSXyErUa4oaTNA3MqM3Zj8Pg</t>
  </si>
  <si>
    <t>https://drive.google.com/file/d/19iCOemL8DSXyErUa4oaTNA3MqM3Zj8Pg/view?usp=drivesdk</t>
  </si>
  <si>
    <t>Blessysrikanth</t>
  </si>
  <si>
    <t>blessysrikanth_billa@srmap.edu.in</t>
  </si>
  <si>
    <t>1YTrNitlxPNjOh_sB7WcWV1k1vddRCgVR</t>
  </si>
  <si>
    <t>https://drive.google.com/file/d/1YTrNitlxPNjOh_sB7WcWV1k1vddRCgVR/view?usp=drivesdk</t>
  </si>
  <si>
    <t>Shubhangi Sarvade</t>
  </si>
  <si>
    <t>sarvadeshubhangi@gmail.com</t>
  </si>
  <si>
    <t>1Lsa4ssf25iXdfbgBtWO5gp1DQ0hVH6sN</t>
  </si>
  <si>
    <t>https://drive.google.com/file/d/1Lsa4ssf25iXdfbgBtWO5gp1DQ0hVH6sN/view?usp=drivesdk</t>
  </si>
  <si>
    <t>Tina goel</t>
  </si>
  <si>
    <t>tinagoel884@gmail.com</t>
  </si>
  <si>
    <t>1aXENjJ1x61V5fg4trbZDsA5i_UWxLVMK</t>
  </si>
  <si>
    <t>https://drive.google.com/file/d/1aXENjJ1x61V5fg4trbZDsA5i_UWxLVMK/view?usp=drivesdk</t>
  </si>
  <si>
    <t>Coding_Crofts</t>
  </si>
  <si>
    <t>1sxs6VGgzjZmg-_t7RHvpSXyaHfnnzu-3</t>
  </si>
  <si>
    <t>https://drive.google.com/file/d/1sxs6VGgzjZmg-_t7RHvpSXyaHfnnzu-3/view?usp=drivesdk</t>
  </si>
  <si>
    <t>1zEXpYm2rwO0JyArRQmFdfEDagk4L888K</t>
  </si>
  <si>
    <t>https://drive.google.com/file/d/1zEXpYm2rwO0JyArRQmFdfEDagk4L888K/view?usp=drivesdk</t>
  </si>
  <si>
    <t>Kalaivani M</t>
  </si>
  <si>
    <t>kalailaika14@gmail.com</t>
  </si>
  <si>
    <t>14qipdbwDGj_dela52C7WHS-Ejz1ChVWV</t>
  </si>
  <si>
    <t>https://drive.google.com/file/d/14qipdbwDGj_dela52C7WHS-Ejz1ChVWV/view?usp=drivesdk</t>
  </si>
  <si>
    <t>Harshvardhan Chavan</t>
  </si>
  <si>
    <t>harshvardhanchavan311@gmail.com</t>
  </si>
  <si>
    <t>1k7IzIBaOkhVCqACvZvHOSRD-D0geHdeQ</t>
  </si>
  <si>
    <t>https://drive.google.com/file/d/1k7IzIBaOkhVCqACvZvHOSRD-D0geHdeQ/view?usp=drivesdk</t>
  </si>
  <si>
    <t>Srinivas Sai Ram Sampathirao</t>
  </si>
  <si>
    <t>ssrinivassairam@gmail.com</t>
  </si>
  <si>
    <t>1EOsdZDrjLRx_BvxbkLhU_dCJU1a4AYDj</t>
  </si>
  <si>
    <t>https://drive.google.com/file/d/1EOsdZDrjLRx_BvxbkLhU_dCJU1a4AYDj/view?usp=drivesdk</t>
  </si>
  <si>
    <t>Shlok Patel</t>
  </si>
  <si>
    <t>shlokpatel620@gmail.com</t>
  </si>
  <si>
    <t>1Up9iqOxJNm3r7xa8ZOha1ZJeXFOpcD2q</t>
  </si>
  <si>
    <t>https://drive.google.com/file/d/1Up9iqOxJNm3r7xa8ZOha1ZJeXFOpcD2q/view?usp=drivesdk</t>
  </si>
  <si>
    <t>pavithra v</t>
  </si>
  <si>
    <t>pavithrav228@gmail.com</t>
  </si>
  <si>
    <t>1bdfTXGLBrPuTNCxgFHDmAh5O2n2KovLu</t>
  </si>
  <si>
    <t>https://drive.google.com/file/d/1bdfTXGLBrPuTNCxgFHDmAh5O2n2KovLu/view?usp=drivesdk</t>
  </si>
  <si>
    <t>Hritika Kathuria</t>
  </si>
  <si>
    <t>21f3001384@student.onlinedegree.iitm.ac.in</t>
  </si>
  <si>
    <t>1FlHAHcLqG0JD37g7aUN0LC6QLJWw_UgI</t>
  </si>
  <si>
    <t>https://drive.google.com/file/d/1FlHAHcLqG0JD37g7aUN0LC6QLJWw_UgI/view?usp=drivesdk</t>
  </si>
  <si>
    <t>Himani Pant</t>
  </si>
  <si>
    <t>himanipant333@gmail.com</t>
  </si>
  <si>
    <t>19zrrZdT5Xn6X9DIeCg9WDMp13Ugkyu1R</t>
  </si>
  <si>
    <t>https://drive.google.com/file/d/19zrrZdT5Xn6X9DIeCg9WDMp13Ugkyu1R/view?usp=drivesdk</t>
  </si>
  <si>
    <t>Yash Sharma</t>
  </si>
  <si>
    <t>yashsharma06033@gmail.com</t>
  </si>
  <si>
    <t>19UDUewAv0qJTrMNEQzHK2YDLth-T2GWH</t>
  </si>
  <si>
    <t>https://drive.google.com/file/d/19UDUewAv0qJTrMNEQzHK2YDLth-T2GWH/view?usp=drivesdk</t>
  </si>
  <si>
    <t>Rahul Saw</t>
  </si>
  <si>
    <t>saw.rahul0150@gmail.com</t>
  </si>
  <si>
    <t>1Ohh1tPIlGk3RReuekJ4SfreJmnuHWXB7</t>
  </si>
  <si>
    <t>https://drive.google.com/file/d/1Ohh1tPIlGk3RReuekJ4SfreJmnuHWXB7/view?usp=drivesdk</t>
  </si>
  <si>
    <t>Satakshi mishra</t>
  </si>
  <si>
    <t>www.minimishra579@gmail.com</t>
  </si>
  <si>
    <t>105Wy8GotFLqPYaQiCuvkcpTCmrw6gJOQ</t>
  </si>
  <si>
    <t>https://drive.google.com/file/d/105Wy8GotFLqPYaQiCuvkcpTCmrw6gJOQ/view?usp=drivesdk</t>
  </si>
  <si>
    <t>Ishan Gaur</t>
  </si>
  <si>
    <t>ishangaur107@gmail.com</t>
  </si>
  <si>
    <t>1WDO8ulh8jA-6NUpFNMhSP1r2m50rB1W4</t>
  </si>
  <si>
    <t>https://drive.google.com/file/d/1WDO8ulh8jA-6NUpFNMhSP1r2m50rB1W4/view?usp=drivesdk</t>
  </si>
  <si>
    <t>Priyanshu Kumar Rai</t>
  </si>
  <si>
    <t>idealpriyanshu@gmail.com</t>
  </si>
  <si>
    <t>1i0NAizV8Uh1fgfTev_kYloktU5D6Nqcs</t>
  </si>
  <si>
    <t>https://drive.google.com/file/d/1i0NAizV8Uh1fgfTev_kYloktU5D6Nqcs/view?usp=drivesdk</t>
  </si>
  <si>
    <t>Alok Kumar</t>
  </si>
  <si>
    <t>akpatel09557@gmail.com</t>
  </si>
  <si>
    <t>1UikDUO9-ypBFrf2qKlhS3_swlHTvuOgY</t>
  </si>
  <si>
    <t>https://drive.google.com/file/d/1UikDUO9-ypBFrf2qKlhS3_swlHTvuOgY/view?usp=drivesdk</t>
  </si>
  <si>
    <t>Hunting coder</t>
  </si>
  <si>
    <t>Gyan Kumar</t>
  </si>
  <si>
    <t>gyankumar62065@gmail.com</t>
  </si>
  <si>
    <t>1PXc-19WSUJVwisZFcTKCkQv5-rfekIZg</t>
  </si>
  <si>
    <t>https://drive.google.com/file/d/1PXc-19WSUJVwisZFcTKCkQv5-rfekIZg/view?usp=drivesdk</t>
  </si>
  <si>
    <t>Talentz</t>
  </si>
  <si>
    <t>lokeshsekar005@gmail.com</t>
  </si>
  <si>
    <t>1WoDuljuRkzQIEnbPIe9__gcE_VAoxafu</t>
  </si>
  <si>
    <t>https://drive.google.com/file/d/1WoDuljuRkzQIEnbPIe9__gcE_VAoxafu/view?usp=drivesdk</t>
  </si>
  <si>
    <t>Anandh</t>
  </si>
  <si>
    <t>anandhe994@gmail.com</t>
  </si>
  <si>
    <t>1yFT2v4JjbhKFwuYKTCUsva-j12lW9s8U</t>
  </si>
  <si>
    <t>https://drive.google.com/file/d/1yFT2v4JjbhKFwuYKTCUsva-j12lW9s8U/view?usp=drivesdk</t>
  </si>
  <si>
    <t>Sumedh Rajendra Jadhao</t>
  </si>
  <si>
    <t>sumedhjadhao727@gmail.com</t>
  </si>
  <si>
    <t>1F02-G6bOOoTF9Nd8hNStImVM9q7dGsos</t>
  </si>
  <si>
    <t>https://drive.google.com/file/d/1F02-G6bOOoTF9Nd8hNStImVM9q7dGsos/view?usp=drivesdk</t>
  </si>
  <si>
    <t>Raj Kamal Yadav</t>
  </si>
  <si>
    <t>rajkamalyadav212121@gmail.com</t>
  </si>
  <si>
    <t>1UnUWlVdfPylQKUpB-afihWvrZwReaMyU</t>
  </si>
  <si>
    <t>https://drive.google.com/file/d/1UnUWlVdfPylQKUpB-afihWvrZwReaMyU/view?usp=drivesdk</t>
  </si>
  <si>
    <t>Sonu Chourasiya</t>
  </si>
  <si>
    <t>0863ec181054@piemr.edu.in</t>
  </si>
  <si>
    <t>19kaqXg_LsRANuEAl5urgdLaHna_GS0jv</t>
  </si>
  <si>
    <t>https://drive.google.com/file/d/19kaqXg_LsRANuEAl5urgdLaHna_GS0jv/view?usp=drivesdk</t>
  </si>
  <si>
    <t>Rahul garg</t>
  </si>
  <si>
    <t>gargr0109@gmail.com</t>
  </si>
  <si>
    <t>1T98Tgxd_nukLtDXOQWnESjdunXBNIZoV</t>
  </si>
  <si>
    <t>https://drive.google.com/file/d/1T98Tgxd_nukLtDXOQWnESjdunXBNIZoV/view?usp=drivesdk</t>
  </si>
  <si>
    <t>White Beatles</t>
  </si>
  <si>
    <t>Bhavuk Gaur</t>
  </si>
  <si>
    <t>gaurbhavuk2512@gmail.com</t>
  </si>
  <si>
    <t>1jn7PxE5FCl60JKbiaQyAA4Z6rRb3patu</t>
  </si>
  <si>
    <t>https://drive.google.com/file/d/1jn7PxE5FCl60JKbiaQyAA4Z6rRb3patu/view?usp=drivesdk</t>
  </si>
  <si>
    <t>Bavith Bhargav D</t>
  </si>
  <si>
    <t>bavithbhargav2707@gmail.com</t>
  </si>
  <si>
    <t>1PSRXUJ8shR9t-xncBF70F-RgZ18TMegf</t>
  </si>
  <si>
    <t>https://drive.google.com/file/d/1PSRXUJ8shR9t-xncBF70F-RgZ18TMegf/view?usp=drivesdk</t>
  </si>
  <si>
    <t>Mayank Anand</t>
  </si>
  <si>
    <t>bs20b021@smail.iitm.ac.in</t>
  </si>
  <si>
    <t>1LMcZiIgP30A9WYiXFSm_1x_3a0p6NSwS</t>
  </si>
  <si>
    <t>https://drive.google.com/file/d/1LMcZiIgP30A9WYiXFSm_1x_3a0p6NSwS/view?usp=drivesdk</t>
  </si>
  <si>
    <t>Utkarsh Hadgekar</t>
  </si>
  <si>
    <t>utkarshuh16@gmail.com</t>
  </si>
  <si>
    <t>1n8sGnAUjEnssyZtsbkerb4GoGGg0zbzG</t>
  </si>
  <si>
    <t>https://drive.google.com/file/d/1n8sGnAUjEnssyZtsbkerb4GoGGg0zbzG/view?usp=drivesdk</t>
  </si>
  <si>
    <t>Vishal Gorakh Garje</t>
  </si>
  <si>
    <t>vishalgarje16@gmail.com</t>
  </si>
  <si>
    <t>1HquhyAcoOeji1df6DLzBm7lTKNj5zcm2</t>
  </si>
  <si>
    <t>https://drive.google.com/file/d/1HquhyAcoOeji1df6DLzBm7lTKNj5zcm2/view?usp=drivesdk</t>
  </si>
  <si>
    <t>adityagoel2002@gmail.com</t>
  </si>
  <si>
    <t>11UwWsN1hz2-zJooky34Y9qgBt9h43KKX</t>
  </si>
  <si>
    <t>https://drive.google.com/file/d/11UwWsN1hz2-zJooky34Y9qgBt9h43KKX/view?usp=drivesdk</t>
  </si>
  <si>
    <t>VIRAL SONI</t>
  </si>
  <si>
    <t>viralssoni@gmail.com</t>
  </si>
  <si>
    <t>1QeciAgWQcGFwm-srfVUpphMUmq6i8hNg</t>
  </si>
  <si>
    <t>https://drive.google.com/file/d/1QeciAgWQcGFwm-srfVUpphMUmq6i8hNg/view?usp=drivesdk</t>
  </si>
  <si>
    <t>Tanisha Kant</t>
  </si>
  <si>
    <t>tanishakant780@gmail.com</t>
  </si>
  <si>
    <t>1OiWof-0yHb7Py_jJql29ONw7p0KMy0pZ</t>
  </si>
  <si>
    <t>https://drive.google.com/file/d/1OiWof-0yHb7Py_jJql29ONw7p0KMy0pZ/view?usp=drivesdk</t>
  </si>
  <si>
    <t>Pogunulla Pradeep</t>
  </si>
  <si>
    <t>pogunullapradeep7889@gmail.com</t>
  </si>
  <si>
    <t>1hE_nzJP-Qwf1L15_qZ6DizoFcgWRZFJ9</t>
  </si>
  <si>
    <t>https://drive.google.com/file/d/1hE_nzJP-Qwf1L15_qZ6DizoFcgWRZFJ9/view?usp=drivesdk</t>
  </si>
  <si>
    <t>Shashank Pandey</t>
  </si>
  <si>
    <t>shashankpan111@gmail.com</t>
  </si>
  <si>
    <t>1P7BO1VLmgM-iGxBA1fU6ybB40cQf4SGZ</t>
  </si>
  <si>
    <t>https://drive.google.com/file/d/1P7BO1VLmgM-iGxBA1fU6ybB40cQf4SGZ/view?usp=drivesdk</t>
  </si>
  <si>
    <t>Nagireddy</t>
  </si>
  <si>
    <t>niteesh.bv@gmail.com</t>
  </si>
  <si>
    <t>18dmcQYIFvu0GN-7WUj4qf6QlIa6vPjnd</t>
  </si>
  <si>
    <t>https://drive.google.com/file/d/18dmcQYIFvu0GN-7WUj4qf6QlIa6vPjnd/view?usp=drivesdk</t>
  </si>
  <si>
    <t>1Y-U3RdvehyKbCJ_t5N_gQP-f5bkOYwtQ</t>
  </si>
  <si>
    <t>https://drive.google.com/file/d/1Y-U3RdvehyKbCJ_t5N_gQP-f5bkOYwtQ/view?usp=drivesdk</t>
  </si>
  <si>
    <t>Vamsidhar Reddy E</t>
  </si>
  <si>
    <t>223004023@sastra.ac.in</t>
  </si>
  <si>
    <t>1bhmh3sBcsalveo_7rBFdURAfjJEdy3wP</t>
  </si>
  <si>
    <t>https://drive.google.com/file/d/1bhmh3sBcsalveo_7rBFdURAfjJEdy3wP/view?usp=drivesdk</t>
  </si>
  <si>
    <t>Subhasis Nanda</t>
  </si>
  <si>
    <t>subhasis.nanda4332@gmail.com</t>
  </si>
  <si>
    <t>1YLnVz4MJ0UEhILDJ01bYL3lBMY9HPs_d</t>
  </si>
  <si>
    <t>https://drive.google.com/file/d/1YLnVz4MJ0UEhILDJ01bYL3lBMY9HPs_d/view?usp=drivesdk</t>
  </si>
  <si>
    <t>ARYAMAN TIWARI</t>
  </si>
  <si>
    <t>aryamantiwari04@gmail.com</t>
  </si>
  <si>
    <t>1SS7naHfhroXR50Xz3un7qonoE2AoL8Lx</t>
  </si>
  <si>
    <t>https://drive.google.com/file/d/1SS7naHfhroXR50Xz3un7qonoE2AoL8Lx/view?usp=drivesdk</t>
  </si>
  <si>
    <t>Priyanshu Raj</t>
  </si>
  <si>
    <t>priyansraj13@gmail.com</t>
  </si>
  <si>
    <t>1622jdrfILf9NB_oXGt4mMyDnqbfOHJz_</t>
  </si>
  <si>
    <t>https://drive.google.com/file/d/1622jdrfILf9NB_oXGt4mMyDnqbfOHJz_/view?usp=drivesdk</t>
  </si>
  <si>
    <t>RAHUL SAXENA</t>
  </si>
  <si>
    <t>rahulsaxena66332@gmail.com</t>
  </si>
  <si>
    <t>1q0CJgkG31cw0LAFXmA54G_RbEY7avd7b</t>
  </si>
  <si>
    <t>https://drive.google.com/file/d/1q0CJgkG31cw0LAFXmA54G_RbEY7avd7b/view?usp=drivesdk</t>
  </si>
  <si>
    <t>Manoranjan Sinha</t>
  </si>
  <si>
    <t>mano2412ranjan@gmail.com</t>
  </si>
  <si>
    <t>1I2VuQYpJcOCIysib-atBmv5e2Sz16mwp</t>
  </si>
  <si>
    <t>https://drive.google.com/file/d/1I2VuQYpJcOCIysib-atBmv5e2Sz16mwp/view?usp=drivesdk</t>
  </si>
  <si>
    <t>Subran Singh Patel</t>
  </si>
  <si>
    <t>subranpatel786@gmail.com</t>
  </si>
  <si>
    <t>17Zz_ahuWxnUv9-ok5B3doS-TVBer0rip</t>
  </si>
  <si>
    <t>https://drive.google.com/file/d/17Zz_ahuWxnUv9-ok5B3doS-TVBer0rip/view?usp=drivesdk</t>
  </si>
  <si>
    <t>Ridhi jain</t>
  </si>
  <si>
    <t>ridhijainmintu0291@gmail.com</t>
  </si>
  <si>
    <t>18i_BrI9UtN7vd2mbCmoQ_dr8HoVbqYgl</t>
  </si>
  <si>
    <t>https://drive.google.com/file/d/18i_BrI9UtN7vd2mbCmoQ_dr8HoVbqYgl/view?usp=drivesdk</t>
  </si>
  <si>
    <t>Bhoj Pratap Rajwade</t>
  </si>
  <si>
    <t>bhojpratapceo@gmail.com</t>
  </si>
  <si>
    <t>1DYIz_8oL8dnnzdjll4hR9Dg8FxBSrmi5</t>
  </si>
  <si>
    <t>https://drive.google.com/file/d/1DYIz_8oL8dnnzdjll4hR9Dg8FxBSrmi5/view?usp=drivesdk</t>
  </si>
  <si>
    <t>Sambhrant Dora</t>
  </si>
  <si>
    <t>20je0846@ece.iitism.ac.in</t>
  </si>
  <si>
    <t>1ubnTL2IU3eCL8lyQrrbQoiOGwTjxhEN9</t>
  </si>
  <si>
    <t>https://drive.google.com/file/d/1ubnTL2IU3eCL8lyQrrbQoiOGwTjxhEN9/view?usp=drivesdk</t>
  </si>
  <si>
    <t>Ritika Singh</t>
  </si>
  <si>
    <t>ritika1916singh@gmail.com</t>
  </si>
  <si>
    <t>1Az8or9JGGBhIze1ht93d63kg2JZ5MC_7</t>
  </si>
  <si>
    <t>https://drive.google.com/file/d/1Az8or9JGGBhIze1ht93d63kg2JZ5MC_7/view?usp=drivesdk</t>
  </si>
  <si>
    <t>Rohit Sharma</t>
  </si>
  <si>
    <t>Rohit Kumar Sharma</t>
  </si>
  <si>
    <t>rtech.rohit@gmail.com</t>
  </si>
  <si>
    <t>1NrjrbNy5imsXFwA1QWfJsEEzaxSNrvCB</t>
  </si>
  <si>
    <t>https://drive.google.com/file/d/1NrjrbNy5imsXFwA1QWfJsEEzaxSNrvCB/view?usp=drivesdk</t>
  </si>
  <si>
    <t>H072 Paras Leela</t>
  </si>
  <si>
    <t>parasleela5@gmail.com</t>
  </si>
  <si>
    <t>1JMb8SnkD37--LOYWTy3aLk2np8ftzitx</t>
  </si>
  <si>
    <t>https://drive.google.com/file/d/1JMb8SnkD37--LOYWTy3aLk2np8ftzitx/view?usp=drivesdk</t>
  </si>
  <si>
    <t>Asif Bagwan</t>
  </si>
  <si>
    <t>asifbagwan556@gmail.com</t>
  </si>
  <si>
    <t>1ee13BBF0_JcrSIz7W6UV0A1hW-e3q9ZJ</t>
  </si>
  <si>
    <t>https://drive.google.com/file/d/1ee13BBF0_JcrSIz7W6UV0A1hW-e3q9ZJ/view?usp=drivesdk</t>
  </si>
  <si>
    <t>umang sahu</t>
  </si>
  <si>
    <t>umangsahu2023@gmail.com</t>
  </si>
  <si>
    <t>1PEet7PbV0ipTKU7VWfw-SzrzeIgo-kmr</t>
  </si>
  <si>
    <t>https://drive.google.com/file/d/1PEet7PbV0ipTKU7VWfw-SzrzeIgo-kmr/view?usp=drivesdk</t>
  </si>
  <si>
    <t>Nafis Anwar</t>
  </si>
  <si>
    <t>meetnafisanwar@gmail.com</t>
  </si>
  <si>
    <t>1SNmQ6d-eVJYKZkL3G5wBKkfvSX82xpwf</t>
  </si>
  <si>
    <t>https://drive.google.com/file/d/1SNmQ6d-eVJYKZkL3G5wBKkfvSX82xpwf/view?usp=drivesdk</t>
  </si>
  <si>
    <t>Codereapers</t>
  </si>
  <si>
    <t>Anshuman Singh Raghuvanshi</t>
  </si>
  <si>
    <t>singhraghuvanshianshuman@gmail.com</t>
  </si>
  <si>
    <t>1G9Nlcp5Qnulg9grmndJbATe9nqweIVvU</t>
  </si>
  <si>
    <t>https://drive.google.com/file/d/1G9Nlcp5Qnulg9grmndJbATe9nqweIVvU/view?usp=drivesdk</t>
  </si>
  <si>
    <t>1GEFG0P6AdC66oovzmN_e8hgwFjtsSujc</t>
  </si>
  <si>
    <t>https://drive.google.com/file/d/1GEFG0P6AdC66oovzmN_e8hgwFjtsSujc/view?usp=drivesdk</t>
  </si>
  <si>
    <t>Yash Lokhande</t>
  </si>
  <si>
    <t>yashlokhande6548@gmail.com</t>
  </si>
  <si>
    <t>119c1SmMgO99SdQZEMWbhdBSt_rNUkrkg</t>
  </si>
  <si>
    <t>https://drive.google.com/file/d/119c1SmMgO99SdQZEMWbhdBSt_rNUkrkg/view?usp=drivesdk</t>
  </si>
  <si>
    <t>Tejaswi Poornima</t>
  </si>
  <si>
    <t>tejaswipoornima@gmail.com</t>
  </si>
  <si>
    <t>1a6L78jhtaWBeLc-ZzRv1t2IDI14a3V3Q</t>
  </si>
  <si>
    <t>https://drive.google.com/file/d/1a6L78jhtaWBeLc-ZzRv1t2IDI14a3V3Q/view?usp=drivesdk</t>
  </si>
  <si>
    <t>Piyush Gaur</t>
  </si>
  <si>
    <t>piyushgaur0001@gmail.com</t>
  </si>
  <si>
    <t>1LNA6nGUODfKA2iTYkhxIFWKQLebSR0QT</t>
  </si>
  <si>
    <t>https://drive.google.com/file/d/1LNA6nGUODfKA2iTYkhxIFWKQLebSR0QT/view?usp=drivesdk</t>
  </si>
  <si>
    <t>Shamanth R</t>
  </si>
  <si>
    <t>shamanthrofficial@gmail.com</t>
  </si>
  <si>
    <t>1AkbQtgBIaNIUfe4ZxMplgQujZ6I7-m0A</t>
  </si>
  <si>
    <t>https://drive.google.com/file/d/1AkbQtgBIaNIUfe4ZxMplgQujZ6I7-m0A/view?usp=drivesdk</t>
  </si>
  <si>
    <t>ANKIT RAJ</t>
  </si>
  <si>
    <t>ankitbkj446@gmail.com</t>
  </si>
  <si>
    <t>1OhGRfqfN8r1HOdXSBNlcHCKQV7N6HjO6</t>
  </si>
  <si>
    <t>https://drive.google.com/file/d/1OhGRfqfN8r1HOdXSBNlcHCKQV7N6HjO6/view?usp=drivesdk</t>
  </si>
  <si>
    <t>Tanuj Soni</t>
  </si>
  <si>
    <t>tanujsoni0408@gmail.com</t>
  </si>
  <si>
    <t>10wpsRjuANrXCW_hWe4Gp6fBtllfJiTg1</t>
  </si>
  <si>
    <t>https://drive.google.com/file/d/10wpsRjuANrXCW_hWe4Gp6fBtllfJiTg1/view?usp=drivesdk</t>
  </si>
  <si>
    <t>Pranav Pallerla</t>
  </si>
  <si>
    <t>pallerlapranavdec27@gmail.com</t>
  </si>
  <si>
    <t>10BfCWSCkopwcPoDJGZgX4TeweEkiqzxl</t>
  </si>
  <si>
    <t>https://drive.google.com/file/d/10BfCWSCkopwcPoDJGZgX4TeweEkiqzxl/view?usp=drivesdk</t>
  </si>
  <si>
    <t>Gaurav Kumar Vishwakarma</t>
  </si>
  <si>
    <t>gauravkrv.011@gmail.com</t>
  </si>
  <si>
    <t>18gT58RCYYd65KLJ57VtblNfKz5TDiut9</t>
  </si>
  <si>
    <t>https://drive.google.com/file/d/18gT58RCYYd65KLJ57VtblNfKz5TDiut9/view?usp=drivesdk</t>
  </si>
  <si>
    <t>de_Bishops</t>
  </si>
  <si>
    <t>Suryavijoy Kar</t>
  </si>
  <si>
    <t>190020039@iitdh.ac.in</t>
  </si>
  <si>
    <t>1gCXFl69NT-fdSjVuls-31H4OD90oZi_q</t>
  </si>
  <si>
    <t>https://drive.google.com/file/d/1gCXFl69NT-fdSjVuls-31H4OD90oZi_q/view?usp=drivesdk</t>
  </si>
  <si>
    <t>Kushagra Khatwani</t>
  </si>
  <si>
    <t>190020021@iitdh.ac.in</t>
  </si>
  <si>
    <t>1TmkiAz8QhqCZ9qAvBEzmjCEAKXbqA-XE</t>
  </si>
  <si>
    <t>https://drive.google.com/file/d/1TmkiAz8QhqCZ9qAvBEzmjCEAKXbqA-XE/view?usp=drivesdk</t>
  </si>
  <si>
    <t>Kanhaiya Kumar Kol</t>
  </si>
  <si>
    <t>kolkanhaiya123@gmail.com</t>
  </si>
  <si>
    <t>1iknG9nR9pZu6mPK5zm4iQ6DUKIn1BOwM</t>
  </si>
  <si>
    <t>https://drive.google.com/file/d/1iknG9nR9pZu6mPK5zm4iQ6DUKIn1BOwM/view?usp=drivesdk</t>
  </si>
  <si>
    <t>Yogesh Chand Upadhyay</t>
  </si>
  <si>
    <t>20bec126@iiitdmj.ac.in</t>
  </si>
  <si>
    <t>1B56f0vbTOFZX_h1C8LjteTxzms5YN2Qd</t>
  </si>
  <si>
    <t>https://drive.google.com/file/d/1B56f0vbTOFZX_h1C8LjteTxzms5YN2Qd/view?usp=drivesdk</t>
  </si>
  <si>
    <t>Krish Gupta</t>
  </si>
  <si>
    <t>krishguptaa13@gmail.com</t>
  </si>
  <si>
    <t>17tvEyuxamX83EXCcItMdfFCc7l2w45aw</t>
  </si>
  <si>
    <t>https://drive.google.com/file/d/17tvEyuxamX83EXCcItMdfFCc7l2w45aw/view?usp=drivesdk</t>
  </si>
  <si>
    <t>Kathiresan M</t>
  </si>
  <si>
    <t>mkathir2001@gmail.com</t>
  </si>
  <si>
    <t>1snEj8Czkx0m5fNtE0nft3KqF2dHiLocZ</t>
  </si>
  <si>
    <t>https://drive.google.com/file/d/1snEj8Czkx0m5fNtE0nft3KqF2dHiLocZ/view?usp=drivesdk</t>
  </si>
  <si>
    <t>sonia malik</t>
  </si>
  <si>
    <t>sudeshmalik447@gmail.com</t>
  </si>
  <si>
    <t>1HLGYr9ZoMZDxenWi4CRQbKFAEb6h-OKH</t>
  </si>
  <si>
    <t>https://drive.google.com/file/d/1HLGYr9ZoMZDxenWi4CRQbKFAEb6h-OKH/view?usp=drivesdk</t>
  </si>
  <si>
    <t>Vikas Sao</t>
  </si>
  <si>
    <t>vikassao1999@gmail.com</t>
  </si>
  <si>
    <t>1ofBA3SJe5fi-1ibaDZ10BB7MPGRByUWS</t>
  </si>
  <si>
    <t>https://drive.google.com/file/d/1ofBA3SJe5fi-1ibaDZ10BB7MPGRByUWS/view?usp=drivesdk</t>
  </si>
  <si>
    <t>Mohammed Sharika Muskan</t>
  </si>
  <si>
    <t>sharikamuskan@gmail.com</t>
  </si>
  <si>
    <t>19j5ro-Gr57hhs7WhmN7e-TcCUpNjESB0</t>
  </si>
  <si>
    <t>https://drive.google.com/file/d/19j5ro-Gr57hhs7WhmN7e-TcCUpNjESB0/view?usp=drivesdk</t>
  </si>
  <si>
    <t>Harini priya</t>
  </si>
  <si>
    <t>harinipriya950@gmail.com</t>
  </si>
  <si>
    <t>1w3ZOeTNvUVLKklBhkuVmqs1BAYNlQU2H</t>
  </si>
  <si>
    <t>https://drive.google.com/file/d/1w3ZOeTNvUVLKklBhkuVmqs1BAYNlQU2H/view?usp=drivesdk</t>
  </si>
  <si>
    <t>Utkarsh Gupta</t>
  </si>
  <si>
    <t>utkarshgupta423@gmail.com</t>
  </si>
  <si>
    <t>1gCQlLpNDYcj8ifiQpwM9dRRvxz9SS7Ev</t>
  </si>
  <si>
    <t>https://drive.google.com/file/d/1gCQlLpNDYcj8ifiQpwM9dRRvxz9SS7Ev/view?usp=drivesdk</t>
  </si>
  <si>
    <t>Prachi Aggarwal</t>
  </si>
  <si>
    <t>prachi.aggarwal3838@gmail.com</t>
  </si>
  <si>
    <t>1Hxd5hgoi3QJtubPwbPFYoIjGk5B2ow2J</t>
  </si>
  <si>
    <t>https://drive.google.com/file/d/1Hxd5hgoi3QJtubPwbPFYoIjGk5B2ow2J/view?usp=drivesdk</t>
  </si>
  <si>
    <t>SAI SURAJ</t>
  </si>
  <si>
    <t>ce20b031@iittp.ac.in</t>
  </si>
  <si>
    <t>1Zi4-kkgBDaSQR6Kllh1zx-hdZ3Ru0n6C</t>
  </si>
  <si>
    <t>https://drive.google.com/file/d/1Zi4-kkgBDaSQR6Kllh1zx-hdZ3Ru0n6C/view?usp=drivesdk</t>
  </si>
  <si>
    <t>Soni kumari</t>
  </si>
  <si>
    <t>sonikumarinc@gmail.com</t>
  </si>
  <si>
    <t>12aH6E1cdsmyI_vH8JbctdeGhq00JRqr0</t>
  </si>
  <si>
    <t>https://drive.google.com/file/d/12aH6E1cdsmyI_vH8JbctdeGhq00JRqr0/view?usp=drivesdk</t>
  </si>
  <si>
    <t>Sundaresan</t>
  </si>
  <si>
    <t>sundarmadamuthu@gmail.com</t>
  </si>
  <si>
    <t>1zOeqWAocOWEZFVoP0lsUoveT5iCkN_go</t>
  </si>
  <si>
    <t>https://drive.google.com/file/d/1zOeqWAocOWEZFVoP0lsUoveT5iCkN_go/view?usp=drivesdk</t>
  </si>
  <si>
    <t>Naveen Kumar</t>
  </si>
  <si>
    <t>nk0187912@gmail.com</t>
  </si>
  <si>
    <t>1O9JDJTqiThx2dwO09ubAy_xCIuGXfyh2</t>
  </si>
  <si>
    <t>https://drive.google.com/file/d/1O9JDJTqiThx2dwO09ubAy_xCIuGXfyh2/view?usp=drivesdk</t>
  </si>
  <si>
    <t>Abhimanyu Yadav</t>
  </si>
  <si>
    <t>abhimanyuy148@gmail.com</t>
  </si>
  <si>
    <t>1mr08F7sT9JANKUFJtOpDfRZtsUe3dmdD</t>
  </si>
  <si>
    <t>https://drive.google.com/file/d/1mr08F7sT9JANKUFJtOpDfRZtsUe3dmdD/view?usp=drivesdk</t>
  </si>
  <si>
    <t>Saireddy Muram</t>
  </si>
  <si>
    <t>saireddymuram1919@gmail.com</t>
  </si>
  <si>
    <t>13vP---u8PIs0LezJ7--P13uLWGqSMT2N</t>
  </si>
  <si>
    <t>https://drive.google.com/file/d/13vP---u8PIs0LezJ7--P13uLWGqSMT2N/view?usp=drivesdk</t>
  </si>
  <si>
    <t>Sumit yadav</t>
  </si>
  <si>
    <t>sumit908yadav@gmail.com</t>
  </si>
  <si>
    <t>1TJkEczfZEpu4vhlomyL-SIQh2AzZsrwh</t>
  </si>
  <si>
    <t>https://drive.google.com/file/d/1TJkEczfZEpu4vhlomyL-SIQh2AzZsrwh/view?usp=drivesdk</t>
  </si>
  <si>
    <t>Gopal Kumrawat</t>
  </si>
  <si>
    <t>gopalkumrawat2018@gmail.com</t>
  </si>
  <si>
    <t>1syQG2HAZZqI4mWzoja9fmb748N-VEpqZ</t>
  </si>
  <si>
    <t>https://drive.google.com/file/d/1syQG2HAZZqI4mWzoja9fmb748N-VEpqZ/view?usp=drivesdk</t>
  </si>
  <si>
    <t>Gowtham</t>
  </si>
  <si>
    <t>1NUF-yQHh2Fxe2uChFatRaS-4F2Dm0o5D</t>
  </si>
  <si>
    <t>https://drive.google.com/file/d/1NUF-yQHh2Fxe2uChFatRaS-4F2Dm0o5D/view?usp=drivesdk</t>
  </si>
  <si>
    <t>Coder_0</t>
  </si>
  <si>
    <t>Akshat Toolaj Sinha</t>
  </si>
  <si>
    <t>akshatsinha172@gmail.com</t>
  </si>
  <si>
    <t>1AeD34PhPpj67noVcEBsPzyDiZhIxJi0O</t>
  </si>
  <si>
    <t>https://drive.google.com/file/d/1AeD34PhPpj67noVcEBsPzyDiZhIxJi0O/view?usp=drivesdk</t>
  </si>
  <si>
    <t>Pranavkumar Mallela</t>
  </si>
  <si>
    <t>pranavmallela2020@gmail.com</t>
  </si>
  <si>
    <t>14LIZqToHkCRywRgKrFpHOIcWPAN5ErGc</t>
  </si>
  <si>
    <t>https://drive.google.com/file/d/14LIZqToHkCRywRgKrFpHOIcWPAN5ErGc/view?usp=drivesdk</t>
  </si>
  <si>
    <t>Marshnil Sharma</t>
  </si>
  <si>
    <t>marshnilsharma@gmail.com</t>
  </si>
  <si>
    <t>1FfqN6oVnWellGPNS4m0OZkw-PHBjl9FN</t>
  </si>
  <si>
    <t>https://drive.google.com/file/d/1FfqN6oVnWellGPNS4m0OZkw-PHBjl9FN/view?usp=drivesdk</t>
  </si>
  <si>
    <t>Shudhanshu jaiswal</t>
  </si>
  <si>
    <t>vvar674@gmail.com</t>
  </si>
  <si>
    <t>1voVHrdgm6H47lT1Ey4xqIllkEgx8c3sI</t>
  </si>
  <si>
    <t>https://drive.google.com/file/d/1voVHrdgm6H47lT1Ey4xqIllkEgx8c3sI/view?usp=drivesdk</t>
  </si>
  <si>
    <t>Aman Shrivastava</t>
  </si>
  <si>
    <t>aman34503@gmail.com</t>
  </si>
  <si>
    <t>11cBaTW2ybo_sd_VzZ9af13fngeCejiMa</t>
  </si>
  <si>
    <t>https://drive.google.com/file/d/11cBaTW2ybo_sd_VzZ9af13fngeCejiMa/view?usp=drivesdk</t>
  </si>
  <si>
    <t>Rahul Kansujia</t>
  </si>
  <si>
    <t>rahul9413060284@gmail.com</t>
  </si>
  <si>
    <t>1AxWM2QpfN5WSNDRgLmsplI9GZmrtHqlT</t>
  </si>
  <si>
    <t>https://drive.google.com/file/d/1AxWM2QpfN5WSNDRgLmsplI9GZmrtHqlT/view?usp=drivesdk</t>
  </si>
  <si>
    <t>VARUN U</t>
  </si>
  <si>
    <t>varu143u@gmail.com</t>
  </si>
  <si>
    <t>1kJFIXgJ1xtAtsN6GOj4skeaxDkaWWszy</t>
  </si>
  <si>
    <t>https://drive.google.com/file/d/1kJFIXgJ1xtAtsN6GOj4skeaxDkaWWszy/view?usp=drivesdk</t>
  </si>
  <si>
    <t>Hackcore</t>
  </si>
  <si>
    <t>Sandeep</t>
  </si>
  <si>
    <t>sandeepsinghw1001@gmail.com</t>
  </si>
  <si>
    <t>11GhNS5idBG-XWqhBW3ytK2NDFYS7qv2J</t>
  </si>
  <si>
    <t>https://drive.google.com/file/d/11GhNS5idBG-XWqhBW3ytK2NDFYS7qv2J/view?usp=drivesdk</t>
  </si>
  <si>
    <t>Xener</t>
  </si>
  <si>
    <t>Sanjit Sarkar</t>
  </si>
  <si>
    <t>ssanjit856@gmail.com</t>
  </si>
  <si>
    <t>1pZXgNGBYhSDOurW4F5Q-ptnQJ4dMs_VV</t>
  </si>
  <si>
    <t>https://drive.google.com/file/d/1pZXgNGBYhSDOurW4F5Q-ptnQJ4dMs_VV/view?usp=drivesdk</t>
  </si>
  <si>
    <t>Bhagyajeet Borah</t>
  </si>
  <si>
    <t>borahbhagya040@gmail.com</t>
  </si>
  <si>
    <t>14saPYQ1xuF2MtnXoHknTm6dmsM8qfRAR</t>
  </si>
  <si>
    <t>https://drive.google.com/file/d/14saPYQ1xuF2MtnXoHknTm6dmsM8qfRAR/view?usp=drivesdk</t>
  </si>
  <si>
    <t>AMISH JHA</t>
  </si>
  <si>
    <t>amjha21122002@gmail.com</t>
  </si>
  <si>
    <t>1i5rVF02mvjrD1Vku4UxwixnSdGJphR9r</t>
  </si>
  <si>
    <t>https://drive.google.com/file/d/1i5rVF02mvjrD1Vku4UxwixnSdGJphR9r/view?usp=drivesdk</t>
  </si>
  <si>
    <t>SUMANTA SAHU</t>
  </si>
  <si>
    <t>smsahu9@gmail.com</t>
  </si>
  <si>
    <t>1s8VEyBaheAlDZ2RCFQzrF3bgzFJccRRs</t>
  </si>
  <si>
    <t>https://drive.google.com/file/d/1s8VEyBaheAlDZ2RCFQzrF3bgzFJccRRs/view?usp=drivesdk</t>
  </si>
  <si>
    <t>KAVI SUNDAR NS SNSCT- Aero</t>
  </si>
  <si>
    <t>ksundar.ns.aero.2021@snsct.org</t>
  </si>
  <si>
    <t>1roY46PfOJa_BInxZezcLfh1rDXEdKETq</t>
  </si>
  <si>
    <t>https://drive.google.com/file/d/1roY46PfOJa_BInxZezcLfh1rDXEdKETq/view?usp=drivesdk</t>
  </si>
  <si>
    <t>Kurella Supraja</t>
  </si>
  <si>
    <t>suprajakurella73@gmail.com</t>
  </si>
  <si>
    <t>1lh9RKjnFciN3xL4SwhZ1SFC23qXhN2-4</t>
  </si>
  <si>
    <t>https://drive.google.com/file/d/1lh9RKjnFciN3xL4SwhZ1SFC23qXhN2-4/view?usp=drivesdk</t>
  </si>
  <si>
    <t>SRISHTI MISHRA</t>
  </si>
  <si>
    <t>srishti_m@ch.iitr.ac.in</t>
  </si>
  <si>
    <t>13CbbJiuxYa67YXE9HLw0yLjow6HE0CM8</t>
  </si>
  <si>
    <t>https://drive.google.com/file/d/13CbbJiuxYa67YXE9HLw0yLjow6HE0CM8/view?usp=drivesdk</t>
  </si>
  <si>
    <t>Ankit Maurya</t>
  </si>
  <si>
    <t>mauryaankit482@gmail.com</t>
  </si>
  <si>
    <t>1_Pd3HRgLz35RzYYGvEN8oJiCJGWwfdWh</t>
  </si>
  <si>
    <t>https://drive.google.com/file/d/1_Pd3HRgLz35RzYYGvEN8oJiCJGWwfdWh/view?usp=drivesdk</t>
  </si>
  <si>
    <t>AMAN KUMAR</t>
  </si>
  <si>
    <t>kumaraman1011@gmail.com</t>
  </si>
  <si>
    <t>14YmWxBt_zWbEo5EHnxh5qpP4X4GWDZID</t>
  </si>
  <si>
    <t>https://drive.google.com/file/d/14YmWxBt_zWbEo5EHnxh5qpP4X4GWDZID/view?usp=drivesdk</t>
  </si>
  <si>
    <t>Anant Sharma</t>
  </si>
  <si>
    <t>anantsh.88@gmail.com</t>
  </si>
  <si>
    <t>1SRHV51-KlxVcNjNRZx34K7TTRQUKHAAO</t>
  </si>
  <si>
    <t>https://drive.google.com/file/d/1SRHV51-KlxVcNjNRZx34K7TTRQUKHAAO/view?usp=drivesdk</t>
  </si>
  <si>
    <t>SHIELD</t>
  </si>
  <si>
    <t>Ashutosh Soni</t>
  </si>
  <si>
    <t>ashutoshsoni983@gmail.com</t>
  </si>
  <si>
    <t>19aXfBHH_8Ymt0pfPhkxbnmpfZXPo-Wf7</t>
  </si>
  <si>
    <t>https://drive.google.com/file/d/19aXfBHH_8Ymt0pfPhkxbnmpfZXPo-Wf7/view?usp=drivesdk</t>
  </si>
  <si>
    <t>Siddharth Soni</t>
  </si>
  <si>
    <t>infinitemotivationalearning@gmail.com</t>
  </si>
  <si>
    <t>1CheUMsua5khTdCQmNKYinlxc2Ehoqe4F</t>
  </si>
  <si>
    <t>https://drive.google.com/file/d/1CheUMsua5khTdCQmNKYinlxc2Ehoqe4F/view?usp=drivesdk</t>
  </si>
  <si>
    <t>Vivek Prakash Upreti</t>
  </si>
  <si>
    <t>upretivivek005@gmail.com</t>
  </si>
  <si>
    <t>1x4W47vHkQkuPB6AMCVnnHOKHsVohMoue</t>
  </si>
  <si>
    <t>https://drive.google.com/file/d/1x4W47vHkQkuPB6AMCVnnHOKHsVohMoue/view?usp=drivesdk</t>
  </si>
  <si>
    <t>BHARATH KUMAR GUDIGANTI</t>
  </si>
  <si>
    <t>gudigantibharathgbk@gmail.com</t>
  </si>
  <si>
    <t>1O6gjWg4EJlhaOZtzICJkEI32jKmnxvWu</t>
  </si>
  <si>
    <t>https://drive.google.com/file/d/1O6gjWg4EJlhaOZtzICJkEI32jKmnxvWu/view?usp=drivesdk</t>
  </si>
  <si>
    <t>TeamVision</t>
  </si>
  <si>
    <t>Mayank Sinha</t>
  </si>
  <si>
    <t>ms7651@srmist.edu.in</t>
  </si>
  <si>
    <t>1GJoj2qUsVZtHXl6Dk0gLH9GcyP3aW6ge</t>
  </si>
  <si>
    <t>https://drive.google.com/file/d/1GJoj2qUsVZtHXl6Dk0gLH9GcyP3aW6ge/view?usp=drivesdk</t>
  </si>
  <si>
    <t>M Raj Shekhar Rao</t>
  </si>
  <si>
    <t>ms8219@srmist.edu.in</t>
  </si>
  <si>
    <t>16rXs9EEFZW1cWCxdf051_kjPzD6hn9X6</t>
  </si>
  <si>
    <t>https://drive.google.com/file/d/16rXs9EEFZW1cWCxdf051_kjPzD6hn9X6/view?usp=drivesdk</t>
  </si>
  <si>
    <t>The Groot</t>
  </si>
  <si>
    <t>Arvind kumar M</t>
  </si>
  <si>
    <t>200020008@iitdh.ac.in</t>
  </si>
  <si>
    <t>18QeGm8FKmGghnH7xUbivJgSthoCX8jvi</t>
  </si>
  <si>
    <t>https://drive.google.com/file/d/18QeGm8FKmGghnH7xUbivJgSthoCX8jvi/view?usp=drivesdk</t>
  </si>
  <si>
    <t>Anand Sripad Hegde</t>
  </si>
  <si>
    <t>200020007@iitdh.ac.in</t>
  </si>
  <si>
    <t>1y2BAP4CChBCpqZ-hropx0z1DE7cLZXZ_</t>
  </si>
  <si>
    <t>https://drive.google.com/file/d/1y2BAP4CChBCpqZ-hropx0z1DE7cLZXZ_/view?usp=drivesdk</t>
  </si>
  <si>
    <t>Shruthi Bandar</t>
  </si>
  <si>
    <t>shruthibandar@gmail.com</t>
  </si>
  <si>
    <t>1Hop4tlM_gerr2fkwPqXcSOfACgD4W459</t>
  </si>
  <si>
    <t>https://drive.google.com/file/d/1Hop4tlM_gerr2fkwPqXcSOfACgD4W459/view?usp=drivesdk</t>
  </si>
  <si>
    <t>Sathwika Madarapu</t>
  </si>
  <si>
    <t>madarapusathwika9@gmail.com</t>
  </si>
  <si>
    <t>1BeHHMcBhaB8z9jp_6MiOYfis3I6ZNGSN</t>
  </si>
  <si>
    <t>https://drive.google.com/file/d/1BeHHMcBhaB8z9jp_6MiOYfis3I6ZNGSN/view?usp=drivesdk</t>
  </si>
  <si>
    <t>Ch sudheer Kumar</t>
  </si>
  <si>
    <t>sudheerkumar77773@gmail.com</t>
  </si>
  <si>
    <t>1cKQ84ibueCt1HMXSoV3PYDaVTUlPsnmq</t>
  </si>
  <si>
    <t>https://drive.google.com/file/d/1cKQ84ibueCt1HMXSoV3PYDaVTUlPsnmq/view?usp=drivesdk</t>
  </si>
  <si>
    <t>Manas Malik</t>
  </si>
  <si>
    <t>manasmalik8@gmail.com</t>
  </si>
  <si>
    <t>19WZOTfrLFkYqvD2xkf7-0TpJPcOwm57c</t>
  </si>
  <si>
    <t>https://drive.google.com/file/d/19WZOTfrLFkYqvD2xkf7-0TpJPcOwm57c/view?usp=drivesdk</t>
  </si>
  <si>
    <t>Nandhitha Sree B</t>
  </si>
  <si>
    <t>nandhithasree2432@gmail.com</t>
  </si>
  <si>
    <t>1vxhzH6NSYDS96W1e8hH_t9eoCvtNYJgp</t>
  </si>
  <si>
    <t>https://drive.google.com/file/d/1vxhzH6NSYDS96W1e8hH_t9eoCvtNYJgp/view?usp=drivesdk</t>
  </si>
  <si>
    <t>Priyanshi Sharma</t>
  </si>
  <si>
    <t>2018cscloudpriyanshi6680@poornima.edu.in</t>
  </si>
  <si>
    <t>1OP_qa4Q7ldWIHgdJQ4uqmJSaKuHU2Lxk</t>
  </si>
  <si>
    <t>https://drive.google.com/file/d/1OP_qa4Q7ldWIHgdJQ4uqmJSaKuHU2Lxk/view?usp=drivesdk</t>
  </si>
  <si>
    <t>Jose Louie Shereen K</t>
  </si>
  <si>
    <t>shereen3122@gmail.com</t>
  </si>
  <si>
    <t>1TDkubDO8J1GWMAIPFR2cYEJdw5TKrvZo</t>
  </si>
  <si>
    <t>https://drive.google.com/file/d/1TDkubDO8J1GWMAIPFR2cYEJdw5TKrvZo/view?usp=drivesdk</t>
  </si>
  <si>
    <t>Rachit jain</t>
  </si>
  <si>
    <t>sj2361976@gmail.com</t>
  </si>
  <si>
    <t>19CnO1adUs1GmQ0FDwgJTm8qMWvBWxWz2</t>
  </si>
  <si>
    <t>https://drive.google.com/file/d/19CnO1adUs1GmQ0FDwgJTm8qMWvBWxWz2/view?usp=drivesdk</t>
  </si>
  <si>
    <t>Ambuj Shah</t>
  </si>
  <si>
    <t>ambujshah64@gmail.com</t>
  </si>
  <si>
    <t>16v1QJa1Jd3MeCCFI3sPN1jeVTN6f7z1G</t>
  </si>
  <si>
    <t>https://drive.google.com/file/d/16v1QJa1Jd3MeCCFI3sPN1jeVTN6f7z1G/view?usp=drivesdk</t>
  </si>
  <si>
    <t>Ahtram</t>
  </si>
  <si>
    <t>Ahtram Anjum</t>
  </si>
  <si>
    <t>abbasahtram@gmail.com</t>
  </si>
  <si>
    <t>1N-NmDSpl-CR5lcEPj-7ZY-QzpuvhGT2-</t>
  </si>
  <si>
    <t>https://drive.google.com/file/d/1N-NmDSpl-CR5lcEPj-7ZY-QzpuvhGT2-/view?usp=drivesdk</t>
  </si>
  <si>
    <t>Vinay Kumar</t>
  </si>
  <si>
    <t>recruitvinaykumar2023@gmail.com</t>
  </si>
  <si>
    <t>1ul1_v_8WHNOwrGUf76mFS7MY1fYiPFEm</t>
  </si>
  <si>
    <t>https://drive.google.com/file/d/1ul1_v_8WHNOwrGUf76mFS7MY1fYiPFEm/view?usp=drivesdk</t>
  </si>
  <si>
    <t>Sudeepa R</t>
  </si>
  <si>
    <t>sudeeparajendran@gmail.com</t>
  </si>
  <si>
    <t>1PQKbotCmjy7F5nuFrCJXFzAZ6WIVvrsj</t>
  </si>
  <si>
    <t>https://drive.google.com/file/d/1PQKbotCmjy7F5nuFrCJXFzAZ6WIVvrsj/view?usp=drivesdk</t>
  </si>
  <si>
    <t>Shubham kumar singh</t>
  </si>
  <si>
    <t>shubhamsingh8083407852@gmail.com</t>
  </si>
  <si>
    <t>1oZqWtIfMsDQiTBJ6YfnXxqCOideDgiSi</t>
  </si>
  <si>
    <t>https://drive.google.com/file/d/1oZqWtIfMsDQiTBJ6YfnXxqCOideDgiSi/view?usp=drivesdk</t>
  </si>
  <si>
    <t>vikash kumar</t>
  </si>
  <si>
    <t>vk2690246@gmail.com</t>
  </si>
  <si>
    <t>12jSEEYyQNFvHtco9z7P-VIgrKwpP_j1e</t>
  </si>
  <si>
    <t>https://drive.google.com/file/d/12jSEEYyQNFvHtco9z7P-VIgrKwpP_j1e/view?usp=drivesdk</t>
  </si>
  <si>
    <t>Iconic</t>
  </si>
  <si>
    <t>Yash Sachdeva</t>
  </si>
  <si>
    <t>yashsachdeva12703@gmail.com</t>
  </si>
  <si>
    <t>14coAjnHVhupo_D0sisiFiIEheglIXlpg</t>
  </si>
  <si>
    <t>https://drive.google.com/file/d/14coAjnHVhupo_D0sisiFiIEheglIXlpg/view?usp=drivesdk</t>
  </si>
  <si>
    <t>Veeroju Prashanth</t>
  </si>
  <si>
    <t>veerojuprashanthchary099@gmail.com</t>
  </si>
  <si>
    <t>1QKKohUz8umhbB2H-GaG9DceE0Rguz_5F</t>
  </si>
  <si>
    <t>https://drive.google.com/file/d/1QKKohUz8umhbB2H-GaG9DceE0Rguz_5F/view?usp=drivesdk</t>
  </si>
  <si>
    <t>Rajni paneru</t>
  </si>
  <si>
    <t>avishapaneru1920@gmail.com</t>
  </si>
  <si>
    <t>1PfQnD7-BtVKPtt2N90HRh_BMEHi0utPD</t>
  </si>
  <si>
    <t>https://drive.google.com/file/d/1PfQnD7-BtVKPtt2N90HRh_BMEHi0utPD/view?usp=drivesdk</t>
  </si>
  <si>
    <t>MANAKAVOO SIVA BALAJI A</t>
  </si>
  <si>
    <t>manakavoo.ug.21.ad@francisxavier.ac.in</t>
  </si>
  <si>
    <t>1jV8voPDjarGA050PVIVkixRBdP3599Z3</t>
  </si>
  <si>
    <t>https://drive.google.com/file/d/1jV8voPDjarGA050PVIVkixRBdP3599Z3/view?usp=drivesdk</t>
  </si>
  <si>
    <t>Gunjan Kadel</t>
  </si>
  <si>
    <t>kadelgunjan@gmail.com</t>
  </si>
  <si>
    <t>1VKPDKXrsPUTnvSqoeOrCAIMX8bR3xBCm</t>
  </si>
  <si>
    <t>https://drive.google.com/file/d/1VKPDKXrsPUTnvSqoeOrCAIMX8bR3xBCm/view?usp=drivesdk</t>
  </si>
  <si>
    <t>Atharv Kiran Kindalkar</t>
  </si>
  <si>
    <t>atharvkindalkar2002@gmail.com</t>
  </si>
  <si>
    <t>1Ut34gAdSq9cCtwMzQ0thPhIAE2Irahba</t>
  </si>
  <si>
    <t>https://drive.google.com/file/d/1Ut34gAdSq9cCtwMzQ0thPhIAE2Irahba/view?usp=drivesdk</t>
  </si>
  <si>
    <t>Ajay Ankel</t>
  </si>
  <si>
    <t>ajayankel12@gmail.com</t>
  </si>
  <si>
    <t>1Wit5oj68CqQZNXWh_qd5wz2qZ-hQmoLE</t>
  </si>
  <si>
    <t>https://drive.google.com/file/d/1Wit5oj68CqQZNXWh_qd5wz2qZ-hQmoLE/view?usp=drivesdk</t>
  </si>
  <si>
    <t>BALA KRISHNAN S</t>
  </si>
  <si>
    <t>balakrish181@gmail.com</t>
  </si>
  <si>
    <t>1MTGJWKzjdH01yt4aEJT2nBgxWuRYCYtR</t>
  </si>
  <si>
    <t>https://drive.google.com/file/d/1MTGJWKzjdH01yt4aEJT2nBgxWuRYCYtR/view?usp=drivesdk</t>
  </si>
  <si>
    <t>Sudip Sunildatta Langade</t>
  </si>
  <si>
    <t>sudip.s.langade14@gmail.com</t>
  </si>
  <si>
    <t>1QZzCs1E5j7ujt9uNdriCqa1f_rrjJg9I</t>
  </si>
  <si>
    <t>https://drive.google.com/file/d/1QZzCs1E5j7ujt9uNdriCqa1f_rrjJg9I/view?usp=drivesdk</t>
  </si>
  <si>
    <t>Nalajala sidhartha</t>
  </si>
  <si>
    <t>ns21meb0b43@student.nitw.ac.in</t>
  </si>
  <si>
    <t>12Le00khBak1Q4By1IfaGRKOO-9LZxcRh</t>
  </si>
  <si>
    <t>https://drive.google.com/file/d/12Le00khBak1Q4By1IfaGRKOO-9LZxcRh/view?usp=drivesdk</t>
  </si>
  <si>
    <t>akshita katyal</t>
  </si>
  <si>
    <t>akshitaakatyal@gmail.com</t>
  </si>
  <si>
    <t>1ihqqu9-SjZSjepfd3djDMEq2Mlx8dWs_</t>
  </si>
  <si>
    <t>https://drive.google.com/file/d/1ihqqu9-SjZSjepfd3djDMEq2Mlx8dWs_/view?usp=drivesdk</t>
  </si>
  <si>
    <t>Ayush Karan</t>
  </si>
  <si>
    <t>ayushkaran28@gmail.com</t>
  </si>
  <si>
    <t>1mtdnZMc3D0YhwTjhzgTv2aL3n4ayiSkX</t>
  </si>
  <si>
    <t>https://drive.google.com/file/d/1mtdnZMc3D0YhwTjhzgTv2aL3n4ayiSkX/view?usp=drivesdk</t>
  </si>
  <si>
    <t>Beginner of Coding</t>
  </si>
  <si>
    <t>Hardik Sharma</t>
  </si>
  <si>
    <t>nikku.sharmaklk@gmail.com</t>
  </si>
  <si>
    <t>1n30ei_dxweCuAV3kJuAByXt_sIIPL-d3</t>
  </si>
  <si>
    <t>https://drive.google.com/file/d/1n30ei_dxweCuAV3kJuAByXt_sIIPL-d3/view?usp=drivesdk</t>
  </si>
  <si>
    <t>Mohit Rana</t>
  </si>
  <si>
    <t>mohitrana04032003@gmail.com</t>
  </si>
  <si>
    <t>1e0iNVeiIh4UuAypky1jwZdy8V43WNZa-</t>
  </si>
  <si>
    <t>https://drive.google.com/file/d/1e0iNVeiIh4UuAypky1jwZdy8V43WNZa-/view?usp=drivesdk</t>
  </si>
  <si>
    <t>Team vansh</t>
  </si>
  <si>
    <t>Vansh Gupta</t>
  </si>
  <si>
    <t>vanshguptax@gmail.com</t>
  </si>
  <si>
    <t>1EO8JNto9wGQ7YvHhJjD4DqFRi3FlvBA0</t>
  </si>
  <si>
    <t>https://drive.google.com/file/d/1EO8JNto9wGQ7YvHhJjD4DqFRi3FlvBA0/view?usp=drivesdk</t>
  </si>
  <si>
    <t>LAKSMI KANTHAN M</t>
  </si>
  <si>
    <t>laksmikanthanm.ug.21.ad@francisxavier.ac.in</t>
  </si>
  <si>
    <t>1dFOTruAmMjPRAh9_knU_kz1wlONz9rYG</t>
  </si>
  <si>
    <t>https://drive.google.com/file/d/1dFOTruAmMjPRAh9_knU_kz1wlONz9rYG/view?usp=drivesdk</t>
  </si>
  <si>
    <t>Ganesh Cherala</t>
  </si>
  <si>
    <t>ganeshcherala033@gmail.com</t>
  </si>
  <si>
    <t>1diri2uZvzL4OG0eY5b6Bpi-qCLCsiEVV</t>
  </si>
  <si>
    <t>https://drive.google.com/file/d/1diri2uZvzL4OG0eY5b6Bpi-qCLCsiEVV/view?usp=drivesdk</t>
  </si>
  <si>
    <t>Bindas</t>
  </si>
  <si>
    <t>Akshay Kumar</t>
  </si>
  <si>
    <t>akshay010175@gmail.com</t>
  </si>
  <si>
    <t>12nopT3S8Kopgx2DHF68JI1nANZ_x_93t</t>
  </si>
  <si>
    <t>https://drive.google.com/file/d/12nopT3S8Kopgx2DHF68JI1nANZ_x_93t/view?usp=drivesdk</t>
  </si>
  <si>
    <t>AASTHA KAUSHIK</t>
  </si>
  <si>
    <t>aasthakaushik272@gmail.com</t>
  </si>
  <si>
    <t>1VSEDxqimnrrHMRwDjjwSRNb1nqFkgou4</t>
  </si>
  <si>
    <t>https://drive.google.com/file/d/1VSEDxqimnrrHMRwDjjwSRNb1nqFkgou4/view?usp=drivesdk</t>
  </si>
  <si>
    <t>Khalid Ansari</t>
  </si>
  <si>
    <t>MD KHALID ANSARI</t>
  </si>
  <si>
    <t>kansari1904@gmail.com</t>
  </si>
  <si>
    <t>1u40j67GPObLYMjNjQtlVJGMd29EpbdVs</t>
  </si>
  <si>
    <t>https://drive.google.com/file/d/1u40j67GPObLYMjNjQtlVJGMd29EpbdVs/view?usp=drivesdk</t>
  </si>
  <si>
    <t>Rajat Agrawal</t>
  </si>
  <si>
    <t>rajatckk98@gmail.com</t>
  </si>
  <si>
    <t>1tvWkANBSA4CkSbtm5XW9VOSJChAZuwBh</t>
  </si>
  <si>
    <t>https://drive.google.com/file/d/1tvWkANBSA4CkSbtm5XW9VOSJChAZuwBh/view?usp=drivesdk</t>
  </si>
  <si>
    <t>SATYAM SHUKLA</t>
  </si>
  <si>
    <t>satyamshukla9389@gmail.com</t>
  </si>
  <si>
    <t>1xsEyoafcHDbpZg5xQV-3QBJf3iCfuaeY</t>
  </si>
  <si>
    <t>https://drive.google.com/file/d/1xsEyoafcHDbpZg5xQV-3QBJf3iCfuaeY/view?usp=drivesdk</t>
  </si>
  <si>
    <t>7012 ANISH PATEL</t>
  </si>
  <si>
    <t>anishnick11@gmail.com</t>
  </si>
  <si>
    <t>1UaY_KcqoQEnsFRHvHGR56kqhxMv__g0k</t>
  </si>
  <si>
    <t>https://drive.google.com/file/d/1UaY_KcqoQEnsFRHvHGR56kqhxMv__g0k/view?usp=drivesdk</t>
  </si>
  <si>
    <t>Karan Sahu</t>
  </si>
  <si>
    <t>karankumarkk9725@gmail.com</t>
  </si>
  <si>
    <t>1yYtROH_FjvEoFPxtNE5o8AFVyZpg7lsg</t>
  </si>
  <si>
    <t>https://drive.google.com/file/d/1yYtROH_FjvEoFPxtNE5o8AFVyZpg7lsg/view?usp=drivesdk</t>
  </si>
  <si>
    <t>RAHUL JHA</t>
  </si>
  <si>
    <t>rahuljha29052002@gmail.com</t>
  </si>
  <si>
    <t>1oHk02R3FSez15gtBMrelJ_TzVkFgYJV0</t>
  </si>
  <si>
    <t>https://drive.google.com/file/d/1oHk02R3FSez15gtBMrelJ_TzVkFgYJV0/view?usp=drivesdk</t>
  </si>
  <si>
    <t>Sreya</t>
  </si>
  <si>
    <t>1Ay__4EMwMF7TnTugpzbRjKY32nRpzDS7</t>
  </si>
  <si>
    <t>https://drive.google.com/file/d/1Ay__4EMwMF7TnTugpzbRjKY32nRpzDS7/view?usp=drivesdk</t>
  </si>
  <si>
    <t>Ankit Kumar</t>
  </si>
  <si>
    <t>singhankit79825@gmail.com</t>
  </si>
  <si>
    <t>1IYNaxrWrM12gS2EtyZlrPjo6jdtmgKc8</t>
  </si>
  <si>
    <t>https://drive.google.com/file/d/1IYNaxrWrM12gS2EtyZlrPjo6jdtmgKc8/view?usp=drivesdk</t>
  </si>
  <si>
    <t>Jaya Raj</t>
  </si>
  <si>
    <t>rajjaya0908@gmail.com</t>
  </si>
  <si>
    <t>1A4JT7AAs4KxwIOSlpUWEpH568ezZW8Xn</t>
  </si>
  <si>
    <t>https://drive.google.com/file/d/1A4JT7AAs4KxwIOSlpUWEpH568ezZW8Xn/view?usp=drivesdk</t>
  </si>
  <si>
    <t>Google GoLang Workshop</t>
  </si>
  <si>
    <t>adityasharmagreat4@gmail.com</t>
  </si>
  <si>
    <t>1BIr7IZhxrC-2y8wryvAOUuZ7nly2Sm82</t>
  </si>
  <si>
    <t>https://drive.google.com/file/d/1BIr7IZhxrC-2y8wryvAOUuZ7nly2Sm82/view?usp=drivesdk</t>
  </si>
  <si>
    <t>Team Prime</t>
  </si>
  <si>
    <t>Devesh Chhimwal</t>
  </si>
  <si>
    <t>chhimwaldevesh@gmail.com</t>
  </si>
  <si>
    <t>11OiAM3wqOhE0B9EbZVV1QFIHoI1WnsnV</t>
  </si>
  <si>
    <t>https://drive.google.com/file/d/11OiAM3wqOhE0B9EbZVV1QFIHoI1WnsnV/view?usp=drivesdk</t>
  </si>
  <si>
    <t>Parth Singh</t>
  </si>
  <si>
    <t>parth.singh1023@gmail.com</t>
  </si>
  <si>
    <t>1cIzpJDbQTg3of2_LJk11vSkCrwBghdgj</t>
  </si>
  <si>
    <t>https://drive.google.com/file/d/1cIzpJDbQTg3of2_LJk11vSkCrwBghdgj/view?usp=drivesdk</t>
  </si>
  <si>
    <t>Swathi Polu</t>
  </si>
  <si>
    <t>swathipolu2000@gmail.com</t>
  </si>
  <si>
    <t>1Lh2QLIO5RNP62i1tWx1Yg0pvkmoEq9Co</t>
  </si>
  <si>
    <t>https://drive.google.com/file/d/1Lh2QLIO5RNP62i1tWx1Yg0pvkmoEq9Co/view?usp=drivesdk</t>
  </si>
  <si>
    <t>Suraj Srivastava</t>
  </si>
  <si>
    <t>surajsri078@gmail.com</t>
  </si>
  <si>
    <t>1Xa6PMO6mcEhN5K8N1M-8o1ntACftlyhu</t>
  </si>
  <si>
    <t>https://drive.google.com/file/d/1Xa6PMO6mcEhN5K8N1M-8o1ntACftlyhu/view?usp=drivesdk</t>
  </si>
  <si>
    <t>Priyanka Suryakant Nikam</t>
  </si>
  <si>
    <t>priyankanikam1201@gmail.com</t>
  </si>
  <si>
    <t>127Wmz6T9vEE1Y23_c9WgJsnBZs1FzIqD</t>
  </si>
  <si>
    <t>https://drive.google.com/file/d/127Wmz6T9vEE1Y23_c9WgJsnBZs1FzIqD/view?usp=drivesdk</t>
  </si>
  <si>
    <t>anurag gulati</t>
  </si>
  <si>
    <t>anuraggulati241@gmail.com</t>
  </si>
  <si>
    <t>13TAEDwNKHl91jX4DqsYKJgmJt_wE6sLI</t>
  </si>
  <si>
    <t>https://drive.google.com/file/d/13TAEDwNKHl91jX4DqsYKJgmJt_wE6sLI/view?usp=drivesdk</t>
  </si>
  <si>
    <t>SUDARSHANA V</t>
  </si>
  <si>
    <t>viswasudarshana@gmail.com</t>
  </si>
  <si>
    <t>17TzZN1h34BSIqIYjpIzKa_UFbiHlL7IR</t>
  </si>
  <si>
    <t>https://drive.google.com/file/d/17TzZN1h34BSIqIYjpIzKa_UFbiHlL7IR/view?usp=drivesdk</t>
  </si>
  <si>
    <t>6091_Ramatenki_ Keerthi</t>
  </si>
  <si>
    <t>Ramatenki_ Keerthi</t>
  </si>
  <si>
    <t>keerthiramatenki@gmail.com</t>
  </si>
  <si>
    <t>1IDTuX6zm2gt2WxjpFAPN39YmWbSekzwL</t>
  </si>
  <si>
    <t>https://drive.google.com/file/d/1IDTuX6zm2gt2WxjpFAPN39YmWbSekzwL/view?usp=drivesdk</t>
  </si>
  <si>
    <t>Abhay Pratap Singh</t>
  </si>
  <si>
    <t>apsr0316@gmail.com</t>
  </si>
  <si>
    <t>1BWn7HLmPjordwAIjnutbX_sEW46FjKxC</t>
  </si>
  <si>
    <t>https://drive.google.com/file/d/1BWn7HLmPjordwAIjnutbX_sEW46FjKxC/view?usp=drivesdk</t>
  </si>
  <si>
    <t>Koyna Jatwar</t>
  </si>
  <si>
    <t>koynajatwar@gmail.com</t>
  </si>
  <si>
    <t>1p1buNdXeLvUGsYOmd7lf0_7wb2wPbLmk</t>
  </si>
  <si>
    <t>https://drive.google.com/file/d/1p1buNdXeLvUGsYOmd7lf0_7wb2wPbLmk/view?usp=drivesdk</t>
  </si>
  <si>
    <t>Techboys</t>
  </si>
  <si>
    <t>Raj kharwar</t>
  </si>
  <si>
    <t>rajkharwar308.hitece2020@gmail.com</t>
  </si>
  <si>
    <t>1kCNG-2KUbG4xhE4fDcm-0WzOAW62jOMA</t>
  </si>
  <si>
    <t>https://drive.google.com/file/d/1kCNG-2KUbG4xhE4fDcm-0WzOAW62jOMA/view?usp=drivesdk</t>
  </si>
  <si>
    <t>Ritik Roshan Jha</t>
  </si>
  <si>
    <t>ritik065.hiteie2020@gmail.com</t>
  </si>
  <si>
    <t>1JukvfYWV73GUwIyvGebFQItdy5tLNgGs</t>
  </si>
  <si>
    <t>https://drive.google.com/file/d/1JukvfYWV73GUwIyvGebFQItdy5tLNgGs/view?usp=drivesdk</t>
  </si>
  <si>
    <t>USHNISH CHAKRAVARTY</t>
  </si>
  <si>
    <t>21f2001494@student.onlinedegree.iitm.ac.in</t>
  </si>
  <si>
    <t>1hXhMyAoN3mevT0Q5IEpbKTrD8Sv2fxiS</t>
  </si>
  <si>
    <t>https://drive.google.com/file/d/1hXhMyAoN3mevT0Q5IEpbKTrD8Sv2fxiS/view?usp=drivesdk</t>
  </si>
  <si>
    <t>Abhishek Gupta</t>
  </si>
  <si>
    <t>mast.abhishek.gupta@gmail.com</t>
  </si>
  <si>
    <t>1KXaI6Y24-cW6FYqqhVOJqHzFxHLMGtFj</t>
  </si>
  <si>
    <t>https://drive.google.com/file/d/1KXaI6Y24-cW6FYqqhVOJqHzFxHLMGtFj/view?usp=drivesdk</t>
  </si>
  <si>
    <t>RAJMAN BIND</t>
  </si>
  <si>
    <t>rajmanbind3535@gmail.com</t>
  </si>
  <si>
    <t>1IInB7X3mnNhP_kcVhaQDOb6O3ta6TESd</t>
  </si>
  <si>
    <t>https://drive.google.com/file/d/1IInB7X3mnNhP_kcVhaQDOb6O3ta6TESd/view?usp=drivesdk</t>
  </si>
  <si>
    <t>leader</t>
  </si>
  <si>
    <t>26-Shubhangi Kadlag</t>
  </si>
  <si>
    <t>shubhangikadlag2@gmail.com</t>
  </si>
  <si>
    <t>1cXkH1lUn6PwoZHwO_ebG1XNuonMsPYqB</t>
  </si>
  <si>
    <t>https://drive.google.com/file/d/1cXkH1lUn6PwoZHwO_ebG1XNuonMsPYqB/view?usp=drivesdk</t>
  </si>
  <si>
    <t>Garud</t>
  </si>
  <si>
    <t>Naman Chhabaria</t>
  </si>
  <si>
    <t>ndchhabaria@gmail.com</t>
  </si>
  <si>
    <t>1z8PCedUG4qQ7_MOp1KjGykEgyrpRK-OT</t>
  </si>
  <si>
    <t>https://drive.google.com/file/d/1z8PCedUG4qQ7_MOp1KjGykEgyrpRK-OT/view?usp=drivesdk</t>
  </si>
  <si>
    <t>Kunal Shah</t>
  </si>
  <si>
    <t>201123@nirmauni.ac.in</t>
  </si>
  <si>
    <t>189v_CdBJk93In2-snDOnaWfCyvCi4xDA</t>
  </si>
  <si>
    <t>https://drive.google.com/file/d/189v_CdBJk93In2-snDOnaWfCyvCi4xDA/view?usp=drivesdk</t>
  </si>
  <si>
    <t>Parul Singh</t>
  </si>
  <si>
    <t>parul132003@gmail.com</t>
  </si>
  <si>
    <t>1EUxIl_yvZohQ6QnQBFGHatrd-5hFiyAz</t>
  </si>
  <si>
    <t>https://drive.google.com/file/d/1EUxIl_yvZohQ6QnQBFGHatrd-5hFiyAz/view?usp=drivesdk</t>
  </si>
  <si>
    <t>Aditi</t>
  </si>
  <si>
    <t>Aditi Singh</t>
  </si>
  <si>
    <t>aditi200222@gmail.com</t>
  </si>
  <si>
    <t>1SKRo22vBNFfN3X8rFnVKjaz7v1rutMl1</t>
  </si>
  <si>
    <t>https://drive.google.com/file/d/1SKRo22vBNFfN3X8rFnVKjaz7v1rutMl1/view?usp=drivesdk</t>
  </si>
  <si>
    <t>Harish G</t>
  </si>
  <si>
    <t>harishganeshkumar05@gmail.com</t>
  </si>
  <si>
    <t>1soR6Si6Y5_e2chsBVvHz895EhILF-Lav</t>
  </si>
  <si>
    <t>https://drive.google.com/file/d/1soR6Si6Y5_e2chsBVvHz895EhILF-Lav/view?usp=drivesdk</t>
  </si>
  <si>
    <t>Shubham Bhadoria</t>
  </si>
  <si>
    <t>shubhambhadoria10@gmail.com</t>
  </si>
  <si>
    <t>1qOy6HNk7CecelGaFNvRfYLwiUWzqf2c5</t>
  </si>
  <si>
    <t>https://drive.google.com/file/d/1qOy6HNk7CecelGaFNvRfYLwiUWzqf2c5/view?usp=drivesdk</t>
  </si>
  <si>
    <t>Free Software Analyst</t>
  </si>
  <si>
    <t>Prathm Singh</t>
  </si>
  <si>
    <t>prathamsinghce@gmail.com</t>
  </si>
  <si>
    <t>1bZM93BqScDaCJxspEimaFVJVq5uBQ9L0</t>
  </si>
  <si>
    <t>https://drive.google.com/file/d/1bZM93BqScDaCJxspEimaFVJVq5uBQ9L0/view?usp=drivesdk</t>
  </si>
  <si>
    <t>Thella Thirumala Kumar Chowdary</t>
  </si>
  <si>
    <t>Thella Thirumala Kumar</t>
  </si>
  <si>
    <t>thirumalakumarthella8680@gmail.com</t>
  </si>
  <si>
    <t>1Z4vrh36qCszgIZ7gt3UX-n9ifcAYSAV_</t>
  </si>
  <si>
    <t>https://drive.google.com/file/d/1Z4vrh36qCszgIZ7gt3UX-n9ifcAYSAV_/view?usp=drivesdk</t>
  </si>
  <si>
    <t>Marut Tewari</t>
  </si>
  <si>
    <t>tewarimarut25@gmail.com</t>
  </si>
  <si>
    <t>1GrF5mb1PNIvi8Qpakk_r6fdHZOt4_SCh</t>
  </si>
  <si>
    <t>https://drive.google.com/file/d/1GrF5mb1PNIvi8Qpakk_r6fdHZOt4_SCh/view?usp=drivesdk</t>
  </si>
  <si>
    <t>BHUPATHIRAJU SHRUTHI</t>
  </si>
  <si>
    <t>bh.shruthi2002@gmail.com</t>
  </si>
  <si>
    <t>1YLm46yd-DrFgCIoLzfQoxYm0NVJarTcQ</t>
  </si>
  <si>
    <t>https://drive.google.com/file/d/1YLm46yd-DrFgCIoLzfQoxYm0NVJarTcQ/view?usp=drivesdk</t>
  </si>
  <si>
    <t>Nautiyal. Shivam</t>
  </si>
  <si>
    <t>nautiyalshivam707@gmail.com</t>
  </si>
  <si>
    <t>1lkw_h18xPAU4-RNcbW1QVkR_JHrS2SXQ</t>
  </si>
  <si>
    <t>https://drive.google.com/file/d/1lkw_h18xPAU4-RNcbW1QVkR_JHrS2SXQ/view?usp=drivesdk</t>
  </si>
  <si>
    <t>Balla Venkatesh</t>
  </si>
  <si>
    <t>Venkatesh Balla</t>
  </si>
  <si>
    <t>venkateshballa21@gmail.com</t>
  </si>
  <si>
    <t>1xpYz5M25r02cyxeUxD0dtzPkWPwW-xxc</t>
  </si>
  <si>
    <t>https://drive.google.com/file/d/1xpYz5M25r02cyxeUxD0dtzPkWPwW-xxc/view?usp=drivesdk</t>
  </si>
  <si>
    <t>CHAITANYA SAHU</t>
  </si>
  <si>
    <t>chaitanyasahu84065@gmail.com</t>
  </si>
  <si>
    <t>1pPsCsj9G-ajssYpSclazPh8CBP__pX-s</t>
  </si>
  <si>
    <t>https://drive.google.com/file/d/1pPsCsj9G-ajssYpSclazPh8CBP__pX-s/view?usp=drivesdk</t>
  </si>
  <si>
    <t>Divyansh Jha</t>
  </si>
  <si>
    <t>divyansh1750510016@gmail.com</t>
  </si>
  <si>
    <t>1hrTVjTEUrZz_q28_0KPXq9iq3T_OM2It</t>
  </si>
  <si>
    <t>https://drive.google.com/file/d/1hrTVjTEUrZz_q28_0KPXq9iq3T_OM2It/view?usp=drivesdk</t>
  </si>
  <si>
    <t>raoyadavabhi@gmail.com</t>
  </si>
  <si>
    <t>1YL0osAI05QIHZD_BqUTNVLnhqaoCNmEV</t>
  </si>
  <si>
    <t>https://drive.google.com/file/d/1YL0osAI05QIHZD_BqUTNVLnhqaoCNmEV/view?usp=drivesdk</t>
  </si>
  <si>
    <t>Swapnil Maurya</t>
  </si>
  <si>
    <t>swapu2002@gmail.com</t>
  </si>
  <si>
    <t>1qrgymFDhb6jJUQuXi6wa4nqos_c68Qu8</t>
  </si>
  <si>
    <t>https://drive.google.com/file/d/1qrgymFDhb6jJUQuXi6wa4nqos_c68Qu8/view?usp=drivesdk</t>
  </si>
  <si>
    <t>muskansingh529020@gmail.com</t>
  </si>
  <si>
    <t>13zwPhslSLTtGrHLqystjb0_smdM5KJob</t>
  </si>
  <si>
    <t>https://drive.google.com/file/d/13zwPhslSLTtGrHLqystjb0_smdM5KJob/view?usp=drivesdk</t>
  </si>
  <si>
    <t>Vartika Kumari</t>
  </si>
  <si>
    <t>missvartika11@gmail.com</t>
  </si>
  <si>
    <t>1k-c--L5x8_AzP1o20aJKVvPUP308tVUZ</t>
  </si>
  <si>
    <t>https://drive.google.com/file/d/1k-c--L5x8_AzP1o20aJKVvPUP308tVUZ/view?usp=drivesdk</t>
  </si>
  <si>
    <t>The3musketeers</t>
  </si>
  <si>
    <t>Khushi</t>
  </si>
  <si>
    <t>kimchi.dabas7@gmail.com</t>
  </si>
  <si>
    <t>1s9zxNdufm-m3nZU1iv3SffKAuA0oSXHo</t>
  </si>
  <si>
    <t>https://drive.google.com/file/d/1s9zxNdufm-m3nZU1iv3SffKAuA0oSXHo/view?usp=drivesdk</t>
  </si>
  <si>
    <t>Nobita</t>
  </si>
  <si>
    <t>kuttu.dabas7@gmail.com</t>
  </si>
  <si>
    <t>1DXn27XAEuWUtPwMjcJOrsUYbcrPhFyKI</t>
  </si>
  <si>
    <t>https://drive.google.com/file/d/1DXn27XAEuWUtPwMjcJOrsUYbcrPhFyKI/view?usp=drivesdk</t>
  </si>
  <si>
    <t>1DTefHZ_hHCyMgR0JMTtsnkwtSyUM2nZw</t>
  </si>
  <si>
    <t>https://drive.google.com/file/d/1DTefHZ_hHCyMgR0JMTtsnkwtSyUM2nZw/view?usp=drivesdk</t>
  </si>
  <si>
    <t>Ajeet Kumar Mishra</t>
  </si>
  <si>
    <t>namratamishra0707@gmail.com</t>
  </si>
  <si>
    <t>1_uoi6NblnG6lbbLCJkftfnrFTgFMTRFJ</t>
  </si>
  <si>
    <t>https://drive.google.com/file/d/1_uoi6NblnG6lbbLCJkftfnrFTgFMTRFJ/view?usp=drivesdk</t>
  </si>
  <si>
    <t>Shinde Smita Shahaji</t>
  </si>
  <si>
    <t>smitash3011@gmail.com</t>
  </si>
  <si>
    <t>1Xyv74-oIQf-Hc8LXqcNP2TNonkSx6T-d</t>
  </si>
  <si>
    <t>https://drive.google.com/file/d/1Xyv74-oIQf-Hc8LXqcNP2TNonkSx6T-d/view?usp=drivesdk</t>
  </si>
  <si>
    <t>V.VENKATA MANO SITARAM</t>
  </si>
  <si>
    <t>vigrahala.sitaram.9235@gmail.com</t>
  </si>
  <si>
    <t>1V-ffGIDAmiWbb-NBelstxjh6Bod_1mLl</t>
  </si>
  <si>
    <t>https://drive.google.com/file/d/1V-ffGIDAmiWbb-NBelstxjh6Bod_1mLl/view?usp=drivesdk</t>
  </si>
  <si>
    <t>Vankudovath bharath</t>
  </si>
  <si>
    <t>20wj5a03d2@gniindia.org</t>
  </si>
  <si>
    <t>1LnSxsCrQBAa8WP0FOLHAxGhDJe7J0c8W</t>
  </si>
  <si>
    <t>https://drive.google.com/file/d/1LnSxsCrQBAa8WP0FOLHAxGhDJe7J0c8W/view?usp=drivesdk</t>
  </si>
  <si>
    <t>Siddhant Vishwakarma</t>
  </si>
  <si>
    <t>siddhantvishwakarma135@gmail.com</t>
  </si>
  <si>
    <t>1TWQ2jd3XWnbSKbqbCWrbDwmjoi8v1ckU</t>
  </si>
  <si>
    <t>https://drive.google.com/file/d/1TWQ2jd3XWnbSKbqbCWrbDwmjoi8v1ckU/view?usp=drivesdk</t>
  </si>
  <si>
    <t>Faizur Rahman</t>
  </si>
  <si>
    <t>faizurrahmannitrr21@gmail.com</t>
  </si>
  <si>
    <t>1MoamT7z12S9xzslIQZG-DpbXB88EjGwI</t>
  </si>
  <si>
    <t>https://drive.google.com/file/d/1MoamT7z12S9xzslIQZG-DpbXB88EjGwI/view?usp=drivesdk</t>
  </si>
  <si>
    <t>Sagar</t>
  </si>
  <si>
    <t>sagarchanchlani.sc@gmail.com</t>
  </si>
  <si>
    <t>1CHRpNC5jt2YsGcbxZJbXixMuBa0kCxzv</t>
  </si>
  <si>
    <t>https://drive.google.com/file/d/1CHRpNC5jt2YsGcbxZJbXixMuBa0kCxzv/view?usp=drivesdk</t>
  </si>
  <si>
    <t>Harshit kumar</t>
  </si>
  <si>
    <t>harshit892000@gmail.com</t>
  </si>
  <si>
    <t>1xDXXRZ2KI60ppZ61_Z1eKkYGVDa82K5g</t>
  </si>
  <si>
    <t>https://drive.google.com/file/d/1xDXXRZ2KI60ppZ61_Z1eKkYGVDa82K5g/view?usp=drivesdk</t>
  </si>
  <si>
    <t>Kishan Patil</t>
  </si>
  <si>
    <t>kishanpatil7704@gmail.com</t>
  </si>
  <si>
    <t>1RDXL0mkAZHxtIK3751HhLYYryUHodXIa</t>
  </si>
  <si>
    <t>https://drive.google.com/file/d/1RDXL0mkAZHxtIK3751HhLYYryUHodXIa/view?usp=drivesdk</t>
  </si>
  <si>
    <t>Nitkkr</t>
  </si>
  <si>
    <t>Khush Bhutra</t>
  </si>
  <si>
    <t>khushbhutra51@gmail.com</t>
  </si>
  <si>
    <t>1KioqQuyv26xOyuXMeLhgVNJJXY2bU7eU</t>
  </si>
  <si>
    <t>https://drive.google.com/file/d/1KioqQuyv26xOyuXMeLhgVNJJXY2bU7eU/view?usp=drivesdk</t>
  </si>
  <si>
    <t>Sarang sahu</t>
  </si>
  <si>
    <t>sarang242512@gmail.com</t>
  </si>
  <si>
    <t>17oKSAa-eT3Hk7RnuLqvX5KHuNXzhXQz5</t>
  </si>
  <si>
    <t>https://drive.google.com/file/d/17oKSAa-eT3Hk7RnuLqvX5KHuNXzhXQz5/view?usp=drivesdk</t>
  </si>
  <si>
    <t>Nuka Sai Deepthi</t>
  </si>
  <si>
    <t>nsdeepthi123@gmail.com</t>
  </si>
  <si>
    <t>1ybSWP8VqZYcSp8yVGT-ZvXg2DxsgVjjK</t>
  </si>
  <si>
    <t>https://drive.google.com/file/d/1ybSWP8VqZYcSp8yVGT-ZvXg2DxsgVjjK/view?usp=drivesdk</t>
  </si>
  <si>
    <t>Abhay Kumar Bansal</t>
  </si>
  <si>
    <t>abhaybansal430@gmail.com</t>
  </si>
  <si>
    <t>14SfTpqeGPouTYo_1noqX-UzwYy-9gRf2</t>
  </si>
  <si>
    <t>https://drive.google.com/file/d/14SfTpqeGPouTYo_1noqX-UzwYy-9gRf2/view?usp=drivesdk</t>
  </si>
  <si>
    <t>Prajwal Raj T D</t>
  </si>
  <si>
    <t>praju33td@gmail.com</t>
  </si>
  <si>
    <t>1fBvIuDLdRiU9cFPhY-rm-1TVra50wF6Z</t>
  </si>
  <si>
    <t>https://drive.google.com/file/d/1fBvIuDLdRiU9cFPhY-rm-1TVra50wF6Z/view?usp=drivesdk</t>
  </si>
  <si>
    <t>manihar riyaz</t>
  </si>
  <si>
    <t>tatapowear8@gmail.com</t>
  </si>
  <si>
    <t>19lNJ63gH1ZH7Hox5vu3X1w6yKgiOZwq8</t>
  </si>
  <si>
    <t>https://drive.google.com/file/d/19lNJ63gH1ZH7Hox5vu3X1w6yKgiOZwq8/view?usp=drivesdk</t>
  </si>
  <si>
    <t>AHIR GEMING</t>
  </si>
  <si>
    <t>gautamahir4762@gmail.com</t>
  </si>
  <si>
    <t>1EeSa2YyVs3uBRZ7vzhKZ8IhS5qKR8FbI</t>
  </si>
  <si>
    <t>https://drive.google.com/file/d/1EeSa2YyVs3uBRZ7vzhKZ8IhS5qKR8FbI/view?usp=drivesdk</t>
  </si>
  <si>
    <t>sudheer grandhi</t>
  </si>
  <si>
    <t>grandhisudheer123@gmail.com</t>
  </si>
  <si>
    <t>1bNjnrhU1ezRD6i2zs5fXY06-_JvD4cTT</t>
  </si>
  <si>
    <t>https://drive.google.com/file/d/1bNjnrhU1ezRD6i2zs5fXY06-_JvD4cTT/view?usp=drivesdk</t>
  </si>
  <si>
    <t>Evangelin Jenifer</t>
  </si>
  <si>
    <t>evanjeni2113@gmail.com</t>
  </si>
  <si>
    <t>1spzWM2vVVOLHehbvnm7hCisvEFo7QVMe</t>
  </si>
  <si>
    <t>https://drive.google.com/file/d/1spzWM2vVVOLHehbvnm7hCisvEFo7QVMe/view?usp=drivesdk</t>
  </si>
  <si>
    <t>Aviral Singh</t>
  </si>
  <si>
    <t>aviralsinghkanpur@gmail.com</t>
  </si>
  <si>
    <t>1BlGaOGTOk1Dr0ruuHdmK2lbozL9BnddB</t>
  </si>
  <si>
    <t>https://drive.google.com/file/d/1BlGaOGTOk1Dr0ruuHdmK2lbozL9BnddB/view?usp=drivesdk</t>
  </si>
  <si>
    <t>Dipanshu Tyagi</t>
  </si>
  <si>
    <t>dipanshutyagi07@gmail.com</t>
  </si>
  <si>
    <t>12oxrUa1eS8Cpb4pGlJvGtAtK8hpV6Sw7</t>
  </si>
  <si>
    <t>https://drive.google.com/file/d/12oxrUa1eS8Cpb4pGlJvGtAtK8hpV6Sw7/view?usp=drivesdk</t>
  </si>
  <si>
    <t>Alok Bhatt</t>
  </si>
  <si>
    <t>bhattalok49@gmail.com</t>
  </si>
  <si>
    <t>1k6fyQiZPXLrpC7ZNgjin8VMemki0iw-R</t>
  </si>
  <si>
    <t>https://drive.google.com/file/d/1k6fyQiZPXLrpC7ZNgjin8VMemki0iw-R/view?usp=drivesdk</t>
  </si>
  <si>
    <t>Harshit Singh Chandel</t>
  </si>
  <si>
    <t>fifteenaprail@gmail.com</t>
  </si>
  <si>
    <t>1v_22oqe7REVXEzdR917hOQ5B0iLcAKO6</t>
  </si>
  <si>
    <t>https://drive.google.com/file/d/1v_22oqe7REVXEzdR917hOQ5B0iLcAKO6/view?usp=drivesdk</t>
  </si>
  <si>
    <t>Fluttering Femme</t>
  </si>
  <si>
    <t>Pranjali Singh</t>
  </si>
  <si>
    <t>pranjalisingh2020@gmail.com</t>
  </si>
  <si>
    <t>1MgT07JaT6TRxVR9oEz9HZ1XIA9Q6kG74</t>
  </si>
  <si>
    <t>https://drive.google.com/file/d/1MgT07JaT6TRxVR9oEz9HZ1XIA9Q6kG74/view?usp=drivesdk</t>
  </si>
  <si>
    <t>Pranavi</t>
  </si>
  <si>
    <t>singh.pranavi2020@gmail.com</t>
  </si>
  <si>
    <t>1lg4ASPuZ5GuHJdaURUugqULaEYbSdMlX</t>
  </si>
  <si>
    <t>https://drive.google.com/file/d/1lg4ASPuZ5GuHJdaURUugqULaEYbSdMlX/view?usp=drivesdk</t>
  </si>
  <si>
    <t>Vinod Jamra</t>
  </si>
  <si>
    <t>19bcs067@ietdavv.edu.in</t>
  </si>
  <si>
    <t>1GFRQe2ivF8bQZvEz2ynvB7I3UjZ79vWW</t>
  </si>
  <si>
    <t>https://drive.google.com/file/d/1GFRQe2ivF8bQZvEz2ynvB7I3UjZ79vWW/view?usp=drivesdk</t>
  </si>
  <si>
    <t>Ayush Agarwal</t>
  </si>
  <si>
    <t>ayushagrwl21@gmail.com</t>
  </si>
  <si>
    <t>1nr-huV71PJMzw6Ooe90SkLCM94oE8fsq</t>
  </si>
  <si>
    <t>https://drive.google.com/file/d/1nr-huV71PJMzw6Ooe90SkLCM94oE8fsq/view?usp=drivesdk</t>
  </si>
  <si>
    <t>AMAR BUDHIRAJA</t>
  </si>
  <si>
    <t>amarbudhiraja@iitbhilai.ac.in</t>
  </si>
  <si>
    <t>1caRgKn9jFRGb64mh92nsw9jREByKR2fw</t>
  </si>
  <si>
    <t>https://drive.google.com/file/d/1caRgKn9jFRGb64mh92nsw9jREByKR2fw/view?usp=drivesdk</t>
  </si>
  <si>
    <t>Mansi Agarwal</t>
  </si>
  <si>
    <t>mansiagar05@gmail.com</t>
  </si>
  <si>
    <t>1oBH0Pln8bEXOdoLr4JY11wFRMW0fU72_</t>
  </si>
  <si>
    <t>https://drive.google.com/file/d/1oBH0Pln8bEXOdoLr4JY11wFRMW0fU72_/view?usp=drivesdk</t>
  </si>
  <si>
    <t>TEJAS HEGDE</t>
  </si>
  <si>
    <t>hegde.tejas20@gmail.com</t>
  </si>
  <si>
    <t>1Oh0YdxQ7YlG9UMzgO5sc50tGJ1Ohoebe</t>
  </si>
  <si>
    <t>https://drive.google.com/file/d/1Oh0YdxQ7YlG9UMzgO5sc50tGJ1Ohoebe/view?usp=drivesdk</t>
  </si>
  <si>
    <t>PIRATES</t>
  </si>
  <si>
    <t>Jeyanth M</t>
  </si>
  <si>
    <t>jeyanth.ec19@bitsathy.ac.in</t>
  </si>
  <si>
    <t>1gei-SWdTUjUwUPxqsdIH95zwGsPOrgod</t>
  </si>
  <si>
    <t>https://drive.google.com/file/d/1gei-SWdTUjUwUPxqsdIH95zwGsPOrgod/view?usp=drivesdk</t>
  </si>
  <si>
    <t>BALAJI R</t>
  </si>
  <si>
    <t>balajiravichandran2905@gmail.com</t>
  </si>
  <si>
    <t>1QLaegW91FU6PuFFzltxaNTz9qsVxPEJc</t>
  </si>
  <si>
    <t>https://drive.google.com/file/d/1QLaegW91FU6PuFFzltxaNTz9qsVxPEJc/view?usp=drivesdk</t>
  </si>
  <si>
    <t>Veluru sai srinivasa koushik</t>
  </si>
  <si>
    <t>koushik.ssv@gmail.com</t>
  </si>
  <si>
    <t>1WoJRmjvcTZaBSN3sSRDdMiR9rF0mndjb</t>
  </si>
  <si>
    <t>https://drive.google.com/file/d/1WoJRmjvcTZaBSN3sSRDdMiR9rF0mndjb/view?usp=drivesdk</t>
  </si>
  <si>
    <t>karan</t>
  </si>
  <si>
    <t>shrikaranks@gmail.com</t>
  </si>
  <si>
    <t>1bifCecZ2oqi4UppFgRUxpqwjzSmfK9Pz</t>
  </si>
  <si>
    <t>https://drive.google.com/file/d/1bifCecZ2oqi4UppFgRUxpqwjzSmfK9Pz/view?usp=drivesdk</t>
  </si>
  <si>
    <t>Thorlakonda Gopi</t>
  </si>
  <si>
    <t>thorlakondagopi1432@gmail.com</t>
  </si>
  <si>
    <t>1ooWls1g-qnB8FvgNQm5W2653XHNZHeWN</t>
  </si>
  <si>
    <t>https://drive.google.com/file/d/1ooWls1g-qnB8FvgNQm5W2653XHNZHeWN/view?usp=drivesdk</t>
  </si>
  <si>
    <t>Kamlesh Yadav</t>
  </si>
  <si>
    <t>kamalyadav3362@gmail.com</t>
  </si>
  <si>
    <t>1y73y6eXpUU2TXF1cr3ynLzvzj0NnCd0D</t>
  </si>
  <si>
    <t>https://drive.google.com/file/d/1y73y6eXpUU2TXF1cr3ynLzvzj0NnCd0D/view?usp=drivesdk</t>
  </si>
  <si>
    <t>Pradeep Akash</t>
  </si>
  <si>
    <t>pradeepakash005@gmail.com</t>
  </si>
  <si>
    <t>1T_rjejownlnf_1rhoAap4zDh0RaziQ0S</t>
  </si>
  <si>
    <t>https://drive.google.com/file/d/1T_rjejownlnf_1rhoAap4zDh0RaziQ0S/view?usp=drivesdk</t>
  </si>
  <si>
    <t>Mahesh Dattatraya Babar</t>
  </si>
  <si>
    <t>maheshdbabar9340@gmail.com</t>
  </si>
  <si>
    <t>1M_cUxtqXoRdlTxqs22vB2kTe_DbHx1ez</t>
  </si>
  <si>
    <t>https://drive.google.com/file/d/1M_cUxtqXoRdlTxqs22vB2kTe_DbHx1ez/view?usp=drivesdk</t>
  </si>
  <si>
    <t>V.V.Kalyani Adduri</t>
  </si>
  <si>
    <t>Adduri.Veera.Venkata.Kalyani</t>
  </si>
  <si>
    <t>kalyaniadduri623@gmail.com</t>
  </si>
  <si>
    <t>1uL6SnJV8bRc0k-l-wM607SA8j-3tWnnB</t>
  </si>
  <si>
    <t>https://drive.google.com/file/d/1uL6SnJV8bRc0k-l-wM607SA8j-3tWnnB/view?usp=drivesdk</t>
  </si>
  <si>
    <t>Muhammed Shafi</t>
  </si>
  <si>
    <t>shafivp78@gmail.com</t>
  </si>
  <si>
    <t>1Zitx7cElG1grGGglUOcci4MvNmdrPmu0</t>
  </si>
  <si>
    <t>https://drive.google.com/file/d/1Zitx7cElG1grGGglUOcci4MvNmdrPmu0/view?usp=drivesdk</t>
  </si>
  <si>
    <t>DemonsKing</t>
  </si>
  <si>
    <t>Subhrajit Kumar Das</t>
  </si>
  <si>
    <t>coolsubhrajit2002@gmail.com</t>
  </si>
  <si>
    <t>1BD6-vGSX1jvBytQiqmSt1-Jk7vwXekPx</t>
  </si>
  <si>
    <t>https://drive.google.com/file/d/1BD6-vGSX1jvBytQiqmSt1-Jk7vwXekPx/view?usp=drivesdk</t>
  </si>
  <si>
    <t>Debadyuti Mondal</t>
  </si>
  <si>
    <t>debadyuti49@gmail.com</t>
  </si>
  <si>
    <t>1w9kdixOkrnonYkJAWHnxG5KWI-Ge5nx8</t>
  </si>
  <si>
    <t>https://drive.google.com/file/d/1w9kdixOkrnonYkJAWHnxG5KWI-Ge5nx8/view?usp=drivesdk</t>
  </si>
  <si>
    <t>SHEEHAN CHAKRABORTY</t>
  </si>
  <si>
    <t>gs569chakraborty@gmail.com</t>
  </si>
  <si>
    <t>1JnsinLK2_WfoF_u4Y4TR7GxBcZpdvNqk</t>
  </si>
  <si>
    <t>https://drive.google.com/file/d/1JnsinLK2_WfoF_u4Y4TR7GxBcZpdvNqk/view?usp=drivesdk</t>
  </si>
  <si>
    <t>Joel Christopher Silas</t>
  </si>
  <si>
    <t>jsilascompengg2021@gmail.com</t>
  </si>
  <si>
    <t>164jCAfIYW9I8aXyrRd5yr7OJhp23EuPN</t>
  </si>
  <si>
    <t>https://drive.google.com/file/d/164jCAfIYW9I8aXyrRd5yr7OJhp23EuPN/view?usp=drivesdk</t>
  </si>
  <si>
    <t>KUSETTY PAVAN KALYAN</t>
  </si>
  <si>
    <t>pavankalayankusetty@gmail.com</t>
  </si>
  <si>
    <t>1dhte2x2qNu-G7xyfvz_1k3vI-OYOz86c</t>
  </si>
  <si>
    <t>https://drive.google.com/file/d/1dhte2x2qNu-G7xyfvz_1k3vI-OYOz86c/view?usp=drivesdk</t>
  </si>
  <si>
    <t>Sachin Majnar</t>
  </si>
  <si>
    <t>smmajnar@mitaoe.ac.in</t>
  </si>
  <si>
    <t>143R44Vb6bzOmGUfqzYFL7gVs4H0t5mXV</t>
  </si>
  <si>
    <t>https://drive.google.com/file/d/143R44Vb6bzOmGUfqzYFL7gVs4H0t5mXV/view?usp=drivesdk</t>
  </si>
  <si>
    <t>N Dinesh</t>
  </si>
  <si>
    <t>dineshnvasuki02@gmail.com</t>
  </si>
  <si>
    <t>1mZMXrQLF0VlMXLeaMIVRSNahVUL3h_34</t>
  </si>
  <si>
    <t>https://drive.google.com/file/d/1mZMXrQLF0VlMXLeaMIVRSNahVUL3h_34/view?usp=drivesdk</t>
  </si>
  <si>
    <t>Chandu creations</t>
  </si>
  <si>
    <t>chandanbehera760@gmail.com</t>
  </si>
  <si>
    <t>1BFfUxbIiMjh055SH0Awq7uGNGLaSI6sV</t>
  </si>
  <si>
    <t>https://drive.google.com/file/d/1BFfUxbIiMjh055SH0Awq7uGNGLaSI6sV/view?usp=drivesdk</t>
  </si>
  <si>
    <t>Kumari Riya</t>
  </si>
  <si>
    <t>riyachouhan.ee@gmail.com</t>
  </si>
  <si>
    <t>1mFJt6jixAOlrBMmb6ERZFaUKyzjvWUB5</t>
  </si>
  <si>
    <t>https://drive.google.com/file/d/1mFJt6jixAOlrBMmb6ERZFaUKyzjvWUB5/view?usp=drivesdk</t>
  </si>
  <si>
    <t>Vit_Inventors</t>
  </si>
  <si>
    <t>PAWAN AMBHORE</t>
  </si>
  <si>
    <t>pawan.ambhore19@vit.edu</t>
  </si>
  <si>
    <t>1f9-tzAndTrO8xgDvVVKTQdGf8rlgZsHE</t>
  </si>
  <si>
    <t>https://drive.google.com/file/d/1f9-tzAndTrO8xgDvVVKTQdGf8rlgZsHE/view?usp=drivesdk</t>
  </si>
  <si>
    <t>Tanmay Askar</t>
  </si>
  <si>
    <t>tanmay.askar19@vit.edu</t>
  </si>
  <si>
    <t>1bE-dRHELbHrb0uY_b10NKcnNajSPWgvv</t>
  </si>
  <si>
    <t>https://drive.google.com/file/d/1bE-dRHELbHrb0uY_b10NKcnNajSPWgvv/view?usp=drivesdk</t>
  </si>
  <si>
    <t>astle bs</t>
  </si>
  <si>
    <t>astle1840@gmail.com</t>
  </si>
  <si>
    <t>1Vd20Xkiy7_mt_WPyQpfxWvmYS3rUA4Zh</t>
  </si>
  <si>
    <t>https://drive.google.com/file/d/1Vd20Xkiy7_mt_WPyQpfxWvmYS3rUA4Zh/view?usp=drivesdk</t>
  </si>
  <si>
    <t>ALAQMAR BOHRA</t>
  </si>
  <si>
    <t>19egjcs018@gitjaipur.com</t>
  </si>
  <si>
    <t>1MYdGrAdWrbH7q6JMw09vvGNTSIiS9IdT</t>
  </si>
  <si>
    <t>https://drive.google.com/file/d/1MYdGrAdWrbH7q6JMw09vvGNTSIiS9IdT/view?usp=drivesdk</t>
  </si>
  <si>
    <t>Arun Lalwani</t>
  </si>
  <si>
    <t>lalwaniarun20@gmail.com</t>
  </si>
  <si>
    <t>18f8dYX2Yw62-AGwz_PJizIKqflBAF77-</t>
  </si>
  <si>
    <t>https://drive.google.com/file/d/18f8dYX2Yw62-AGwz_PJizIKqflBAF77-/view?usp=drivesdk</t>
  </si>
  <si>
    <t>Aryan Tiwari</t>
  </si>
  <si>
    <t>aryantiwari4800@gmail.com</t>
  </si>
  <si>
    <t>1IXWEVNTkWzQGA4U0fmB7NP9svejdeS-I</t>
  </si>
  <si>
    <t>https://drive.google.com/file/d/1IXWEVNTkWzQGA4U0fmB7NP9svejdeS-I/view?usp=drivesdk</t>
  </si>
  <si>
    <t>Sarfaraz Ahmed</t>
  </si>
  <si>
    <t>sarfaraza947@gmail.com</t>
  </si>
  <si>
    <t>1q6szLUf5OiDTo7VbJTS9VqY5MNBxpwQW</t>
  </si>
  <si>
    <t>https://drive.google.com/file/d/1q6szLUf5OiDTo7VbJTS9VqY5MNBxpwQW/view?usp=drivesdk</t>
  </si>
  <si>
    <t>Sanjana Mailagani</t>
  </si>
  <si>
    <t>sanjanamailagani@gmail.com</t>
  </si>
  <si>
    <t>1epQa5M0sjc5mwc22wHwseg4irU0fiZ1Y</t>
  </si>
  <si>
    <t>https://drive.google.com/file/d/1epQa5M0sjc5mwc22wHwseg4irU0fiZ1Y/view?usp=drivesdk</t>
  </si>
  <si>
    <t>SHAGITHABANU E</t>
  </si>
  <si>
    <t>19ece41shagithabanu@mailamengg.com</t>
  </si>
  <si>
    <t>1407c8aTpjOKyQaZP2lpHKUVzK26GdlU3</t>
  </si>
  <si>
    <t>https://drive.google.com/file/d/1407c8aTpjOKyQaZP2lpHKUVzK26GdlU3/view?usp=drivesdk</t>
  </si>
  <si>
    <t>Amisha Jain</t>
  </si>
  <si>
    <t>amishajain291099@gmail.com</t>
  </si>
  <si>
    <t>1vWL_XOKlXnWMaWSw6NenYQEpP4hGnxrT</t>
  </si>
  <si>
    <t>https://drive.google.com/file/d/1vWL_XOKlXnWMaWSw6NenYQEpP4hGnxrT/view?usp=drivesdk</t>
  </si>
  <si>
    <t>TAPISH PAWAR</t>
  </si>
  <si>
    <t>tapish.pawar@cumminscollege.in</t>
  </si>
  <si>
    <t>1N3R1ym3dDoJxsRpcCy3xua1ujpdu18r0</t>
  </si>
  <si>
    <t>https://drive.google.com/file/d/1N3R1ym3dDoJxsRpcCy3xua1ujpdu18r0/view?usp=drivesdk</t>
  </si>
  <si>
    <t>Anand Kumar</t>
  </si>
  <si>
    <t>anand30092002@gmail.com</t>
  </si>
  <si>
    <t>1YfSler5s76NxmvCPaK2yHkAYpUgg1DjM</t>
  </si>
  <si>
    <t>https://drive.google.com/file/d/1YfSler5s76NxmvCPaK2yHkAYpUgg1DjM/view?usp=drivesdk</t>
  </si>
  <si>
    <t>Annepu Kartheek</t>
  </si>
  <si>
    <t>kartheekannepu@gmail.com</t>
  </si>
  <si>
    <t>1bPrTv4_dHknY4vdeshaLnAWVVotJHzkL</t>
  </si>
  <si>
    <t>https://drive.google.com/file/d/1bPrTv4_dHknY4vdeshaLnAWVVotJHzkL/view?usp=drivesdk</t>
  </si>
  <si>
    <t>CH.RAKESH</t>
  </si>
  <si>
    <t>197r1a1213@cmrtc.ac.in</t>
  </si>
  <si>
    <t>1Fq16x0K9S9-AYT4GoaWPTU-Mbx9A4cAI</t>
  </si>
  <si>
    <t>https://drive.google.com/file/d/1Fq16x0K9S9-AYT4GoaWPTU-Mbx9A4cAI/view?usp=drivesdk</t>
  </si>
  <si>
    <t>AMAN SINGH</t>
  </si>
  <si>
    <t>amanassingh04@gmail.com</t>
  </si>
  <si>
    <t>1Ln_2o59bXAgp2YvLDVtvB0WbF4XmdV1o</t>
  </si>
  <si>
    <t>https://drive.google.com/file/d/1Ln_2o59bXAgp2YvLDVtvB0WbF4XmdV1o/view?usp=drivesdk</t>
  </si>
  <si>
    <t>KRISHANU PAUL</t>
  </si>
  <si>
    <t>paulkrishanu4@gmail.com</t>
  </si>
  <si>
    <t>1ZYaEFgzN_GJpM8xLIp4ncTflidlxrCMD</t>
  </si>
  <si>
    <t>https://drive.google.com/file/d/1ZYaEFgzN_GJpM8xLIp4ncTflidlxrCMD/view?usp=drivesdk</t>
  </si>
  <si>
    <t>Shruti Tuli</t>
  </si>
  <si>
    <t>shrutiituli98@gmail.com</t>
  </si>
  <si>
    <t>1EN6Rg8qQQPkygJ7nU_h4xq4zo1bK18T3</t>
  </si>
  <si>
    <t>https://drive.google.com/file/d/1EN6Rg8qQQPkygJ7nU_h4xq4zo1bK18T3/view?usp=drivesdk</t>
  </si>
  <si>
    <t>20CS173 VIGNESH. S</t>
  </si>
  <si>
    <t>Vignesh S</t>
  </si>
  <si>
    <t>svigneshs056@gmail.com</t>
  </si>
  <si>
    <t>1rDRQdziBf-NWvWZwIu2XQ63FblVbEHWC</t>
  </si>
  <si>
    <t>https://drive.google.com/file/d/1rDRQdziBf-NWvWZwIu2XQ63FblVbEHWC/view?usp=drivesdk</t>
  </si>
  <si>
    <t>Prakhar Pandya</t>
  </si>
  <si>
    <t>prakhar.pandya2019@vitstudent.ac.in</t>
  </si>
  <si>
    <t>138oWVqk5Ox2tYUzcaj24FjnrgXMUJ_-u</t>
  </si>
  <si>
    <t>https://drive.google.com/file/d/138oWVqk5Ox2tYUzcaj24FjnrgXMUJ_-u/view?usp=drivesdk</t>
  </si>
  <si>
    <t>Ritik dubey</t>
  </si>
  <si>
    <t>ritikdubey946@gmail.com</t>
  </si>
  <si>
    <t>1IJu5_LjI24_nUEphleJgPYjco0Z2iBTq</t>
  </si>
  <si>
    <t>https://drive.google.com/file/d/1IJu5_LjI24_nUEphleJgPYjco0Z2iBTq/view?usp=drivesdk</t>
  </si>
  <si>
    <t>Gayatri Bhandge</t>
  </si>
  <si>
    <t>gayatribhandge@gmail.com</t>
  </si>
  <si>
    <t>1xgK2zrv9m1ZkzYZ0B31D1RqrlRc69FjP</t>
  </si>
  <si>
    <t>https://drive.google.com/file/d/1xgK2zrv9m1ZkzYZ0B31D1RqrlRc69FjP/view?usp=drivesdk</t>
  </si>
  <si>
    <t>SWATI Thakur</t>
  </si>
  <si>
    <t>swatithakur1597@gmail.com</t>
  </si>
  <si>
    <t>10yt-4jd2OdY-zCYPoeaxm7eVDVyhKf2Q</t>
  </si>
  <si>
    <t>https://drive.google.com/file/d/10yt-4jd2OdY-zCYPoeaxm7eVDVyhKf2Q/view?usp=drivesdk</t>
  </si>
  <si>
    <t>Sreshta</t>
  </si>
  <si>
    <t>sreshtadabbeeru2k2@gmail.com</t>
  </si>
  <si>
    <t>1g313qMmPqaOpLLgD66W9gSAv0Eemm8ER</t>
  </si>
  <si>
    <t>https://drive.google.com/file/d/1g313qMmPqaOpLLgD66W9gSAv0Eemm8ER/view?usp=drivesdk</t>
  </si>
  <si>
    <t>Abhijeet Das</t>
  </si>
  <si>
    <t>abhijeetdas565@gmail.com</t>
  </si>
  <si>
    <t>1tiZpvzUogIS0Gy-bR55MnyPpKFcIzSZB</t>
  </si>
  <si>
    <t>https://drive.google.com/file/d/1tiZpvzUogIS0Gy-bR55MnyPpKFcIzSZB/view?usp=drivesdk</t>
  </si>
  <si>
    <t>Anamika Modi</t>
  </si>
  <si>
    <t>anamikamodi223@gmail.com</t>
  </si>
  <si>
    <t>1KERtlNag3-k6WliLMERzZytv20MYGYlq</t>
  </si>
  <si>
    <t>https://drive.google.com/file/d/1KERtlNag3-k6WliLMERzZytv20MYGYlq/view?usp=drivesdk</t>
  </si>
  <si>
    <t>Ganesh Gurram</t>
  </si>
  <si>
    <t>ganeshgurram000@gmail.com</t>
  </si>
  <si>
    <t>1T-RwUsrcRFMIgtd3DIaSbenFN_fB75EB</t>
  </si>
  <si>
    <t>https://drive.google.com/file/d/1T-RwUsrcRFMIgtd3DIaSbenFN_fB75EB/view?usp=drivesdk</t>
  </si>
  <si>
    <t>Sumit Rajbhar</t>
  </si>
  <si>
    <t>sumitjnvsn@gmail.com</t>
  </si>
  <si>
    <t>1JRvqcgUH5_nmWfs9QLTh1zHibkgAJv67</t>
  </si>
  <si>
    <t>https://drive.google.com/file/d/1JRvqcgUH5_nmWfs9QLTh1zHibkgAJv67/view?usp=drivesdk</t>
  </si>
  <si>
    <t>Jawahar</t>
  </si>
  <si>
    <t>19BME4036 JAWAHAR S</t>
  </si>
  <si>
    <t>jawaharips6@gmail.com</t>
  </si>
  <si>
    <t>1abA6iraSjcOrvZmGE5ssuUYEcLpJm2Pl</t>
  </si>
  <si>
    <t>https://drive.google.com/file/d/1abA6iraSjcOrvZmGE5ssuUYEcLpJm2Pl/view?usp=drivesdk</t>
  </si>
  <si>
    <t>Vinay Kondabathula</t>
  </si>
  <si>
    <t>vinaykondabattula@gmail.com</t>
  </si>
  <si>
    <t>1ustZPhXE2SLFijkJm6O72jw0eKo9zNjq</t>
  </si>
  <si>
    <t>https://drive.google.com/file/d/1ustZPhXE2SLFijkJm6O72jw0eKo9zNjq/view?usp=drivesdk</t>
  </si>
  <si>
    <t>Nawaz Ahamed N</t>
  </si>
  <si>
    <t>nawazahamed60@gmail.com</t>
  </si>
  <si>
    <t>1UhdqQxLo6baVmTa5SwL-nfJZFoLubp-i</t>
  </si>
  <si>
    <t>https://drive.google.com/file/d/1UhdqQxLo6baVmTa5SwL-nfJZFoLubp-i/view?usp=drivesdk</t>
  </si>
  <si>
    <t>Sarthak Gupta</t>
  </si>
  <si>
    <t>sarthakgupta0212@gmail.com</t>
  </si>
  <si>
    <t>1WyKqgtLTZJN9IU9vLnkQdt9nbyrZ9W8f</t>
  </si>
  <si>
    <t>https://drive.google.com/file/d/1WyKqgtLTZJN9IU9vLnkQdt9nbyrZ9W8f/view?usp=drivesdk</t>
  </si>
  <si>
    <t>LANKA NAVEEN</t>
  </si>
  <si>
    <t>lankanaveen45@gmail.com</t>
  </si>
  <si>
    <t>1Yr5wrADFtenx8PiXfsbFlJRx2F60hZdO</t>
  </si>
  <si>
    <t>https://drive.google.com/file/d/1Yr5wrADFtenx8PiXfsbFlJRx2F60hZdO/view?usp=drivesdk</t>
  </si>
  <si>
    <t>Udhaya Prakash</t>
  </si>
  <si>
    <t>udhayaprakash195@gmail.com</t>
  </si>
  <si>
    <t>1B1SrgWi_jLn5DzQPDsDdScJObXHgBL0w</t>
  </si>
  <si>
    <t>https://drive.google.com/file/d/1B1SrgWi_jLn5DzQPDsDdScJObXHgBL0w/view?usp=drivesdk</t>
  </si>
  <si>
    <t>Akash Kumar</t>
  </si>
  <si>
    <t>akashsaininasa@gmail.com</t>
  </si>
  <si>
    <t>1N5evrXupfGzR3ckyFXYdrWOnCAzyDhPX</t>
  </si>
  <si>
    <t>https://drive.google.com/file/d/1N5evrXupfGzR3ckyFXYdrWOnCAzyDhPX/view?usp=drivesdk</t>
  </si>
  <si>
    <t>Elachi</t>
  </si>
  <si>
    <t>Balaji Meesala</t>
  </si>
  <si>
    <t>balaji.meesala007@gmail.com</t>
  </si>
  <si>
    <t>11lsOoCAUuGyrPjgYd_mlJSkYV1snA716</t>
  </si>
  <si>
    <t>https://drive.google.com/file/d/11lsOoCAUuGyrPjgYd_mlJSkYV1snA716/view?usp=drivesdk</t>
  </si>
  <si>
    <t>Optimus Byte</t>
  </si>
  <si>
    <t>Shikha Singh</t>
  </si>
  <si>
    <t>2226kavitashikha@gmail.com</t>
  </si>
  <si>
    <t>1kix5Cwo39KobsOvT-9FSyLYfXSAshcDh</t>
  </si>
  <si>
    <t>https://drive.google.com/file/d/1kix5Cwo39KobsOvT-9FSyLYfXSAshcDh/view?usp=drivesdk</t>
  </si>
  <si>
    <t>Kajal</t>
  </si>
  <si>
    <t>keka1531@gmail.com</t>
  </si>
  <si>
    <t>1vR73biAzbWN4SziQLVnvaGFnhonS8O7K</t>
  </si>
  <si>
    <t>https://drive.google.com/file/d/1vR73biAzbWN4SziQLVnvaGFnhonS8O7K/view?usp=drivesdk</t>
  </si>
  <si>
    <t>Harshit Paneri</t>
  </si>
  <si>
    <t>harshitpanari@gmail.com</t>
  </si>
  <si>
    <t>14XvOLr3u7mHMW2Y1114FBeLgWE6fHD_S</t>
  </si>
  <si>
    <t>https://drive.google.com/file/d/14XvOLr3u7mHMW2Y1114FBeLgWE6fHD_S/view?usp=drivesdk</t>
  </si>
  <si>
    <t>Yuvraj Singh</t>
  </si>
  <si>
    <t>singhyuvraj391@gmail.com</t>
  </si>
  <si>
    <t>11O4RBrMm1ndA6JMtUji7AB5sbUonsT-Z</t>
  </si>
  <si>
    <t>https://drive.google.com/file/d/11O4RBrMm1ndA6JMtUji7AB5sbUonsT-Z/view?usp=drivesdk</t>
  </si>
  <si>
    <t>SamruddhiJadhav</t>
  </si>
  <si>
    <t>samruddhi362000@gmail.com</t>
  </si>
  <si>
    <t>1dJ9QQaCl7LWAznnIdSIKzkVLQkKM-a6I</t>
  </si>
  <si>
    <t>https://drive.google.com/file/d/1dJ9QQaCl7LWAznnIdSIKzkVLQkKM-a6I/view?usp=drivesdk</t>
  </si>
  <si>
    <t>AIdon</t>
  </si>
  <si>
    <t>Tushar Sahu</t>
  </si>
  <si>
    <t>tushar_s@ece.iitr.ac.in</t>
  </si>
  <si>
    <t>1_vN7wU-8Z0Cey_pKHjhaTgBm3_KD0pBx</t>
  </si>
  <si>
    <t>https://drive.google.com/file/d/1_vN7wU-8Z0Cey_pKHjhaTgBm3_KD0pBx/view?usp=drivesdk</t>
  </si>
  <si>
    <t>Varnika and nitika</t>
  </si>
  <si>
    <t>Varnika Mittal</t>
  </si>
  <si>
    <t>varnikamittal0@gmail.com</t>
  </si>
  <si>
    <t>1YGeZRH0fCrg4lmIYuRBBN3tj72JeD5Xf</t>
  </si>
  <si>
    <t>https://drive.google.com/file/d/1YGeZRH0fCrg4lmIYuRBBN3tj72JeD5Xf/view?usp=drivesdk</t>
  </si>
  <si>
    <t>Nitika saini</t>
  </si>
  <si>
    <t>nitikasaini8439@gmail.com</t>
  </si>
  <si>
    <t>1augn5LsRbhdFmp7FolwTh9POjqOrjQhg</t>
  </si>
  <si>
    <t>https://drive.google.com/file/d/1augn5LsRbhdFmp7FolwTh9POjqOrjQhg/view?usp=drivesdk</t>
  </si>
  <si>
    <t>Dhonushree Banerjee</t>
  </si>
  <si>
    <t>dhanushreebanerjee@gmail.com</t>
  </si>
  <si>
    <t>1QlHRnzPOSwHkIpo7l_8XoDUx2eS8n2LI</t>
  </si>
  <si>
    <t>https://drive.google.com/file/d/1QlHRnzPOSwHkIpo7l_8XoDUx2eS8n2LI/view?usp=drivesdk</t>
  </si>
  <si>
    <t>kavali vyshnavi</t>
  </si>
  <si>
    <t>1HDnVs8wpX2AQX2XRlTMmKDm2apJfgWUq</t>
  </si>
  <si>
    <t>https://drive.google.com/file/d/1HDnVs8wpX2AQX2XRlTMmKDm2apJfgWUq/view?usp=drivesdk</t>
  </si>
  <si>
    <t>sahaja Nandyala</t>
  </si>
  <si>
    <t>200010032@iitdh.ac.in</t>
  </si>
  <si>
    <t>1qUf5aW8UP8afDz-qTvRzieBmMN37Ufz2</t>
  </si>
  <si>
    <t>https://drive.google.com/file/d/1qUf5aW8UP8afDz-qTvRzieBmMN37Ufz2/view?usp=drivesdk</t>
  </si>
  <si>
    <t>Shahnawaz Alam</t>
  </si>
  <si>
    <t>iamshahnawaz7@gmail.com</t>
  </si>
  <si>
    <t>1YZSBzUVTiBkAP8mbiCCTMOFLLUSGsecA</t>
  </si>
  <si>
    <t>https://drive.google.com/file/d/1YZSBzUVTiBkAP8mbiCCTMOFLLUSGsecA/view?usp=drivesdk</t>
  </si>
  <si>
    <t>PRAVEENKUMAR J</t>
  </si>
  <si>
    <t>praveenkumar120580@gmail.com</t>
  </si>
  <si>
    <t>1pNOpKcJt_B_vAdPWL6s5m0gncm5QlAJZ</t>
  </si>
  <si>
    <t>https://drive.google.com/file/d/1pNOpKcJt_B_vAdPWL6s5m0gncm5QlAJZ/view?usp=drivesdk</t>
  </si>
  <si>
    <t>1cPomnYgOZ1UrY_FbyJRAlc7HNe_40lhA</t>
  </si>
  <si>
    <t>https://drive.google.com/file/d/1cPomnYgOZ1UrY_FbyJRAlc7HNe_40lhA/view?usp=drivesdk</t>
  </si>
  <si>
    <t>DU-boys</t>
  </si>
  <si>
    <t>1KAyN4J3QkAk4uFLChGPvi1JMwmk4TRYo</t>
  </si>
  <si>
    <t>https://drive.google.com/file/d/1KAyN4J3QkAk4uFLChGPvi1JMwmk4TRYo/view?usp=drivesdk</t>
  </si>
  <si>
    <t>1q4s64xqLXaCthSxYZsil9K-q69iYgNMg</t>
  </si>
  <si>
    <t>https://drive.google.com/file/d/1q4s64xqLXaCthSxYZsil9K-q69iYgNMg/view?usp=drivesdk</t>
  </si>
  <si>
    <t>Aisha Malik</t>
  </si>
  <si>
    <t>aisha01malik@gmail.com</t>
  </si>
  <si>
    <t>1fbTtAzIJ9eVdcLG8qUqjgMxkNjoeoIBB</t>
  </si>
  <si>
    <t>https://drive.google.com/file/d/1fbTtAzIJ9eVdcLG8qUqjgMxkNjoeoIBB/view?usp=drivesdk</t>
  </si>
  <si>
    <t>SIRAJ MUJAHID M IT</t>
  </si>
  <si>
    <t>2115044@nec.edu.in</t>
  </si>
  <si>
    <t>13sd987Znf5XyiNXuhMGu6VHsiTUuclyi</t>
  </si>
  <si>
    <t>https://drive.google.com/file/d/13sd987Znf5XyiNXuhMGu6VHsiTUuclyi/view?usp=drivesdk</t>
  </si>
  <si>
    <t>MUTHU PANDI C IT</t>
  </si>
  <si>
    <t>2115061@nec.edu.in</t>
  </si>
  <si>
    <t>11gYFWPO5dQxSsjRZGEb8oQIMhEhtKGsN</t>
  </si>
  <si>
    <t>https://drive.google.com/file/d/11gYFWPO5dQxSsjRZGEb8oQIMhEhtKGsN/view?usp=drivesdk</t>
  </si>
  <si>
    <t>DIPEN BHARATKUMAR NANDANA</t>
  </si>
  <si>
    <t>t07d21cse879@paruluniversity.ac.in</t>
  </si>
  <si>
    <t>1-J51d1XJyUFDjjMD97lsesLEozyuoo8T</t>
  </si>
  <si>
    <t>https://drive.google.com/file/d/1-J51d1XJyUFDjjMD97lsesLEozyuoo8T/view?usp=drivesdk</t>
  </si>
  <si>
    <t>KOLLA KUMAR (RA1911028010138)</t>
  </si>
  <si>
    <t>kk4589@srmist.edu.in</t>
  </si>
  <si>
    <t>1uas0_v6LKRi-xm9aQt4GdE0pm79eY2nK</t>
  </si>
  <si>
    <t>https://drive.google.com/file/d/1uas0_v6LKRi-xm9aQt4GdE0pm79eY2nK/view?usp=drivesdk</t>
  </si>
  <si>
    <t>5039_Divyansh_ Pandey</t>
  </si>
  <si>
    <t>Divyansh_ Pandey</t>
  </si>
  <si>
    <t>pandeydivyansh1803@gmail.com</t>
  </si>
  <si>
    <t>1ozmHdV2yy7OOGjdL3jPeYf-QJNdjbFpx</t>
  </si>
  <si>
    <t>https://drive.google.com/file/d/1ozmHdV2yy7OOGjdL3jPeYf-QJNdjbFpx/view?usp=drivesdk</t>
  </si>
  <si>
    <t>Tarun Kumar D</t>
  </si>
  <si>
    <t>tk45935@gmail.com</t>
  </si>
  <si>
    <t>1JaLGe-CwRMaWLHUQU4VIneGNI8DZW4ww</t>
  </si>
  <si>
    <t>https://drive.google.com/file/d/1JaLGe-CwRMaWLHUQU4VIneGNI8DZW4ww/view?usp=drivesdk</t>
  </si>
  <si>
    <t>Md Tahseen Belal</t>
  </si>
  <si>
    <t>belalquadri5676@gmail.com</t>
  </si>
  <si>
    <t>1FNUpoGcC-XTcn21BoG4w9qkHTLxYLk6o</t>
  </si>
  <si>
    <t>https://drive.google.com/file/d/1FNUpoGcC-XTcn21BoG4w9qkHTLxYLk6o/view?usp=drivesdk</t>
  </si>
  <si>
    <t>Vani Agarwal</t>
  </si>
  <si>
    <t>agrvani302@gmail.com</t>
  </si>
  <si>
    <t>1Wz7jZhGmx2ET92qoi8tqZnQVeWVAeffE</t>
  </si>
  <si>
    <t>https://drive.google.com/file/d/1Wz7jZhGmx2ET92qoi8tqZnQVeWVAeffE/view?usp=drivesdk</t>
  </si>
  <si>
    <t>Jalandhar</t>
  </si>
  <si>
    <t>jalandhar143184@gmail.com</t>
  </si>
  <si>
    <t>1m-9GkN0Vwz9Um_JV3SfLpqwcjMJlZoRc</t>
  </si>
  <si>
    <t>https://drive.google.com/file/d/1m-9GkN0Vwz9Um_JV3SfLpqwcjMJlZoRc/view?usp=drivesdk</t>
  </si>
  <si>
    <t>Sajal Chunarkar</t>
  </si>
  <si>
    <t>sajal.chunarkar.ds@ghrietn.raisoni.net</t>
  </si>
  <si>
    <t>19aIKt4m1RVUgIIqet7KAaWvsOomuGw0e</t>
  </si>
  <si>
    <t>https://drive.google.com/file/d/19aIKt4m1RVUgIIqet7KAaWvsOomuGw0e/view?usp=drivesdk</t>
  </si>
  <si>
    <t>R Rahul</t>
  </si>
  <si>
    <t>19131a03h2@gvpce.ac.in</t>
  </si>
  <si>
    <t>10Ia3xPOpCKpzypivTS_9dezp9mR2IxJK</t>
  </si>
  <si>
    <t>https://drive.google.com/file/d/10Ia3xPOpCKpzypivTS_9dezp9mR2IxJK/view?usp=drivesdk</t>
  </si>
  <si>
    <t>Prakriti Gupta</t>
  </si>
  <si>
    <t>prakritigupta0601@gmail.com</t>
  </si>
  <si>
    <t>1vM_jm1QHRn7OqQjeF2QFjwwXa8BFEMB2</t>
  </si>
  <si>
    <t>https://drive.google.com/file/d/1vM_jm1QHRn7OqQjeF2QFjwwXa8BFEMB2/view?usp=drivesdk</t>
  </si>
  <si>
    <t>Neeli santhosh kumar</t>
  </si>
  <si>
    <t>neelisanthoshkumar1@gmail.com</t>
  </si>
  <si>
    <t>1h1LEo1WI_6NId70xXFWfJI4L1-PxROpv</t>
  </si>
  <si>
    <t>https://drive.google.com/file/d/1h1LEo1WI_6NId70xXFWfJI4L1-PxROpv/view?usp=drivesdk</t>
  </si>
  <si>
    <t>ayushkumar.28az@gmail.com</t>
  </si>
  <si>
    <t>1cOewdilxjevpzY8afmmpOGBcMPhPKuvZ</t>
  </si>
  <si>
    <t>https://drive.google.com/file/d/1cOewdilxjevpzY8afmmpOGBcMPhPKuvZ/view?usp=drivesdk</t>
  </si>
  <si>
    <t>Sruthi</t>
  </si>
  <si>
    <t>21bee075@nith.ac.in</t>
  </si>
  <si>
    <t>1lZK6v_E5D_jTcJdeY3wHMGy-UPpmY0Ls</t>
  </si>
  <si>
    <t>https://drive.google.com/file/d/1lZK6v_E5D_jTcJdeY3wHMGy-UPpmY0Ls/view?usp=drivesdk</t>
  </si>
  <si>
    <t>Dhanesh Suresh</t>
  </si>
  <si>
    <t>dhaneshsuresh21@gmail.com</t>
  </si>
  <si>
    <t>1LcNg92xbeHK6qldI9UVIFQln7XOYSyHO</t>
  </si>
  <si>
    <t>https://drive.google.com/file/d/1LcNg92xbeHK6qldI9UVIFQln7XOYSyHO/view?usp=drivesdk</t>
  </si>
  <si>
    <t>Himanshu Singh</t>
  </si>
  <si>
    <t>tkdhimanshusingh@gmail.com</t>
  </si>
  <si>
    <t>1GiNtDI2PS_E3mSL-T-QU4CESBH4-Z5yf</t>
  </si>
  <si>
    <t>https://drive.google.com/file/d/1GiNtDI2PS_E3mSL-T-QU4CESBH4-Z5yf/view?usp=drivesdk</t>
  </si>
  <si>
    <t>Meetika Malviya</t>
  </si>
  <si>
    <t>meetikamalviya@gmail.com</t>
  </si>
  <si>
    <t>18Aqh_S_gqZ3rro-xanxBraNqEM2XrgiJ</t>
  </si>
  <si>
    <t>https://drive.google.com/file/d/18Aqh_S_gqZ3rro-xanxBraNqEM2XrgiJ/view?usp=drivesdk</t>
  </si>
  <si>
    <t>Aditya Garg</t>
  </si>
  <si>
    <t>adityagarg.ag2000@gmail.com</t>
  </si>
  <si>
    <t>1SSMSPXC78CNWgt3L6Za7Zqsyf8-r151t</t>
  </si>
  <si>
    <t>https://drive.google.com/file/d/1SSMSPXC78CNWgt3L6Za7Zqsyf8-r151t/view?usp=drivesdk</t>
  </si>
  <si>
    <t>Nithin Manda</t>
  </si>
  <si>
    <t>goudnithin77@gmail.com</t>
  </si>
  <si>
    <t>1cnkfiU-GzDPHCZwAIZuxDNkxd10ZDWyU</t>
  </si>
  <si>
    <t>https://drive.google.com/file/d/1cnkfiU-GzDPHCZwAIZuxDNkxd10ZDWyU/view?usp=drivesdk</t>
  </si>
  <si>
    <t>Tanmay Modi</t>
  </si>
  <si>
    <t>tanmaymodi24@gmail.com</t>
  </si>
  <si>
    <t>1zWfPAKkWgbkjXN6aKnyJBlC7892NLNgM</t>
  </si>
  <si>
    <t>https://drive.google.com/file/d/1zWfPAKkWgbkjXN6aKnyJBlC7892NLNgM/view?usp=drivesdk</t>
  </si>
  <si>
    <t>RUPAM SWAIN</t>
  </si>
  <si>
    <t>therealrupam7@gmail.com</t>
  </si>
  <si>
    <t>1hedk2JuwauJ2e-WSrvL4M0HfcLQSIRrF</t>
  </si>
  <si>
    <t>https://drive.google.com/file/d/1hedk2JuwauJ2e-WSrvL4M0HfcLQSIRrF/view?usp=drivesdk</t>
  </si>
  <si>
    <t>Pankaj Singh Rawat</t>
  </si>
  <si>
    <t>pankajsinghrawat946@gmail.com</t>
  </si>
  <si>
    <t>1dm8CtsTCSzWu8fq-Xasa61XVvG_We5Mt</t>
  </si>
  <si>
    <t>https://drive.google.com/file/d/1dm8CtsTCSzWu8fq-Xasa61XVvG_We5Mt/view?usp=drivesdk</t>
  </si>
  <si>
    <t>naive minds</t>
  </si>
  <si>
    <t>190010009@iitdh.ac.in</t>
  </si>
  <si>
    <t>1DtonIgAH3wxd_FkxnDlwAl1shaohmUra</t>
  </si>
  <si>
    <t>https://drive.google.com/file/d/1DtonIgAH3wxd_FkxnDlwAl1shaohmUra/view?usp=drivesdk</t>
  </si>
  <si>
    <t>Shivam Kumar</t>
  </si>
  <si>
    <t>shivamkumarbth19@gmail.com</t>
  </si>
  <si>
    <t>1cUPbaDJSWAsOX-9rNWzSbFJxIa4ao5Fs</t>
  </si>
  <si>
    <t>https://drive.google.com/file/d/1cUPbaDJSWAsOX-9rNWzSbFJxIa4ao5Fs/view?usp=drivesdk</t>
  </si>
  <si>
    <t>21BCH040_MADHUKESH SINGH</t>
  </si>
  <si>
    <t>21bch040@nith.ac.in</t>
  </si>
  <si>
    <t>1lIQoUQNT6tqBVjzwz7xj1RtNX750cXVW</t>
  </si>
  <si>
    <t>https://drive.google.com/file/d/1lIQoUQNT6tqBVjzwz7xj1RtNX750cXVW/view?usp=drivesdk</t>
  </si>
  <si>
    <t>Deepanshu Goel</t>
  </si>
  <si>
    <t>deepanshugoel1122@gmail.com</t>
  </si>
  <si>
    <t>1UTm0-ycrPENraYDf4h-ryx4Wd4ZsTCpK</t>
  </si>
  <si>
    <t>https://drive.google.com/file/d/1UTm0-ycrPENraYDf4h-ryx4Wd4ZsTCpK/view?usp=drivesdk</t>
  </si>
  <si>
    <t>Varshini S</t>
  </si>
  <si>
    <t>varshini20012006@gmail.com</t>
  </si>
  <si>
    <t>1PqOHvB_dRcfm5H8hNRrPre_kaDD67yyF</t>
  </si>
  <si>
    <t>https://drive.google.com/file/d/1PqOHvB_dRcfm5H8hNRrPre_kaDD67yyF/view?usp=drivesdk</t>
  </si>
  <si>
    <t>Sarozz Kumar</t>
  </si>
  <si>
    <t>sarozzshashi1729@gmail.com</t>
  </si>
  <si>
    <t>1bEDMVBOOKUXqCqF8OaMJl5Z1nNjpVd1X</t>
  </si>
  <si>
    <t>https://drive.google.com/file/d/1bEDMVBOOKUXqCqF8OaMJl5Z1nNjpVd1X/view?usp=drivesdk</t>
  </si>
  <si>
    <t>Tejo sai venkata kali prasad Kandula</t>
  </si>
  <si>
    <t>kaliprasad4035@gmail.com</t>
  </si>
  <si>
    <t>1mV1rfnKaaayh_4eua3yXn4nW900BNPAX</t>
  </si>
  <si>
    <t>https://drive.google.com/file/d/1mV1rfnKaaayh_4eua3yXn4nW900BNPAX/view?usp=drivesdk</t>
  </si>
  <si>
    <t>Shweta singh</t>
  </si>
  <si>
    <t>shwetasinghself123@gmail.com</t>
  </si>
  <si>
    <t>1KxJPoPi0mRYUizsrc3LKhaw5VsD-tQZy</t>
  </si>
  <si>
    <t>https://drive.google.com/file/d/1KxJPoPi0mRYUizsrc3LKhaw5VsD-tQZy/view?usp=drivesdk</t>
  </si>
  <si>
    <t>AYUSH SINGH</t>
  </si>
  <si>
    <t>21f3001194@student.onlinedegree.iitm.ac.in</t>
  </si>
  <si>
    <t>1t7qxbwu4vG7-qfpix8uKDK0RwFQMu3q6</t>
  </si>
  <si>
    <t>https://drive.google.com/file/d/1t7qxbwu4vG7-qfpix8uKDK0RwFQMu3q6/view?usp=drivesdk</t>
  </si>
  <si>
    <t>Document successfully created; Document successfully merged; PDF created; Manually run by 200020040@iitdh.ac.in; Timestamp: Mar 17 2022 11:31 PM</t>
  </si>
  <si>
    <t>Illuminance</t>
  </si>
  <si>
    <t>Sujith U</t>
  </si>
  <si>
    <t>iamusujith@gmail.com</t>
  </si>
  <si>
    <t>1cfRibboeGB1D6AbLuorkG0lm5hkogP3v</t>
  </si>
  <si>
    <t>https://drive.google.com/file/d/1cfRibboeGB1D6AbLuorkG0lm5hkogP3v/view?usp=drivesdk</t>
  </si>
  <si>
    <t>S Harshita</t>
  </si>
  <si>
    <t>harshi.satish13@gmail.com</t>
  </si>
  <si>
    <t>1ftG7DxLQff2opDqG8-D930s-shE_bzzS</t>
  </si>
  <si>
    <t>https://drive.google.com/file/d/1ftG7DxLQff2opDqG8-D930s-shE_bzzS/view?usp=drivesdk</t>
  </si>
  <si>
    <t>Dijiktra</t>
  </si>
  <si>
    <t>2698ankitsharma@gmail.com</t>
  </si>
  <si>
    <t>1PIhSzyIHXPOnUQlyT0rxH7PPkvVcnup1</t>
  </si>
  <si>
    <t>https://drive.google.com/file/d/1PIhSzyIHXPOnUQlyT0rxH7PPkvVcnup1/view?usp=drivesdk</t>
  </si>
  <si>
    <t>Puran Chandra Mansingh</t>
  </si>
  <si>
    <t>pcm.pepcoder@gmail.com</t>
  </si>
  <si>
    <t>13AKnOfl50wzVpiViAf2L3FJBJOhiWNDJ</t>
  </si>
  <si>
    <t>https://drive.google.com/file/d/13AKnOfl50wzVpiViAf2L3FJBJOhiWNDJ/view?usp=drivesdk</t>
  </si>
  <si>
    <t>SUKANT S</t>
  </si>
  <si>
    <t>sukant.it20@bitsathy.ac.in</t>
  </si>
  <si>
    <t>1V4h0pOHZZ-ewyoECDiMzJFnZS15TlGgs</t>
  </si>
  <si>
    <t>https://drive.google.com/file/d/1V4h0pOHZZ-ewyoECDiMzJFnZS15TlGgs/view?usp=drivesdk</t>
  </si>
  <si>
    <t>Sanskruti Sunil Thorat</t>
  </si>
  <si>
    <t>sanskritithorat070@gmail.com</t>
  </si>
  <si>
    <t>1b-zmdBYghk-zcY-GenN4Xz3q1RpkJezj</t>
  </si>
  <si>
    <t>https://drive.google.com/file/d/1b-zmdBYghk-zcY-GenN4Xz3q1RpkJezj/view?usp=drivesdk</t>
  </si>
  <si>
    <t>Rythm</t>
  </si>
  <si>
    <t>Miruthyan jayan</t>
  </si>
  <si>
    <t>miruthyanjayan0982002@gmail.com</t>
  </si>
  <si>
    <t>1PkMzSUx7yPejINer2jFd-cdZAbW8up7h</t>
  </si>
  <si>
    <t>https://drive.google.com/file/d/1PkMzSUx7yPejINer2jFd-cdZAbW8up7h/view?usp=drivesdk</t>
  </si>
  <si>
    <t>Sunil N</t>
  </si>
  <si>
    <t>linuz@duck.com</t>
  </si>
  <si>
    <t>1LUazEbN1nmllgMql01PGM8ny6KtPqEBs</t>
  </si>
  <si>
    <t>https://drive.google.com/file/d/1LUazEbN1nmllgMql01PGM8ny6KtPqEBs/view?usp=drivesdk</t>
  </si>
  <si>
    <t>Document successfully created; Document successfully merged; PDF created; Manually run by 200020040@iitdh.ac.in; Timestamp: Mar 17 2022 11:32 PM</t>
  </si>
  <si>
    <t>Saquelain Mokhtar</t>
  </si>
  <si>
    <t>saquelain1502@gmail.com</t>
  </si>
  <si>
    <t>1HANvGIl0o7Bir6Av7LJ6Rg2bbyVWtAta</t>
  </si>
  <si>
    <t>https://drive.google.com/file/d/1HANvGIl0o7Bir6Av7LJ6Rg2bbyVWtAta/view?usp=drivesdk</t>
  </si>
  <si>
    <t>Hari Prasath</t>
  </si>
  <si>
    <t>hariprasath6112001@gmail.com</t>
  </si>
  <si>
    <t>1k4Pc9avw7cp_kuLpmFpQ0H93ySRquWZY</t>
  </si>
  <si>
    <t>https://drive.google.com/file/d/1k4Pc9avw7cp_kuLpmFpQ0H93ySRquWZY/view?usp=drivesdk</t>
  </si>
  <si>
    <t>ASHISH PRATAP</t>
  </si>
  <si>
    <t>2019uce1109@mnit.ac.in</t>
  </si>
  <si>
    <t>10u8U-J1uVy8CuBlWveDkSKG2ZbC5IQEc</t>
  </si>
  <si>
    <t>https://drive.google.com/file/d/10u8U-J1uVy8CuBlWveDkSKG2ZbC5IQEc/view?usp=drivesdk</t>
  </si>
  <si>
    <t>Bikash mohanty</t>
  </si>
  <si>
    <t>vikash070310@gmail.com</t>
  </si>
  <si>
    <t>10iJ4h1QCuJ1qKVabn-fcSo88mxeom5v4</t>
  </si>
  <si>
    <t>https://drive.google.com/file/d/10iJ4h1QCuJ1qKVabn-fcSo88mxeom5v4/view?usp=drivesdk</t>
  </si>
  <si>
    <t>IshanAndMo</t>
  </si>
  <si>
    <t>Ishan Pandey</t>
  </si>
  <si>
    <t>pandeyishan15@gmail.com</t>
  </si>
  <si>
    <t>1tCczBGNKVKantc9FdRYP_GJPiL4DranT</t>
  </si>
  <si>
    <t>https://drive.google.com/file/d/1tCczBGNKVKantc9FdRYP_GJPiL4DranT/view?usp=drivesdk</t>
  </si>
  <si>
    <t>Mansi Sharma</t>
  </si>
  <si>
    <t>mansi20444@iiitd.ac.in</t>
  </si>
  <si>
    <t>1nh4lHN5r6ZMvondscHMH9hMqiBpO1Pa7</t>
  </si>
  <si>
    <t>https://drive.google.com/file/d/1nh4lHN5r6ZMvondscHMH9hMqiBpO1Pa7/view?usp=drivesdk</t>
  </si>
  <si>
    <t>RAJNEESH CHAUDHARY IIIT Dharwad</t>
  </si>
  <si>
    <t>21bds055@iiitdwd.ac.in</t>
  </si>
  <si>
    <t>1U20CtsuZtn3_AEVlzHsk_rm082AfxOiZ</t>
  </si>
  <si>
    <t>https://drive.google.com/file/d/1U20CtsuZtn3_AEVlzHsk_rm082AfxOiZ/view?usp=drivesdk</t>
  </si>
  <si>
    <t>Document successfully created; Document successfully merged; PDF created; Manually run by 200020040@iitdh.ac.in; Timestamp: Mar 17 2022 11:33 PM</t>
  </si>
  <si>
    <t>Parul Mishra</t>
  </si>
  <si>
    <t>mishra4parul@gmail.com</t>
  </si>
  <si>
    <t>1amYU25UE5rsDQy7JH3r_L-_D330yCSGv</t>
  </si>
  <si>
    <t>https://drive.google.com/file/d/1amYU25UE5rsDQy7JH3r_L-_D330yCSGv/view?usp=drivesdk</t>
  </si>
  <si>
    <t>Mourya Rashmi</t>
  </si>
  <si>
    <t>mouryarashmi8498@gmail.com</t>
  </si>
  <si>
    <t>1TUMnmkre80EH5mwBdeXGC4biMByPLzyN</t>
  </si>
  <si>
    <t>https://drive.google.com/file/d/1TUMnmkre80EH5mwBdeXGC4biMByPLzyN/view?usp=drivesdk</t>
  </si>
  <si>
    <t>Koushek s menon</t>
  </si>
  <si>
    <t>koushiksmenon5@gmail.com</t>
  </si>
  <si>
    <t>1yO7MsZKJf1U_ga-T1TBfKE1hltxPSJic</t>
  </si>
  <si>
    <t>https://drive.google.com/file/d/1yO7MsZKJf1U_ga-T1TBfKE1hltxPSJic/view?usp=drivesdk</t>
  </si>
  <si>
    <t>AMAN KUMAR SINGH</t>
  </si>
  <si>
    <t>amans6963@gmail.com</t>
  </si>
  <si>
    <t>1npsYqi9VK_6syp38VaCdBEbTt3Ef7qwJ</t>
  </si>
  <si>
    <t>https://drive.google.com/file/d/1npsYqi9VK_6syp38VaCdBEbTt3Ef7qwJ/view?usp=drivesdk</t>
  </si>
  <si>
    <t>Rajlakshmi kumari</t>
  </si>
  <si>
    <t>rajlakshmikumari3@gmail.com</t>
  </si>
  <si>
    <t>1w7dmoyf7rNr96cxYmvChMJAZ2eZvKJh0</t>
  </si>
  <si>
    <t>https://drive.google.com/file/d/1w7dmoyf7rNr96cxYmvChMJAZ2eZvKJh0/view?usp=drivesdk</t>
  </si>
  <si>
    <t>1_sPGmDn9agC4lo_WD9sroIzsfto9Hf3g</t>
  </si>
  <si>
    <t>https://drive.google.com/file/d/1_sPGmDn9agC4lo_WD9sroIzsfto9Hf3g/view?usp=drivesdk</t>
  </si>
  <si>
    <t>1b0wO4iR18Rv1Xm5eihwcJcpX0-40Xbyu</t>
  </si>
  <si>
    <t>https://drive.google.com/file/d/1b0wO4iR18Rv1Xm5eihwcJcpX0-40Xbyu/view?usp=drivesdk</t>
  </si>
  <si>
    <t>Document successfully created; Document successfully merged; PDF created; Manually run by 200020040@iitdh.ac.in; Timestamp: Mar 17 2022 11:34 PM</t>
  </si>
  <si>
    <t>Shubham Tiwari</t>
  </si>
  <si>
    <t>st7112001@gmail.com</t>
  </si>
  <si>
    <t>1-hs4Hw-xy84lehIY3o-c4j9GNL7sNWss</t>
  </si>
  <si>
    <t>https://drive.google.com/file/d/1-hs4Hw-xy84lehIY3o-c4j9GNL7sNWss/view?usp=drivesdk</t>
  </si>
  <si>
    <t>Fantastic_coder</t>
  </si>
  <si>
    <t>1jY48eQ6SS_K29NGTI9wvQTZx00FXp-Db</t>
  </si>
  <si>
    <t>https://drive.google.com/file/d/1jY48eQ6SS_K29NGTI9wvQTZx00FXp-Db/view?usp=drivesdk</t>
  </si>
  <si>
    <t>Position</t>
  </si>
  <si>
    <t>Merged Doc ID - Certificate Generation AIW</t>
  </si>
  <si>
    <t>Link to merged Doc - Certificate Generation AIW</t>
  </si>
  <si>
    <t>Document Merge Status - Certificate Generation AIW</t>
  </si>
  <si>
    <t>has participated in GuardAIns, an AI tournament, conducted as a part of Parsec, the annual technical festival of IIT Dharwad and has secured first rank</t>
  </si>
  <si>
    <t>1mIpEqofG4uiLfllAmsgZRBiYOL27DOZT</t>
  </si>
  <si>
    <t>https://drive.google.com/file/d/1mIpEqofG4uiLfllAmsgZRBiYOL27DOZT/view?usp=drivesdk</t>
  </si>
  <si>
    <t>1McCElHx_7zrci5a0_LYPaUKMLolZwAb6</t>
  </si>
  <si>
    <t>https://drive.google.com/file/d/1McCElHx_7zrci5a0_LYPaUKMLolZwAb6/view?usp=drivesdk</t>
  </si>
  <si>
    <t>1iTvY9SRmTXT6JC5_vlBdtys1306nrSff</t>
  </si>
  <si>
    <t>https://drive.google.com/file/d/1iTvY9SRmTXT6JC5_vlBdtys1306nrSff/view?usp=drivesdk</t>
  </si>
  <si>
    <t>148JrxezWfeLaD67hH7bk8nMdik_9_JqO</t>
  </si>
  <si>
    <t>https://drive.google.com/file/d/148JrxezWfeLaD67hH7bk8nMdik_9_JqO/view?usp=drivesdk</t>
  </si>
  <si>
    <t>has participated in GuardAIns, an AI tournament, conducted as a part of Parsec, the annual technical festival of IIT Dharwad and has secured second rank</t>
  </si>
  <si>
    <t>18BoJsPjJhAL224gDGi6qdPuAVUAww58r</t>
  </si>
  <si>
    <t>https://drive.google.com/file/d/18BoJsPjJhAL224gDGi6qdPuAVUAww58r/view?usp=drivesdk</t>
  </si>
  <si>
    <t>Player's Email</t>
  </si>
  <si>
    <t>Aditya Luthra</t>
  </si>
  <si>
    <t>aditya04luthra@gmail.com</t>
  </si>
  <si>
    <t>LBT</t>
  </si>
  <si>
    <t>has participated in Libertas, a finance and data-driven case study event, conducted as a part of Parsec, the annual technical festival of IIT Dharwad</t>
  </si>
  <si>
    <t>Harshit Jhamb</t>
  </si>
  <si>
    <t>harshit.jhamb2023@sims.edu</t>
  </si>
  <si>
    <t>Abhay Aggarwal</t>
  </si>
  <si>
    <t>abhayaggarwal2017@gmail.com</t>
  </si>
  <si>
    <t>RAHUL DHOTRE</t>
  </si>
  <si>
    <t>mms21_043iom@met.edu</t>
  </si>
  <si>
    <t>Divyanshi Srivastava</t>
  </si>
  <si>
    <t>divyanshisri15@gmail.com</t>
  </si>
  <si>
    <t>Muskaan Jain</t>
  </si>
  <si>
    <t>muskaan.jain.22j@jaipuria.ac.in</t>
  </si>
  <si>
    <t>Deepika Deepthi</t>
  </si>
  <si>
    <t>deepikachowdary24.kollu@gmail.com</t>
  </si>
  <si>
    <t>Nitesh Chauhan</t>
  </si>
  <si>
    <t>niteshchauhan.in@gmail.com</t>
  </si>
  <si>
    <t>Jatin</t>
  </si>
  <si>
    <t>jatingrover005@gmail.com</t>
  </si>
  <si>
    <t>Shreeya Saxena</t>
  </si>
  <si>
    <t>um21303@stu.xim.edu.in</t>
  </si>
  <si>
    <t>Ayush Mishra</t>
  </si>
  <si>
    <t>ayushmismishra0@gmail.com</t>
  </si>
  <si>
    <t>Ashutosh Parihar</t>
  </si>
  <si>
    <t>ipm01ashutoshp@iimrohtak.ac.in</t>
  </si>
  <si>
    <t>Rishabh Mishra</t>
  </si>
  <si>
    <t>rishabhm0110@gmail.com</t>
  </si>
  <si>
    <t>Thrishul Reddy Kothapally</t>
  </si>
  <si>
    <t>thrishulkothapally26@gmail.com</t>
  </si>
  <si>
    <t>Anuj Chandra</t>
  </si>
  <si>
    <t>anujchandra9667007992@gmail.com</t>
  </si>
  <si>
    <t>Shivangi Sabharwal</t>
  </si>
  <si>
    <t>pgp37158@iiml.ac.in</t>
  </si>
  <si>
    <t>Sophia chauhan</t>
  </si>
  <si>
    <t>sofiachauhan916@gmail.com</t>
  </si>
  <si>
    <t>Ashwini Sahane</t>
  </si>
  <si>
    <t>2021eeb1159@iitrpr.ac.in</t>
  </si>
  <si>
    <t>Harshini Eppala</t>
  </si>
  <si>
    <t>harshinieppala5@gmail.com</t>
  </si>
  <si>
    <t>Shivam Mantri</t>
  </si>
  <si>
    <t>shivammantri23@gmail.com</t>
  </si>
  <si>
    <t>Deepak Khatik</t>
  </si>
  <si>
    <t>deep.khatik@gmail.com</t>
  </si>
  <si>
    <t>Shashank Priya Singh Samrat</t>
  </si>
  <si>
    <t>ss7241277@gmail.com</t>
  </si>
  <si>
    <t>ROHAN _</t>
  </si>
  <si>
    <t>2020csb1117@iitrpr.ac.in</t>
  </si>
  <si>
    <t>Dhruv Viradiya</t>
  </si>
  <si>
    <t>viradiya.1@iitj.ac.in</t>
  </si>
  <si>
    <t>Ashish Kumar (M21CI053)</t>
  </si>
  <si>
    <t>Ashish Kumar</t>
  </si>
  <si>
    <t>kumar.264@iitj.ac.in</t>
  </si>
  <si>
    <t>Rajesh Prajapat</t>
  </si>
  <si>
    <t>prajapatrajesh163@gmail.com</t>
  </si>
  <si>
    <t>Harpreet singh</t>
  </si>
  <si>
    <t>harpreetsingh.btd20@gmail.com</t>
  </si>
  <si>
    <t>ankitasingh7744@gmail.com</t>
  </si>
  <si>
    <t>Rehan Saiyad</t>
  </si>
  <si>
    <t>b20125@students.iitmandi.ac.in</t>
  </si>
  <si>
    <t>Rishvic Pushpakaran</t>
  </si>
  <si>
    <t>rishvic@gmail.com</t>
  </si>
  <si>
    <t>V. Naga Lakshmi</t>
  </si>
  <si>
    <t>lakshmiram679@gmail.com</t>
  </si>
  <si>
    <t>Aswath T</t>
  </si>
  <si>
    <t>ceecaswath2023@gmail.com</t>
  </si>
  <si>
    <t>Md Faizan Raza khan</t>
  </si>
  <si>
    <t>loveufazzy@gmail.com</t>
  </si>
  <si>
    <t>Rishabh Bhardwaj</t>
  </si>
  <si>
    <t>rishabhbharadwaj2@gmail.com</t>
  </si>
  <si>
    <t>Arnav Kumar</t>
  </si>
  <si>
    <t>bd21065@astra.xlri.ac.in</t>
  </si>
  <si>
    <t>Ahmed Zaid</t>
  </si>
  <si>
    <t>zoe.abedi@gmail.com</t>
  </si>
  <si>
    <t>Meghna Matolia</t>
  </si>
  <si>
    <t>matolia.1@iitj.ac.in</t>
  </si>
  <si>
    <t>Ranjini Kishen Kumar</t>
  </si>
  <si>
    <t>ranjinikk26@gmail.com</t>
  </si>
  <si>
    <t>Anuj Bhargava</t>
  </si>
  <si>
    <t>anuj.bhargava0000@gmail.com</t>
  </si>
  <si>
    <t>Arushi Kakkad</t>
  </si>
  <si>
    <t>arushi.k.kakkad@gmail.com</t>
  </si>
  <si>
    <t>Tarandeep kaur</t>
  </si>
  <si>
    <t>kaurtarandeep018@gmail.com</t>
  </si>
  <si>
    <t>Vansh Singh Chaudhary</t>
  </si>
  <si>
    <t>chdvanshsingh@gmail.com</t>
  </si>
  <si>
    <t>Abarna M</t>
  </si>
  <si>
    <t>abarnapandian2000@gmail.com</t>
  </si>
  <si>
    <t>H_14_AVIJIT KARMAKAR</t>
  </si>
  <si>
    <t>avijit.karmakar20@ibsindia.org</t>
  </si>
  <si>
    <t>Rishabh Bhatia</t>
  </si>
  <si>
    <t>rishabh.bhatia23@dmsiitd.org</t>
  </si>
  <si>
    <t>Vasanthakumar V</t>
  </si>
  <si>
    <t>vasanthjet26@gmail.com</t>
  </si>
  <si>
    <t>Aman Kumar</t>
  </si>
  <si>
    <t>ak2669863@gmail.com</t>
  </si>
  <si>
    <t>Vijayudu Boya</t>
  </si>
  <si>
    <t>vijayudumaheza@gmail.com</t>
  </si>
  <si>
    <t>Sanjana Agrawal</t>
  </si>
  <si>
    <t>sanjana.p21@imi.edu</t>
  </si>
  <si>
    <t>Saraswati</t>
  </si>
  <si>
    <t>saraswatiranwa1@gmail.com</t>
  </si>
  <si>
    <t>Aniket Pawar</t>
  </si>
  <si>
    <t>reyyansh2253@gmail.com</t>
  </si>
  <si>
    <t>Janvi Sharma</t>
  </si>
  <si>
    <t>janvi.sharma7234@gmail.com</t>
  </si>
  <si>
    <t>SHIVANI MISHRA</t>
  </si>
  <si>
    <t>sm2499@srmist.edu.in</t>
  </si>
  <si>
    <t>Nimitt Goel</t>
  </si>
  <si>
    <t>goelnimitt241100@gmail.com</t>
  </si>
  <si>
    <t>Akshita Gupta</t>
  </si>
  <si>
    <t>akshita_gupta@scmhrd.edu</t>
  </si>
  <si>
    <t>Jaya Deepika Dannana</t>
  </si>
  <si>
    <t>deepikaraodannana@gmail.com</t>
  </si>
  <si>
    <t>Anand Wankhade</t>
  </si>
  <si>
    <t>anandwankhade0009@gmail.com</t>
  </si>
  <si>
    <t>Ehsan Ziyad</t>
  </si>
  <si>
    <t>ezfinance21@gmail.com</t>
  </si>
  <si>
    <t>Sajal Srivastava</t>
  </si>
  <si>
    <t>sajalsrivastava0609@gmail.com</t>
  </si>
  <si>
    <t>KALVALA SANJAY KUMAR REDDY</t>
  </si>
  <si>
    <t>sanjaykumarkalvala@gmail.com</t>
  </si>
  <si>
    <t>Arhma Rehman</t>
  </si>
  <si>
    <t>mantasharehman786786@gmail.com</t>
  </si>
  <si>
    <t>Afsha Khan</t>
  </si>
  <si>
    <t>affsha019@gmail.com</t>
  </si>
  <si>
    <t>VIJAPURA MAHENDIALI JAFARALI</t>
  </si>
  <si>
    <t>190303108178@paruluniversity.ac.in</t>
  </si>
  <si>
    <t>Kartikay Kapoor</t>
  </si>
  <si>
    <t>kartikay.kapoor23@bimtech.ac.in</t>
  </si>
  <si>
    <t>Skyline</t>
  </si>
  <si>
    <t>ERASALA RAJESWARI</t>
  </si>
  <si>
    <t>r161712@rguktrkv.ac.in</t>
  </si>
  <si>
    <t>Patel Shahil Manishbhai</t>
  </si>
  <si>
    <t>Varad</t>
  </si>
  <si>
    <t>varadkamtekar43@gmail.com</t>
  </si>
  <si>
    <t>JIGISHU BHADVIYA</t>
  </si>
  <si>
    <t>200020018@iitdh.ac.in</t>
  </si>
  <si>
    <t>Navleen Kaur</t>
  </si>
  <si>
    <t>ipm21034@iimj.ac.in</t>
  </si>
  <si>
    <t>Sujal Yadav</t>
  </si>
  <si>
    <t>sujal2903y@gmail.com</t>
  </si>
  <si>
    <t>Rohan Chauhan</t>
  </si>
  <si>
    <t>chauhanrohan60@gmail.com</t>
  </si>
  <si>
    <t>Rahul Raj</t>
  </si>
  <si>
    <t>200010044@iitdh.ac.in</t>
  </si>
  <si>
    <t>Abhay Goyal</t>
  </si>
  <si>
    <t>abhaygoyal0776@gmail.com</t>
  </si>
  <si>
    <t>Achal Bhandari</t>
  </si>
  <si>
    <t>achal.bhandari23@bimtech.ac.in</t>
  </si>
  <si>
    <t>goyalujjwal514@gmail.com</t>
  </si>
  <si>
    <t>Participant Email</t>
  </si>
  <si>
    <t>Innovation Geeks</t>
  </si>
  <si>
    <t>Bondugula Pranav</t>
  </si>
  <si>
    <t>200020010@iitdh.ac.in</t>
  </si>
  <si>
    <t>NX</t>
  </si>
  <si>
    <t>has participated in Nexus, an IoT Based Innvation Challenge, conducted as a part of Parsec, the annual technical festival of IIT Dharwad</t>
  </si>
  <si>
    <t>200020051@iitdh.ac.in</t>
  </si>
  <si>
    <t>Job ID</t>
  </si>
  <si>
    <t>Job Name</t>
  </si>
  <si>
    <t>Template ID</t>
  </si>
  <si>
    <t>Data Sheet ID</t>
  </si>
  <si>
    <t>Header Row</t>
  </si>
  <si>
    <t>First Data Row</t>
  </si>
  <si>
    <t>File Name</t>
  </si>
  <si>
    <t>File Type</t>
  </si>
  <si>
    <t>Share As</t>
  </si>
  <si>
    <t>Folders</t>
  </si>
  <si>
    <t>Dynamic Folder Reference</t>
  </si>
  <si>
    <t>Conditionals</t>
  </si>
  <si>
    <t>Mode</t>
  </si>
  <si>
    <t>Append Breaks</t>
  </si>
  <si>
    <t>Tags</t>
  </si>
  <si>
    <t>Run On Time Trigger</t>
  </si>
  <si>
    <t>Time Trigger Frequency</t>
  </si>
  <si>
    <t>Run On Form Trigger</t>
  </si>
  <si>
    <t>Send Email And Share</t>
  </si>
  <si>
    <t>Email To</t>
  </si>
  <si>
    <t>Email CC</t>
  </si>
  <si>
    <t>Email BCC</t>
  </si>
  <si>
    <t>Email Reply To</t>
  </si>
  <si>
    <t>Email No Reply</t>
  </si>
  <si>
    <t>Email Subject</t>
  </si>
  <si>
    <t>Email Body</t>
  </si>
  <si>
    <t>Prevent Resharing</t>
  </si>
  <si>
    <t>Time Trigger Timestamp</t>
  </si>
  <si>
    <t>Form Trigger Timestamp</t>
  </si>
  <si>
    <t>_1647355638808</t>
  </si>
  <si>
    <t>Certificate Generation DH3PRT</t>
  </si>
  <si>
    <t>14FCmpBNRRGLzyK2ixHubDbg74Hecpc1pYwst8i4N_qo</t>
  </si>
  <si>
    <t>&lt;&lt;ID&gt;&gt;</t>
  </si>
  <si>
    <t>PDF</t>
  </si>
  <si>
    <t>["1GthWIsCm5sNoBt0ygITS8zuH_OGC0ARs"]</t>
  </si>
  <si>
    <t>[]</t>
  </si>
  <si>
    <t>MULTIPLE_OUTPUT</t>
  </si>
  <si>
    <t>[{"type":"STANDARD","details":{"isUnmapped":false,"headerMap":"Type"},"tag":"Type"},{"type":"STANDARD","details":{"isUnmapped":false,"headerMap":"Name"},"tag":"Name"},{"type":"STANDARD","details":{"isUnmapped":false,"headerMap":"Description"},"tag":"description"},{"type":"STANDARD","details":{"isUnmapped":false,"headerMap":"ID"},"tag":"ID"}]</t>
  </si>
  <si>
    <t>_1647356262888</t>
  </si>
  <si>
    <t>Certificate Generation DH3W</t>
  </si>
  <si>
    <t>["1Bm6FgbjAkqJf-Ry3pDO2sp93VMr8SWsd"]</t>
  </si>
  <si>
    <t>_1647356880986</t>
  </si>
  <si>
    <t>Certificate Generation AS2PRT</t>
  </si>
  <si>
    <t>1iyKDBP6xIPpgq6SGDm8ufJR2tsFsHGP_zBjyGqC0NKQ</t>
  </si>
  <si>
    <t>["11SSuziCRDVjvEWiF2CwUP37EJdN9X-RG"]</t>
  </si>
  <si>
    <t>_1647356956703</t>
  </si>
  <si>
    <t>Certificate Generation AS2W</t>
  </si>
  <si>
    <t>["1h2pCw6TobG8nDM7r8r9Pw2oTYWoNX5X4"]</t>
  </si>
  <si>
    <t>_1647367199425</t>
  </si>
  <si>
    <t>Certificate Generation VVV3PRT</t>
  </si>
  <si>
    <t>1zDuiyQavB4qLXqxkDq-9uGwlDo4X6OjpDxnQgRuhgS8</t>
  </si>
  <si>
    <t>["1N0UKJ8PsAjDKBung3-YJByB8Wh_ji08L"]</t>
  </si>
  <si>
    <t>_1647367283334</t>
  </si>
  <si>
    <t>Certificate Generation VVV3W</t>
  </si>
  <si>
    <t>["1CvoBxc6QOHWHi-nbQ4uhzFr5hb3sxWgq"]</t>
  </si>
  <si>
    <t>[{"tag":"Type","type":"STANDARD","details":{"isUnmapped":false,"headerMap":"Type"}},{"tag":"Name","type":"STANDARD","details":{"isUnmapped":false,"headerMap":"Name"}},{"tag":"description","type":"STANDARD","details":{"isUnmapped":false,"headerMap":"Description"}},{"tag":"ID","type":"STANDARD","details":{"isUnmapped":false,"headerMap":"ID"}}]</t>
  </si>
  <si>
    <t>_1647367507557</t>
  </si>
  <si>
    <t>Certificate Generation TQ3PRT</t>
  </si>
  <si>
    <t>1jZ9-24tItREWha1uynvDrJpIOBJvgLEZmgtTapSHWgI</t>
  </si>
  <si>
    <t>["1s1V8nMt4etMXoZxWgekNJStC_pSz7zbA"]</t>
  </si>
  <si>
    <t>_1647367731485</t>
  </si>
  <si>
    <t>Certificate Generation TQ3W</t>
  </si>
  <si>
    <t>["1DvTsE421LJEvIN1VeFk3MwjRD4CQL2xY"]</t>
  </si>
  <si>
    <t>_1647368824637</t>
  </si>
  <si>
    <t>Certificate Generation DS3PRT</t>
  </si>
  <si>
    <t>1WFGTKF7fTOvbzwqrf1vKCaObiTUOLAke5fVf7R6QX_w</t>
  </si>
  <si>
    <t>["1ruH4uS-la42dNaBRDT_vFSVlr1EDcLvL"]</t>
  </si>
  <si>
    <t>_1647368915070</t>
  </si>
  <si>
    <t>Certificate Generation DS3W</t>
  </si>
  <si>
    <t>["1aK4N605xGY8wWGnSpWsH8GoqQLC_eJYP"]</t>
  </si>
  <si>
    <t>_1647404639666</t>
  </si>
  <si>
    <t>Certificate Generation ASPRT</t>
  </si>
  <si>
    <t>15tiSmVKyR0zpre7pIXDygi5MhdzFn6CLKMu-TpStLnQ</t>
  </si>
  <si>
    <t>["1BBiurFY-dcyW_8stGwBy_p4UsItCFjMx"]</t>
  </si>
  <si>
    <t>_1647404749701</t>
  </si>
  <si>
    <t>Certificate Generation ASW</t>
  </si>
  <si>
    <t>["1Uqn16-EpmJh_SdkFIHRhtcHqQ1WYjjXa"]</t>
  </si>
  <si>
    <t>_1647405179506</t>
  </si>
  <si>
    <t>Certificate Generation AIPRT</t>
  </si>
  <si>
    <t>1IYgLsE45EzCg6f-_v5DQOSeZjx1eU1Ct4JYiha51pzk</t>
  </si>
  <si>
    <t>["1FizO9tKHTWOYmRyD7FrJInLgQosSKeUb"]</t>
  </si>
  <si>
    <t>_1647405273388</t>
  </si>
  <si>
    <t>Certificate Generation AIW</t>
  </si>
  <si>
    <t>["1LisA3x-yHOl4YHNwwual1gR09tH32Arl"]</t>
  </si>
  <si>
    <t>_1647405617976</t>
  </si>
  <si>
    <t>Certificate Generation LBTPRT</t>
  </si>
  <si>
    <t>1r8w-yYUv9F7Xvl5K9Efhn6q2QPT_KaGLuaFPX6-shdQ</t>
  </si>
  <si>
    <t>["15Pp4GnsEbmQdWx8BviUeUVt9fX2pxRCS"]</t>
  </si>
  <si>
    <t>_1647405739389</t>
  </si>
  <si>
    <t>Certificate Generation LBTW</t>
  </si>
  <si>
    <t>["1VJBi152o_2tp6B0nfehEhoJUxxPX-re7"]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</si>
</sst>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7">
    <font>
      <sz val="10.0"/>
      <color rgb="FF000000"/>
      <name val="Arial"/>
      <scheme val="minor"/>
    </font>
    <font>
      <u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b/>
      <i/>
      <color rgb="FF000000"/>
      <name val="Arial"/>
    </font>
    <font>
      <b/>
      <i/>
      <color rgb="FF000000"/>
      <name val="Arial"/>
      <scheme val="minor"/>
    </font>
    <font>
      <sz val="11.0"/>
      <color theme="1"/>
      <name val="Calibri"/>
    </font>
    <font>
      <u/>
      <sz val="11.0"/>
      <color theme="1"/>
      <name val="Calibri"/>
    </font>
    <font>
      <sz val="12.0"/>
      <color rgb="FF17365D"/>
      <name val="Calibri"/>
    </font>
    <font>
      <u/>
      <color theme="1"/>
      <name val="Arial"/>
    </font>
    <font>
      <u/>
      <color theme="1"/>
      <name val="Arial"/>
    </font>
    <font>
      <u/>
      <sz val="11.0"/>
      <color theme="1"/>
      <name val="Docs-Calibri"/>
    </font>
    <font>
      <b/>
      <u/>
      <color rgb="FF1155CC"/>
      <name val="Arial"/>
    </font>
    <font>
      <b/>
      <color theme="1"/>
      <name val="Arial"/>
    </font>
    <font>
      <sz val="11.0"/>
      <color rgb="FF202124"/>
      <name val="Roboto"/>
    </font>
    <font>
      <u/>
      <color rgb="FF0000FF"/>
    </font>
    <font>
      <u/>
      <color rgb="FF0000FF"/>
    </font>
    <font>
      <color rgb="FF222222"/>
      <name val="Arial"/>
    </font>
    <font>
      <sz val="11.0"/>
      <color rgb="FF000000"/>
      <name val="Calibri"/>
    </font>
    <font>
      <u/>
      <color rgb="FF1155CC"/>
    </font>
    <font>
      <b/>
      <color theme="1"/>
      <name val="Arial"/>
      <scheme val="minor"/>
    </font>
    <font>
      <u/>
      <color theme="1"/>
      <name val="Arial"/>
    </font>
    <font>
      <u/>
      <color rgb="FF0000FF"/>
    </font>
    <font>
      <u/>
      <color rgb="FF0000FF"/>
    </font>
    <font>
      <u/>
      <color theme="1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1155CC"/>
    </font>
    <font>
      <color rgb="FF000000"/>
      <name val="Roboto"/>
    </font>
    <font>
      <u/>
      <color rgb="FF0000FF"/>
    </font>
    <font>
      <u/>
      <color rgb="FF0000FF"/>
    </font>
    <font>
      <b/>
      <sz val="11.0"/>
      <color rgb="FF000000"/>
      <name val="Calibri"/>
    </font>
    <font>
      <b/>
      <sz val="11.0"/>
      <color theme="1"/>
      <name val="Arial"/>
    </font>
    <font>
      <b/>
      <sz val="11.0"/>
      <color theme="1"/>
      <name val="Arial"/>
      <scheme val="minor"/>
    </font>
    <font>
      <b/>
      <i/>
      <sz val="11.0"/>
      <color rgb="FF000000"/>
      <name val="Arial"/>
      <scheme val="minor"/>
    </font>
    <font>
      <sz val="11.0"/>
      <color theme="1"/>
      <name val="Arial"/>
    </font>
    <font>
      <sz val="11.0"/>
      <color theme="1"/>
      <name val="Arial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000FF"/>
    </font>
    <font>
      <u/>
      <sz val="11.0"/>
      <color rgb="FF0000FF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0"/>
    </xf>
    <xf borderId="0" fillId="2" fontId="2" numFmtId="0" xfId="0" applyAlignment="1" applyFont="1">
      <alignment horizontal="left" readingOrder="0" shrinkToFit="0" vertical="center" wrapText="0"/>
    </xf>
    <xf borderId="0" fillId="2" fontId="3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readingOrder="0"/>
    </xf>
    <xf borderId="0" fillId="2" fontId="2" numFmtId="0" xfId="0" applyAlignment="1" applyFont="1">
      <alignment horizontal="center" readingOrder="0" shrinkToFit="0" vertical="center" wrapText="0"/>
    </xf>
    <xf borderId="0" fillId="2" fontId="4" numFmtId="0" xfId="0" applyAlignment="1" applyFont="1">
      <alignment horizontal="center" readingOrder="0" shrinkToFit="0" vertical="center" wrapText="0"/>
    </xf>
    <xf borderId="0" fillId="3" fontId="5" numFmtId="0" xfId="0" applyAlignment="1" applyFill="1" applyFont="1">
      <alignment horizontal="center" readingOrder="0" shrinkToFit="0" vertical="center" wrapText="0"/>
    </xf>
    <xf borderId="0" fillId="3" fontId="5" numFmtId="0" xfId="0" applyAlignment="1" applyFont="1">
      <alignment horizontal="center" readingOrder="0" shrinkToFit="0" wrapText="0"/>
    </xf>
    <xf borderId="0" fillId="2" fontId="6" numFmtId="0" xfId="0" applyAlignment="1" applyFont="1">
      <alignment horizontal="center" readingOrder="0" shrinkToFit="0" vertical="center" wrapText="0"/>
    </xf>
    <xf borderId="0" fillId="2" fontId="3" numFmtId="0" xfId="0" applyAlignment="1" applyFont="1">
      <alignment horizontal="center" shrinkToFit="0" vertical="center" wrapText="0"/>
    </xf>
    <xf borderId="0" fillId="2" fontId="7" numFmtId="0" xfId="0" applyAlignment="1" applyFont="1">
      <alignment horizontal="left" readingOrder="0" shrinkToFit="0" vertical="center" wrapText="0"/>
    </xf>
    <xf borderId="0" fillId="2" fontId="7" numFmtId="0" xfId="0" applyAlignment="1" applyFont="1">
      <alignment horizontal="left" shrinkToFit="0" vertical="center" wrapText="0"/>
    </xf>
    <xf borderId="0" fillId="2" fontId="7" numFmtId="0" xfId="0" applyAlignment="1" applyFont="1">
      <alignment horizontal="left" shrinkToFit="0" vertical="center" wrapText="0"/>
    </xf>
    <xf borderId="0" fillId="2" fontId="3" numFmtId="0" xfId="0" applyAlignment="1" applyFont="1">
      <alignment horizontal="left" shrinkToFit="0" vertical="center" wrapText="0"/>
    </xf>
    <xf borderId="0" fillId="2" fontId="8" numFmtId="0" xfId="0" applyAlignment="1" applyFont="1">
      <alignment horizontal="left" shrinkToFit="0" vertical="center" wrapText="0"/>
    </xf>
    <xf borderId="0" fillId="2" fontId="2" numFmtId="0" xfId="0" applyAlignment="1" applyFont="1">
      <alignment horizontal="center" shrinkToFit="0" vertical="center" wrapText="0"/>
    </xf>
    <xf borderId="0" fillId="0" fontId="9" numFmtId="0" xfId="0" applyAlignment="1" applyFont="1">
      <alignment horizontal="center" readingOrder="0"/>
    </xf>
    <xf borderId="0" fillId="2" fontId="10" numFmtId="0" xfId="0" applyAlignment="1" applyFont="1">
      <alignment horizontal="center" readingOrder="0" shrinkToFit="0" vertical="center" wrapText="0"/>
    </xf>
    <xf borderId="0" fillId="2" fontId="3" numFmtId="0" xfId="0" applyAlignment="1" applyFont="1">
      <alignment horizontal="center" readingOrder="0" shrinkToFit="0" vertical="center" wrapText="0"/>
    </xf>
    <xf borderId="0" fillId="2" fontId="2" numFmtId="0" xfId="0" applyAlignment="1" applyFont="1">
      <alignment horizontal="left" shrinkToFit="0" vertical="center" wrapText="0"/>
    </xf>
    <xf borderId="0" fillId="2" fontId="7" numFmtId="0" xfId="0" applyAlignment="1" applyFont="1">
      <alignment horizontal="left" readingOrder="0" shrinkToFit="0" vertical="center" wrapText="0"/>
    </xf>
    <xf borderId="1" fillId="2" fontId="11" numFmtId="0" xfId="0" applyAlignment="1" applyBorder="1" applyFont="1">
      <alignment horizontal="center" readingOrder="0" shrinkToFit="0" vertical="center" wrapText="0"/>
    </xf>
    <xf borderId="0" fillId="2" fontId="12" numFmtId="0" xfId="0" applyAlignment="1" applyFont="1">
      <alignment horizontal="center" readingOrder="0" shrinkToFit="0" vertical="center" wrapText="0"/>
    </xf>
    <xf borderId="0" fillId="0" fontId="3" numFmtId="0" xfId="0" applyFont="1"/>
    <xf borderId="0" fillId="4" fontId="13" numFmtId="0" xfId="0" applyAlignment="1" applyFill="1" applyFont="1">
      <alignment horizontal="center" readingOrder="0" vertical="center"/>
    </xf>
    <xf borderId="0" fillId="4" fontId="14" numFmtId="0" xfId="0" applyAlignment="1" applyFont="1">
      <alignment horizontal="center" vertical="center"/>
    </xf>
    <xf borderId="0" fillId="4" fontId="14" numFmtId="0" xfId="0" applyAlignment="1" applyFont="1">
      <alignment horizontal="center" readingOrder="0" vertical="center"/>
    </xf>
    <xf borderId="0" fillId="4" fontId="3" numFmtId="0" xfId="0" applyAlignment="1" applyFont="1">
      <alignment readingOrder="0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3" fontId="6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5" fontId="15" numFmtId="0" xfId="0" applyAlignment="1" applyFill="1" applyFont="1">
      <alignment horizontal="center" vertical="center"/>
    </xf>
    <xf borderId="0" fillId="0" fontId="9" numFmtId="0" xfId="0" applyAlignment="1" applyFont="1">
      <alignment horizontal="center" readingOrder="0" vertical="center"/>
    </xf>
    <xf borderId="0" fillId="0" fontId="16" numFmtId="0" xfId="0" applyAlignment="1" applyFont="1">
      <alignment horizontal="center" readingOrder="0" vertical="center"/>
    </xf>
    <xf borderId="0" fillId="0" fontId="17" numFmtId="0" xfId="0" applyAlignment="1" applyFont="1">
      <alignment horizontal="center" vertical="center"/>
    </xf>
    <xf borderId="0" fillId="5" fontId="18" numFmtId="0" xfId="0" applyAlignment="1" applyFont="1">
      <alignment horizontal="center" readingOrder="0"/>
    </xf>
    <xf borderId="0" fillId="5" fontId="9" numFmtId="0" xfId="0" applyAlignment="1" applyFont="1">
      <alignment horizontal="center" readingOrder="0" vertical="center"/>
    </xf>
    <xf borderId="0" fillId="2" fontId="7" numFmtId="0" xfId="0" applyAlignment="1" applyFont="1">
      <alignment readingOrder="0" vertical="bottom"/>
    </xf>
    <xf borderId="0" fillId="2" fontId="19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readingOrder="0"/>
    </xf>
    <xf borderId="0" fillId="0" fontId="20" numFmtId="0" xfId="0" applyAlignment="1" applyFont="1">
      <alignment horizontal="center" readingOrder="0" vertical="center"/>
    </xf>
    <xf borderId="0" fillId="0" fontId="14" numFmtId="0" xfId="0" applyAlignment="1" applyFont="1">
      <alignment horizontal="center" readingOrder="0" vertical="bottom"/>
    </xf>
    <xf borderId="0" fillId="0" fontId="14" numFmtId="0" xfId="0" applyAlignment="1" applyFont="1">
      <alignment horizontal="center" vertical="bottom"/>
    </xf>
    <xf borderId="0" fillId="2" fontId="14" numFmtId="0" xfId="0" applyAlignment="1" applyFont="1">
      <alignment horizontal="center" readingOrder="0" shrinkToFit="0" vertical="center" wrapText="0"/>
    </xf>
    <xf borderId="0" fillId="0" fontId="21" numFmtId="0" xfId="0" applyAlignment="1" applyFont="1">
      <alignment readingOrder="0"/>
    </xf>
    <xf borderId="0" fillId="3" fontId="6" numFmtId="0" xfId="0" applyAlignment="1" applyFont="1">
      <alignment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22" numFmtId="0" xfId="0" applyAlignment="1" applyFont="1">
      <alignment horizontal="center" vertical="bottom"/>
    </xf>
    <xf borderId="0" fillId="0" fontId="3" numFmtId="0" xfId="0" applyFont="1"/>
    <xf borderId="0" fillId="5" fontId="9" numFmtId="0" xfId="0" applyAlignment="1" applyFont="1">
      <alignment horizontal="center" readingOrder="0"/>
    </xf>
    <xf borderId="0" fillId="0" fontId="23" numFmtId="0" xfId="0" applyAlignment="1" applyFont="1">
      <alignment readingOrder="0"/>
    </xf>
    <xf borderId="0" fillId="0" fontId="24" numFmtId="0" xfId="0" applyFont="1"/>
    <xf borderId="0" fillId="0" fontId="2" numFmtId="0" xfId="0" applyAlignment="1" applyFont="1">
      <alignment vertical="bottom"/>
    </xf>
    <xf borderId="0" fillId="0" fontId="14" numFmtId="0" xfId="0" applyAlignment="1" applyFont="1">
      <alignment horizontal="left" shrinkToFit="0" vertical="center" wrapText="0"/>
    </xf>
    <xf borderId="0" fillId="0" fontId="14" numFmtId="0" xfId="0" applyAlignment="1" applyFont="1">
      <alignment horizontal="left" readingOrder="0" shrinkToFit="0" vertical="center" wrapText="0"/>
    </xf>
    <xf borderId="0" fillId="0" fontId="21" numFmtId="0" xfId="0" applyAlignment="1" applyFont="1">
      <alignment readingOrder="0" shrinkToFit="0" vertical="center" wrapText="0"/>
    </xf>
    <xf borderId="0" fillId="0" fontId="21" numFmtId="0" xfId="0" applyAlignment="1" applyFont="1">
      <alignment readingOrder="0" shrinkToFit="0" wrapText="0"/>
    </xf>
    <xf borderId="0" fillId="3" fontId="6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2" numFmtId="0" xfId="0" applyAlignment="1" applyFont="1">
      <alignment horizontal="left"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25" numFmtId="0" xfId="0" applyAlignment="1" applyFont="1">
      <alignment horizontal="center" shrinkToFit="0" vertical="center" wrapText="0"/>
    </xf>
    <xf borderId="0" fillId="0" fontId="26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27" numFmtId="0" xfId="0" applyAlignment="1" applyFont="1">
      <alignment shrinkToFit="0" wrapText="0"/>
    </xf>
    <xf borderId="0" fillId="5" fontId="18" numFmtId="0" xfId="0" applyAlignment="1" applyFont="1">
      <alignment readingOrder="0"/>
    </xf>
    <xf borderId="0" fillId="0" fontId="3" numFmtId="0" xfId="0" applyAlignment="1" applyFont="1">
      <alignment horizontal="left" shrinkToFit="0" wrapText="0"/>
    </xf>
    <xf borderId="0" fillId="0" fontId="19" numFmtId="0" xfId="0" applyAlignment="1" applyFont="1">
      <alignment horizontal="left"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6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shrinkToFit="0" wrapText="0"/>
    </xf>
    <xf borderId="0" fillId="0" fontId="28" numFmtId="0" xfId="0" applyAlignment="1" applyFont="1">
      <alignment horizontal="center" readingOrder="0" shrinkToFit="0" wrapText="0"/>
    </xf>
    <xf borderId="0" fillId="0" fontId="29" numFmtId="0" xfId="0" applyAlignment="1" applyFont="1">
      <alignment horizontal="center" shrinkToFit="0" wrapText="0"/>
    </xf>
    <xf borderId="0" fillId="6" fontId="19" numFmtId="0" xfId="0" applyAlignment="1" applyFill="1" applyFont="1">
      <alignment horizontal="left" readingOrder="0" shrinkToFit="0" wrapText="0"/>
    </xf>
    <xf borderId="0" fillId="6" fontId="3" numFmtId="0" xfId="0" applyAlignment="1" applyFont="1">
      <alignment horizontal="center" readingOrder="0" shrinkToFit="0" wrapText="0"/>
    </xf>
    <xf borderId="0" fillId="6" fontId="3" numFmtId="0" xfId="0" applyAlignment="1" applyFont="1">
      <alignment horizontal="center" shrinkToFit="0" wrapText="0"/>
    </xf>
    <xf borderId="0" fillId="6" fontId="9" numFmtId="0" xfId="0" applyAlignment="1" applyFont="1">
      <alignment horizontal="center" readingOrder="0"/>
    </xf>
    <xf borderId="0" fillId="6" fontId="2" numFmtId="0" xfId="0" applyAlignment="1" applyFont="1">
      <alignment horizontal="center" readingOrder="0" shrinkToFit="0" vertical="center" wrapText="0"/>
    </xf>
    <xf borderId="0" fillId="6" fontId="30" numFmtId="0" xfId="0" applyAlignment="1" applyFont="1">
      <alignment readingOrder="0"/>
    </xf>
    <xf borderId="0" fillId="6" fontId="31" numFmtId="0" xfId="0" applyAlignment="1" applyFont="1">
      <alignment horizontal="center" shrinkToFit="0" wrapText="0"/>
    </xf>
    <xf borderId="0" fillId="6" fontId="3" numFmtId="0" xfId="0" applyFont="1"/>
    <xf borderId="0" fillId="0" fontId="14" numFmtId="0" xfId="0" applyAlignment="1" applyFont="1">
      <alignment horizontal="left" shrinkToFit="0" vertical="bottom" wrapText="1"/>
    </xf>
    <xf borderId="0" fillId="0" fontId="14" numFmtId="0" xfId="0" applyAlignment="1" applyFont="1">
      <alignment horizontal="left" readingOrder="0" shrinkToFit="0" vertical="bottom" wrapText="1"/>
    </xf>
    <xf borderId="0" fillId="0" fontId="21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0"/>
    </xf>
    <xf borderId="0" fillId="0" fontId="32" numFmtId="0" xfId="0" applyAlignment="1" applyFont="1">
      <alignment readingOrder="0"/>
    </xf>
    <xf borderId="0" fillId="5" fontId="33" numFmtId="0" xfId="0" applyAlignment="1" applyFont="1">
      <alignment readingOrder="0" shrinkToFit="0" wrapText="1"/>
    </xf>
    <xf borderId="0" fillId="0" fontId="19" numFmtId="0" xfId="0" applyAlignment="1" applyFont="1">
      <alignment horizontal="center" readingOrder="0" shrinkToFit="0" wrapText="0"/>
    </xf>
    <xf borderId="0" fillId="0" fontId="19" numFmtId="0" xfId="0" applyAlignment="1" applyFont="1">
      <alignment horizontal="center" shrinkToFit="0" wrapText="0"/>
    </xf>
    <xf borderId="0" fillId="0" fontId="3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vertical="bottom" wrapText="0"/>
    </xf>
    <xf borderId="0" fillId="2" fontId="2" numFmtId="0" xfId="0" applyAlignment="1" applyFont="1">
      <alignment horizontal="center" readingOrder="0" shrinkToFit="0" vertical="center" wrapText="0"/>
    </xf>
    <xf borderId="0" fillId="3" fontId="6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2" numFmtId="0" xfId="0" applyAlignment="1" applyFont="1">
      <alignment shrinkToFit="0" vertical="bottom" wrapText="0"/>
    </xf>
    <xf borderId="0" fillId="0" fontId="34" numFmtId="0" xfId="0" applyAlignment="1" applyFont="1">
      <alignment readingOrder="0" shrinkToFit="0" wrapText="0"/>
    </xf>
    <xf borderId="0" fillId="0" fontId="35" numFmtId="0" xfId="0" applyAlignment="1" applyFont="1">
      <alignment shrinkToFit="0" wrapText="0"/>
    </xf>
    <xf borderId="0" fillId="0" fontId="36" numFmtId="0" xfId="0" applyAlignment="1" applyFont="1">
      <alignment horizontal="left" readingOrder="0" shrinkToFit="0" wrapText="0"/>
    </xf>
    <xf borderId="0" fillId="0" fontId="37" numFmtId="0" xfId="0" applyAlignment="1" applyFont="1">
      <alignment readingOrder="0" vertical="bottom"/>
    </xf>
    <xf borderId="0" fillId="0" fontId="38" numFmtId="0" xfId="0" applyAlignment="1" applyFont="1">
      <alignment readingOrder="0"/>
    </xf>
    <xf borderId="0" fillId="0" fontId="38" numFmtId="0" xfId="0" applyAlignment="1" applyFont="1">
      <alignment readingOrder="0"/>
    </xf>
    <xf borderId="0" fillId="3" fontId="39" numFmtId="0" xfId="0" applyAlignment="1" applyFont="1">
      <alignment readingOrder="0"/>
    </xf>
    <xf borderId="0" fillId="2" fontId="39" numFmtId="0" xfId="0" applyAlignment="1" applyFont="1">
      <alignment readingOrder="0"/>
    </xf>
    <xf borderId="0" fillId="0" fontId="38" numFmtId="0" xfId="0" applyFont="1"/>
    <xf borderId="0" fillId="0" fontId="40" numFmtId="0" xfId="0" applyAlignment="1" applyFont="1">
      <alignment vertical="bottom"/>
    </xf>
    <xf borderId="0" fillId="0" fontId="41" numFmtId="0" xfId="0" applyAlignment="1" applyFont="1">
      <alignment readingOrder="0" shrinkToFit="0" vertical="center" wrapText="1"/>
    </xf>
    <xf borderId="0" fillId="0" fontId="41" numFmtId="0" xfId="0" applyAlignment="1" applyFont="1">
      <alignment readingOrder="0"/>
    </xf>
    <xf borderId="0" fillId="0" fontId="41" numFmtId="0" xfId="0" applyFont="1"/>
    <xf borderId="0" fillId="0" fontId="42" numFmtId="0" xfId="0" applyAlignment="1" applyFont="1">
      <alignment readingOrder="0"/>
    </xf>
    <xf borderId="0" fillId="0" fontId="43" numFmtId="0" xfId="0" applyFont="1"/>
    <xf borderId="2" fillId="0" fontId="19" numFmtId="0" xfId="0" applyAlignment="1" applyBorder="1" applyFont="1">
      <alignment horizontal="left" readingOrder="0" shrinkToFit="0" wrapText="0"/>
    </xf>
    <xf borderId="2" fillId="0" fontId="40" numFmtId="0" xfId="0" applyAlignment="1" applyBorder="1" applyFont="1">
      <alignment vertical="bottom"/>
    </xf>
    <xf borderId="2" fillId="0" fontId="41" numFmtId="0" xfId="0" applyAlignment="1" applyBorder="1" applyFont="1">
      <alignment readingOrder="0"/>
    </xf>
    <xf borderId="2" fillId="0" fontId="41" numFmtId="0" xfId="0" applyBorder="1" applyFont="1"/>
    <xf borderId="2" fillId="0" fontId="44" numFmtId="0" xfId="0" applyAlignment="1" applyBorder="1" applyFont="1">
      <alignment readingOrder="0"/>
    </xf>
    <xf borderId="2" fillId="0" fontId="45" numFmtId="0" xfId="0" applyBorder="1" applyFont="1"/>
    <xf borderId="0" fillId="0" fontId="37" numFmtId="0" xfId="0" applyAlignment="1" applyFont="1">
      <alignment vertical="bottom"/>
    </xf>
    <xf borderId="0" fillId="0" fontId="21" numFmtId="0" xfId="0" applyAlignment="1" applyFont="1">
      <alignment horizontal="center" readingOrder="0" vertical="center"/>
    </xf>
    <xf borderId="0" fillId="0" fontId="38" numFmtId="0" xfId="0" applyAlignment="1" applyFont="1">
      <alignment readingOrder="0" vertical="center"/>
    </xf>
    <xf borderId="0" fillId="0" fontId="3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5" fontId="46" numFmtId="0" xfId="0" applyAlignment="1" applyFont="1">
      <alignment horizontal="center" readingOrder="0" shrinkToFit="0" wrapText="0"/>
    </xf>
    <xf borderId="0" fillId="5" fontId="0" numFmtId="0" xfId="0" applyAlignment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harshafartale12@gmail.com" TargetMode="External"/><Relationship Id="rId84" Type="http://schemas.openxmlformats.org/officeDocument/2006/relationships/hyperlink" Target="https://drive.google.com/file/d/1-_eRryEKG81h_Snl3h8oHe_5hsgsiG93/view?usp=drivesdk" TargetMode="External"/><Relationship Id="rId83" Type="http://schemas.openxmlformats.org/officeDocument/2006/relationships/hyperlink" Target="mailto:dharshnaa.ec20@bitsathy.ac.in" TargetMode="External"/><Relationship Id="rId42" Type="http://schemas.openxmlformats.org/officeDocument/2006/relationships/hyperlink" Target="mailto:manansharmams3@gmail.com" TargetMode="External"/><Relationship Id="rId86" Type="http://schemas.openxmlformats.org/officeDocument/2006/relationships/hyperlink" Target="https://drive.google.com/file/d/1vSG87Arqy4W2w-SN5vTvDCC0XHb0k4yc/view?usp=drivesdk" TargetMode="External"/><Relationship Id="rId41" Type="http://schemas.openxmlformats.org/officeDocument/2006/relationships/hyperlink" Target="https://drive.google.com/file/d/1fbIvDZlKIqzYpslOH64o8J4vJxdVJ7Jg/view?usp=drivesdk" TargetMode="External"/><Relationship Id="rId85" Type="http://schemas.openxmlformats.org/officeDocument/2006/relationships/hyperlink" Target="mailto:sasivarnam.ec20@bitsathy.ac.in" TargetMode="External"/><Relationship Id="rId44" Type="http://schemas.openxmlformats.org/officeDocument/2006/relationships/hyperlink" Target="mailto:saishivamkaushal2230@gmail.com" TargetMode="External"/><Relationship Id="rId88" Type="http://schemas.openxmlformats.org/officeDocument/2006/relationships/hyperlink" Target="https://drive.google.com/file/d/1dAfcgrRowlXI_f7N7b8gVyRTJ8ZpX8Ek/view?usp=drivesdk" TargetMode="External"/><Relationship Id="rId43" Type="http://schemas.openxmlformats.org/officeDocument/2006/relationships/hyperlink" Target="https://drive.google.com/file/d/18VFiGZYgKh2unbcd7xdDV325DmlGmD62/view?usp=drivesdk" TargetMode="External"/><Relationship Id="rId87" Type="http://schemas.openxmlformats.org/officeDocument/2006/relationships/hyperlink" Target="mailto:hariselvan.ec20@bitsathy.ac.in" TargetMode="External"/><Relationship Id="rId46" Type="http://schemas.openxmlformats.org/officeDocument/2006/relationships/hyperlink" Target="mailto:shivamthalwal01@gmail.com" TargetMode="External"/><Relationship Id="rId45" Type="http://schemas.openxmlformats.org/officeDocument/2006/relationships/hyperlink" Target="https://drive.google.com/file/d/1NvF33x1nMdGP_4OHV9Drwp6quJyipEPj/view?usp=drivesdk" TargetMode="External"/><Relationship Id="rId89" Type="http://schemas.openxmlformats.org/officeDocument/2006/relationships/hyperlink" Target="mailto:190020042@iitdh.ac.in" TargetMode="External"/><Relationship Id="rId80" Type="http://schemas.openxmlformats.org/officeDocument/2006/relationships/hyperlink" Target="https://drive.google.com/file/d/1oYcaq_yO7DDEjefIVnEjeCVgN4uAk_nO/view?usp=drivesdk" TargetMode="External"/><Relationship Id="rId82" Type="http://schemas.openxmlformats.org/officeDocument/2006/relationships/hyperlink" Target="https://drive.google.com/file/d/1jLFfFNfEfPqY8yyXN2LsPexvQnJG-p-r/view?usp=drivesdk" TargetMode="External"/><Relationship Id="rId81" Type="http://schemas.openxmlformats.org/officeDocument/2006/relationships/hyperlink" Target="mailto:jagadheswaran.ec20@bitsathy.ac.in" TargetMode="External"/><Relationship Id="rId1" Type="http://schemas.openxmlformats.org/officeDocument/2006/relationships/hyperlink" Target="http://sl.no/" TargetMode="External"/><Relationship Id="rId2" Type="http://schemas.openxmlformats.org/officeDocument/2006/relationships/hyperlink" Target="mailto:jyotsna2010212@akgec.ac.in" TargetMode="External"/><Relationship Id="rId3" Type="http://schemas.openxmlformats.org/officeDocument/2006/relationships/hyperlink" Target="https://drive.google.com/file/d/14JugtFgZESCz8pmusLvfaLbO5hYwLzON/view?usp=drivesdk" TargetMode="External"/><Relationship Id="rId4" Type="http://schemas.openxmlformats.org/officeDocument/2006/relationships/hyperlink" Target="mailto:kunalmehrotra2001@gmail.com" TargetMode="External"/><Relationship Id="rId9" Type="http://schemas.openxmlformats.org/officeDocument/2006/relationships/hyperlink" Target="https://drive.google.com/file/d/1ArJNNRHriSzZSMjlEVkK23uMTvrBBuPu/view?usp=drivesdk" TargetMode="External"/><Relationship Id="rId48" Type="http://schemas.openxmlformats.org/officeDocument/2006/relationships/hyperlink" Target="mailto:yadunandanynb10@gmail.com" TargetMode="External"/><Relationship Id="rId47" Type="http://schemas.openxmlformats.org/officeDocument/2006/relationships/hyperlink" Target="https://drive.google.com/file/d/1IyjREdXSz22aV6Sx_2Wu21zgkesasxNA/view?usp=drivesdk" TargetMode="External"/><Relationship Id="rId49" Type="http://schemas.openxmlformats.org/officeDocument/2006/relationships/hyperlink" Target="https://drive.google.com/file/d/1UGLtmew-e8RJO6jBsiANLZ3lpJqiLlpK/view?usp=drivesdk" TargetMode="External"/><Relationship Id="rId5" Type="http://schemas.openxmlformats.org/officeDocument/2006/relationships/hyperlink" Target="https://drive.google.com/file/d/1KEVJDSXrIBhXDyRKCmWivTPri7UScDua/view?usp=drivesdk" TargetMode="External"/><Relationship Id="rId6" Type="http://schemas.openxmlformats.org/officeDocument/2006/relationships/hyperlink" Target="mailto:ayush2010051@akgec.ac.in" TargetMode="External"/><Relationship Id="rId7" Type="http://schemas.openxmlformats.org/officeDocument/2006/relationships/hyperlink" Target="https://drive.google.com/file/d/1lXfm-303YvOl2ABP51KSyc_LW0tdSnCd/view?usp=drivesdk" TargetMode="External"/><Relationship Id="rId8" Type="http://schemas.openxmlformats.org/officeDocument/2006/relationships/hyperlink" Target="mailto:janarthanam.ee21@bitsathy.ac.in" TargetMode="External"/><Relationship Id="rId73" Type="http://schemas.openxmlformats.org/officeDocument/2006/relationships/hyperlink" Target="mailto:shashankp2832@gmail.com" TargetMode="External"/><Relationship Id="rId72" Type="http://schemas.openxmlformats.org/officeDocument/2006/relationships/hyperlink" Target="https://drive.google.com/file/d/1sf_Wngcz8IpXvEqvga7St9R7xAohq0g1/view?usp=drivesdk" TargetMode="External"/><Relationship Id="rId31" Type="http://schemas.openxmlformats.org/officeDocument/2006/relationships/hyperlink" Target="https://drive.google.com/file/d/1MCE8HNXbX0IlVHia2Vk_dOrILKROASKK/view?usp=drivesdk" TargetMode="External"/><Relationship Id="rId75" Type="http://schemas.openxmlformats.org/officeDocument/2006/relationships/hyperlink" Target="mailto:manavmana123@gmail.com" TargetMode="External"/><Relationship Id="rId30" Type="http://schemas.openxmlformats.org/officeDocument/2006/relationships/hyperlink" Target="mailto:shubham37908@gmail.com" TargetMode="External"/><Relationship Id="rId74" Type="http://schemas.openxmlformats.org/officeDocument/2006/relationships/hyperlink" Target="https://drive.google.com/file/d/1-iRFJlrHQLvm-PcN2vYo6WgWE87P7Xw3/view?usp=drivesdk" TargetMode="External"/><Relationship Id="rId33" Type="http://schemas.openxmlformats.org/officeDocument/2006/relationships/hyperlink" Target="https://drive.google.com/file/d/1hkviIL6zOGsgsS42l2ORdtjyKCfHL9NG/view?usp=drivesdk" TargetMode="External"/><Relationship Id="rId77" Type="http://schemas.openxmlformats.org/officeDocument/2006/relationships/hyperlink" Target="mailto:nirmitarora26@gmail.com" TargetMode="External"/><Relationship Id="rId32" Type="http://schemas.openxmlformats.org/officeDocument/2006/relationships/hyperlink" Target="mailto:ghostech725@gmail.com" TargetMode="External"/><Relationship Id="rId76" Type="http://schemas.openxmlformats.org/officeDocument/2006/relationships/hyperlink" Target="https://drive.google.com/file/d/1kH0O0MaHzYjiwlp469cl8UBQNta68GDH/view?usp=drivesdk" TargetMode="External"/><Relationship Id="rId35" Type="http://schemas.openxmlformats.org/officeDocument/2006/relationships/hyperlink" Target="https://drive.google.com/file/d/1vh91bqGGwVNlg82pzLBnS6KzNmMNxwpw/view?usp=drivesdk" TargetMode="External"/><Relationship Id="rId79" Type="http://schemas.openxmlformats.org/officeDocument/2006/relationships/hyperlink" Target="mailto:pawanmittal2002@gmail.com" TargetMode="External"/><Relationship Id="rId34" Type="http://schemas.openxmlformats.org/officeDocument/2006/relationships/hyperlink" Target="mailto:darshss0230@gmail.com" TargetMode="External"/><Relationship Id="rId78" Type="http://schemas.openxmlformats.org/officeDocument/2006/relationships/hyperlink" Target="https://drive.google.com/file/d/125uU87z68811sWjIKhVEWKNeFs2dlf7F/view?usp=drivesdk" TargetMode="External"/><Relationship Id="rId71" Type="http://schemas.openxmlformats.org/officeDocument/2006/relationships/hyperlink" Target="mailto:guptatushar802@gmail.com" TargetMode="External"/><Relationship Id="rId70" Type="http://schemas.openxmlformats.org/officeDocument/2006/relationships/hyperlink" Target="https://drive.google.com/file/d/1MzvucDmFz7PlsBNL5oBRUpdUd4gObfhS/view?usp=drivesdk" TargetMode="External"/><Relationship Id="rId37" Type="http://schemas.openxmlformats.org/officeDocument/2006/relationships/hyperlink" Target="https://drive.google.com/file/d/1rX-hHiSZ1iMXY3Hl-R_2CU9wK5q8aWLB/view?usp=drivesdk" TargetMode="External"/><Relationship Id="rId36" Type="http://schemas.openxmlformats.org/officeDocument/2006/relationships/hyperlink" Target="mailto:preranaryagr@gmail.com" TargetMode="External"/><Relationship Id="rId39" Type="http://schemas.openxmlformats.org/officeDocument/2006/relationships/hyperlink" Target="https://drive.google.com/file/d/1RmcKtYsgse30kHVaG5uaOHgnFOkFtyQF/view?usp=drivesdk" TargetMode="External"/><Relationship Id="rId38" Type="http://schemas.openxmlformats.org/officeDocument/2006/relationships/hyperlink" Target="mailto:charanchandrashekar555@gmail.com" TargetMode="External"/><Relationship Id="rId62" Type="http://schemas.openxmlformats.org/officeDocument/2006/relationships/hyperlink" Target="https://drive.google.com/file/d/1ENUlcZjD3woknF5ni9dQVYyGDx0Dtuw7/view?usp=drivesdk" TargetMode="External"/><Relationship Id="rId61" Type="http://schemas.openxmlformats.org/officeDocument/2006/relationships/hyperlink" Target="mailto:churantamondal321@gmail.com" TargetMode="External"/><Relationship Id="rId20" Type="http://schemas.openxmlformats.org/officeDocument/2006/relationships/hyperlink" Target="mailto:200020007@iitdh.ac.in" TargetMode="External"/><Relationship Id="rId64" Type="http://schemas.openxmlformats.org/officeDocument/2006/relationships/hyperlink" Target="https://drive.google.com/file/d/1lSfpk_nAf3cb6m6a0OJ38rYqMPiIFd74/view?usp=drivesdk" TargetMode="External"/><Relationship Id="rId63" Type="http://schemas.openxmlformats.org/officeDocument/2006/relationships/hyperlink" Target="mailto:arn.sharma2003@gmail.com" TargetMode="External"/><Relationship Id="rId22" Type="http://schemas.openxmlformats.org/officeDocument/2006/relationships/hyperlink" Target="mailto:sangmeshwarkanaje80@gmail.com" TargetMode="External"/><Relationship Id="rId66" Type="http://schemas.openxmlformats.org/officeDocument/2006/relationships/hyperlink" Target="https://drive.google.com/file/d/1ruE2doX68-7phQ6IJ_w4Jxbp-eIZhQzg/view?usp=drivesdk" TargetMode="External"/><Relationship Id="rId21" Type="http://schemas.openxmlformats.org/officeDocument/2006/relationships/hyperlink" Target="https://drive.google.com/file/d/1vclF-2rGFCqas2rAIc44yIl7WxBLEqXO/view?usp=drivesdk" TargetMode="External"/><Relationship Id="rId65" Type="http://schemas.openxmlformats.org/officeDocument/2006/relationships/hyperlink" Target="mailto:souvikmandal210@gmail.com" TargetMode="External"/><Relationship Id="rId24" Type="http://schemas.openxmlformats.org/officeDocument/2006/relationships/hyperlink" Target="mailto:digrenikita@gmail.com" TargetMode="External"/><Relationship Id="rId68" Type="http://schemas.openxmlformats.org/officeDocument/2006/relationships/hyperlink" Target="https://drive.google.com/file/d/1jwf8qnEPWxp_2zBox3Dis3W1VuCHI-A-/view?usp=drivesdk" TargetMode="External"/><Relationship Id="rId23" Type="http://schemas.openxmlformats.org/officeDocument/2006/relationships/hyperlink" Target="https://drive.google.com/file/d/1hnconIbTDoX0-mgNBhdJLuie1OlhUH1A/view?usp=drivesdk" TargetMode="External"/><Relationship Id="rId67" Type="http://schemas.openxmlformats.org/officeDocument/2006/relationships/hyperlink" Target="mailto:210020008@iitdh.ac.in" TargetMode="External"/><Relationship Id="rId60" Type="http://schemas.openxmlformats.org/officeDocument/2006/relationships/hyperlink" Target="https://drive.google.com/file/d/1EqYm5AZj2619ZLIwI_Na_Y8rDSTI3_p8/view?usp=drivesdk" TargetMode="External"/><Relationship Id="rId26" Type="http://schemas.openxmlformats.org/officeDocument/2006/relationships/hyperlink" Target="mailto:sangmeshkanaje80@gmail.com" TargetMode="External"/><Relationship Id="rId25" Type="http://schemas.openxmlformats.org/officeDocument/2006/relationships/hyperlink" Target="https://drive.google.com/file/d/1QQWwDDDV9odwfz6_0_7hVXGRm-XNxJ4g/view?usp=drivesdk" TargetMode="External"/><Relationship Id="rId69" Type="http://schemas.openxmlformats.org/officeDocument/2006/relationships/hyperlink" Target="mailto:210020034@iitdh.ac.in" TargetMode="External"/><Relationship Id="rId28" Type="http://schemas.openxmlformats.org/officeDocument/2006/relationships/hyperlink" Target="mailto:archit10dgp@gmail.com" TargetMode="External"/><Relationship Id="rId27" Type="http://schemas.openxmlformats.org/officeDocument/2006/relationships/hyperlink" Target="https://drive.google.com/file/d/1jcoRMkl5XNhkiFBLaVACQ5hVZbV5H_rk/view?usp=drivesdk" TargetMode="External"/><Relationship Id="rId29" Type="http://schemas.openxmlformats.org/officeDocument/2006/relationships/hyperlink" Target="https://drive.google.com/file/d/1xZBx7dD6eSBe8U2ywzDwg5OzqaKnzGpV/view?usp=drivesdk" TargetMode="External"/><Relationship Id="rId51" Type="http://schemas.openxmlformats.org/officeDocument/2006/relationships/hyperlink" Target="https://drive.google.com/file/d/1feRYGPOCUdrIrEwD7Rv5IDtssky-IThz/view?usp=drivesdk" TargetMode="External"/><Relationship Id="rId95" Type="http://schemas.openxmlformats.org/officeDocument/2006/relationships/drawing" Target="../drawings/drawing1.xml"/><Relationship Id="rId50" Type="http://schemas.openxmlformats.org/officeDocument/2006/relationships/hyperlink" Target="mailto:tejashemanth24@gmail.com" TargetMode="External"/><Relationship Id="rId94" Type="http://schemas.openxmlformats.org/officeDocument/2006/relationships/hyperlink" Target="https://drive.google.com/file/d/1VrBAwGa_zEgh8SbbPflETZ7Z5oT2G6TN/view?usp=drivesdk" TargetMode="External"/><Relationship Id="rId53" Type="http://schemas.openxmlformats.org/officeDocument/2006/relationships/hyperlink" Target="https://drive.google.com/file/d/1NPIFCN3iU_zok3D8xOS1vwsTumq54Ng2/view?usp=drivesdk" TargetMode="External"/><Relationship Id="rId52" Type="http://schemas.openxmlformats.org/officeDocument/2006/relationships/hyperlink" Target="mailto:saikrishnathokala03@gmail.com" TargetMode="External"/><Relationship Id="rId11" Type="http://schemas.openxmlformats.org/officeDocument/2006/relationships/hyperlink" Target="https://drive.google.com/file/d/1LOcThBAO6KcmPn8oXXnylZL3bRXVph6L/view?usp=drivesdk" TargetMode="External"/><Relationship Id="rId55" Type="http://schemas.openxmlformats.org/officeDocument/2006/relationships/hyperlink" Target="https://drive.google.com/file/d/1o59M4T9c-3nYeI37XgO9h9Y9njRlZT13/view?usp=drivesdk" TargetMode="External"/><Relationship Id="rId10" Type="http://schemas.openxmlformats.org/officeDocument/2006/relationships/hyperlink" Target="mailto:jeevana.ee21@bitsathy.ac.in" TargetMode="External"/><Relationship Id="rId54" Type="http://schemas.openxmlformats.org/officeDocument/2006/relationships/hyperlink" Target="mailto:sujan9036773170@gmail.com" TargetMode="External"/><Relationship Id="rId13" Type="http://schemas.openxmlformats.org/officeDocument/2006/relationships/hyperlink" Target="https://drive.google.com/file/d/1YOftuaBtnnkBGjxBnH7ho-VcEsn0ZHu7/view?usp=drivesdk" TargetMode="External"/><Relationship Id="rId57" Type="http://schemas.openxmlformats.org/officeDocument/2006/relationships/hyperlink" Target="https://drive.google.com/file/d/14PNUdBbmsIcTHLRuAs8xRnBFM9yZjypM/view?usp=drivesdk" TargetMode="External"/><Relationship Id="rId12" Type="http://schemas.openxmlformats.org/officeDocument/2006/relationships/hyperlink" Target="mailto:sanjay.ei21@bitsathy.ac.in" TargetMode="External"/><Relationship Id="rId56" Type="http://schemas.openxmlformats.org/officeDocument/2006/relationships/hyperlink" Target="mailto:ravitejac135@gmail.com" TargetMode="External"/><Relationship Id="rId91" Type="http://schemas.openxmlformats.org/officeDocument/2006/relationships/hyperlink" Target="mailto:aashrithmaisa@gmail.com" TargetMode="External"/><Relationship Id="rId90" Type="http://schemas.openxmlformats.org/officeDocument/2006/relationships/hyperlink" Target="https://drive.google.com/file/d/1SEnHHMEobhrFsyaCmX71tGXuFh1sDW0S/view?usp=drivesdk" TargetMode="External"/><Relationship Id="rId93" Type="http://schemas.openxmlformats.org/officeDocument/2006/relationships/hyperlink" Target="mailto:190030024@iitdh.ac.in" TargetMode="External"/><Relationship Id="rId92" Type="http://schemas.openxmlformats.org/officeDocument/2006/relationships/hyperlink" Target="https://drive.google.com/file/d/1RVDVL6kLq-jVirgjbBk8cg4YurNexhK-/view?usp=drivesdk" TargetMode="External"/><Relationship Id="rId15" Type="http://schemas.openxmlformats.org/officeDocument/2006/relationships/hyperlink" Target="https://drive.google.com/file/d/1iIOcFuxicaDqAiCOrErCfM8I8lJG60dZ/view?usp=drivesdk" TargetMode="External"/><Relationship Id="rId59" Type="http://schemas.openxmlformats.org/officeDocument/2006/relationships/hyperlink" Target="https://drive.google.com/file/d/1R4_-WYuSGsibWdRqdxlbsa0livRh7Tei/view?usp=drivesdk" TargetMode="External"/><Relationship Id="rId14" Type="http://schemas.openxmlformats.org/officeDocument/2006/relationships/hyperlink" Target="mailto:harrithha64@gmail.com" TargetMode="External"/><Relationship Id="rId58" Type="http://schemas.openxmlformats.org/officeDocument/2006/relationships/hyperlink" Target="mailto:gmr19042003@gmail.com" TargetMode="External"/><Relationship Id="rId17" Type="http://schemas.openxmlformats.org/officeDocument/2006/relationships/hyperlink" Target="https://drive.google.com/file/d/1ZecFbWwCDAPZwO8n258z4xJaIRBUwVtD/view?usp=drivesdk" TargetMode="External"/><Relationship Id="rId16" Type="http://schemas.openxmlformats.org/officeDocument/2006/relationships/hyperlink" Target="mailto:200020008@iitdh.ac.in" TargetMode="External"/><Relationship Id="rId19" Type="http://schemas.openxmlformats.org/officeDocument/2006/relationships/hyperlink" Target="https://drive.google.com/file/d/1r2ZyjEg7IpPBb7SEFTj9CP0kJ9yzUarU/view?usp=drivesdk" TargetMode="External"/><Relationship Id="rId18" Type="http://schemas.openxmlformats.org/officeDocument/2006/relationships/hyperlink" Target="mailto:pavankumarvpatil7@gmail.com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I3xZrqWlh9PnmcAjWHf0bSaIxtWj-wmD/view?usp=drivesdk" TargetMode="External"/><Relationship Id="rId2" Type="http://schemas.openxmlformats.org/officeDocument/2006/relationships/hyperlink" Target="https://drive.google.com/file/d/18X2Icccd6Po2fzeKT9z4qDkwxWew7Lb8/view?usp=drivesdk" TargetMode="External"/><Relationship Id="rId3" Type="http://schemas.openxmlformats.org/officeDocument/2006/relationships/hyperlink" Target="https://drive.google.com/file/d/1wCAh0GfyFqs_4oGgPP8CcJxOP6n2DVOE/view?usp=drivesdk" TargetMode="External"/><Relationship Id="rId4" Type="http://schemas.openxmlformats.org/officeDocument/2006/relationships/hyperlink" Target="https://drive.google.com/file/d/1lxNknFCuowlnFMUDh7rJDdtrljGWThz7/view?usp=drivesdk" TargetMode="External"/><Relationship Id="rId9" Type="http://schemas.openxmlformats.org/officeDocument/2006/relationships/hyperlink" Target="https://drive.google.com/file/d/1TCFZ1J59H6-ZTdO2Is4Tu64Jmi3rqYn8/view?usp=drivesdk" TargetMode="External"/><Relationship Id="rId5" Type="http://schemas.openxmlformats.org/officeDocument/2006/relationships/hyperlink" Target="https://drive.google.com/file/d/1kYfKde_FVcSNndkBoeyuCLluIzbkwELI/view?usp=drivesdk" TargetMode="External"/><Relationship Id="rId6" Type="http://schemas.openxmlformats.org/officeDocument/2006/relationships/hyperlink" Target="https://drive.google.com/file/d/1TrLmMMZGeG-J0pPsWwM28zsrpLi-yknd/view?usp=drivesdk" TargetMode="External"/><Relationship Id="rId7" Type="http://schemas.openxmlformats.org/officeDocument/2006/relationships/hyperlink" Target="https://drive.google.com/file/d/1yt0vyItcnCljQ0st156CcPXBLNWWlzG1/view?usp=drivesdk" TargetMode="External"/><Relationship Id="rId8" Type="http://schemas.openxmlformats.org/officeDocument/2006/relationships/hyperlink" Target="https://drive.google.com/file/d/1TZDkxTadn1-BbE00XunZnMO8RQ220V5d/view?usp=drivesdk" TargetMode="External"/><Relationship Id="rId40" Type="http://schemas.openxmlformats.org/officeDocument/2006/relationships/hyperlink" Target="https://drive.google.com/file/d/1NOrume3x_dR3nbcZgsdCD3ouOt8L3V7X/view?usp=drivesdk" TargetMode="External"/><Relationship Id="rId42" Type="http://schemas.openxmlformats.org/officeDocument/2006/relationships/hyperlink" Target="https://drive.google.com/file/d/1bOetOKAby-CCHaNcNVag52yRay24G2_w/view?usp=drivesdk" TargetMode="External"/><Relationship Id="rId41" Type="http://schemas.openxmlformats.org/officeDocument/2006/relationships/hyperlink" Target="https://drive.google.com/file/d/1grNRQw7F8fBeUgXlzUIK3J-9nZgODA52/view?usp=drivesdk" TargetMode="External"/><Relationship Id="rId43" Type="http://schemas.openxmlformats.org/officeDocument/2006/relationships/drawing" Target="../drawings/drawing10.xml"/><Relationship Id="rId31" Type="http://schemas.openxmlformats.org/officeDocument/2006/relationships/hyperlink" Target="https://drive.google.com/file/d/1_EcfiyFBJfl4h80ft19QF4gKc5g9r7Y4/view?usp=drivesdk" TargetMode="External"/><Relationship Id="rId30" Type="http://schemas.openxmlformats.org/officeDocument/2006/relationships/hyperlink" Target="https://drive.google.com/file/d/1O5-1E8JTZ9aA1CJWfvw1W5ulKbD07p2M/view?usp=drivesdk" TargetMode="External"/><Relationship Id="rId33" Type="http://schemas.openxmlformats.org/officeDocument/2006/relationships/hyperlink" Target="https://drive.google.com/file/d/1QVRNoc2wIEpR1Yoj08ebbVhxzrKwPibl/view?usp=drivesdk" TargetMode="External"/><Relationship Id="rId32" Type="http://schemas.openxmlformats.org/officeDocument/2006/relationships/hyperlink" Target="https://drive.google.com/file/d/1WrqxZz2WD_nlYUXbr03D1Z27Om5Fpvay/view?usp=drivesdk" TargetMode="External"/><Relationship Id="rId35" Type="http://schemas.openxmlformats.org/officeDocument/2006/relationships/hyperlink" Target="https://drive.google.com/file/d/1IvLVIMGOeNXK1PwmLejgW0ZJiMBct-QO/view?usp=drivesdk" TargetMode="External"/><Relationship Id="rId34" Type="http://schemas.openxmlformats.org/officeDocument/2006/relationships/hyperlink" Target="https://drive.google.com/file/d/188kVsayOABzXyFBIV0EXrNIAf0PHHbIo/view?usp=drivesdk" TargetMode="External"/><Relationship Id="rId37" Type="http://schemas.openxmlformats.org/officeDocument/2006/relationships/hyperlink" Target="https://drive.google.com/file/d/14zIkTG9MYgqWGOP1qd5ikUIEHKi5xc8F/view?usp=drivesdk" TargetMode="External"/><Relationship Id="rId36" Type="http://schemas.openxmlformats.org/officeDocument/2006/relationships/hyperlink" Target="https://drive.google.com/file/d/1QLLZbD-m6I0Xosixevpvqe__3Vek7sPa/view?usp=drivesdk" TargetMode="External"/><Relationship Id="rId39" Type="http://schemas.openxmlformats.org/officeDocument/2006/relationships/hyperlink" Target="https://drive.google.com/file/d/19FuO6Cp9A65ofqWFd_WOs5lI-EfXF3pM/view?usp=drivesdk" TargetMode="External"/><Relationship Id="rId38" Type="http://schemas.openxmlformats.org/officeDocument/2006/relationships/hyperlink" Target="https://drive.google.com/file/d/1CNInFENi9MSRQUTypdSXMg1y-XhTiHbk/view?usp=drivesdk" TargetMode="External"/><Relationship Id="rId20" Type="http://schemas.openxmlformats.org/officeDocument/2006/relationships/hyperlink" Target="https://drive.google.com/file/d/1wGYX2-ZX_byWE-alATw6Xa5-apMZByMX/view?usp=drivesdk" TargetMode="External"/><Relationship Id="rId22" Type="http://schemas.openxmlformats.org/officeDocument/2006/relationships/hyperlink" Target="https://drive.google.com/file/d/1KqQ8pMeR7vM0CxaPtx50hxo4DX9FybVR/view?usp=drivesdk" TargetMode="External"/><Relationship Id="rId21" Type="http://schemas.openxmlformats.org/officeDocument/2006/relationships/hyperlink" Target="https://drive.google.com/file/d/1fcQjhE4CH7OCkgMGx2bACDK65w8NUc6b/view?usp=drivesdk" TargetMode="External"/><Relationship Id="rId24" Type="http://schemas.openxmlformats.org/officeDocument/2006/relationships/hyperlink" Target="https://drive.google.com/file/d/1HmK1a2pqLvHoyHUybSjIIoUig2eo8Hnj/view?usp=drivesdk" TargetMode="External"/><Relationship Id="rId23" Type="http://schemas.openxmlformats.org/officeDocument/2006/relationships/hyperlink" Target="https://drive.google.com/file/d/1oDpjzSL0nf_W0cnHEpluLxx-k-1kWwZZ/view?usp=drivesdk" TargetMode="External"/><Relationship Id="rId26" Type="http://schemas.openxmlformats.org/officeDocument/2006/relationships/hyperlink" Target="https://drive.google.com/file/d/1PSVQcgK9NyVl6sOuYsN6sZhAdVeVE709/view?usp=drivesdk" TargetMode="External"/><Relationship Id="rId25" Type="http://schemas.openxmlformats.org/officeDocument/2006/relationships/hyperlink" Target="https://drive.google.com/file/d/1J1lfqNnRW-s_xaBhpsr9zn_1UWn7S7S4/view?usp=drivesdk" TargetMode="External"/><Relationship Id="rId28" Type="http://schemas.openxmlformats.org/officeDocument/2006/relationships/hyperlink" Target="https://drive.google.com/file/d/1lf9ArRbpqLc0KROAXHqtaiajW4RX6r88/view?usp=drivesdk" TargetMode="External"/><Relationship Id="rId27" Type="http://schemas.openxmlformats.org/officeDocument/2006/relationships/hyperlink" Target="https://drive.google.com/file/d/10Vdn4vZD5RP48lUlork7UqHFWkxpP36q/view?usp=drivesdk" TargetMode="External"/><Relationship Id="rId29" Type="http://schemas.openxmlformats.org/officeDocument/2006/relationships/hyperlink" Target="https://drive.google.com/file/d/1noprbovwSKGzvzdmgx8cOOaKH2WQRBfc/view?usp=drivesdk" TargetMode="External"/><Relationship Id="rId11" Type="http://schemas.openxmlformats.org/officeDocument/2006/relationships/hyperlink" Target="https://drive.google.com/file/d/1JTMAnMCE2gk4gTus7hWgPMRL4KomRbVs/view?usp=drivesdk" TargetMode="External"/><Relationship Id="rId10" Type="http://schemas.openxmlformats.org/officeDocument/2006/relationships/hyperlink" Target="https://drive.google.com/file/d/1MUx4gjCbL89rOuji9X9M8iW0VYBqP8vu/view?usp=drivesdk" TargetMode="External"/><Relationship Id="rId13" Type="http://schemas.openxmlformats.org/officeDocument/2006/relationships/hyperlink" Target="https://drive.google.com/file/d/1eE9FPCyg8IZgIFix1q4VUpb3fUwNZUIC/view?usp=drivesdk" TargetMode="External"/><Relationship Id="rId12" Type="http://schemas.openxmlformats.org/officeDocument/2006/relationships/hyperlink" Target="https://drive.google.com/file/d/1cj7W3ZNv6nd_sT_WN1S8YhWdMwdOL7Uv/view?usp=drivesdk" TargetMode="External"/><Relationship Id="rId15" Type="http://schemas.openxmlformats.org/officeDocument/2006/relationships/hyperlink" Target="https://drive.google.com/file/d/1bsL1RSzpRRmmyDJ56CXopap00icf9A22/view?usp=drivesdk" TargetMode="External"/><Relationship Id="rId14" Type="http://schemas.openxmlformats.org/officeDocument/2006/relationships/hyperlink" Target="https://drive.google.com/file/d/1X4vvCa1FJkUkkOQFZ5OK7nnHkhk-c9Mb/view?usp=drivesdk" TargetMode="External"/><Relationship Id="rId17" Type="http://schemas.openxmlformats.org/officeDocument/2006/relationships/hyperlink" Target="https://drive.google.com/file/d/1gniQ9b9d2urfPqddfwf8Q_6EdQ897SCX/view?usp=drivesdk" TargetMode="External"/><Relationship Id="rId16" Type="http://schemas.openxmlformats.org/officeDocument/2006/relationships/hyperlink" Target="https://drive.google.com/file/d/1Q5ZfBndeiu-vXbvgnx5yqw6kKBDIO7HC/view?usp=drivesdk" TargetMode="External"/><Relationship Id="rId19" Type="http://schemas.openxmlformats.org/officeDocument/2006/relationships/hyperlink" Target="https://drive.google.com/file/d/1lWU3a5-x2UO8X3tw0kGihtfC3wsF8Qme/view?usp=drivesdk" TargetMode="External"/><Relationship Id="rId18" Type="http://schemas.openxmlformats.org/officeDocument/2006/relationships/hyperlink" Target="https://drive.google.com/file/d/1ISTsycohhQGy6OYCNtwm9w9vyKs9sAsS/view?usp=drivesdk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LSRIaWagS4UCDUCT7y3iX9kOX8M6QeJI/view?usp=drivesdk" TargetMode="External"/><Relationship Id="rId2" Type="http://schemas.openxmlformats.org/officeDocument/2006/relationships/hyperlink" Target="https://drive.google.com/file/d/1cNAYFMPalu6ojQqfqO0Tmo917XqEX-NU/view?usp=drivesdk" TargetMode="External"/><Relationship Id="rId3" Type="http://schemas.openxmlformats.org/officeDocument/2006/relationships/hyperlink" Target="https://drive.google.com/file/d/1x4Ggv7I9zNbwNzSddGI9db4NlyJWhdAQ/view?usp=drivesdk" TargetMode="External"/><Relationship Id="rId4" Type="http://schemas.openxmlformats.org/officeDocument/2006/relationships/hyperlink" Target="https://drive.google.com/file/d/1HKRe2jPlSme5rNbW-kT6f5r9i8TnzFpf/view?usp=drivesdk" TargetMode="External"/><Relationship Id="rId9" Type="http://schemas.openxmlformats.org/officeDocument/2006/relationships/hyperlink" Target="https://drive.google.com/file/d/1ON-0Sllu69pqlPvfXDLoj8MD_kPx1Ea8/view?usp=drivesdk" TargetMode="External"/><Relationship Id="rId5" Type="http://schemas.openxmlformats.org/officeDocument/2006/relationships/hyperlink" Target="https://drive.google.com/file/d/1a1Wfxe0EpdRx1p6e2TJDBE3RNU7AsYqo/view?usp=drivesdk" TargetMode="External"/><Relationship Id="rId6" Type="http://schemas.openxmlformats.org/officeDocument/2006/relationships/hyperlink" Target="https://drive.google.com/file/d/1SJALTtLTb-mncgDH6UV9LBClkS3Gw9dt/view?usp=drivesdk" TargetMode="External"/><Relationship Id="rId7" Type="http://schemas.openxmlformats.org/officeDocument/2006/relationships/hyperlink" Target="https://drive.google.com/file/d/1Gq7PBMTWJAe4F2CzkqsCLsL2urmGUG4M/view?usp=drivesdk" TargetMode="External"/><Relationship Id="rId8" Type="http://schemas.openxmlformats.org/officeDocument/2006/relationships/hyperlink" Target="https://drive.google.com/file/d/1bYwANsd8bIiQEKnQHqciIWqJnVEaA4u-/view?usp=drivesdk" TargetMode="External"/><Relationship Id="rId10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Lc6jbepVo4dX3ghjnFaVj7I0mqrzoDet/view?usp=drivesdk" TargetMode="External"/><Relationship Id="rId2" Type="http://schemas.openxmlformats.org/officeDocument/2006/relationships/hyperlink" Target="https://drive.google.com/file/d/1MkCormJvw7jZNLroCby8T1V91X53eV36/view?usp=drivesdk" TargetMode="External"/><Relationship Id="rId3" Type="http://schemas.openxmlformats.org/officeDocument/2006/relationships/hyperlink" Target="https://drive.google.com/file/d/1QjbyqiVLAMDkcdW--8COfXAy2ytp3ylm/view?usp=drivesdk" TargetMode="External"/><Relationship Id="rId4" Type="http://schemas.openxmlformats.org/officeDocument/2006/relationships/hyperlink" Target="https://drive.google.com/file/d/19xRPtqc23aILYBawwJDNgcdqECQnJDeZ/view?usp=drivesdk" TargetMode="External"/><Relationship Id="rId9" Type="http://schemas.openxmlformats.org/officeDocument/2006/relationships/hyperlink" Target="https://drive.google.com/file/d/1jERyzIJkQH6IKf217_Lwm6RJDJ93MmAa/view?usp=drivesdk" TargetMode="External"/><Relationship Id="rId5" Type="http://schemas.openxmlformats.org/officeDocument/2006/relationships/hyperlink" Target="https://drive.google.com/file/d/1AiYxlyUUXvz9i2LJhWupSWJfAx3sCn5S/view?usp=drivesdk" TargetMode="External"/><Relationship Id="rId6" Type="http://schemas.openxmlformats.org/officeDocument/2006/relationships/hyperlink" Target="https://drive.google.com/file/d/1CobEJVkcQZvscYM-XAj55PeBDix7uaei/view?usp=drivesdk" TargetMode="External"/><Relationship Id="rId7" Type="http://schemas.openxmlformats.org/officeDocument/2006/relationships/hyperlink" Target="https://drive.google.com/file/d/17TpdTH2y4PuJBltR1A8EnGBhrPevpkoN/view?usp=drivesdk" TargetMode="External"/><Relationship Id="rId8" Type="http://schemas.openxmlformats.org/officeDocument/2006/relationships/hyperlink" Target="https://drive.google.com/file/d/1jGicm2tcd4cnIq8TGW0eX3Oi-tKllCCJ/view?usp=drivesdk" TargetMode="External"/><Relationship Id="rId137" Type="http://schemas.openxmlformats.org/officeDocument/2006/relationships/drawing" Target="../drawings/drawing12.xml"/><Relationship Id="rId132" Type="http://schemas.openxmlformats.org/officeDocument/2006/relationships/hyperlink" Target="https://drive.google.com/file/d/135FX0zQI6ZO8LNhzkgP00tPX-_QttZl_/view?usp=drivesdk" TargetMode="External"/><Relationship Id="rId131" Type="http://schemas.openxmlformats.org/officeDocument/2006/relationships/hyperlink" Target="https://drive.google.com/file/d/15-qbhjaXg6zqs8fTSwJfz5R66Ur_zJfU/view?usp=drivesdk" TargetMode="External"/><Relationship Id="rId130" Type="http://schemas.openxmlformats.org/officeDocument/2006/relationships/hyperlink" Target="https://drive.google.com/file/d/1MH_SYo8aoTY1Y9oAIipK1f_OwPrux-6g/view?usp=drivesdk" TargetMode="External"/><Relationship Id="rId136" Type="http://schemas.openxmlformats.org/officeDocument/2006/relationships/hyperlink" Target="https://drive.google.com/file/d/13zKSprtfZczB3JLg3SNihc8aJUgcSOqF/view?usp=drivesdk" TargetMode="External"/><Relationship Id="rId135" Type="http://schemas.openxmlformats.org/officeDocument/2006/relationships/hyperlink" Target="https://drive.google.com/file/d/12PCWSag7NVUP_UhwQwK9hpz4oDV_oVyH/view?usp=drivesdk" TargetMode="External"/><Relationship Id="rId134" Type="http://schemas.openxmlformats.org/officeDocument/2006/relationships/hyperlink" Target="https://drive.google.com/file/d/1rnI8kPmYp-Gubg6JsVNHHqPCzD4O_PBY/view?usp=drivesdk" TargetMode="External"/><Relationship Id="rId133" Type="http://schemas.openxmlformats.org/officeDocument/2006/relationships/hyperlink" Target="https://drive.google.com/file/d/1BfOTaduA6mtn7TKaF9tQ86ycMh2aYabI/view?usp=drivesdk" TargetMode="External"/><Relationship Id="rId40" Type="http://schemas.openxmlformats.org/officeDocument/2006/relationships/hyperlink" Target="https://drive.google.com/file/d/1YNqk9zmNmTIL8K_H2GIejUjgSLrN5ukd/view?usp=drivesdk" TargetMode="External"/><Relationship Id="rId42" Type="http://schemas.openxmlformats.org/officeDocument/2006/relationships/hyperlink" Target="https://drive.google.com/file/d/1G8CC3zfKliEiYRE7C7Tn788mBIjhERs5/view?usp=drivesdk" TargetMode="External"/><Relationship Id="rId41" Type="http://schemas.openxmlformats.org/officeDocument/2006/relationships/hyperlink" Target="https://drive.google.com/file/d/10jPAXhUebxe7o-Q-qgVA8dLQ2bw7y4X-/view?usp=drivesdk" TargetMode="External"/><Relationship Id="rId44" Type="http://schemas.openxmlformats.org/officeDocument/2006/relationships/hyperlink" Target="https://drive.google.com/file/d/16M_GG59RYcThr6ft5n-J6UBxvEd4UTCX/view?usp=drivesdk" TargetMode="External"/><Relationship Id="rId43" Type="http://schemas.openxmlformats.org/officeDocument/2006/relationships/hyperlink" Target="https://drive.google.com/file/d/1_wb3YJgDsAYK3Ctc-_LNN3zFn1szonQ-/view?usp=drivesdk" TargetMode="External"/><Relationship Id="rId46" Type="http://schemas.openxmlformats.org/officeDocument/2006/relationships/hyperlink" Target="https://drive.google.com/file/d/1Osy0Dgi-D3LPFjhuA7E3GEL4ywjrXZh5/view?usp=drivesdk" TargetMode="External"/><Relationship Id="rId45" Type="http://schemas.openxmlformats.org/officeDocument/2006/relationships/hyperlink" Target="https://drive.google.com/file/d/1h4ThzltR4dKoGPICx_BMsWbDlCX5T27n/view?usp=drivesdk" TargetMode="External"/><Relationship Id="rId48" Type="http://schemas.openxmlformats.org/officeDocument/2006/relationships/hyperlink" Target="https://drive.google.com/file/d/1uGKJWrHlLQ6xhqgUdZ-DP6CjHPnxh0-B/view?usp=drivesdk" TargetMode="External"/><Relationship Id="rId47" Type="http://schemas.openxmlformats.org/officeDocument/2006/relationships/hyperlink" Target="https://drive.google.com/file/d/1E1C5K3zgmGDUxtHEQmtvpTi5nIwpdVzG/view?usp=drivesdk" TargetMode="External"/><Relationship Id="rId49" Type="http://schemas.openxmlformats.org/officeDocument/2006/relationships/hyperlink" Target="https://drive.google.com/file/d/1j3cRUPtEVJQlkZBljVwFgdFjpT15YjkE/view?usp=drivesdk" TargetMode="External"/><Relationship Id="rId31" Type="http://schemas.openxmlformats.org/officeDocument/2006/relationships/hyperlink" Target="https://drive.google.com/file/d/1mFV274lsbEB7-OP17Wl2quiVlUzazQv_/view?usp=drivesdk" TargetMode="External"/><Relationship Id="rId30" Type="http://schemas.openxmlformats.org/officeDocument/2006/relationships/hyperlink" Target="https://drive.google.com/file/d/16L3xYr-J3vqi_-87F3XhpcB1JpRh_0K2/view?usp=drivesdk" TargetMode="External"/><Relationship Id="rId33" Type="http://schemas.openxmlformats.org/officeDocument/2006/relationships/hyperlink" Target="https://drive.google.com/file/d/1pWLeoUo4QZrvLuFSfpNTkfEpHyCk6KmB/view?usp=drivesdk" TargetMode="External"/><Relationship Id="rId32" Type="http://schemas.openxmlformats.org/officeDocument/2006/relationships/hyperlink" Target="https://drive.google.com/file/d/1oLowb6LUCFyIoqqwVXtzACb7JAZaDijZ/view?usp=drivesdk" TargetMode="External"/><Relationship Id="rId35" Type="http://schemas.openxmlformats.org/officeDocument/2006/relationships/hyperlink" Target="https://drive.google.com/file/d/1f_tIsnu1nlCELmLL1ymm1CWahn3FrzA3/view?usp=drivesdk" TargetMode="External"/><Relationship Id="rId34" Type="http://schemas.openxmlformats.org/officeDocument/2006/relationships/hyperlink" Target="https://drive.google.com/file/d/15syOQt8rYDM8TzzOnKdHOMB4Rf6LJzXx/view?usp=drivesdk" TargetMode="External"/><Relationship Id="rId37" Type="http://schemas.openxmlformats.org/officeDocument/2006/relationships/hyperlink" Target="https://drive.google.com/file/d/15rzlSIBc7qSNq1vdOFw76_n9GojLnIby/view?usp=drivesdk" TargetMode="External"/><Relationship Id="rId36" Type="http://schemas.openxmlformats.org/officeDocument/2006/relationships/hyperlink" Target="https://drive.google.com/file/d/1spqIAtvk5CSea7ZNY8pev93gGQ5pZnfy/view?usp=drivesdk" TargetMode="External"/><Relationship Id="rId39" Type="http://schemas.openxmlformats.org/officeDocument/2006/relationships/hyperlink" Target="https://drive.google.com/file/d/1AC7LAaln9KPAWit55ylGFYUsjVdrUxhn/view?usp=drivesdk" TargetMode="External"/><Relationship Id="rId38" Type="http://schemas.openxmlformats.org/officeDocument/2006/relationships/hyperlink" Target="https://drive.google.com/file/d/1hwSuJOEneSS3Yr5XYNxe98ChPUgukl5N/view?usp=drivesdk" TargetMode="External"/><Relationship Id="rId20" Type="http://schemas.openxmlformats.org/officeDocument/2006/relationships/hyperlink" Target="https://drive.google.com/file/d/1u7WMS10uMFQimakNmibONS1poc4JsYpS/view?usp=drivesdk" TargetMode="External"/><Relationship Id="rId22" Type="http://schemas.openxmlformats.org/officeDocument/2006/relationships/hyperlink" Target="https://drive.google.com/file/d/1-ynCBJ8gbTjxTzdEIwV43dIUoqIP1_l5/view?usp=drivesdk" TargetMode="External"/><Relationship Id="rId21" Type="http://schemas.openxmlformats.org/officeDocument/2006/relationships/hyperlink" Target="https://drive.google.com/file/d/18HALJ6vmOOx4oit1mCXEvuoVzqvyj83d/view?usp=drivesdk" TargetMode="External"/><Relationship Id="rId24" Type="http://schemas.openxmlformats.org/officeDocument/2006/relationships/hyperlink" Target="https://drive.google.com/file/d/1GzzS_YYgwjm1rJds17ec5qcOi2YdP8fZ/view?usp=drivesdk" TargetMode="External"/><Relationship Id="rId23" Type="http://schemas.openxmlformats.org/officeDocument/2006/relationships/hyperlink" Target="https://drive.google.com/file/d/1K1BgtjA4TRfydMHm7RJhhMeVnurFkzk5/view?usp=drivesdk" TargetMode="External"/><Relationship Id="rId26" Type="http://schemas.openxmlformats.org/officeDocument/2006/relationships/hyperlink" Target="https://drive.google.com/file/d/1olFwFmNyIm5-EzNUDEzt3jkQAYF0oQqw/view?usp=drivesdk" TargetMode="External"/><Relationship Id="rId25" Type="http://schemas.openxmlformats.org/officeDocument/2006/relationships/hyperlink" Target="https://drive.google.com/file/d/1FYOgCkCoMLzD10IRL-D7-T7OiZAP_swk/view?usp=drivesdk" TargetMode="External"/><Relationship Id="rId28" Type="http://schemas.openxmlformats.org/officeDocument/2006/relationships/hyperlink" Target="https://drive.google.com/file/d/1MiGJO4Dd7H4KtOelDYYCEtHpIqdQjfx0/view?usp=drivesdk" TargetMode="External"/><Relationship Id="rId27" Type="http://schemas.openxmlformats.org/officeDocument/2006/relationships/hyperlink" Target="https://drive.google.com/file/d/1Vb_zKCX_wKdPXNsp0JEg1pCXmJMueEu0/view?usp=drivesdk" TargetMode="External"/><Relationship Id="rId29" Type="http://schemas.openxmlformats.org/officeDocument/2006/relationships/hyperlink" Target="https://drive.google.com/file/d/1PLJ_tDp_5uql4wCRFZ_RElr16apzpLTP/view?usp=drivesdk" TargetMode="External"/><Relationship Id="rId11" Type="http://schemas.openxmlformats.org/officeDocument/2006/relationships/hyperlink" Target="https://drive.google.com/file/d/1-IgrAoLlr71G04xIjQAXOxa5cNModNik/view?usp=drivesdk" TargetMode="External"/><Relationship Id="rId10" Type="http://schemas.openxmlformats.org/officeDocument/2006/relationships/hyperlink" Target="https://drive.google.com/file/d/1nQc1W52sko0PqFw0vOyOw63NYls1Qbkn/view?usp=drivesdk" TargetMode="External"/><Relationship Id="rId13" Type="http://schemas.openxmlformats.org/officeDocument/2006/relationships/hyperlink" Target="https://drive.google.com/file/d/1drZy_4FMJ8uIK6Bx34lfvOGwYQ6cfVAH/view?usp=drivesdk" TargetMode="External"/><Relationship Id="rId12" Type="http://schemas.openxmlformats.org/officeDocument/2006/relationships/hyperlink" Target="https://drive.google.com/file/d/1SkhWEc4M2s1p4IYJcvPz-xuFhai98HWO/view?usp=drivesdk" TargetMode="External"/><Relationship Id="rId15" Type="http://schemas.openxmlformats.org/officeDocument/2006/relationships/hyperlink" Target="https://drive.google.com/file/d/1PVhMViAuSHia8_UbBy6hOb8x0ShFeJCg/view?usp=drivesdk" TargetMode="External"/><Relationship Id="rId14" Type="http://schemas.openxmlformats.org/officeDocument/2006/relationships/hyperlink" Target="https://drive.google.com/file/d/1KAsO9mw4YMejd2hKCxIJpOBu2a5ycEn6/view?usp=drivesdk" TargetMode="External"/><Relationship Id="rId17" Type="http://schemas.openxmlformats.org/officeDocument/2006/relationships/hyperlink" Target="https://drive.google.com/file/d/16RwsHJvSTfTO7OrsCoSZy50rdEx5cOzv/view?usp=drivesdk" TargetMode="External"/><Relationship Id="rId16" Type="http://schemas.openxmlformats.org/officeDocument/2006/relationships/hyperlink" Target="https://drive.google.com/file/d/1puTW3cFBg01k7mgqYQqTxQNGcZex5AXk/view?usp=drivesdk" TargetMode="External"/><Relationship Id="rId19" Type="http://schemas.openxmlformats.org/officeDocument/2006/relationships/hyperlink" Target="https://drive.google.com/file/d/1uzcfSrm09OQXTgUuD8oA77fVB-h5-iqd/view?usp=drivesdk" TargetMode="External"/><Relationship Id="rId18" Type="http://schemas.openxmlformats.org/officeDocument/2006/relationships/hyperlink" Target="https://drive.google.com/file/d/17O-Ywlq3J2YcVSpiaWbGwjN-CBPj9C4L/view?usp=drivesdk" TargetMode="External"/><Relationship Id="rId84" Type="http://schemas.openxmlformats.org/officeDocument/2006/relationships/hyperlink" Target="https://drive.google.com/file/d/1sroTWlOLjqk9GLGFcwwJrVf7PYcgohr-/view?usp=drivesdk" TargetMode="External"/><Relationship Id="rId83" Type="http://schemas.openxmlformats.org/officeDocument/2006/relationships/hyperlink" Target="https://drive.google.com/file/d/1ujMbywrQT-V-2JTkhWwLrALHNop0FWJU/view?usp=drivesdk" TargetMode="External"/><Relationship Id="rId86" Type="http://schemas.openxmlformats.org/officeDocument/2006/relationships/hyperlink" Target="https://drive.google.com/file/d/1nbptcx5wV9f9tZrMS4bDsM3RnSywV2pk/view?usp=drivesdk" TargetMode="External"/><Relationship Id="rId85" Type="http://schemas.openxmlformats.org/officeDocument/2006/relationships/hyperlink" Target="https://drive.google.com/file/d/11MM1GkzW8n_Zdc3K4gsWdNbnCyrSLUCO/view?usp=drivesdk" TargetMode="External"/><Relationship Id="rId88" Type="http://schemas.openxmlformats.org/officeDocument/2006/relationships/hyperlink" Target="https://drive.google.com/file/d/1bKpaTTJBGotXH5mt6n2EaDL3bwJCtVEU/view?usp=drivesdk" TargetMode="External"/><Relationship Id="rId87" Type="http://schemas.openxmlformats.org/officeDocument/2006/relationships/hyperlink" Target="https://drive.google.com/file/d/1Biwuu65EMgEaU6ujcK3Z94aQyo63k1Cq/view?usp=drivesdk" TargetMode="External"/><Relationship Id="rId89" Type="http://schemas.openxmlformats.org/officeDocument/2006/relationships/hyperlink" Target="https://drive.google.com/file/d/1RSCWsX9q3BdWzlRx91rv8-tTBuWYRM0N/view?usp=drivesdk" TargetMode="External"/><Relationship Id="rId80" Type="http://schemas.openxmlformats.org/officeDocument/2006/relationships/hyperlink" Target="https://drive.google.com/file/d/1CFpwRnCUxss3ZxKkwFecEnDlDscWw0A-/view?usp=drivesdk" TargetMode="External"/><Relationship Id="rId82" Type="http://schemas.openxmlformats.org/officeDocument/2006/relationships/hyperlink" Target="https://drive.google.com/file/d/10dMzgXM5XCzIEnqfqnBY1fxcyGQe4Sln/view?usp=drivesdk" TargetMode="External"/><Relationship Id="rId81" Type="http://schemas.openxmlformats.org/officeDocument/2006/relationships/hyperlink" Target="https://drive.google.com/file/d/1E_BfwlI98C0B_x2hPQEx7HRpAF3p5uRu/view?usp=drivesdk" TargetMode="External"/><Relationship Id="rId73" Type="http://schemas.openxmlformats.org/officeDocument/2006/relationships/hyperlink" Target="https://drive.google.com/file/d/1qqwugU8rvTrOQ7CXFtOber2MjdbU02LI/view?usp=drivesdk" TargetMode="External"/><Relationship Id="rId72" Type="http://schemas.openxmlformats.org/officeDocument/2006/relationships/hyperlink" Target="https://drive.google.com/file/d/1pYoX8DphLA9lWccZIE6b51spaySOMlsP/view?usp=drivesdk" TargetMode="External"/><Relationship Id="rId75" Type="http://schemas.openxmlformats.org/officeDocument/2006/relationships/hyperlink" Target="https://drive.google.com/file/d/1FgHyKWYPQTQVM51wmmmSCrpIRrdpSROv/view?usp=drivesdk" TargetMode="External"/><Relationship Id="rId74" Type="http://schemas.openxmlformats.org/officeDocument/2006/relationships/hyperlink" Target="https://drive.google.com/file/d/1RaZLn2i-Ck2tkKrYmwP-mLbEZdP9cxfa/view?usp=drivesdk" TargetMode="External"/><Relationship Id="rId77" Type="http://schemas.openxmlformats.org/officeDocument/2006/relationships/hyperlink" Target="https://drive.google.com/file/d/1XabD1GIQQLTDQXt-iXdZX3Q8QL5TtdZX/view?usp=drivesdk" TargetMode="External"/><Relationship Id="rId76" Type="http://schemas.openxmlformats.org/officeDocument/2006/relationships/hyperlink" Target="https://drive.google.com/file/d/1-3spHRk2b8CGOfs-Ai_TLQ6axkNY2cDT/view?usp=drivesdk" TargetMode="External"/><Relationship Id="rId79" Type="http://schemas.openxmlformats.org/officeDocument/2006/relationships/hyperlink" Target="https://drive.google.com/file/d/1qVmUResiasXPiDHk0X3iEV4LhySoCqsP/view?usp=drivesdk" TargetMode="External"/><Relationship Id="rId78" Type="http://schemas.openxmlformats.org/officeDocument/2006/relationships/hyperlink" Target="https://drive.google.com/file/d/1y3eV_oI_-FYlVbcqBsJCxSIuU6UVkLk9/view?usp=drivesdk" TargetMode="External"/><Relationship Id="rId71" Type="http://schemas.openxmlformats.org/officeDocument/2006/relationships/hyperlink" Target="https://drive.google.com/file/d/1H17g3WefjFPUXBOz2SBqoEw1l4Rj8wqB/view?usp=drivesdk" TargetMode="External"/><Relationship Id="rId70" Type="http://schemas.openxmlformats.org/officeDocument/2006/relationships/hyperlink" Target="https://drive.google.com/file/d/159MIaBxyAFeAyQfH3i8d4ZV1RF7RxPao/view?usp=drivesdk" TargetMode="External"/><Relationship Id="rId62" Type="http://schemas.openxmlformats.org/officeDocument/2006/relationships/hyperlink" Target="https://drive.google.com/file/d/18T93RtaDGDUmlYgguqSENgy1KQmvmOZK/view?usp=drivesdk" TargetMode="External"/><Relationship Id="rId61" Type="http://schemas.openxmlformats.org/officeDocument/2006/relationships/hyperlink" Target="https://drive.google.com/file/d/1aWq0-fkr8ecHQ0IXUFRMUIZe_MI8Qr4y/view?usp=drivesdk" TargetMode="External"/><Relationship Id="rId64" Type="http://schemas.openxmlformats.org/officeDocument/2006/relationships/hyperlink" Target="https://drive.google.com/file/d/1xP5A9jKKvI4GvTVlKsTuMQNyDNFWObgo/view?usp=drivesdk" TargetMode="External"/><Relationship Id="rId63" Type="http://schemas.openxmlformats.org/officeDocument/2006/relationships/hyperlink" Target="https://drive.google.com/file/d/1TvB-3iAcvyLf9_8SDx9wOKTc7Yc6AghU/view?usp=drivesdk" TargetMode="External"/><Relationship Id="rId66" Type="http://schemas.openxmlformats.org/officeDocument/2006/relationships/hyperlink" Target="https://drive.google.com/file/d/1QSKtUaqXIMJNLuwoAkjzbkNSsU86tE0q/view?usp=drivesdk" TargetMode="External"/><Relationship Id="rId65" Type="http://schemas.openxmlformats.org/officeDocument/2006/relationships/hyperlink" Target="https://drive.google.com/file/d/1lm-SasKvqaO0QS2NSu4Xk0UljCLiO15Q/view?usp=drivesdk" TargetMode="External"/><Relationship Id="rId68" Type="http://schemas.openxmlformats.org/officeDocument/2006/relationships/hyperlink" Target="https://drive.google.com/file/d/19uwhUVKoff4J4xGLLnuFSxS29Myy4C2C/view?usp=drivesdk" TargetMode="External"/><Relationship Id="rId67" Type="http://schemas.openxmlformats.org/officeDocument/2006/relationships/hyperlink" Target="https://drive.google.com/file/d/1JsPIrFfGkcMjB3it6WSNctJ_Xmno3ksd/view?usp=drivesdk" TargetMode="External"/><Relationship Id="rId60" Type="http://schemas.openxmlformats.org/officeDocument/2006/relationships/hyperlink" Target="https://drive.google.com/file/d/1VQc9l3Gp3FK7qJBgUpE38Ge82Yjmkq2Q/view?usp=drivesdk" TargetMode="External"/><Relationship Id="rId69" Type="http://schemas.openxmlformats.org/officeDocument/2006/relationships/hyperlink" Target="https://drive.google.com/file/d/15KtbOKT_FIvNTCs2LJ9GtpTKU2TDbs15/view?usp=drivesdk" TargetMode="External"/><Relationship Id="rId51" Type="http://schemas.openxmlformats.org/officeDocument/2006/relationships/hyperlink" Target="https://drive.google.com/file/d/1ZFajY7solKDg7pDfEGfCwFNcVSBCTp6-/view?usp=drivesdk" TargetMode="External"/><Relationship Id="rId50" Type="http://schemas.openxmlformats.org/officeDocument/2006/relationships/hyperlink" Target="https://drive.google.com/file/d/1keAgg9aSef74GQI7L69cgYAL7IIyUuex/view?usp=drivesdk" TargetMode="External"/><Relationship Id="rId53" Type="http://schemas.openxmlformats.org/officeDocument/2006/relationships/hyperlink" Target="https://drive.google.com/file/d/1qgwHAyPBqf2cTmogQj5lTlaSQndqagL2/view?usp=drivesdk" TargetMode="External"/><Relationship Id="rId52" Type="http://schemas.openxmlformats.org/officeDocument/2006/relationships/hyperlink" Target="https://drive.google.com/file/d/1HlGYkTTgvKBhQdCCP3gfXyOY8B-b_XUb/view?usp=drivesdk" TargetMode="External"/><Relationship Id="rId55" Type="http://schemas.openxmlformats.org/officeDocument/2006/relationships/hyperlink" Target="https://drive.google.com/file/d/1AfKBtyVPWkP-z8E0u1BPiBc9LBGrO0SW/view?usp=drivesdk" TargetMode="External"/><Relationship Id="rId54" Type="http://schemas.openxmlformats.org/officeDocument/2006/relationships/hyperlink" Target="https://drive.google.com/file/d/1m784NUxS0kI9-u4RDMFuipUAZstp4e9E/view?usp=drivesdk" TargetMode="External"/><Relationship Id="rId57" Type="http://schemas.openxmlformats.org/officeDocument/2006/relationships/hyperlink" Target="https://drive.google.com/file/d/1ImMPiZgbgP4-09RQw9TI-N_61l14rkmN/view?usp=drivesdk" TargetMode="External"/><Relationship Id="rId56" Type="http://schemas.openxmlformats.org/officeDocument/2006/relationships/hyperlink" Target="https://drive.google.com/file/d/1SwNJGjHt1A21j-49rLCb4jEdfybIBjWy/view?usp=drivesdk" TargetMode="External"/><Relationship Id="rId59" Type="http://schemas.openxmlformats.org/officeDocument/2006/relationships/hyperlink" Target="https://drive.google.com/file/d/1sLkz8oUQaa_eMFU2MnTAE4wg_DClc52B/view?usp=drivesdk" TargetMode="External"/><Relationship Id="rId58" Type="http://schemas.openxmlformats.org/officeDocument/2006/relationships/hyperlink" Target="https://drive.google.com/file/d/15lObMoVLIaO8UwNem0uLKt43TO8TkD7n/view?usp=drivesdk" TargetMode="External"/><Relationship Id="rId107" Type="http://schemas.openxmlformats.org/officeDocument/2006/relationships/hyperlink" Target="https://drive.google.com/file/d/1RDy3bN2pAjYN8CC2m672cUN84YtmfH39/view?usp=drivesdk" TargetMode="External"/><Relationship Id="rId106" Type="http://schemas.openxmlformats.org/officeDocument/2006/relationships/hyperlink" Target="https://drive.google.com/file/d/1KWRAf8H_vuQr68sp97gYKXgSTUmXHvFq/view?usp=drivesdk" TargetMode="External"/><Relationship Id="rId105" Type="http://schemas.openxmlformats.org/officeDocument/2006/relationships/hyperlink" Target="https://drive.google.com/file/d/14FW-Vy4uj7gk6A7eSuWphAgxdHmlBmDA/view?usp=drivesdk" TargetMode="External"/><Relationship Id="rId104" Type="http://schemas.openxmlformats.org/officeDocument/2006/relationships/hyperlink" Target="https://drive.google.com/file/d/19fIOX6sk8OGLC8qDyfL_iHESV_ibZRe2/view?usp=drivesdk" TargetMode="External"/><Relationship Id="rId109" Type="http://schemas.openxmlformats.org/officeDocument/2006/relationships/hyperlink" Target="https://drive.google.com/file/d/1YiFGXjtmT1t6EFVZ5O7OS3E4teOCaG_8/view?usp=drivesdk" TargetMode="External"/><Relationship Id="rId108" Type="http://schemas.openxmlformats.org/officeDocument/2006/relationships/hyperlink" Target="https://drive.google.com/file/d/17iA04l-87uZA52IALb2GVSiu74Ja0Rcs/view?usp=drivesdk" TargetMode="External"/><Relationship Id="rId103" Type="http://schemas.openxmlformats.org/officeDocument/2006/relationships/hyperlink" Target="https://drive.google.com/file/d/1Iq1EM22TuXG44dttFR48wz5_pqSOAJCl/view?usp=drivesdk" TargetMode="External"/><Relationship Id="rId102" Type="http://schemas.openxmlformats.org/officeDocument/2006/relationships/hyperlink" Target="https://drive.google.com/file/d/1XLS9qXdUnLKf-sYEZbRN6aonc3_HBXEc/view?usp=drivesdk" TargetMode="External"/><Relationship Id="rId101" Type="http://schemas.openxmlformats.org/officeDocument/2006/relationships/hyperlink" Target="https://drive.google.com/file/d/1bC-IMlqFGRbnx4gdYPr2psPvB9HN6p1G/view?usp=drivesdk" TargetMode="External"/><Relationship Id="rId100" Type="http://schemas.openxmlformats.org/officeDocument/2006/relationships/hyperlink" Target="https://drive.google.com/file/d/18LGdgjnQ1tp6gcJd2LNv9rK3cU82L8gl/view?usp=drivesdk" TargetMode="External"/><Relationship Id="rId129" Type="http://schemas.openxmlformats.org/officeDocument/2006/relationships/hyperlink" Target="https://drive.google.com/file/d/1u4HXb86_02KY9EIgikZiaLRjOHEiBJc4/view?usp=drivesdk" TargetMode="External"/><Relationship Id="rId128" Type="http://schemas.openxmlformats.org/officeDocument/2006/relationships/hyperlink" Target="https://drive.google.com/file/d/1G8gRcl_r3MCV6Ip3VaTtpVs8wN-bVJ4y/view?usp=drivesdk" TargetMode="External"/><Relationship Id="rId127" Type="http://schemas.openxmlformats.org/officeDocument/2006/relationships/hyperlink" Target="https://drive.google.com/file/d/1ozTKE8FbFkCY_x-jvfDg6IgPkUR-V2Fe/view?usp=drivesdk" TargetMode="External"/><Relationship Id="rId126" Type="http://schemas.openxmlformats.org/officeDocument/2006/relationships/hyperlink" Target="https://drive.google.com/file/d/1ztzmKkTala-PC8VAkESPOxs3onQ3UbSQ/view?usp=drivesdk" TargetMode="External"/><Relationship Id="rId121" Type="http://schemas.openxmlformats.org/officeDocument/2006/relationships/hyperlink" Target="https://drive.google.com/file/d/1ddWCGNWpvMgq7u_B9pYAi7i_S0Aal1z0/view?usp=drivesdk" TargetMode="External"/><Relationship Id="rId120" Type="http://schemas.openxmlformats.org/officeDocument/2006/relationships/hyperlink" Target="https://drive.google.com/file/d/1iVPlYz4avGFQc8Ek3YoQM0FvdiXRQvha/view?usp=drivesdk" TargetMode="External"/><Relationship Id="rId125" Type="http://schemas.openxmlformats.org/officeDocument/2006/relationships/hyperlink" Target="https://drive.google.com/file/d/1C_oVXQMfwGtY3OuUCcdzPveT_oz1QODt/view?usp=drivesdk" TargetMode="External"/><Relationship Id="rId124" Type="http://schemas.openxmlformats.org/officeDocument/2006/relationships/hyperlink" Target="https://drive.google.com/file/d/11GwSjs1f3y420UOFsYRSjXsxqTvuTBKL/view?usp=drivesdk" TargetMode="External"/><Relationship Id="rId123" Type="http://schemas.openxmlformats.org/officeDocument/2006/relationships/hyperlink" Target="https://drive.google.com/file/d/1TB9EPT9c3jG91Se2eYW3QIeZRKqtTc2H/view?usp=drivesdk" TargetMode="External"/><Relationship Id="rId122" Type="http://schemas.openxmlformats.org/officeDocument/2006/relationships/hyperlink" Target="https://drive.google.com/file/d/1aKVTO6lak8B2H3RbqdRY0Ch06cn2LTtY/view?usp=drivesdk" TargetMode="External"/><Relationship Id="rId95" Type="http://schemas.openxmlformats.org/officeDocument/2006/relationships/hyperlink" Target="https://drive.google.com/file/d/1T0wei_O2YfHz0dEWdWr5LJ9_DyuRyTUC/view?usp=drivesdk" TargetMode="External"/><Relationship Id="rId94" Type="http://schemas.openxmlformats.org/officeDocument/2006/relationships/hyperlink" Target="https://drive.google.com/file/d/1BQIzID1AFp611wUvxpu19l5ymvaGOoi0/view?usp=drivesdk" TargetMode="External"/><Relationship Id="rId97" Type="http://schemas.openxmlformats.org/officeDocument/2006/relationships/hyperlink" Target="https://drive.google.com/file/d/1gctQW-ANmZpBalH1QM-LZMAzyK-5WDek/view?usp=drivesdk" TargetMode="External"/><Relationship Id="rId96" Type="http://schemas.openxmlformats.org/officeDocument/2006/relationships/hyperlink" Target="https://drive.google.com/file/d/1kSaI87YMVrY5vriU17IOMS5-8yuNcGzH/view?usp=drivesdk" TargetMode="External"/><Relationship Id="rId99" Type="http://schemas.openxmlformats.org/officeDocument/2006/relationships/hyperlink" Target="https://drive.google.com/file/d/1nrQIBKdcQ-CMV-cdsMrIwdogS5EGW3Rp/view?usp=drivesdk" TargetMode="External"/><Relationship Id="rId98" Type="http://schemas.openxmlformats.org/officeDocument/2006/relationships/hyperlink" Target="https://drive.google.com/file/d/1g-bY3Rfh0PzQcBjEb9_GApvQ8DSWFucr/view?usp=drivesdk" TargetMode="External"/><Relationship Id="rId91" Type="http://schemas.openxmlformats.org/officeDocument/2006/relationships/hyperlink" Target="https://drive.google.com/file/d/1sKgSxMlOLPrBoZRH2S2N7RK9bG6XtL2O/view?usp=drivesdk" TargetMode="External"/><Relationship Id="rId90" Type="http://schemas.openxmlformats.org/officeDocument/2006/relationships/hyperlink" Target="https://drive.google.com/file/d/1Zp9FXrsz1YfXkGh9I-VxS6WHeXxgXFRr/view?usp=drivesdk" TargetMode="External"/><Relationship Id="rId93" Type="http://schemas.openxmlformats.org/officeDocument/2006/relationships/hyperlink" Target="https://drive.google.com/file/d/1ztgpXsiXjIBBifevxqlTriKzCELEAPqw/view?usp=drivesdk" TargetMode="External"/><Relationship Id="rId92" Type="http://schemas.openxmlformats.org/officeDocument/2006/relationships/hyperlink" Target="https://drive.google.com/file/d/1xEfaoKhUkNQsUYZ3vMzb05B-MO3Qmzn9/view?usp=drivesdk" TargetMode="External"/><Relationship Id="rId118" Type="http://schemas.openxmlformats.org/officeDocument/2006/relationships/hyperlink" Target="https://drive.google.com/file/d/1oKK4CJNDwqZus36yc7lPDdN8O1SOQQ4q/view?usp=drivesdk" TargetMode="External"/><Relationship Id="rId117" Type="http://schemas.openxmlformats.org/officeDocument/2006/relationships/hyperlink" Target="https://drive.google.com/file/d/16niz0EIwtKKIpGgMp1PwsJy8C9Xyr_1U/view?usp=drivesdk" TargetMode="External"/><Relationship Id="rId116" Type="http://schemas.openxmlformats.org/officeDocument/2006/relationships/hyperlink" Target="https://drive.google.com/file/d/1QVQbPM9h_yqfv0MmNGYD3FCD-hZnGHvX/view?usp=drivesdk" TargetMode="External"/><Relationship Id="rId115" Type="http://schemas.openxmlformats.org/officeDocument/2006/relationships/hyperlink" Target="https://drive.google.com/file/d/1URjqruC5iI0ev5soE31xTouVNs2G8Rxa/view?usp=drivesdk" TargetMode="External"/><Relationship Id="rId119" Type="http://schemas.openxmlformats.org/officeDocument/2006/relationships/hyperlink" Target="https://drive.google.com/file/d/1hXErElAhABsrw_e1-Hqhu0Y4-kU5Hg7p/view?usp=drivesdk" TargetMode="External"/><Relationship Id="rId110" Type="http://schemas.openxmlformats.org/officeDocument/2006/relationships/hyperlink" Target="https://drive.google.com/file/d/1ejXtyuY5jES2DgfuHE8a30PRqV-oEUwt/view?usp=drivesdk" TargetMode="External"/><Relationship Id="rId114" Type="http://schemas.openxmlformats.org/officeDocument/2006/relationships/hyperlink" Target="https://drive.google.com/file/d/1vkvQ1Jsp208cqTqmbNiCJE6ixGn0MzON/view?usp=drivesdk" TargetMode="External"/><Relationship Id="rId113" Type="http://schemas.openxmlformats.org/officeDocument/2006/relationships/hyperlink" Target="https://drive.google.com/file/d/1uZDeIuoqSnT2hIuZR_gu5rBUcXisCUAI/view?usp=drivesdk" TargetMode="External"/><Relationship Id="rId112" Type="http://schemas.openxmlformats.org/officeDocument/2006/relationships/hyperlink" Target="https://drive.google.com/file/d/1qDDaQDxW3LE86rvx0CMssUo0FPGe10CJ/view?usp=drivesdk" TargetMode="External"/><Relationship Id="rId111" Type="http://schemas.openxmlformats.org/officeDocument/2006/relationships/hyperlink" Target="https://drive.google.com/file/d/1BVcwZ2mdxsFXcbDWUc0ERCpAy-WSWnll/view?usp=drivesdk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Nn5vuKstj1khzRNdWRbzoA_6dkjsWmsd/view?usp=drivesdk" TargetMode="External"/><Relationship Id="rId2" Type="http://schemas.openxmlformats.org/officeDocument/2006/relationships/hyperlink" Target="https://drive.google.com/file/d/108n32L7ArltNd0MCORbKyx5er64C5q-4/view?usp=drivesdk" TargetMode="External"/><Relationship Id="rId3" Type="http://schemas.openxmlformats.org/officeDocument/2006/relationships/hyperlink" Target="https://drive.google.com/file/d/1fY-niGMp-767xENIoA2vZ6ItjXSIiJ-f/view?usp=drivesdk" TargetMode="External"/><Relationship Id="rId4" Type="http://schemas.openxmlformats.org/officeDocument/2006/relationships/hyperlink" Target="https://drive.google.com/file/d/12bpLjpDT18T0tOtlQSm_X9CYpHHaASJD/view?usp=drivesdk" TargetMode="External"/><Relationship Id="rId9" Type="http://schemas.openxmlformats.org/officeDocument/2006/relationships/hyperlink" Target="https://drive.google.com/file/d/1ukMGzEvmOu2VEXKBdtfd5clKrgnE_5N1/view?usp=drivesdk" TargetMode="External"/><Relationship Id="rId5" Type="http://schemas.openxmlformats.org/officeDocument/2006/relationships/hyperlink" Target="https://drive.google.com/file/d/1vF7YgVrL72PytizRiiTZW9D11u1gMJq0/view?usp=drivesdk" TargetMode="External"/><Relationship Id="rId6" Type="http://schemas.openxmlformats.org/officeDocument/2006/relationships/hyperlink" Target="https://drive.google.com/file/d/1N8RIqSH7wDz55xgHmeHkpf6qUMWX8cTd/view?usp=drivesdk" TargetMode="External"/><Relationship Id="rId7" Type="http://schemas.openxmlformats.org/officeDocument/2006/relationships/hyperlink" Target="https://drive.google.com/file/d/19EeR9d-V6aqhKzzFNHKc_xvOgVRj5VMv/view?usp=drivesdk" TargetMode="External"/><Relationship Id="rId8" Type="http://schemas.openxmlformats.org/officeDocument/2006/relationships/hyperlink" Target="https://drive.google.com/file/d/1hIDPlX3V6f6adxcIdRY-rCQtstODcuMx/view?usp=drivesdk" TargetMode="External"/><Relationship Id="rId11" Type="http://schemas.openxmlformats.org/officeDocument/2006/relationships/hyperlink" Target="https://drive.google.com/file/d/1j2ox_imtTw0lxCvAzbuQKHnVpIEd1N53/view?usp=drivesdk" TargetMode="External"/><Relationship Id="rId10" Type="http://schemas.openxmlformats.org/officeDocument/2006/relationships/hyperlink" Target="https://drive.google.com/file/d/1_JSOb95tT9oHRer1G0qiylp_0DAIFJKF/view?usp=drivesdk" TargetMode="External"/><Relationship Id="rId13" Type="http://schemas.openxmlformats.org/officeDocument/2006/relationships/hyperlink" Target="https://drive.google.com/file/d/1mXxFvVUWELiWt7i9KpRKgbXRb96c2TDX/view?usp=drivesdk" TargetMode="External"/><Relationship Id="rId12" Type="http://schemas.openxmlformats.org/officeDocument/2006/relationships/hyperlink" Target="https://drive.google.com/file/d/1-WqIVh1AcOhxmi_Vb_WN3Fgal_jaVn8x/view?usp=drivesdk" TargetMode="External"/><Relationship Id="rId15" Type="http://schemas.openxmlformats.org/officeDocument/2006/relationships/hyperlink" Target="https://drive.google.com/file/d/1CO4qUeEyjCcfziTaijdQEs1xRiQciWdy/view?usp=drivesdk" TargetMode="External"/><Relationship Id="rId14" Type="http://schemas.openxmlformats.org/officeDocument/2006/relationships/hyperlink" Target="https://drive.google.com/file/d/1E_YVcpC58RgZxYpXDZQ-o-EZy_An0eMD/view?usp=drivesdk" TargetMode="External"/><Relationship Id="rId16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90" Type="http://schemas.openxmlformats.org/officeDocument/2006/relationships/hyperlink" Target="https://drive.google.com/file/d/1Ut34gAdSq9cCtwMzQ0thPhIAE2Irahba/view?usp=drivesdk" TargetMode="External"/><Relationship Id="rId194" Type="http://schemas.openxmlformats.org/officeDocument/2006/relationships/hyperlink" Target="https://drive.google.com/file/d/12Le00khBak1Q4By1IfaGRKOO-9LZxcRh/view?usp=drivesdk" TargetMode="External"/><Relationship Id="rId193" Type="http://schemas.openxmlformats.org/officeDocument/2006/relationships/hyperlink" Target="https://drive.google.com/file/d/1QZzCs1E5j7ujt9uNdriCqa1f_rrjJg9I/view?usp=drivesdk" TargetMode="External"/><Relationship Id="rId192" Type="http://schemas.openxmlformats.org/officeDocument/2006/relationships/hyperlink" Target="https://drive.google.com/file/d/1MTGJWKzjdH01yt4aEJT2nBgxWuRYCYtR/view?usp=drivesdk" TargetMode="External"/><Relationship Id="rId191" Type="http://schemas.openxmlformats.org/officeDocument/2006/relationships/hyperlink" Target="https://drive.google.com/file/d/1Wit5oj68CqQZNXWh_qd5wz2qZ-hQmoLE/view?usp=drivesdk" TargetMode="External"/><Relationship Id="rId187" Type="http://schemas.openxmlformats.org/officeDocument/2006/relationships/hyperlink" Target="https://drive.google.com/file/d/1PfQnD7-BtVKPtt2N90HRh_BMEHi0utPD/view?usp=drivesdk" TargetMode="External"/><Relationship Id="rId186" Type="http://schemas.openxmlformats.org/officeDocument/2006/relationships/hyperlink" Target="https://drive.google.com/file/d/1QKKohUz8umhbB2H-GaG9DceE0Rguz_5F/view?usp=drivesdk" TargetMode="External"/><Relationship Id="rId185" Type="http://schemas.openxmlformats.org/officeDocument/2006/relationships/hyperlink" Target="https://drive.google.com/file/d/14coAjnHVhupo_D0sisiFiIEheglIXlpg/view?usp=drivesdk" TargetMode="External"/><Relationship Id="rId184" Type="http://schemas.openxmlformats.org/officeDocument/2006/relationships/hyperlink" Target="https://drive.google.com/file/d/12jSEEYyQNFvHtco9z7P-VIgrKwpP_j1e/view?usp=drivesdk" TargetMode="External"/><Relationship Id="rId189" Type="http://schemas.openxmlformats.org/officeDocument/2006/relationships/hyperlink" Target="https://drive.google.com/file/d/1VKPDKXrsPUTnvSqoeOrCAIMX8bR3xBCm/view?usp=drivesdk" TargetMode="External"/><Relationship Id="rId188" Type="http://schemas.openxmlformats.org/officeDocument/2006/relationships/hyperlink" Target="https://drive.google.com/file/d/1jV8voPDjarGA050PVIVkixRBdP3599Z3/view?usp=drivesdk" TargetMode="External"/><Relationship Id="rId183" Type="http://schemas.openxmlformats.org/officeDocument/2006/relationships/hyperlink" Target="https://drive.google.com/file/d/1oZqWtIfMsDQiTBJ6YfnXxqCOideDgiSi/view?usp=drivesdk" TargetMode="External"/><Relationship Id="rId182" Type="http://schemas.openxmlformats.org/officeDocument/2006/relationships/hyperlink" Target="https://drive.google.com/file/d/1PQKbotCmjy7F5nuFrCJXFzAZ6WIVvrsj/view?usp=drivesdk" TargetMode="External"/><Relationship Id="rId181" Type="http://schemas.openxmlformats.org/officeDocument/2006/relationships/hyperlink" Target="https://drive.google.com/file/d/1ul1_v_8WHNOwrGUf76mFS7MY1fYiPFEm/view?usp=drivesdk" TargetMode="External"/><Relationship Id="rId180" Type="http://schemas.openxmlformats.org/officeDocument/2006/relationships/hyperlink" Target="https://drive.google.com/file/d/1N-NmDSpl-CR5lcEPj-7ZY-QzpuvhGT2-/view?usp=drivesdk" TargetMode="External"/><Relationship Id="rId176" Type="http://schemas.openxmlformats.org/officeDocument/2006/relationships/hyperlink" Target="https://drive.google.com/file/d/1OP_qa4Q7ldWIHgdJQ4uqmJSaKuHU2Lxk/view?usp=drivesdk" TargetMode="External"/><Relationship Id="rId297" Type="http://schemas.openxmlformats.org/officeDocument/2006/relationships/hyperlink" Target="https://drive.google.com/file/d/1BFfUxbIiMjh055SH0Awq7uGNGLaSI6sV/view?usp=drivesdk" TargetMode="External"/><Relationship Id="rId175" Type="http://schemas.openxmlformats.org/officeDocument/2006/relationships/hyperlink" Target="https://drive.google.com/file/d/1vxhzH6NSYDS96W1e8hH_t9eoCvtNYJgp/view?usp=drivesdk" TargetMode="External"/><Relationship Id="rId296" Type="http://schemas.openxmlformats.org/officeDocument/2006/relationships/hyperlink" Target="https://drive.google.com/file/d/1mZMXrQLF0VlMXLeaMIVRSNahVUL3h_34/view?usp=drivesdk" TargetMode="External"/><Relationship Id="rId174" Type="http://schemas.openxmlformats.org/officeDocument/2006/relationships/hyperlink" Target="https://drive.google.com/file/d/19WZOTfrLFkYqvD2xkf7-0TpJPcOwm57c/view?usp=drivesdk" TargetMode="External"/><Relationship Id="rId295" Type="http://schemas.openxmlformats.org/officeDocument/2006/relationships/hyperlink" Target="https://drive.google.com/file/d/143R44Vb6bzOmGUfqzYFL7gVs4H0t5mXV/view?usp=drivesdk" TargetMode="External"/><Relationship Id="rId173" Type="http://schemas.openxmlformats.org/officeDocument/2006/relationships/hyperlink" Target="https://drive.google.com/file/d/1cKQ84ibueCt1HMXSoV3PYDaVTUlPsnmq/view?usp=drivesdk" TargetMode="External"/><Relationship Id="rId294" Type="http://schemas.openxmlformats.org/officeDocument/2006/relationships/hyperlink" Target="https://drive.google.com/file/d/1dhte2x2qNu-G7xyfvz_1k3vI-OYOz86c/view?usp=drivesdk" TargetMode="External"/><Relationship Id="rId179" Type="http://schemas.openxmlformats.org/officeDocument/2006/relationships/hyperlink" Target="https://drive.google.com/file/d/16v1QJa1Jd3MeCCFI3sPN1jeVTN6f7z1G/view?usp=drivesdk" TargetMode="External"/><Relationship Id="rId178" Type="http://schemas.openxmlformats.org/officeDocument/2006/relationships/hyperlink" Target="https://drive.google.com/file/d/19CnO1adUs1GmQ0FDwgJTm8qMWvBWxWz2/view?usp=drivesdk" TargetMode="External"/><Relationship Id="rId299" Type="http://schemas.openxmlformats.org/officeDocument/2006/relationships/hyperlink" Target="https://drive.google.com/file/d/1f9-tzAndTrO8xgDvVVKTQdGf8rlgZsHE/view?usp=drivesdk" TargetMode="External"/><Relationship Id="rId177" Type="http://schemas.openxmlformats.org/officeDocument/2006/relationships/hyperlink" Target="https://drive.google.com/file/d/1TDkubDO8J1GWMAIPFR2cYEJdw5TKrvZo/view?usp=drivesdk" TargetMode="External"/><Relationship Id="rId298" Type="http://schemas.openxmlformats.org/officeDocument/2006/relationships/hyperlink" Target="https://drive.google.com/file/d/1mFJt6jixAOlrBMmb6ERZFaUKyzjvWUB5/view?usp=drivesdk" TargetMode="External"/><Relationship Id="rId198" Type="http://schemas.openxmlformats.org/officeDocument/2006/relationships/hyperlink" Target="https://drive.google.com/file/d/1e0iNVeiIh4UuAypky1jwZdy8V43WNZa-/view?usp=drivesdk" TargetMode="External"/><Relationship Id="rId197" Type="http://schemas.openxmlformats.org/officeDocument/2006/relationships/hyperlink" Target="https://drive.google.com/file/d/1n30ei_dxweCuAV3kJuAByXt_sIIPL-d3/view?usp=drivesdk" TargetMode="External"/><Relationship Id="rId196" Type="http://schemas.openxmlformats.org/officeDocument/2006/relationships/hyperlink" Target="https://drive.google.com/file/d/1mtdnZMc3D0YhwTjhzgTv2aL3n4ayiSkX/view?usp=drivesdk" TargetMode="External"/><Relationship Id="rId195" Type="http://schemas.openxmlformats.org/officeDocument/2006/relationships/hyperlink" Target="https://drive.google.com/file/d/1ihqqu9-SjZSjepfd3djDMEq2Mlx8dWs_/view?usp=drivesdk" TargetMode="External"/><Relationship Id="rId199" Type="http://schemas.openxmlformats.org/officeDocument/2006/relationships/hyperlink" Target="https://drive.google.com/file/d/1EO8JNto9wGQ7YvHhJjD4DqFRi3FlvBA0/view?usp=drivesdk" TargetMode="External"/><Relationship Id="rId150" Type="http://schemas.openxmlformats.org/officeDocument/2006/relationships/hyperlink" Target="https://drive.google.com/file/d/1AxWM2QpfN5WSNDRgLmsplI9GZmrtHqlT/view?usp=drivesdk" TargetMode="External"/><Relationship Id="rId271" Type="http://schemas.openxmlformats.org/officeDocument/2006/relationships/hyperlink" Target="https://drive.google.com/file/d/1k6fyQiZPXLrpC7ZNgjin8VMemki0iw-R/view?usp=drivesdk" TargetMode="External"/><Relationship Id="rId392" Type="http://schemas.openxmlformats.org/officeDocument/2006/relationships/hyperlink" Target="https://drive.google.com/file/d/1k4Pc9avw7cp_kuLpmFpQ0H93ySRquWZY/view?usp=drivesdk" TargetMode="External"/><Relationship Id="rId270" Type="http://schemas.openxmlformats.org/officeDocument/2006/relationships/hyperlink" Target="https://drive.google.com/file/d/12oxrUa1eS8Cpb4pGlJvGtAtK8hpV6Sw7/view?usp=drivesdk" TargetMode="External"/><Relationship Id="rId391" Type="http://schemas.openxmlformats.org/officeDocument/2006/relationships/hyperlink" Target="https://drive.google.com/file/d/1HANvGIl0o7Bir6Av7LJ6Rg2bbyVWtAta/view?usp=drivesdk" TargetMode="External"/><Relationship Id="rId390" Type="http://schemas.openxmlformats.org/officeDocument/2006/relationships/hyperlink" Target="https://drive.google.com/file/d/1LUazEbN1nmllgMql01PGM8ny6KtPqEBs/view?usp=drivesdk" TargetMode="External"/><Relationship Id="rId1" Type="http://schemas.openxmlformats.org/officeDocument/2006/relationships/hyperlink" Target="https://drive.google.com/file/d/1I7Ue5Hzzhkat2aj2RhNhP4CTjzGReEtO/view?usp=drivesdk" TargetMode="External"/><Relationship Id="rId2" Type="http://schemas.openxmlformats.org/officeDocument/2006/relationships/hyperlink" Target="https://drive.google.com/file/d/18t_A_4dsCwzfWZYk-cspPvCfcCfQ7qD2/view?usp=drivesdk" TargetMode="External"/><Relationship Id="rId3" Type="http://schemas.openxmlformats.org/officeDocument/2006/relationships/hyperlink" Target="https://drive.google.com/file/d/1zcrcL2StgTgIR8qTJ13yZSAz8f8lhw0O/view?usp=drivesdk" TargetMode="External"/><Relationship Id="rId149" Type="http://schemas.openxmlformats.org/officeDocument/2006/relationships/hyperlink" Target="https://drive.google.com/file/d/11cBaTW2ybo_sd_VzZ9af13fngeCejiMa/view?usp=drivesdk" TargetMode="External"/><Relationship Id="rId4" Type="http://schemas.openxmlformats.org/officeDocument/2006/relationships/hyperlink" Target="https://drive.google.com/file/d/1kk-lh2ruqaQoCYqjYT3u_lb9j0294fZF/view?usp=drivesdk" TargetMode="External"/><Relationship Id="rId148" Type="http://schemas.openxmlformats.org/officeDocument/2006/relationships/hyperlink" Target="https://drive.google.com/file/d/1voVHrdgm6H47lT1Ey4xqIllkEgx8c3sI/view?usp=drivesdk" TargetMode="External"/><Relationship Id="rId269" Type="http://schemas.openxmlformats.org/officeDocument/2006/relationships/hyperlink" Target="https://drive.google.com/file/d/1BlGaOGTOk1Dr0ruuHdmK2lbozL9BnddB/view?usp=drivesdk" TargetMode="External"/><Relationship Id="rId9" Type="http://schemas.openxmlformats.org/officeDocument/2006/relationships/hyperlink" Target="https://drive.google.com/file/d/1oChf88rrG0E3oPFrWlWmRrxeaQWB5kDs/view?usp=drivesdk" TargetMode="External"/><Relationship Id="rId143" Type="http://schemas.openxmlformats.org/officeDocument/2006/relationships/hyperlink" Target="https://drive.google.com/file/d/1syQG2HAZZqI4mWzoja9fmb748N-VEpqZ/view?usp=drivesdk" TargetMode="External"/><Relationship Id="rId264" Type="http://schemas.openxmlformats.org/officeDocument/2006/relationships/hyperlink" Target="https://drive.google.com/file/d/1fBvIuDLdRiU9cFPhY-rm-1TVra50wF6Z/view?usp=drivesdk" TargetMode="External"/><Relationship Id="rId385" Type="http://schemas.openxmlformats.org/officeDocument/2006/relationships/hyperlink" Target="https://drive.google.com/file/d/1PIhSzyIHXPOnUQlyT0rxH7PPkvVcnup1/view?usp=drivesdk" TargetMode="External"/><Relationship Id="rId142" Type="http://schemas.openxmlformats.org/officeDocument/2006/relationships/hyperlink" Target="https://drive.google.com/file/d/1TJkEczfZEpu4vhlomyL-SIQh2AzZsrwh/view?usp=drivesdk" TargetMode="External"/><Relationship Id="rId263" Type="http://schemas.openxmlformats.org/officeDocument/2006/relationships/hyperlink" Target="https://drive.google.com/file/d/14SfTpqeGPouTYo_1noqX-UzwYy-9gRf2/view?usp=drivesdk" TargetMode="External"/><Relationship Id="rId384" Type="http://schemas.openxmlformats.org/officeDocument/2006/relationships/hyperlink" Target="https://drive.google.com/file/d/1ftG7DxLQff2opDqG8-D930s-shE_bzzS/view?usp=drivesdk" TargetMode="External"/><Relationship Id="rId141" Type="http://schemas.openxmlformats.org/officeDocument/2006/relationships/hyperlink" Target="https://drive.google.com/file/d/13vP---u8PIs0LezJ7--P13uLWGqSMT2N/view?usp=drivesdk" TargetMode="External"/><Relationship Id="rId262" Type="http://schemas.openxmlformats.org/officeDocument/2006/relationships/hyperlink" Target="https://drive.google.com/file/d/1ybSWP8VqZYcSp8yVGT-ZvXg2DxsgVjjK/view?usp=drivesdk" TargetMode="External"/><Relationship Id="rId383" Type="http://schemas.openxmlformats.org/officeDocument/2006/relationships/hyperlink" Target="https://drive.google.com/file/d/1cfRibboeGB1D6AbLuorkG0lm5hkogP3v/view?usp=drivesdk" TargetMode="External"/><Relationship Id="rId140" Type="http://schemas.openxmlformats.org/officeDocument/2006/relationships/hyperlink" Target="https://drive.google.com/file/d/1mr08F7sT9JANKUFJtOpDfRZtsUe3dmdD/view?usp=drivesdk" TargetMode="External"/><Relationship Id="rId261" Type="http://schemas.openxmlformats.org/officeDocument/2006/relationships/hyperlink" Target="https://drive.google.com/file/d/17oKSAa-eT3Hk7RnuLqvX5KHuNXzhXQz5/view?usp=drivesdk" TargetMode="External"/><Relationship Id="rId382" Type="http://schemas.openxmlformats.org/officeDocument/2006/relationships/hyperlink" Target="https://drive.google.com/file/d/1t7qxbwu4vG7-qfpix8uKDK0RwFQMu3q6/view?usp=drivesdk" TargetMode="External"/><Relationship Id="rId5" Type="http://schemas.openxmlformats.org/officeDocument/2006/relationships/hyperlink" Target="https://drive.google.com/file/d/1-k7lp22_ql8890feKgzJtiovP3SzBZEJ/view?usp=drivesdk" TargetMode="External"/><Relationship Id="rId147" Type="http://schemas.openxmlformats.org/officeDocument/2006/relationships/hyperlink" Target="https://drive.google.com/file/d/1FfqN6oVnWellGPNS4m0OZkw-PHBjl9FN/view?usp=drivesdk" TargetMode="External"/><Relationship Id="rId268" Type="http://schemas.openxmlformats.org/officeDocument/2006/relationships/hyperlink" Target="https://drive.google.com/file/d/1spzWM2vVVOLHehbvnm7hCisvEFo7QVMe/view?usp=drivesdk" TargetMode="External"/><Relationship Id="rId389" Type="http://schemas.openxmlformats.org/officeDocument/2006/relationships/hyperlink" Target="https://drive.google.com/file/d/1PkMzSUx7yPejINer2jFd-cdZAbW8up7h/view?usp=drivesdk" TargetMode="External"/><Relationship Id="rId6" Type="http://schemas.openxmlformats.org/officeDocument/2006/relationships/hyperlink" Target="https://drive.google.com/file/d/1WW7preHx5cZHQ596ykXf5vAJkwcNUbJb/view?usp=drivesdk" TargetMode="External"/><Relationship Id="rId146" Type="http://schemas.openxmlformats.org/officeDocument/2006/relationships/hyperlink" Target="https://drive.google.com/file/d/14LIZqToHkCRywRgKrFpHOIcWPAN5ErGc/view?usp=drivesdk" TargetMode="External"/><Relationship Id="rId267" Type="http://schemas.openxmlformats.org/officeDocument/2006/relationships/hyperlink" Target="https://drive.google.com/file/d/1bNjnrhU1ezRD6i2zs5fXY06-_JvD4cTT/view?usp=drivesdk" TargetMode="External"/><Relationship Id="rId388" Type="http://schemas.openxmlformats.org/officeDocument/2006/relationships/hyperlink" Target="https://drive.google.com/file/d/1b-zmdBYghk-zcY-GenN4Xz3q1RpkJezj/view?usp=drivesdk" TargetMode="External"/><Relationship Id="rId7" Type="http://schemas.openxmlformats.org/officeDocument/2006/relationships/hyperlink" Target="https://drive.google.com/file/d/1T4gK4YPYqWNvVwtwV0m7bsfoX7WERSbT/view?usp=drivesdk" TargetMode="External"/><Relationship Id="rId145" Type="http://schemas.openxmlformats.org/officeDocument/2006/relationships/hyperlink" Target="https://drive.google.com/file/d/1AeD34PhPpj67noVcEBsPzyDiZhIxJi0O/view?usp=drivesdk" TargetMode="External"/><Relationship Id="rId266" Type="http://schemas.openxmlformats.org/officeDocument/2006/relationships/hyperlink" Target="https://drive.google.com/file/d/1EeSa2YyVs3uBRZ7vzhKZ8IhS5qKR8FbI/view?usp=drivesdk" TargetMode="External"/><Relationship Id="rId387" Type="http://schemas.openxmlformats.org/officeDocument/2006/relationships/hyperlink" Target="https://drive.google.com/file/d/1V4h0pOHZZ-ewyoECDiMzJFnZS15TlGgs/view?usp=drivesdk" TargetMode="External"/><Relationship Id="rId8" Type="http://schemas.openxmlformats.org/officeDocument/2006/relationships/hyperlink" Target="https://drive.google.com/file/d/1oXoPlFj51TGCbBiA-uQYkgWvUmTLMOw0/view?usp=drivesdk" TargetMode="External"/><Relationship Id="rId144" Type="http://schemas.openxmlformats.org/officeDocument/2006/relationships/hyperlink" Target="https://drive.google.com/file/d/1NUF-yQHh2Fxe2uChFatRaS-4F2Dm0o5D/view?usp=drivesdk" TargetMode="External"/><Relationship Id="rId265" Type="http://schemas.openxmlformats.org/officeDocument/2006/relationships/hyperlink" Target="https://drive.google.com/file/d/19lNJ63gH1ZH7Hox5vu3X1w6yKgiOZwq8/view?usp=drivesdk" TargetMode="External"/><Relationship Id="rId386" Type="http://schemas.openxmlformats.org/officeDocument/2006/relationships/hyperlink" Target="https://drive.google.com/file/d/13AKnOfl50wzVpiViAf2L3FJBJOhiWNDJ/view?usp=drivesdk" TargetMode="External"/><Relationship Id="rId260" Type="http://schemas.openxmlformats.org/officeDocument/2006/relationships/hyperlink" Target="https://drive.google.com/file/d/1KioqQuyv26xOyuXMeLhgVNJJXY2bU7eU/view?usp=drivesdk" TargetMode="External"/><Relationship Id="rId381" Type="http://schemas.openxmlformats.org/officeDocument/2006/relationships/hyperlink" Target="https://drive.google.com/file/d/1KxJPoPi0mRYUizsrc3LKhaw5VsD-tQZy/view?usp=drivesdk" TargetMode="External"/><Relationship Id="rId380" Type="http://schemas.openxmlformats.org/officeDocument/2006/relationships/hyperlink" Target="https://drive.google.com/file/d/1mV1rfnKaaayh_4eua3yXn4nW900BNPAX/view?usp=drivesdk" TargetMode="External"/><Relationship Id="rId139" Type="http://schemas.openxmlformats.org/officeDocument/2006/relationships/hyperlink" Target="https://drive.google.com/file/d/1O9JDJTqiThx2dwO09ubAy_xCIuGXfyh2/view?usp=drivesdk" TargetMode="External"/><Relationship Id="rId138" Type="http://schemas.openxmlformats.org/officeDocument/2006/relationships/hyperlink" Target="https://drive.google.com/file/d/1zOeqWAocOWEZFVoP0lsUoveT5iCkN_go/view?usp=drivesdk" TargetMode="External"/><Relationship Id="rId259" Type="http://schemas.openxmlformats.org/officeDocument/2006/relationships/hyperlink" Target="https://drive.google.com/file/d/1RDXL0mkAZHxtIK3751HhLYYryUHodXIa/view?usp=drivesdk" TargetMode="External"/><Relationship Id="rId137" Type="http://schemas.openxmlformats.org/officeDocument/2006/relationships/hyperlink" Target="https://drive.google.com/file/d/12aH6E1cdsmyI_vH8JbctdeGhq00JRqr0/view?usp=drivesdk" TargetMode="External"/><Relationship Id="rId258" Type="http://schemas.openxmlformats.org/officeDocument/2006/relationships/hyperlink" Target="https://drive.google.com/file/d/1xDXXRZ2KI60ppZ61_Z1eKkYGVDa82K5g/view?usp=drivesdk" TargetMode="External"/><Relationship Id="rId379" Type="http://schemas.openxmlformats.org/officeDocument/2006/relationships/hyperlink" Target="https://drive.google.com/file/d/1bEDMVBOOKUXqCqF8OaMJl5Z1nNjpVd1X/view?usp=drivesdk" TargetMode="External"/><Relationship Id="rId132" Type="http://schemas.openxmlformats.org/officeDocument/2006/relationships/hyperlink" Target="https://drive.google.com/file/d/19j5ro-Gr57hhs7WhmN7e-TcCUpNjESB0/view?usp=drivesdk" TargetMode="External"/><Relationship Id="rId253" Type="http://schemas.openxmlformats.org/officeDocument/2006/relationships/hyperlink" Target="https://drive.google.com/file/d/1V-ffGIDAmiWbb-NBelstxjh6Bod_1mLl/view?usp=drivesdk" TargetMode="External"/><Relationship Id="rId374" Type="http://schemas.openxmlformats.org/officeDocument/2006/relationships/hyperlink" Target="https://drive.google.com/file/d/1DtonIgAH3wxd_FkxnDlwAl1shaohmUra/view?usp=drivesdk" TargetMode="External"/><Relationship Id="rId131" Type="http://schemas.openxmlformats.org/officeDocument/2006/relationships/hyperlink" Target="https://drive.google.com/file/d/1ofBA3SJe5fi-1ibaDZ10BB7MPGRByUWS/view?usp=drivesdk" TargetMode="External"/><Relationship Id="rId252" Type="http://schemas.openxmlformats.org/officeDocument/2006/relationships/hyperlink" Target="https://drive.google.com/file/d/1Xyv74-oIQf-Hc8LXqcNP2TNonkSx6T-d/view?usp=drivesdk" TargetMode="External"/><Relationship Id="rId373" Type="http://schemas.openxmlformats.org/officeDocument/2006/relationships/hyperlink" Target="https://drive.google.com/file/d/1dm8CtsTCSzWu8fq-Xasa61XVvG_We5Mt/view?usp=drivesdk" TargetMode="External"/><Relationship Id="rId130" Type="http://schemas.openxmlformats.org/officeDocument/2006/relationships/hyperlink" Target="https://drive.google.com/file/d/1HLGYr9ZoMZDxenWi4CRQbKFAEb6h-OKH/view?usp=drivesdk" TargetMode="External"/><Relationship Id="rId251" Type="http://schemas.openxmlformats.org/officeDocument/2006/relationships/hyperlink" Target="https://drive.google.com/file/d/1_uoi6NblnG6lbbLCJkftfnrFTgFMTRFJ/view?usp=drivesdk" TargetMode="External"/><Relationship Id="rId372" Type="http://schemas.openxmlformats.org/officeDocument/2006/relationships/hyperlink" Target="https://drive.google.com/file/d/1hedk2JuwauJ2e-WSrvL4M0HfcLQSIRrF/view?usp=drivesdk" TargetMode="External"/><Relationship Id="rId250" Type="http://schemas.openxmlformats.org/officeDocument/2006/relationships/hyperlink" Target="https://drive.google.com/file/d/1DTefHZ_hHCyMgR0JMTtsnkwtSyUM2nZw/view?usp=drivesdk" TargetMode="External"/><Relationship Id="rId371" Type="http://schemas.openxmlformats.org/officeDocument/2006/relationships/hyperlink" Target="https://drive.google.com/file/d/1zWfPAKkWgbkjXN6aKnyJBlC7892NLNgM/view?usp=drivesdk" TargetMode="External"/><Relationship Id="rId136" Type="http://schemas.openxmlformats.org/officeDocument/2006/relationships/hyperlink" Target="https://drive.google.com/file/d/1Zi4-kkgBDaSQR6Kllh1zx-hdZ3Ru0n6C/view?usp=drivesdk" TargetMode="External"/><Relationship Id="rId257" Type="http://schemas.openxmlformats.org/officeDocument/2006/relationships/hyperlink" Target="https://drive.google.com/file/d/1CHRpNC5jt2YsGcbxZJbXixMuBa0kCxzv/view?usp=drivesdk" TargetMode="External"/><Relationship Id="rId378" Type="http://schemas.openxmlformats.org/officeDocument/2006/relationships/hyperlink" Target="https://drive.google.com/file/d/1PqOHvB_dRcfm5H8hNRrPre_kaDD67yyF/view?usp=drivesdk" TargetMode="External"/><Relationship Id="rId135" Type="http://schemas.openxmlformats.org/officeDocument/2006/relationships/hyperlink" Target="https://drive.google.com/file/d/1Hxd5hgoi3QJtubPwbPFYoIjGk5B2ow2J/view?usp=drivesdk" TargetMode="External"/><Relationship Id="rId256" Type="http://schemas.openxmlformats.org/officeDocument/2006/relationships/hyperlink" Target="https://drive.google.com/file/d/1MoamT7z12S9xzslIQZG-DpbXB88EjGwI/view?usp=drivesdk" TargetMode="External"/><Relationship Id="rId377" Type="http://schemas.openxmlformats.org/officeDocument/2006/relationships/hyperlink" Target="https://drive.google.com/file/d/1UTm0-ycrPENraYDf4h-ryx4Wd4ZsTCpK/view?usp=drivesdk" TargetMode="External"/><Relationship Id="rId134" Type="http://schemas.openxmlformats.org/officeDocument/2006/relationships/hyperlink" Target="https://drive.google.com/file/d/1gCQlLpNDYcj8ifiQpwM9dRRvxz9SS7Ev/view?usp=drivesdk" TargetMode="External"/><Relationship Id="rId255" Type="http://schemas.openxmlformats.org/officeDocument/2006/relationships/hyperlink" Target="https://drive.google.com/file/d/1TWQ2jd3XWnbSKbqbCWrbDwmjoi8v1ckU/view?usp=drivesdk" TargetMode="External"/><Relationship Id="rId376" Type="http://schemas.openxmlformats.org/officeDocument/2006/relationships/hyperlink" Target="https://drive.google.com/file/d/1lIQoUQNT6tqBVjzwz7xj1RtNX750cXVW/view?usp=drivesdk" TargetMode="External"/><Relationship Id="rId133" Type="http://schemas.openxmlformats.org/officeDocument/2006/relationships/hyperlink" Target="https://drive.google.com/file/d/1w3ZOeTNvUVLKklBhkuVmqs1BAYNlQU2H/view?usp=drivesdk" TargetMode="External"/><Relationship Id="rId254" Type="http://schemas.openxmlformats.org/officeDocument/2006/relationships/hyperlink" Target="https://drive.google.com/file/d/1LnSxsCrQBAa8WP0FOLHAxGhDJe7J0c8W/view?usp=drivesdk" TargetMode="External"/><Relationship Id="rId375" Type="http://schemas.openxmlformats.org/officeDocument/2006/relationships/hyperlink" Target="https://drive.google.com/file/d/1cUPbaDJSWAsOX-9rNWzSbFJxIa4ao5Fs/view?usp=drivesdk" TargetMode="External"/><Relationship Id="rId172" Type="http://schemas.openxmlformats.org/officeDocument/2006/relationships/hyperlink" Target="https://drive.google.com/file/d/1BeHHMcBhaB8z9jp_6MiOYfis3I6ZNGSN/view?usp=drivesdk" TargetMode="External"/><Relationship Id="rId293" Type="http://schemas.openxmlformats.org/officeDocument/2006/relationships/hyperlink" Target="https://drive.google.com/file/d/164jCAfIYW9I8aXyrRd5yr7OJhp23EuPN/view?usp=drivesdk" TargetMode="External"/><Relationship Id="rId171" Type="http://schemas.openxmlformats.org/officeDocument/2006/relationships/hyperlink" Target="https://drive.google.com/file/d/1Hop4tlM_gerr2fkwPqXcSOfACgD4W459/view?usp=drivesdk" TargetMode="External"/><Relationship Id="rId292" Type="http://schemas.openxmlformats.org/officeDocument/2006/relationships/hyperlink" Target="https://drive.google.com/file/d/1JnsinLK2_WfoF_u4Y4TR7GxBcZpdvNqk/view?usp=drivesdk" TargetMode="External"/><Relationship Id="rId170" Type="http://schemas.openxmlformats.org/officeDocument/2006/relationships/hyperlink" Target="https://drive.google.com/file/d/1y2BAP4CChBCpqZ-hropx0z1DE7cLZXZ_/view?usp=drivesdk" TargetMode="External"/><Relationship Id="rId291" Type="http://schemas.openxmlformats.org/officeDocument/2006/relationships/hyperlink" Target="https://drive.google.com/file/d/1w9kdixOkrnonYkJAWHnxG5KWI-Ge5nx8/view?usp=drivesdk" TargetMode="External"/><Relationship Id="rId290" Type="http://schemas.openxmlformats.org/officeDocument/2006/relationships/hyperlink" Target="https://drive.google.com/file/d/1BD6-vGSX1jvBytQiqmSt1-Jk7vwXekPx/view?usp=drivesdk" TargetMode="External"/><Relationship Id="rId165" Type="http://schemas.openxmlformats.org/officeDocument/2006/relationships/hyperlink" Target="https://drive.google.com/file/d/1x4W47vHkQkuPB6AMCVnnHOKHsVohMoue/view?usp=drivesdk" TargetMode="External"/><Relationship Id="rId286" Type="http://schemas.openxmlformats.org/officeDocument/2006/relationships/hyperlink" Target="https://drive.google.com/file/d/1T_rjejownlnf_1rhoAap4zDh0RaziQ0S/view?usp=drivesdk" TargetMode="External"/><Relationship Id="rId164" Type="http://schemas.openxmlformats.org/officeDocument/2006/relationships/hyperlink" Target="https://drive.google.com/file/d/1CheUMsua5khTdCQmNKYinlxc2Ehoqe4F/view?usp=drivesdk" TargetMode="External"/><Relationship Id="rId285" Type="http://schemas.openxmlformats.org/officeDocument/2006/relationships/hyperlink" Target="https://drive.google.com/file/d/1y73y6eXpUU2TXF1cr3ynLzvzj0NnCd0D/view?usp=drivesdk" TargetMode="External"/><Relationship Id="rId163" Type="http://schemas.openxmlformats.org/officeDocument/2006/relationships/hyperlink" Target="https://drive.google.com/file/d/19aXfBHH_8Ymt0pfPhkxbnmpfZXPo-Wf7/view?usp=drivesdk" TargetMode="External"/><Relationship Id="rId284" Type="http://schemas.openxmlformats.org/officeDocument/2006/relationships/hyperlink" Target="https://drive.google.com/file/d/1ooWls1g-qnB8FvgNQm5W2653XHNZHeWN/view?usp=drivesdk" TargetMode="External"/><Relationship Id="rId162" Type="http://schemas.openxmlformats.org/officeDocument/2006/relationships/hyperlink" Target="https://drive.google.com/file/d/1SRHV51-KlxVcNjNRZx34K7TTRQUKHAAO/view?usp=drivesdk" TargetMode="External"/><Relationship Id="rId283" Type="http://schemas.openxmlformats.org/officeDocument/2006/relationships/hyperlink" Target="https://drive.google.com/file/d/1bifCecZ2oqi4UppFgRUxpqwjzSmfK9Pz/view?usp=drivesdk" TargetMode="External"/><Relationship Id="rId169" Type="http://schemas.openxmlformats.org/officeDocument/2006/relationships/hyperlink" Target="https://drive.google.com/file/d/18QeGm8FKmGghnH7xUbivJgSthoCX8jvi/view?usp=drivesdk" TargetMode="External"/><Relationship Id="rId168" Type="http://schemas.openxmlformats.org/officeDocument/2006/relationships/hyperlink" Target="https://drive.google.com/file/d/16rXs9EEFZW1cWCxdf051_kjPzD6hn9X6/view?usp=drivesdk" TargetMode="External"/><Relationship Id="rId289" Type="http://schemas.openxmlformats.org/officeDocument/2006/relationships/hyperlink" Target="https://drive.google.com/file/d/1Zitx7cElG1grGGglUOcci4MvNmdrPmu0/view?usp=drivesdk" TargetMode="External"/><Relationship Id="rId167" Type="http://schemas.openxmlformats.org/officeDocument/2006/relationships/hyperlink" Target="https://drive.google.com/file/d/1GJoj2qUsVZtHXl6Dk0gLH9GcyP3aW6ge/view?usp=drivesdk" TargetMode="External"/><Relationship Id="rId288" Type="http://schemas.openxmlformats.org/officeDocument/2006/relationships/hyperlink" Target="https://drive.google.com/file/d/1uL6SnJV8bRc0k-l-wM607SA8j-3tWnnB/view?usp=drivesdk" TargetMode="External"/><Relationship Id="rId166" Type="http://schemas.openxmlformats.org/officeDocument/2006/relationships/hyperlink" Target="https://drive.google.com/file/d/1O6gjWg4EJlhaOZtzICJkEI32jKmnxvWu/view?usp=drivesdk" TargetMode="External"/><Relationship Id="rId287" Type="http://schemas.openxmlformats.org/officeDocument/2006/relationships/hyperlink" Target="https://drive.google.com/file/d/1M_cUxtqXoRdlTxqs22vB2kTe_DbHx1ez/view?usp=drivesdk" TargetMode="External"/><Relationship Id="rId161" Type="http://schemas.openxmlformats.org/officeDocument/2006/relationships/hyperlink" Target="https://drive.google.com/file/d/14YmWxBt_zWbEo5EHnxh5qpP4X4GWDZID/view?usp=drivesdk" TargetMode="External"/><Relationship Id="rId282" Type="http://schemas.openxmlformats.org/officeDocument/2006/relationships/hyperlink" Target="https://drive.google.com/file/d/1WoJRmjvcTZaBSN3sSRDdMiR9rF0mndjb/view?usp=drivesdk" TargetMode="External"/><Relationship Id="rId160" Type="http://schemas.openxmlformats.org/officeDocument/2006/relationships/hyperlink" Target="https://drive.google.com/file/d/1_Pd3HRgLz35RzYYGvEN8oJiCJGWwfdWh/view?usp=drivesdk" TargetMode="External"/><Relationship Id="rId281" Type="http://schemas.openxmlformats.org/officeDocument/2006/relationships/hyperlink" Target="https://drive.google.com/file/d/1QLaegW91FU6PuFFzltxaNTz9qsVxPEJc/view?usp=drivesdk" TargetMode="External"/><Relationship Id="rId280" Type="http://schemas.openxmlformats.org/officeDocument/2006/relationships/hyperlink" Target="https://drive.google.com/file/d/1gei-SWdTUjUwUPxqsdIH95zwGsPOrgod/view?usp=drivesdk" TargetMode="External"/><Relationship Id="rId159" Type="http://schemas.openxmlformats.org/officeDocument/2006/relationships/hyperlink" Target="https://drive.google.com/file/d/13CbbJiuxYa67YXE9HLw0yLjow6HE0CM8/view?usp=drivesdk" TargetMode="External"/><Relationship Id="rId154" Type="http://schemas.openxmlformats.org/officeDocument/2006/relationships/hyperlink" Target="https://drive.google.com/file/d/14saPYQ1xuF2MtnXoHknTm6dmsM8qfRAR/view?usp=drivesdk" TargetMode="External"/><Relationship Id="rId275" Type="http://schemas.openxmlformats.org/officeDocument/2006/relationships/hyperlink" Target="https://drive.google.com/file/d/1GFRQe2ivF8bQZvEz2ynvB7I3UjZ79vWW/view?usp=drivesdk" TargetMode="External"/><Relationship Id="rId396" Type="http://schemas.openxmlformats.org/officeDocument/2006/relationships/hyperlink" Target="https://drive.google.com/file/d/1nh4lHN5r6ZMvondscHMH9hMqiBpO1Pa7/view?usp=drivesdk" TargetMode="External"/><Relationship Id="rId153" Type="http://schemas.openxmlformats.org/officeDocument/2006/relationships/hyperlink" Target="https://drive.google.com/file/d/1pZXgNGBYhSDOurW4F5Q-ptnQJ4dMs_VV/view?usp=drivesdk" TargetMode="External"/><Relationship Id="rId274" Type="http://schemas.openxmlformats.org/officeDocument/2006/relationships/hyperlink" Target="https://drive.google.com/file/d/1lg4ASPuZ5GuHJdaURUugqULaEYbSdMlX/view?usp=drivesdk" TargetMode="External"/><Relationship Id="rId395" Type="http://schemas.openxmlformats.org/officeDocument/2006/relationships/hyperlink" Target="https://drive.google.com/file/d/1tCczBGNKVKantc9FdRYP_GJPiL4DranT/view?usp=drivesdk" TargetMode="External"/><Relationship Id="rId152" Type="http://schemas.openxmlformats.org/officeDocument/2006/relationships/hyperlink" Target="https://drive.google.com/file/d/11GhNS5idBG-XWqhBW3ytK2NDFYS7qv2J/view?usp=drivesdk" TargetMode="External"/><Relationship Id="rId273" Type="http://schemas.openxmlformats.org/officeDocument/2006/relationships/hyperlink" Target="https://drive.google.com/file/d/1MgT07JaT6TRxVR9oEz9HZ1XIA9Q6kG74/view?usp=drivesdk" TargetMode="External"/><Relationship Id="rId394" Type="http://schemas.openxmlformats.org/officeDocument/2006/relationships/hyperlink" Target="https://drive.google.com/file/d/10iJ4h1QCuJ1qKVabn-fcSo88mxeom5v4/view?usp=drivesdk" TargetMode="External"/><Relationship Id="rId151" Type="http://schemas.openxmlformats.org/officeDocument/2006/relationships/hyperlink" Target="https://drive.google.com/file/d/1kJFIXgJ1xtAtsN6GOj4skeaxDkaWWszy/view?usp=drivesdk" TargetMode="External"/><Relationship Id="rId272" Type="http://schemas.openxmlformats.org/officeDocument/2006/relationships/hyperlink" Target="https://drive.google.com/file/d/1v_22oqe7REVXEzdR917hOQ5B0iLcAKO6/view?usp=drivesdk" TargetMode="External"/><Relationship Id="rId393" Type="http://schemas.openxmlformats.org/officeDocument/2006/relationships/hyperlink" Target="https://drive.google.com/file/d/10u8U-J1uVy8CuBlWveDkSKG2ZbC5IQEc/view?usp=drivesdk" TargetMode="External"/><Relationship Id="rId158" Type="http://schemas.openxmlformats.org/officeDocument/2006/relationships/hyperlink" Target="https://drive.google.com/file/d/1lh9RKjnFciN3xL4SwhZ1SFC23qXhN2-4/view?usp=drivesdk" TargetMode="External"/><Relationship Id="rId279" Type="http://schemas.openxmlformats.org/officeDocument/2006/relationships/hyperlink" Target="https://drive.google.com/file/d/1Oh0YdxQ7YlG9UMzgO5sc50tGJ1Ohoebe/view?usp=drivesdk" TargetMode="External"/><Relationship Id="rId157" Type="http://schemas.openxmlformats.org/officeDocument/2006/relationships/hyperlink" Target="https://drive.google.com/file/d/1roY46PfOJa_BInxZezcLfh1rDXEdKETq/view?usp=drivesdk" TargetMode="External"/><Relationship Id="rId278" Type="http://schemas.openxmlformats.org/officeDocument/2006/relationships/hyperlink" Target="https://drive.google.com/file/d/1oBH0Pln8bEXOdoLr4JY11wFRMW0fU72_/view?usp=drivesdk" TargetMode="External"/><Relationship Id="rId399" Type="http://schemas.openxmlformats.org/officeDocument/2006/relationships/hyperlink" Target="https://drive.google.com/file/d/1TUMnmkre80EH5mwBdeXGC4biMByPLzyN/view?usp=drivesdk" TargetMode="External"/><Relationship Id="rId156" Type="http://schemas.openxmlformats.org/officeDocument/2006/relationships/hyperlink" Target="https://drive.google.com/file/d/1s8VEyBaheAlDZ2RCFQzrF3bgzFJccRRs/view?usp=drivesdk" TargetMode="External"/><Relationship Id="rId277" Type="http://schemas.openxmlformats.org/officeDocument/2006/relationships/hyperlink" Target="https://drive.google.com/file/d/1caRgKn9jFRGb64mh92nsw9jREByKR2fw/view?usp=drivesdk" TargetMode="External"/><Relationship Id="rId398" Type="http://schemas.openxmlformats.org/officeDocument/2006/relationships/hyperlink" Target="https://drive.google.com/file/d/1amYU25UE5rsDQy7JH3r_L-_D330yCSGv/view?usp=drivesdk" TargetMode="External"/><Relationship Id="rId155" Type="http://schemas.openxmlformats.org/officeDocument/2006/relationships/hyperlink" Target="https://drive.google.com/file/d/1i5rVF02mvjrD1Vku4UxwixnSdGJphR9r/view?usp=drivesdk" TargetMode="External"/><Relationship Id="rId276" Type="http://schemas.openxmlformats.org/officeDocument/2006/relationships/hyperlink" Target="https://drive.google.com/file/d/1nr-huV71PJMzw6Ooe90SkLCM94oE8fsq/view?usp=drivesdk" TargetMode="External"/><Relationship Id="rId397" Type="http://schemas.openxmlformats.org/officeDocument/2006/relationships/hyperlink" Target="https://drive.google.com/file/d/1U20CtsuZtn3_AEVlzHsk_rm082AfxOiZ/view?usp=drivesdk" TargetMode="External"/><Relationship Id="rId40" Type="http://schemas.openxmlformats.org/officeDocument/2006/relationships/hyperlink" Target="https://drive.google.com/file/d/1RvNd8Xqh8MSlYxZL5nIFLympj1YHLngk/view?usp=drivesdk" TargetMode="External"/><Relationship Id="rId42" Type="http://schemas.openxmlformats.org/officeDocument/2006/relationships/hyperlink" Target="https://drive.google.com/file/d/1fz_2JmMLrC1PS5YzmelyZHDKsjd0ORKI/view?usp=drivesdk" TargetMode="External"/><Relationship Id="rId41" Type="http://schemas.openxmlformats.org/officeDocument/2006/relationships/hyperlink" Target="https://drive.google.com/file/d/1gGnqx_iIwObsGjtuiiHrlMy4Sd4CTPpc/view?usp=drivesdk" TargetMode="External"/><Relationship Id="rId44" Type="http://schemas.openxmlformats.org/officeDocument/2006/relationships/hyperlink" Target="https://drive.google.com/file/d/19b30kB1ha6T6yrhnSczm16ALC72kXjM8/view?usp=drivesdk" TargetMode="External"/><Relationship Id="rId43" Type="http://schemas.openxmlformats.org/officeDocument/2006/relationships/hyperlink" Target="https://drive.google.com/file/d/1rmv0ulwFN-w_sQirGeBmCUUxTSkakYhm/view?usp=drivesdk" TargetMode="External"/><Relationship Id="rId46" Type="http://schemas.openxmlformats.org/officeDocument/2006/relationships/hyperlink" Target="https://drive.google.com/file/d/1OSmsN_Huo3K66BFA93EP1Hjv4GkWqSyt/view?usp=drivesdk" TargetMode="External"/><Relationship Id="rId45" Type="http://schemas.openxmlformats.org/officeDocument/2006/relationships/hyperlink" Target="https://drive.google.com/file/d/1e37b6dUxVSQUlimL7oSS5wfqCHQeYgFs/view?usp=drivesdk" TargetMode="External"/><Relationship Id="rId48" Type="http://schemas.openxmlformats.org/officeDocument/2006/relationships/hyperlink" Target="https://drive.google.com/file/d/18RAXMxZlXDiMuvvQEa9S0CZ2o2GoyrfT/view?usp=drivesdk" TargetMode="External"/><Relationship Id="rId47" Type="http://schemas.openxmlformats.org/officeDocument/2006/relationships/hyperlink" Target="https://drive.google.com/file/d/1h5x--_Nki-QY7mOm0hBrZBDdaOkHVp6J/view?usp=drivesdk" TargetMode="External"/><Relationship Id="rId49" Type="http://schemas.openxmlformats.org/officeDocument/2006/relationships/hyperlink" Target="https://drive.google.com/file/d/1T0SebmnuYIqQvAgZrzffB3iJdhmpRfN7/view?usp=drivesdk" TargetMode="External"/><Relationship Id="rId31" Type="http://schemas.openxmlformats.org/officeDocument/2006/relationships/hyperlink" Target="https://drive.google.com/file/d/1cDywSwPz7clZguZ-DWvIiK8Q3urRpErB/view?usp=drivesdk" TargetMode="External"/><Relationship Id="rId30" Type="http://schemas.openxmlformats.org/officeDocument/2006/relationships/hyperlink" Target="https://drive.google.com/file/d/1JZJaeH-hw5EdFQs9KkYZ6KO54n2bsijn/view?usp=drivesdk" TargetMode="External"/><Relationship Id="rId33" Type="http://schemas.openxmlformats.org/officeDocument/2006/relationships/hyperlink" Target="https://drive.google.com/file/d/1rfeZ36Ec_LTsDxa5FcWqM9zj7mWCAIL3/view?usp=drivesdk" TargetMode="External"/><Relationship Id="rId32" Type="http://schemas.openxmlformats.org/officeDocument/2006/relationships/hyperlink" Target="https://drive.google.com/file/d/14OAZw3IiPP8_aFEJzGJKNCppwMIg2-iX/view?usp=drivesdk" TargetMode="External"/><Relationship Id="rId35" Type="http://schemas.openxmlformats.org/officeDocument/2006/relationships/hyperlink" Target="https://drive.google.com/file/d/1QzrcUMvPesONQLkMAo3bSc3qhp3shoRw/view?usp=drivesdk" TargetMode="External"/><Relationship Id="rId34" Type="http://schemas.openxmlformats.org/officeDocument/2006/relationships/hyperlink" Target="https://drive.google.com/file/d/1hOgq1nV9UIv_Gr8LNgAt6ktcujGuj4iQ/view?usp=drivesdk" TargetMode="External"/><Relationship Id="rId37" Type="http://schemas.openxmlformats.org/officeDocument/2006/relationships/hyperlink" Target="https://drive.google.com/file/d/1xYWMUPKiO-B60vlfNTxAoPOX4crFyQU7/view?usp=drivesdk" TargetMode="External"/><Relationship Id="rId36" Type="http://schemas.openxmlformats.org/officeDocument/2006/relationships/hyperlink" Target="https://drive.google.com/file/d/1aS0bqY4c2_3uCu-EHlyTdvAbNhd4MYLu/view?usp=drivesdk" TargetMode="External"/><Relationship Id="rId39" Type="http://schemas.openxmlformats.org/officeDocument/2006/relationships/hyperlink" Target="https://drive.google.com/file/d/1fNjnSRqGoAQnOv140p4sOSG0ObxDBBvQ/view?usp=drivesdk" TargetMode="External"/><Relationship Id="rId38" Type="http://schemas.openxmlformats.org/officeDocument/2006/relationships/hyperlink" Target="https://drive.google.com/file/d/1PmxwYaBfkElxqWJiVrhPzI3zRrOXND1b/view?usp=drivesdk" TargetMode="External"/><Relationship Id="rId20" Type="http://schemas.openxmlformats.org/officeDocument/2006/relationships/hyperlink" Target="https://drive.google.com/file/d/16tXJM_XouW23rnJGbok3-_ok9fp71Kf-/view?usp=drivesdk" TargetMode="External"/><Relationship Id="rId22" Type="http://schemas.openxmlformats.org/officeDocument/2006/relationships/hyperlink" Target="https://drive.google.com/file/d/1yZoSIfKLkZn_pHmoyj2V-5451P8apaZ6/view?usp=drivesdk" TargetMode="External"/><Relationship Id="rId21" Type="http://schemas.openxmlformats.org/officeDocument/2006/relationships/hyperlink" Target="https://drive.google.com/file/d/142JPILBkHaujnvsCds_9XzlwdJH6Az9r/view?usp=drivesdk" TargetMode="External"/><Relationship Id="rId24" Type="http://schemas.openxmlformats.org/officeDocument/2006/relationships/hyperlink" Target="https://drive.google.com/file/d/1XB3ZsSDW9iuYBZfMh8t4jY4vNh6V-L6I/view?usp=drivesdk" TargetMode="External"/><Relationship Id="rId23" Type="http://schemas.openxmlformats.org/officeDocument/2006/relationships/hyperlink" Target="https://drive.google.com/file/d/1R2wkih8T7iai1duFxXaVikZDTj1gyT9J/view?usp=drivesdk" TargetMode="External"/><Relationship Id="rId404" Type="http://schemas.openxmlformats.org/officeDocument/2006/relationships/hyperlink" Target="https://drive.google.com/file/d/1b0wO4iR18Rv1Xm5eihwcJcpX0-40Xbyu/view?usp=drivesdk" TargetMode="External"/><Relationship Id="rId403" Type="http://schemas.openxmlformats.org/officeDocument/2006/relationships/hyperlink" Target="https://drive.google.com/file/d/1_sPGmDn9agC4lo_WD9sroIzsfto9Hf3g/view?usp=drivesdk" TargetMode="External"/><Relationship Id="rId402" Type="http://schemas.openxmlformats.org/officeDocument/2006/relationships/hyperlink" Target="https://drive.google.com/file/d/1w7dmoyf7rNr96cxYmvChMJAZ2eZvKJh0/view?usp=drivesdk" TargetMode="External"/><Relationship Id="rId401" Type="http://schemas.openxmlformats.org/officeDocument/2006/relationships/hyperlink" Target="https://drive.google.com/file/d/1npsYqi9VK_6syp38VaCdBEbTt3Ef7qwJ/view?usp=drivesdk" TargetMode="External"/><Relationship Id="rId407" Type="http://schemas.openxmlformats.org/officeDocument/2006/relationships/drawing" Target="../drawings/drawing14.xml"/><Relationship Id="rId406" Type="http://schemas.openxmlformats.org/officeDocument/2006/relationships/hyperlink" Target="https://drive.google.com/file/d/1jY48eQ6SS_K29NGTI9wvQTZx00FXp-Db/view?usp=drivesdk" TargetMode="External"/><Relationship Id="rId405" Type="http://schemas.openxmlformats.org/officeDocument/2006/relationships/hyperlink" Target="https://drive.google.com/file/d/1-hs4Hw-xy84lehIY3o-c4j9GNL7sNWss/view?usp=drivesdk" TargetMode="External"/><Relationship Id="rId26" Type="http://schemas.openxmlformats.org/officeDocument/2006/relationships/hyperlink" Target="https://drive.google.com/file/d/121BpniC1UQ8lvX82UstB-Vs_DNG9iJTF/view?usp=drivesdk" TargetMode="External"/><Relationship Id="rId25" Type="http://schemas.openxmlformats.org/officeDocument/2006/relationships/hyperlink" Target="https://drive.google.com/file/d/1hcEB9EKuPjpH-PlBp_aVieHPnDBnXwJJ/view?usp=drivesdk" TargetMode="External"/><Relationship Id="rId28" Type="http://schemas.openxmlformats.org/officeDocument/2006/relationships/hyperlink" Target="https://drive.google.com/file/d/1yQHoq7NkZ0m5PEQotVX3Ql3ZmnY2-d45/view?usp=drivesdk" TargetMode="External"/><Relationship Id="rId27" Type="http://schemas.openxmlformats.org/officeDocument/2006/relationships/hyperlink" Target="https://drive.google.com/file/d/16csxUBPpVcGJocYerZF20phgp3dCz3Ml/view?usp=drivesdk" TargetMode="External"/><Relationship Id="rId400" Type="http://schemas.openxmlformats.org/officeDocument/2006/relationships/hyperlink" Target="https://drive.google.com/file/d/1yO7MsZKJf1U_ga-T1TBfKE1hltxPSJic/view?usp=drivesdk" TargetMode="External"/><Relationship Id="rId29" Type="http://schemas.openxmlformats.org/officeDocument/2006/relationships/hyperlink" Target="https://drive.google.com/file/d/1FaxCcg2hbdmWzOSCRsCeiKBllHA5_JNL/view?usp=drivesdk" TargetMode="External"/><Relationship Id="rId11" Type="http://schemas.openxmlformats.org/officeDocument/2006/relationships/hyperlink" Target="https://drive.google.com/file/d/140j6FQLNEd_GkRI0EAfwaCRMc8jnaHha/view?usp=drivesdk" TargetMode="External"/><Relationship Id="rId10" Type="http://schemas.openxmlformats.org/officeDocument/2006/relationships/hyperlink" Target="https://drive.google.com/file/d/1OM_L2CXH7Ec0z6jEo-kWA7jX1nKLLNHK/view?usp=drivesdk" TargetMode="External"/><Relationship Id="rId13" Type="http://schemas.openxmlformats.org/officeDocument/2006/relationships/hyperlink" Target="https://drive.google.com/file/d/1P91vCHrfkVZRt25UYiH_OD4ocOh2Ijg2/view?usp=drivesdk" TargetMode="External"/><Relationship Id="rId12" Type="http://schemas.openxmlformats.org/officeDocument/2006/relationships/hyperlink" Target="https://drive.google.com/file/d/1vDmkmSER06lUkg6npd8ujuCG9166xamb/view?usp=drivesdk" TargetMode="External"/><Relationship Id="rId15" Type="http://schemas.openxmlformats.org/officeDocument/2006/relationships/hyperlink" Target="https://drive.google.com/file/d/1XcRAzWqg7QJJSJEOrs_-usvCc8WH1iX8/view?usp=drivesdk" TargetMode="External"/><Relationship Id="rId14" Type="http://schemas.openxmlformats.org/officeDocument/2006/relationships/hyperlink" Target="https://drive.google.com/file/d/1zEb5A5Ol48QyqggwBLpL2CLXznqCup6K/view?usp=drivesdk" TargetMode="External"/><Relationship Id="rId17" Type="http://schemas.openxmlformats.org/officeDocument/2006/relationships/hyperlink" Target="https://drive.google.com/file/d/1uVi5QwVfjC5cjBA-QvlC76zFG_a7ZVaO/view?usp=drivesdk" TargetMode="External"/><Relationship Id="rId16" Type="http://schemas.openxmlformats.org/officeDocument/2006/relationships/hyperlink" Target="https://drive.google.com/file/d/1lPB3-vQraK23kkD0-pxMYsBGhT6b6SDL/view?usp=drivesdk" TargetMode="External"/><Relationship Id="rId19" Type="http://schemas.openxmlformats.org/officeDocument/2006/relationships/hyperlink" Target="https://drive.google.com/file/d/19ijr9PGQ-j06ByywUX-6qjXyuXVbIdmr/view?usp=drivesdk" TargetMode="External"/><Relationship Id="rId18" Type="http://schemas.openxmlformats.org/officeDocument/2006/relationships/hyperlink" Target="https://drive.google.com/file/d/1hxoAjV3g1qZUzCDdv0BHX9-jrqJK6k5q/view?usp=drivesdk" TargetMode="External"/><Relationship Id="rId84" Type="http://schemas.openxmlformats.org/officeDocument/2006/relationships/hyperlink" Target="https://drive.google.com/file/d/19kaqXg_LsRANuEAl5urgdLaHna_GS0jv/view?usp=drivesdk" TargetMode="External"/><Relationship Id="rId83" Type="http://schemas.openxmlformats.org/officeDocument/2006/relationships/hyperlink" Target="https://drive.google.com/file/d/1UnUWlVdfPylQKUpB-afihWvrZwReaMyU/view?usp=drivesdk" TargetMode="External"/><Relationship Id="rId86" Type="http://schemas.openxmlformats.org/officeDocument/2006/relationships/hyperlink" Target="https://drive.google.com/file/d/1jn7PxE5FCl60JKbiaQyAA4Z6rRb3patu/view?usp=drivesdk" TargetMode="External"/><Relationship Id="rId85" Type="http://schemas.openxmlformats.org/officeDocument/2006/relationships/hyperlink" Target="https://drive.google.com/file/d/1T98Tgxd_nukLtDXOQWnESjdunXBNIZoV/view?usp=drivesdk" TargetMode="External"/><Relationship Id="rId88" Type="http://schemas.openxmlformats.org/officeDocument/2006/relationships/hyperlink" Target="https://drive.google.com/file/d/1LMcZiIgP30A9WYiXFSm_1x_3a0p6NSwS/view?usp=drivesdk" TargetMode="External"/><Relationship Id="rId87" Type="http://schemas.openxmlformats.org/officeDocument/2006/relationships/hyperlink" Target="https://drive.google.com/file/d/1PSRXUJ8shR9t-xncBF70F-RgZ18TMegf/view?usp=drivesdk" TargetMode="External"/><Relationship Id="rId89" Type="http://schemas.openxmlformats.org/officeDocument/2006/relationships/hyperlink" Target="https://drive.google.com/file/d/1n8sGnAUjEnssyZtsbkerb4GoGGg0zbzG/view?usp=drivesdk" TargetMode="External"/><Relationship Id="rId80" Type="http://schemas.openxmlformats.org/officeDocument/2006/relationships/hyperlink" Target="https://drive.google.com/file/d/1WoDuljuRkzQIEnbPIe9__gcE_VAoxafu/view?usp=drivesdk" TargetMode="External"/><Relationship Id="rId82" Type="http://schemas.openxmlformats.org/officeDocument/2006/relationships/hyperlink" Target="https://drive.google.com/file/d/1F02-G6bOOoTF9Nd8hNStImVM9q7dGsos/view?usp=drivesdk" TargetMode="External"/><Relationship Id="rId81" Type="http://schemas.openxmlformats.org/officeDocument/2006/relationships/hyperlink" Target="https://drive.google.com/file/d/1yFT2v4JjbhKFwuYKTCUsva-j12lW9s8U/view?usp=drivesdk" TargetMode="External"/><Relationship Id="rId73" Type="http://schemas.openxmlformats.org/officeDocument/2006/relationships/hyperlink" Target="https://drive.google.com/file/d/19UDUewAv0qJTrMNEQzHK2YDLth-T2GWH/view?usp=drivesdk" TargetMode="External"/><Relationship Id="rId72" Type="http://schemas.openxmlformats.org/officeDocument/2006/relationships/hyperlink" Target="https://drive.google.com/file/d/19zrrZdT5Xn6X9DIeCg9WDMp13Ugkyu1R/view?usp=drivesdk" TargetMode="External"/><Relationship Id="rId75" Type="http://schemas.openxmlformats.org/officeDocument/2006/relationships/hyperlink" Target="https://drive.google.com/file/d/105Wy8GotFLqPYaQiCuvkcpTCmrw6gJOQ/view?usp=drivesdk" TargetMode="External"/><Relationship Id="rId74" Type="http://schemas.openxmlformats.org/officeDocument/2006/relationships/hyperlink" Target="https://drive.google.com/file/d/1Ohh1tPIlGk3RReuekJ4SfreJmnuHWXB7/view?usp=drivesdk" TargetMode="External"/><Relationship Id="rId77" Type="http://schemas.openxmlformats.org/officeDocument/2006/relationships/hyperlink" Target="https://drive.google.com/file/d/1i0NAizV8Uh1fgfTev_kYloktU5D6Nqcs/view?usp=drivesdk" TargetMode="External"/><Relationship Id="rId76" Type="http://schemas.openxmlformats.org/officeDocument/2006/relationships/hyperlink" Target="https://drive.google.com/file/d/1WDO8ulh8jA-6NUpFNMhSP1r2m50rB1W4/view?usp=drivesdk" TargetMode="External"/><Relationship Id="rId79" Type="http://schemas.openxmlformats.org/officeDocument/2006/relationships/hyperlink" Target="https://drive.google.com/file/d/1PXc-19WSUJVwisZFcTKCkQv5-rfekIZg/view?usp=drivesdk" TargetMode="External"/><Relationship Id="rId78" Type="http://schemas.openxmlformats.org/officeDocument/2006/relationships/hyperlink" Target="https://drive.google.com/file/d/1UikDUO9-ypBFrf2qKlhS3_swlHTvuOgY/view?usp=drivesdk" TargetMode="External"/><Relationship Id="rId71" Type="http://schemas.openxmlformats.org/officeDocument/2006/relationships/hyperlink" Target="https://drive.google.com/file/d/1FlHAHcLqG0JD37g7aUN0LC6QLJWw_UgI/view?usp=drivesdk" TargetMode="External"/><Relationship Id="rId70" Type="http://schemas.openxmlformats.org/officeDocument/2006/relationships/hyperlink" Target="https://drive.google.com/file/d/1bdfTXGLBrPuTNCxgFHDmAh5O2n2KovLu/view?usp=drivesdk" TargetMode="External"/><Relationship Id="rId62" Type="http://schemas.openxmlformats.org/officeDocument/2006/relationships/hyperlink" Target="https://drive.google.com/file/d/1Lsa4ssf25iXdfbgBtWO5gp1DQ0hVH6sN/view?usp=drivesdk" TargetMode="External"/><Relationship Id="rId61" Type="http://schemas.openxmlformats.org/officeDocument/2006/relationships/hyperlink" Target="https://drive.google.com/file/d/1YTrNitlxPNjOh_sB7WcWV1k1vddRCgVR/view?usp=drivesdk" TargetMode="External"/><Relationship Id="rId64" Type="http://schemas.openxmlformats.org/officeDocument/2006/relationships/hyperlink" Target="https://drive.google.com/file/d/1sxs6VGgzjZmg-_t7RHvpSXyaHfnnzu-3/view?usp=drivesdk" TargetMode="External"/><Relationship Id="rId63" Type="http://schemas.openxmlformats.org/officeDocument/2006/relationships/hyperlink" Target="https://drive.google.com/file/d/1aXENjJ1x61V5fg4trbZDsA5i_UWxLVMK/view?usp=drivesdk" TargetMode="External"/><Relationship Id="rId66" Type="http://schemas.openxmlformats.org/officeDocument/2006/relationships/hyperlink" Target="https://drive.google.com/file/d/14qipdbwDGj_dela52C7WHS-Ejz1ChVWV/view?usp=drivesdk" TargetMode="External"/><Relationship Id="rId65" Type="http://schemas.openxmlformats.org/officeDocument/2006/relationships/hyperlink" Target="https://drive.google.com/file/d/1zEXpYm2rwO0JyArRQmFdfEDagk4L888K/view?usp=drivesdk" TargetMode="External"/><Relationship Id="rId68" Type="http://schemas.openxmlformats.org/officeDocument/2006/relationships/hyperlink" Target="https://drive.google.com/file/d/1EOsdZDrjLRx_BvxbkLhU_dCJU1a4AYDj/view?usp=drivesdk" TargetMode="External"/><Relationship Id="rId67" Type="http://schemas.openxmlformats.org/officeDocument/2006/relationships/hyperlink" Target="https://drive.google.com/file/d/1k7IzIBaOkhVCqACvZvHOSRD-D0geHdeQ/view?usp=drivesdk" TargetMode="External"/><Relationship Id="rId60" Type="http://schemas.openxmlformats.org/officeDocument/2006/relationships/hyperlink" Target="https://drive.google.com/file/d/19iCOemL8DSXyErUa4oaTNA3MqM3Zj8Pg/view?usp=drivesdk" TargetMode="External"/><Relationship Id="rId69" Type="http://schemas.openxmlformats.org/officeDocument/2006/relationships/hyperlink" Target="https://drive.google.com/file/d/1Up9iqOxJNm3r7xa8ZOha1ZJeXFOpcD2q/view?usp=drivesdk" TargetMode="External"/><Relationship Id="rId51" Type="http://schemas.openxmlformats.org/officeDocument/2006/relationships/hyperlink" Target="https://drive.google.com/file/d/1VHe7pMi5FiSSzIAsKEP6ZdanhqRt-OaZ/view?usp=drivesdk" TargetMode="External"/><Relationship Id="rId50" Type="http://schemas.openxmlformats.org/officeDocument/2006/relationships/hyperlink" Target="https://drive.google.com/file/d/1AYvC7pcGycCoeREDgZMynHUpRRPayrby/view?usp=drivesdk" TargetMode="External"/><Relationship Id="rId53" Type="http://schemas.openxmlformats.org/officeDocument/2006/relationships/hyperlink" Target="https://drive.google.com/file/d/1_OJFzrm97EyMssVxt0kEr35AXEshDZDI/view?usp=drivesdk" TargetMode="External"/><Relationship Id="rId52" Type="http://schemas.openxmlformats.org/officeDocument/2006/relationships/hyperlink" Target="https://drive.google.com/file/d/1D4JWIjs1VcfsO4VkhU92LwGI73EZ6A_P/view?usp=drivesdk" TargetMode="External"/><Relationship Id="rId55" Type="http://schemas.openxmlformats.org/officeDocument/2006/relationships/hyperlink" Target="https://drive.google.com/file/d/1Xg8_xp79yn9IbXXa9dDyclK7g27sGlQI/view?usp=drivesdk" TargetMode="External"/><Relationship Id="rId54" Type="http://schemas.openxmlformats.org/officeDocument/2006/relationships/hyperlink" Target="https://drive.google.com/file/d/1c7FiHd1zsTyZDIqNUxql4hAk9t2H-RUE/view?usp=drivesdk" TargetMode="External"/><Relationship Id="rId57" Type="http://schemas.openxmlformats.org/officeDocument/2006/relationships/hyperlink" Target="https://drive.google.com/file/d/1LSzHpjdUBqSLPwCKuGTkzlnpP6SnQl-R/view?usp=drivesdk" TargetMode="External"/><Relationship Id="rId56" Type="http://schemas.openxmlformats.org/officeDocument/2006/relationships/hyperlink" Target="https://drive.google.com/file/d/1zwkqKtj_5qvndNAw44XmSeqQxEzvvd2Z/view?usp=drivesdk" TargetMode="External"/><Relationship Id="rId59" Type="http://schemas.openxmlformats.org/officeDocument/2006/relationships/hyperlink" Target="https://drive.google.com/file/d/14PzN63G2XGND092nE-CXNn1KO_rg2bJ1/view?usp=drivesdk" TargetMode="External"/><Relationship Id="rId58" Type="http://schemas.openxmlformats.org/officeDocument/2006/relationships/hyperlink" Target="https://drive.google.com/file/d/1ZmqSYqKzXWBxEIvBQ-5Zmjrgg58oSPUT/view?usp=drivesdk" TargetMode="External"/><Relationship Id="rId107" Type="http://schemas.openxmlformats.org/officeDocument/2006/relationships/hyperlink" Target="https://drive.google.com/file/d/1ubnTL2IU3eCL8lyQrrbQoiOGwTjxhEN9/view?usp=drivesdk" TargetMode="External"/><Relationship Id="rId228" Type="http://schemas.openxmlformats.org/officeDocument/2006/relationships/hyperlink" Target="https://drive.google.com/file/d/1IInB7X3mnNhP_kcVhaQDOb6O3ta6TESd/view?usp=drivesdk" TargetMode="External"/><Relationship Id="rId349" Type="http://schemas.openxmlformats.org/officeDocument/2006/relationships/hyperlink" Target="https://drive.google.com/file/d/1q4s64xqLXaCthSxYZsil9K-q69iYgNMg/view?usp=drivesdk" TargetMode="External"/><Relationship Id="rId106" Type="http://schemas.openxmlformats.org/officeDocument/2006/relationships/hyperlink" Target="https://drive.google.com/file/d/1DYIz_8oL8dnnzdjll4hR9Dg8FxBSrmi5/view?usp=drivesdk" TargetMode="External"/><Relationship Id="rId227" Type="http://schemas.openxmlformats.org/officeDocument/2006/relationships/hyperlink" Target="https://drive.google.com/file/d/1KXaI6Y24-cW6FYqqhVOJqHzFxHLMGtFj/view?usp=drivesdk" TargetMode="External"/><Relationship Id="rId348" Type="http://schemas.openxmlformats.org/officeDocument/2006/relationships/hyperlink" Target="https://drive.google.com/file/d/1KAyN4J3QkAk4uFLChGPvi1JMwmk4TRYo/view?usp=drivesdk" TargetMode="External"/><Relationship Id="rId105" Type="http://schemas.openxmlformats.org/officeDocument/2006/relationships/hyperlink" Target="https://drive.google.com/file/d/18i_BrI9UtN7vd2mbCmoQ_dr8HoVbqYgl/view?usp=drivesdk" TargetMode="External"/><Relationship Id="rId226" Type="http://schemas.openxmlformats.org/officeDocument/2006/relationships/hyperlink" Target="https://drive.google.com/file/d/1hXhMyAoN3mevT0Q5IEpbKTrD8Sv2fxiS/view?usp=drivesdk" TargetMode="External"/><Relationship Id="rId347" Type="http://schemas.openxmlformats.org/officeDocument/2006/relationships/hyperlink" Target="https://drive.google.com/file/d/1cPomnYgOZ1UrY_FbyJRAlc7HNe_40lhA/view?usp=drivesdk" TargetMode="External"/><Relationship Id="rId104" Type="http://schemas.openxmlformats.org/officeDocument/2006/relationships/hyperlink" Target="https://drive.google.com/file/d/17Zz_ahuWxnUv9-ok5B3doS-TVBer0rip/view?usp=drivesdk" TargetMode="External"/><Relationship Id="rId225" Type="http://schemas.openxmlformats.org/officeDocument/2006/relationships/hyperlink" Target="https://drive.google.com/file/d/1JukvfYWV73GUwIyvGebFQItdy5tLNgGs/view?usp=drivesdk" TargetMode="External"/><Relationship Id="rId346" Type="http://schemas.openxmlformats.org/officeDocument/2006/relationships/hyperlink" Target="https://drive.google.com/file/d/1pNOpKcJt_B_vAdPWL6s5m0gncm5QlAJZ/view?usp=drivesdk" TargetMode="External"/><Relationship Id="rId109" Type="http://schemas.openxmlformats.org/officeDocument/2006/relationships/hyperlink" Target="https://drive.google.com/file/d/1NrjrbNy5imsXFwA1QWfJsEEzaxSNrvCB/view?usp=drivesdk" TargetMode="External"/><Relationship Id="rId108" Type="http://schemas.openxmlformats.org/officeDocument/2006/relationships/hyperlink" Target="https://drive.google.com/file/d/1Az8or9JGGBhIze1ht93d63kg2JZ5MC_7/view?usp=drivesdk" TargetMode="External"/><Relationship Id="rId229" Type="http://schemas.openxmlformats.org/officeDocument/2006/relationships/hyperlink" Target="https://drive.google.com/file/d/1cXkH1lUn6PwoZHwO_ebG1XNuonMsPYqB/view?usp=drivesdk" TargetMode="External"/><Relationship Id="rId220" Type="http://schemas.openxmlformats.org/officeDocument/2006/relationships/hyperlink" Target="https://drive.google.com/file/d/17TzZN1h34BSIqIYjpIzKa_UFbiHlL7IR/view?usp=drivesdk" TargetMode="External"/><Relationship Id="rId341" Type="http://schemas.openxmlformats.org/officeDocument/2006/relationships/hyperlink" Target="https://drive.google.com/file/d/1augn5LsRbhdFmp7FolwTh9POjqOrjQhg/view?usp=drivesdk" TargetMode="External"/><Relationship Id="rId340" Type="http://schemas.openxmlformats.org/officeDocument/2006/relationships/hyperlink" Target="https://drive.google.com/file/d/1YGeZRH0fCrg4lmIYuRBBN3tj72JeD5Xf/view?usp=drivesdk" TargetMode="External"/><Relationship Id="rId103" Type="http://schemas.openxmlformats.org/officeDocument/2006/relationships/hyperlink" Target="https://drive.google.com/file/d/1I2VuQYpJcOCIysib-atBmv5e2Sz16mwp/view?usp=drivesdk" TargetMode="External"/><Relationship Id="rId224" Type="http://schemas.openxmlformats.org/officeDocument/2006/relationships/hyperlink" Target="https://drive.google.com/file/d/1kCNG-2KUbG4xhE4fDcm-0WzOAW62jOMA/view?usp=drivesdk" TargetMode="External"/><Relationship Id="rId345" Type="http://schemas.openxmlformats.org/officeDocument/2006/relationships/hyperlink" Target="https://drive.google.com/file/d/1YZSBzUVTiBkAP8mbiCCTMOFLLUSGsecA/view?usp=drivesdk" TargetMode="External"/><Relationship Id="rId102" Type="http://schemas.openxmlformats.org/officeDocument/2006/relationships/hyperlink" Target="https://drive.google.com/file/d/1q0CJgkG31cw0LAFXmA54G_RbEY7avd7b/view?usp=drivesdk" TargetMode="External"/><Relationship Id="rId223" Type="http://schemas.openxmlformats.org/officeDocument/2006/relationships/hyperlink" Target="https://drive.google.com/file/d/1p1buNdXeLvUGsYOmd7lf0_7wb2wPbLmk/view?usp=drivesdk" TargetMode="External"/><Relationship Id="rId344" Type="http://schemas.openxmlformats.org/officeDocument/2006/relationships/hyperlink" Target="https://drive.google.com/file/d/1qUf5aW8UP8afDz-qTvRzieBmMN37Ufz2/view?usp=drivesdk" TargetMode="External"/><Relationship Id="rId101" Type="http://schemas.openxmlformats.org/officeDocument/2006/relationships/hyperlink" Target="https://drive.google.com/file/d/1622jdrfILf9NB_oXGt4mMyDnqbfOHJz_/view?usp=drivesdk" TargetMode="External"/><Relationship Id="rId222" Type="http://schemas.openxmlformats.org/officeDocument/2006/relationships/hyperlink" Target="https://drive.google.com/file/d/1BWn7HLmPjordwAIjnutbX_sEW46FjKxC/view?usp=drivesdk" TargetMode="External"/><Relationship Id="rId343" Type="http://schemas.openxmlformats.org/officeDocument/2006/relationships/hyperlink" Target="https://drive.google.com/file/d/1HDnVs8wpX2AQX2XRlTMmKDm2apJfgWUq/view?usp=drivesdk" TargetMode="External"/><Relationship Id="rId100" Type="http://schemas.openxmlformats.org/officeDocument/2006/relationships/hyperlink" Target="https://drive.google.com/file/d/1SS7naHfhroXR50Xz3un7qonoE2AoL8Lx/view?usp=drivesdk" TargetMode="External"/><Relationship Id="rId221" Type="http://schemas.openxmlformats.org/officeDocument/2006/relationships/hyperlink" Target="https://drive.google.com/file/d/1IDTuX6zm2gt2WxjpFAPN39YmWbSekzwL/view?usp=drivesdk" TargetMode="External"/><Relationship Id="rId342" Type="http://schemas.openxmlformats.org/officeDocument/2006/relationships/hyperlink" Target="https://drive.google.com/file/d/1QlHRnzPOSwHkIpo7l_8XoDUx2eS8n2LI/view?usp=drivesdk" TargetMode="External"/><Relationship Id="rId217" Type="http://schemas.openxmlformats.org/officeDocument/2006/relationships/hyperlink" Target="https://drive.google.com/file/d/1Xa6PMO6mcEhN5K8N1M-8o1ntACftlyhu/view?usp=drivesdk" TargetMode="External"/><Relationship Id="rId338" Type="http://schemas.openxmlformats.org/officeDocument/2006/relationships/hyperlink" Target="https://drive.google.com/file/d/1dJ9QQaCl7LWAznnIdSIKzkVLQkKM-a6I/view?usp=drivesdk" TargetMode="External"/><Relationship Id="rId216" Type="http://schemas.openxmlformats.org/officeDocument/2006/relationships/hyperlink" Target="https://drive.google.com/file/d/1Lh2QLIO5RNP62i1tWx1Yg0pvkmoEq9Co/view?usp=drivesdk" TargetMode="External"/><Relationship Id="rId337" Type="http://schemas.openxmlformats.org/officeDocument/2006/relationships/hyperlink" Target="https://drive.google.com/file/d/11O4RBrMm1ndA6JMtUji7AB5sbUonsT-Z/view?usp=drivesdk" TargetMode="External"/><Relationship Id="rId215" Type="http://schemas.openxmlformats.org/officeDocument/2006/relationships/hyperlink" Target="https://drive.google.com/file/d/1cIzpJDbQTg3of2_LJk11vSkCrwBghdgj/view?usp=drivesdk" TargetMode="External"/><Relationship Id="rId336" Type="http://schemas.openxmlformats.org/officeDocument/2006/relationships/hyperlink" Target="https://drive.google.com/file/d/14XvOLr3u7mHMW2Y1114FBeLgWE6fHD_S/view?usp=drivesdk" TargetMode="External"/><Relationship Id="rId214" Type="http://schemas.openxmlformats.org/officeDocument/2006/relationships/hyperlink" Target="https://drive.google.com/file/d/11OiAM3wqOhE0B9EbZVV1QFIHoI1WnsnV/view?usp=drivesdk" TargetMode="External"/><Relationship Id="rId335" Type="http://schemas.openxmlformats.org/officeDocument/2006/relationships/hyperlink" Target="https://drive.google.com/file/d/1vR73biAzbWN4SziQLVnvaGFnhonS8O7K/view?usp=drivesdk" TargetMode="External"/><Relationship Id="rId219" Type="http://schemas.openxmlformats.org/officeDocument/2006/relationships/hyperlink" Target="https://drive.google.com/file/d/13TAEDwNKHl91jX4DqsYKJgmJt_wE6sLI/view?usp=drivesdk" TargetMode="External"/><Relationship Id="rId218" Type="http://schemas.openxmlformats.org/officeDocument/2006/relationships/hyperlink" Target="https://drive.google.com/file/d/127Wmz6T9vEE1Y23_c9WgJsnBZs1FzIqD/view?usp=drivesdk" TargetMode="External"/><Relationship Id="rId339" Type="http://schemas.openxmlformats.org/officeDocument/2006/relationships/hyperlink" Target="https://drive.google.com/file/d/1_vN7wU-8Z0Cey_pKHjhaTgBm3_KD0pBx/view?usp=drivesdk" TargetMode="External"/><Relationship Id="rId330" Type="http://schemas.openxmlformats.org/officeDocument/2006/relationships/hyperlink" Target="https://drive.google.com/file/d/1Yr5wrADFtenx8PiXfsbFlJRx2F60hZdO/view?usp=drivesdk" TargetMode="External"/><Relationship Id="rId213" Type="http://schemas.openxmlformats.org/officeDocument/2006/relationships/hyperlink" Target="https://drive.google.com/file/d/1BIr7IZhxrC-2y8wryvAOUuZ7nly2Sm82/view?usp=drivesdk" TargetMode="External"/><Relationship Id="rId334" Type="http://schemas.openxmlformats.org/officeDocument/2006/relationships/hyperlink" Target="https://drive.google.com/file/d/1kix5Cwo39KobsOvT-9FSyLYfXSAshcDh/view?usp=drivesdk" TargetMode="External"/><Relationship Id="rId212" Type="http://schemas.openxmlformats.org/officeDocument/2006/relationships/hyperlink" Target="https://drive.google.com/file/d/1A4JT7AAs4KxwIOSlpUWEpH568ezZW8Xn/view?usp=drivesdk" TargetMode="External"/><Relationship Id="rId333" Type="http://schemas.openxmlformats.org/officeDocument/2006/relationships/hyperlink" Target="https://drive.google.com/file/d/11lsOoCAUuGyrPjgYd_mlJSkYV1snA716/view?usp=drivesdk" TargetMode="External"/><Relationship Id="rId211" Type="http://schemas.openxmlformats.org/officeDocument/2006/relationships/hyperlink" Target="https://drive.google.com/file/d/1IYNaxrWrM12gS2EtyZlrPjo6jdtmgKc8/view?usp=drivesdk" TargetMode="External"/><Relationship Id="rId332" Type="http://schemas.openxmlformats.org/officeDocument/2006/relationships/hyperlink" Target="https://drive.google.com/file/d/1N5evrXupfGzR3ckyFXYdrWOnCAzyDhPX/view?usp=drivesdk" TargetMode="External"/><Relationship Id="rId210" Type="http://schemas.openxmlformats.org/officeDocument/2006/relationships/hyperlink" Target="https://drive.google.com/file/d/1Ay__4EMwMF7TnTugpzbRjKY32nRpzDS7/view?usp=drivesdk" TargetMode="External"/><Relationship Id="rId331" Type="http://schemas.openxmlformats.org/officeDocument/2006/relationships/hyperlink" Target="https://drive.google.com/file/d/1B1SrgWi_jLn5DzQPDsDdScJObXHgBL0w/view?usp=drivesdk" TargetMode="External"/><Relationship Id="rId370" Type="http://schemas.openxmlformats.org/officeDocument/2006/relationships/hyperlink" Target="https://drive.google.com/file/d/1cnkfiU-GzDPHCZwAIZuxDNkxd10ZDWyU/view?usp=drivesdk" TargetMode="External"/><Relationship Id="rId129" Type="http://schemas.openxmlformats.org/officeDocument/2006/relationships/hyperlink" Target="https://drive.google.com/file/d/1snEj8Czkx0m5fNtE0nft3KqF2dHiLocZ/view?usp=drivesdk" TargetMode="External"/><Relationship Id="rId128" Type="http://schemas.openxmlformats.org/officeDocument/2006/relationships/hyperlink" Target="https://drive.google.com/file/d/17tvEyuxamX83EXCcItMdfFCc7l2w45aw/view?usp=drivesdk" TargetMode="External"/><Relationship Id="rId249" Type="http://schemas.openxmlformats.org/officeDocument/2006/relationships/hyperlink" Target="https://drive.google.com/file/d/1DXn27XAEuWUtPwMjcJOrsUYbcrPhFyKI/view?usp=drivesdk" TargetMode="External"/><Relationship Id="rId127" Type="http://schemas.openxmlformats.org/officeDocument/2006/relationships/hyperlink" Target="https://drive.google.com/file/d/1B56f0vbTOFZX_h1C8LjteTxzms5YN2Qd/view?usp=drivesdk" TargetMode="External"/><Relationship Id="rId248" Type="http://schemas.openxmlformats.org/officeDocument/2006/relationships/hyperlink" Target="https://drive.google.com/file/d/1s9zxNdufm-m3nZU1iv3SffKAuA0oSXHo/view?usp=drivesdk" TargetMode="External"/><Relationship Id="rId369" Type="http://schemas.openxmlformats.org/officeDocument/2006/relationships/hyperlink" Target="https://drive.google.com/file/d/1SSMSPXC78CNWgt3L6Za7Zqsyf8-r151t/view?usp=drivesdk" TargetMode="External"/><Relationship Id="rId126" Type="http://schemas.openxmlformats.org/officeDocument/2006/relationships/hyperlink" Target="https://drive.google.com/file/d/1iknG9nR9pZu6mPK5zm4iQ6DUKIn1BOwM/view?usp=drivesdk" TargetMode="External"/><Relationship Id="rId247" Type="http://schemas.openxmlformats.org/officeDocument/2006/relationships/hyperlink" Target="https://drive.google.com/file/d/1k-c--L5x8_AzP1o20aJKVvPUP308tVUZ/view?usp=drivesdk" TargetMode="External"/><Relationship Id="rId368" Type="http://schemas.openxmlformats.org/officeDocument/2006/relationships/hyperlink" Target="https://drive.google.com/file/d/18Aqh_S_gqZ3rro-xanxBraNqEM2XrgiJ/view?usp=drivesdk" TargetMode="External"/><Relationship Id="rId121" Type="http://schemas.openxmlformats.org/officeDocument/2006/relationships/hyperlink" Target="https://drive.google.com/file/d/10wpsRjuANrXCW_hWe4Gp6fBtllfJiTg1/view?usp=drivesdk" TargetMode="External"/><Relationship Id="rId242" Type="http://schemas.openxmlformats.org/officeDocument/2006/relationships/hyperlink" Target="https://drive.google.com/file/d/1pPsCsj9G-ajssYpSclazPh8CBP__pX-s/view?usp=drivesdk" TargetMode="External"/><Relationship Id="rId363" Type="http://schemas.openxmlformats.org/officeDocument/2006/relationships/hyperlink" Target="https://drive.google.com/file/d/1h1LEo1WI_6NId70xXFWfJI4L1-PxROpv/view?usp=drivesdk" TargetMode="External"/><Relationship Id="rId120" Type="http://schemas.openxmlformats.org/officeDocument/2006/relationships/hyperlink" Target="https://drive.google.com/file/d/1OhGRfqfN8r1HOdXSBNlcHCKQV7N6HjO6/view?usp=drivesdk" TargetMode="External"/><Relationship Id="rId241" Type="http://schemas.openxmlformats.org/officeDocument/2006/relationships/hyperlink" Target="https://drive.google.com/file/d/1xpYz5M25r02cyxeUxD0dtzPkWPwW-xxc/view?usp=drivesdk" TargetMode="External"/><Relationship Id="rId362" Type="http://schemas.openxmlformats.org/officeDocument/2006/relationships/hyperlink" Target="https://drive.google.com/file/d/1vM_jm1QHRn7OqQjeF2QFjwwXa8BFEMB2/view?usp=drivesdk" TargetMode="External"/><Relationship Id="rId240" Type="http://schemas.openxmlformats.org/officeDocument/2006/relationships/hyperlink" Target="https://drive.google.com/file/d/1lkw_h18xPAU4-RNcbW1QVkR_JHrS2SXQ/view?usp=drivesdk" TargetMode="External"/><Relationship Id="rId361" Type="http://schemas.openxmlformats.org/officeDocument/2006/relationships/hyperlink" Target="https://drive.google.com/file/d/10Ia3xPOpCKpzypivTS_9dezp9mR2IxJK/view?usp=drivesdk" TargetMode="External"/><Relationship Id="rId360" Type="http://schemas.openxmlformats.org/officeDocument/2006/relationships/hyperlink" Target="https://drive.google.com/file/d/19aIKt4m1RVUgIIqet7KAaWvsOomuGw0e/view?usp=drivesdk" TargetMode="External"/><Relationship Id="rId125" Type="http://schemas.openxmlformats.org/officeDocument/2006/relationships/hyperlink" Target="https://drive.google.com/file/d/1TmkiAz8QhqCZ9qAvBEzmjCEAKXbqA-XE/view?usp=drivesdk" TargetMode="External"/><Relationship Id="rId246" Type="http://schemas.openxmlformats.org/officeDocument/2006/relationships/hyperlink" Target="https://drive.google.com/file/d/13zwPhslSLTtGrHLqystjb0_smdM5KJob/view?usp=drivesdk" TargetMode="External"/><Relationship Id="rId367" Type="http://schemas.openxmlformats.org/officeDocument/2006/relationships/hyperlink" Target="https://drive.google.com/file/d/1GiNtDI2PS_E3mSL-T-QU4CESBH4-Z5yf/view?usp=drivesdk" TargetMode="External"/><Relationship Id="rId124" Type="http://schemas.openxmlformats.org/officeDocument/2006/relationships/hyperlink" Target="https://drive.google.com/file/d/1gCXFl69NT-fdSjVuls-31H4OD90oZi_q/view?usp=drivesdk" TargetMode="External"/><Relationship Id="rId245" Type="http://schemas.openxmlformats.org/officeDocument/2006/relationships/hyperlink" Target="https://drive.google.com/file/d/1qrgymFDhb6jJUQuXi6wa4nqos_c68Qu8/view?usp=drivesdk" TargetMode="External"/><Relationship Id="rId366" Type="http://schemas.openxmlformats.org/officeDocument/2006/relationships/hyperlink" Target="https://drive.google.com/file/d/1LcNg92xbeHK6qldI9UVIFQln7XOYSyHO/view?usp=drivesdk" TargetMode="External"/><Relationship Id="rId123" Type="http://schemas.openxmlformats.org/officeDocument/2006/relationships/hyperlink" Target="https://drive.google.com/file/d/18gT58RCYYd65KLJ57VtblNfKz5TDiut9/view?usp=drivesdk" TargetMode="External"/><Relationship Id="rId244" Type="http://schemas.openxmlformats.org/officeDocument/2006/relationships/hyperlink" Target="https://drive.google.com/file/d/1YL0osAI05QIHZD_BqUTNVLnhqaoCNmEV/view?usp=drivesdk" TargetMode="External"/><Relationship Id="rId365" Type="http://schemas.openxmlformats.org/officeDocument/2006/relationships/hyperlink" Target="https://drive.google.com/file/d/1lZK6v_E5D_jTcJdeY3wHMGy-UPpmY0Ls/view?usp=drivesdk" TargetMode="External"/><Relationship Id="rId122" Type="http://schemas.openxmlformats.org/officeDocument/2006/relationships/hyperlink" Target="https://drive.google.com/file/d/10BfCWSCkopwcPoDJGZgX4TeweEkiqzxl/view?usp=drivesdk" TargetMode="External"/><Relationship Id="rId243" Type="http://schemas.openxmlformats.org/officeDocument/2006/relationships/hyperlink" Target="https://drive.google.com/file/d/1hrTVjTEUrZz_q28_0KPXq9iq3T_OM2It/view?usp=drivesdk" TargetMode="External"/><Relationship Id="rId364" Type="http://schemas.openxmlformats.org/officeDocument/2006/relationships/hyperlink" Target="https://drive.google.com/file/d/1cOewdilxjevpzY8afmmpOGBcMPhPKuvZ/view?usp=drivesdk" TargetMode="External"/><Relationship Id="rId95" Type="http://schemas.openxmlformats.org/officeDocument/2006/relationships/hyperlink" Target="https://drive.google.com/file/d/1P7BO1VLmgM-iGxBA1fU6ybB40cQf4SGZ/view?usp=drivesdk" TargetMode="External"/><Relationship Id="rId94" Type="http://schemas.openxmlformats.org/officeDocument/2006/relationships/hyperlink" Target="https://drive.google.com/file/d/1hE_nzJP-Qwf1L15_qZ6DizoFcgWRZFJ9/view?usp=drivesdk" TargetMode="External"/><Relationship Id="rId97" Type="http://schemas.openxmlformats.org/officeDocument/2006/relationships/hyperlink" Target="https://drive.google.com/file/d/1Y-U3RdvehyKbCJ_t5N_gQP-f5bkOYwtQ/view?usp=drivesdk" TargetMode="External"/><Relationship Id="rId96" Type="http://schemas.openxmlformats.org/officeDocument/2006/relationships/hyperlink" Target="https://drive.google.com/file/d/18dmcQYIFvu0GN-7WUj4qf6QlIa6vPjnd/view?usp=drivesdk" TargetMode="External"/><Relationship Id="rId99" Type="http://schemas.openxmlformats.org/officeDocument/2006/relationships/hyperlink" Target="https://drive.google.com/file/d/1YLnVz4MJ0UEhILDJ01bYL3lBMY9HPs_d/view?usp=drivesdk" TargetMode="External"/><Relationship Id="rId98" Type="http://schemas.openxmlformats.org/officeDocument/2006/relationships/hyperlink" Target="https://drive.google.com/file/d/1bhmh3sBcsalveo_7rBFdURAfjJEdy3wP/view?usp=drivesdk" TargetMode="External"/><Relationship Id="rId91" Type="http://schemas.openxmlformats.org/officeDocument/2006/relationships/hyperlink" Target="https://drive.google.com/file/d/11UwWsN1hz2-zJooky34Y9qgBt9h43KKX/view?usp=drivesdk" TargetMode="External"/><Relationship Id="rId90" Type="http://schemas.openxmlformats.org/officeDocument/2006/relationships/hyperlink" Target="https://drive.google.com/file/d/1HquhyAcoOeji1df6DLzBm7lTKNj5zcm2/view?usp=drivesdk" TargetMode="External"/><Relationship Id="rId93" Type="http://schemas.openxmlformats.org/officeDocument/2006/relationships/hyperlink" Target="https://drive.google.com/file/d/1OiWof-0yHb7Py_jJql29ONw7p0KMy0pZ/view?usp=drivesdk" TargetMode="External"/><Relationship Id="rId92" Type="http://schemas.openxmlformats.org/officeDocument/2006/relationships/hyperlink" Target="https://drive.google.com/file/d/1QeciAgWQcGFwm-srfVUpphMUmq6i8hNg/view?usp=drivesdk" TargetMode="External"/><Relationship Id="rId118" Type="http://schemas.openxmlformats.org/officeDocument/2006/relationships/hyperlink" Target="https://drive.google.com/file/d/1LNA6nGUODfKA2iTYkhxIFWKQLebSR0QT/view?usp=drivesdk" TargetMode="External"/><Relationship Id="rId239" Type="http://schemas.openxmlformats.org/officeDocument/2006/relationships/hyperlink" Target="https://drive.google.com/file/d/1YLm46yd-DrFgCIoLzfQoxYm0NVJarTcQ/view?usp=drivesdk" TargetMode="External"/><Relationship Id="rId117" Type="http://schemas.openxmlformats.org/officeDocument/2006/relationships/hyperlink" Target="https://drive.google.com/file/d/1a6L78jhtaWBeLc-ZzRv1t2IDI14a3V3Q/view?usp=drivesdk" TargetMode="External"/><Relationship Id="rId238" Type="http://schemas.openxmlformats.org/officeDocument/2006/relationships/hyperlink" Target="https://drive.google.com/file/d/1GrF5mb1PNIvi8Qpakk_r6fdHZOt4_SCh/view?usp=drivesdk" TargetMode="External"/><Relationship Id="rId359" Type="http://schemas.openxmlformats.org/officeDocument/2006/relationships/hyperlink" Target="https://drive.google.com/file/d/1m-9GkN0Vwz9Um_JV3SfLpqwcjMJlZoRc/view?usp=drivesdk" TargetMode="External"/><Relationship Id="rId116" Type="http://schemas.openxmlformats.org/officeDocument/2006/relationships/hyperlink" Target="https://drive.google.com/file/d/119c1SmMgO99SdQZEMWbhdBSt_rNUkrkg/view?usp=drivesdk" TargetMode="External"/><Relationship Id="rId237" Type="http://schemas.openxmlformats.org/officeDocument/2006/relationships/hyperlink" Target="https://drive.google.com/file/d/1Z4vrh36qCszgIZ7gt3UX-n9ifcAYSAV_/view?usp=drivesdk" TargetMode="External"/><Relationship Id="rId358" Type="http://schemas.openxmlformats.org/officeDocument/2006/relationships/hyperlink" Target="https://drive.google.com/file/d/1Wz7jZhGmx2ET92qoi8tqZnQVeWVAeffE/view?usp=drivesdk" TargetMode="External"/><Relationship Id="rId115" Type="http://schemas.openxmlformats.org/officeDocument/2006/relationships/hyperlink" Target="https://drive.google.com/file/d/1GEFG0P6AdC66oovzmN_e8hgwFjtsSujc/view?usp=drivesdk" TargetMode="External"/><Relationship Id="rId236" Type="http://schemas.openxmlformats.org/officeDocument/2006/relationships/hyperlink" Target="https://drive.google.com/file/d/1bZM93BqScDaCJxspEimaFVJVq5uBQ9L0/view?usp=drivesdk" TargetMode="External"/><Relationship Id="rId357" Type="http://schemas.openxmlformats.org/officeDocument/2006/relationships/hyperlink" Target="https://drive.google.com/file/d/1FNUpoGcC-XTcn21BoG4w9qkHTLxYLk6o/view?usp=drivesdk" TargetMode="External"/><Relationship Id="rId119" Type="http://schemas.openxmlformats.org/officeDocument/2006/relationships/hyperlink" Target="https://drive.google.com/file/d/1AkbQtgBIaNIUfe4ZxMplgQujZ6I7-m0A/view?usp=drivesdk" TargetMode="External"/><Relationship Id="rId110" Type="http://schemas.openxmlformats.org/officeDocument/2006/relationships/hyperlink" Target="https://drive.google.com/file/d/1JMb8SnkD37--LOYWTy3aLk2np8ftzitx/view?usp=drivesdk" TargetMode="External"/><Relationship Id="rId231" Type="http://schemas.openxmlformats.org/officeDocument/2006/relationships/hyperlink" Target="https://drive.google.com/file/d/189v_CdBJk93In2-snDOnaWfCyvCi4xDA/view?usp=drivesdk" TargetMode="External"/><Relationship Id="rId352" Type="http://schemas.openxmlformats.org/officeDocument/2006/relationships/hyperlink" Target="https://drive.google.com/file/d/11gYFWPO5dQxSsjRZGEb8oQIMhEhtKGsN/view?usp=drivesdk" TargetMode="External"/><Relationship Id="rId230" Type="http://schemas.openxmlformats.org/officeDocument/2006/relationships/hyperlink" Target="https://drive.google.com/file/d/1z8PCedUG4qQ7_MOp1KjGykEgyrpRK-OT/view?usp=drivesdk" TargetMode="External"/><Relationship Id="rId351" Type="http://schemas.openxmlformats.org/officeDocument/2006/relationships/hyperlink" Target="https://drive.google.com/file/d/13sd987Znf5XyiNXuhMGu6VHsiTUuclyi/view?usp=drivesdk" TargetMode="External"/><Relationship Id="rId350" Type="http://schemas.openxmlformats.org/officeDocument/2006/relationships/hyperlink" Target="https://drive.google.com/file/d/1fbTtAzIJ9eVdcLG8qUqjgMxkNjoeoIBB/view?usp=drivesdk" TargetMode="External"/><Relationship Id="rId114" Type="http://schemas.openxmlformats.org/officeDocument/2006/relationships/hyperlink" Target="https://drive.google.com/file/d/1G9Nlcp5Qnulg9grmndJbATe9nqweIVvU/view?usp=drivesdk" TargetMode="External"/><Relationship Id="rId235" Type="http://schemas.openxmlformats.org/officeDocument/2006/relationships/hyperlink" Target="https://drive.google.com/file/d/1qOy6HNk7CecelGaFNvRfYLwiUWzqf2c5/view?usp=drivesdk" TargetMode="External"/><Relationship Id="rId356" Type="http://schemas.openxmlformats.org/officeDocument/2006/relationships/hyperlink" Target="https://drive.google.com/file/d/1JaLGe-CwRMaWLHUQU4VIneGNI8DZW4ww/view?usp=drivesdk" TargetMode="External"/><Relationship Id="rId113" Type="http://schemas.openxmlformats.org/officeDocument/2006/relationships/hyperlink" Target="https://drive.google.com/file/d/1SNmQ6d-eVJYKZkL3G5wBKkfvSX82xpwf/view?usp=drivesdk" TargetMode="External"/><Relationship Id="rId234" Type="http://schemas.openxmlformats.org/officeDocument/2006/relationships/hyperlink" Target="https://drive.google.com/file/d/1soR6Si6Y5_e2chsBVvHz895EhILF-Lav/view?usp=drivesdk" TargetMode="External"/><Relationship Id="rId355" Type="http://schemas.openxmlformats.org/officeDocument/2006/relationships/hyperlink" Target="https://drive.google.com/file/d/1ozmHdV2yy7OOGjdL3jPeYf-QJNdjbFpx/view?usp=drivesdk" TargetMode="External"/><Relationship Id="rId112" Type="http://schemas.openxmlformats.org/officeDocument/2006/relationships/hyperlink" Target="https://drive.google.com/file/d/1PEet7PbV0ipTKU7VWfw-SzrzeIgo-kmr/view?usp=drivesdk" TargetMode="External"/><Relationship Id="rId233" Type="http://schemas.openxmlformats.org/officeDocument/2006/relationships/hyperlink" Target="https://drive.google.com/file/d/1SKRo22vBNFfN3X8rFnVKjaz7v1rutMl1/view?usp=drivesdk" TargetMode="External"/><Relationship Id="rId354" Type="http://schemas.openxmlformats.org/officeDocument/2006/relationships/hyperlink" Target="https://drive.google.com/file/d/1uas0_v6LKRi-xm9aQt4GdE0pm79eY2nK/view?usp=drivesdk" TargetMode="External"/><Relationship Id="rId111" Type="http://schemas.openxmlformats.org/officeDocument/2006/relationships/hyperlink" Target="https://drive.google.com/file/d/1ee13BBF0_JcrSIz7W6UV0A1hW-e3q9ZJ/view?usp=drivesdk" TargetMode="External"/><Relationship Id="rId232" Type="http://schemas.openxmlformats.org/officeDocument/2006/relationships/hyperlink" Target="https://drive.google.com/file/d/1EUxIl_yvZohQ6QnQBFGHatrd-5hFiyAz/view?usp=drivesdk" TargetMode="External"/><Relationship Id="rId353" Type="http://schemas.openxmlformats.org/officeDocument/2006/relationships/hyperlink" Target="https://drive.google.com/file/d/1-J51d1XJyUFDjjMD97lsesLEozyuoo8T/view?usp=drivesdk" TargetMode="External"/><Relationship Id="rId305" Type="http://schemas.openxmlformats.org/officeDocument/2006/relationships/hyperlink" Target="https://drive.google.com/file/d/1q6szLUf5OiDTo7VbJTS9VqY5MNBxpwQW/view?usp=drivesdk" TargetMode="External"/><Relationship Id="rId304" Type="http://schemas.openxmlformats.org/officeDocument/2006/relationships/hyperlink" Target="https://drive.google.com/file/d/1IXWEVNTkWzQGA4U0fmB7NP9svejdeS-I/view?usp=drivesdk" TargetMode="External"/><Relationship Id="rId303" Type="http://schemas.openxmlformats.org/officeDocument/2006/relationships/hyperlink" Target="https://drive.google.com/file/d/18f8dYX2Yw62-AGwz_PJizIKqflBAF77-/view?usp=drivesdk" TargetMode="External"/><Relationship Id="rId302" Type="http://schemas.openxmlformats.org/officeDocument/2006/relationships/hyperlink" Target="https://drive.google.com/file/d/1MYdGrAdWrbH7q6JMw09vvGNTSIiS9IdT/view?usp=drivesdk" TargetMode="External"/><Relationship Id="rId309" Type="http://schemas.openxmlformats.org/officeDocument/2006/relationships/hyperlink" Target="https://drive.google.com/file/d/1N3R1ym3dDoJxsRpcCy3xua1ujpdu18r0/view?usp=drivesdk" TargetMode="External"/><Relationship Id="rId308" Type="http://schemas.openxmlformats.org/officeDocument/2006/relationships/hyperlink" Target="https://drive.google.com/file/d/1vWL_XOKlXnWMaWSw6NenYQEpP4hGnxrT/view?usp=drivesdk" TargetMode="External"/><Relationship Id="rId307" Type="http://schemas.openxmlformats.org/officeDocument/2006/relationships/hyperlink" Target="https://drive.google.com/file/d/1407c8aTpjOKyQaZP2lpHKUVzK26GdlU3/view?usp=drivesdk" TargetMode="External"/><Relationship Id="rId306" Type="http://schemas.openxmlformats.org/officeDocument/2006/relationships/hyperlink" Target="https://drive.google.com/file/d/1epQa5M0sjc5mwc22wHwseg4irU0fiZ1Y/view?usp=drivesdk" TargetMode="External"/><Relationship Id="rId301" Type="http://schemas.openxmlformats.org/officeDocument/2006/relationships/hyperlink" Target="https://drive.google.com/file/d/1Vd20Xkiy7_mt_WPyQpfxWvmYS3rUA4Zh/view?usp=drivesdk" TargetMode="External"/><Relationship Id="rId300" Type="http://schemas.openxmlformats.org/officeDocument/2006/relationships/hyperlink" Target="https://drive.google.com/file/d/1bE-dRHELbHrb0uY_b10NKcnNajSPWgvv/view?usp=drivesdk" TargetMode="External"/><Relationship Id="rId206" Type="http://schemas.openxmlformats.org/officeDocument/2006/relationships/hyperlink" Target="https://drive.google.com/file/d/1xsEyoafcHDbpZg5xQV-3QBJf3iCfuaeY/view?usp=drivesdk" TargetMode="External"/><Relationship Id="rId327" Type="http://schemas.openxmlformats.org/officeDocument/2006/relationships/hyperlink" Target="https://drive.google.com/file/d/1ustZPhXE2SLFijkJm6O72jw0eKo9zNjq/view?usp=drivesdk" TargetMode="External"/><Relationship Id="rId205" Type="http://schemas.openxmlformats.org/officeDocument/2006/relationships/hyperlink" Target="https://drive.google.com/file/d/1tvWkANBSA4CkSbtm5XW9VOSJChAZuwBh/view?usp=drivesdk" TargetMode="External"/><Relationship Id="rId326" Type="http://schemas.openxmlformats.org/officeDocument/2006/relationships/hyperlink" Target="https://drive.google.com/file/d/1abA6iraSjcOrvZmGE5ssuUYEcLpJm2Pl/view?usp=drivesdk" TargetMode="External"/><Relationship Id="rId204" Type="http://schemas.openxmlformats.org/officeDocument/2006/relationships/hyperlink" Target="https://drive.google.com/file/d/1u40j67GPObLYMjNjQtlVJGMd29EpbdVs/view?usp=drivesdk" TargetMode="External"/><Relationship Id="rId325" Type="http://schemas.openxmlformats.org/officeDocument/2006/relationships/hyperlink" Target="https://drive.google.com/file/d/1JRvqcgUH5_nmWfs9QLTh1zHibkgAJv67/view?usp=drivesdk" TargetMode="External"/><Relationship Id="rId203" Type="http://schemas.openxmlformats.org/officeDocument/2006/relationships/hyperlink" Target="https://drive.google.com/file/d/1VSEDxqimnrrHMRwDjjwSRNb1nqFkgou4/view?usp=drivesdk" TargetMode="External"/><Relationship Id="rId324" Type="http://schemas.openxmlformats.org/officeDocument/2006/relationships/hyperlink" Target="https://drive.google.com/file/d/1T-RwUsrcRFMIgtd3DIaSbenFN_fB75EB/view?usp=drivesdk" TargetMode="External"/><Relationship Id="rId209" Type="http://schemas.openxmlformats.org/officeDocument/2006/relationships/hyperlink" Target="https://drive.google.com/file/d/1oHk02R3FSez15gtBMrelJ_TzVkFgYJV0/view?usp=drivesdk" TargetMode="External"/><Relationship Id="rId208" Type="http://schemas.openxmlformats.org/officeDocument/2006/relationships/hyperlink" Target="https://drive.google.com/file/d/1yYtROH_FjvEoFPxtNE5o8AFVyZpg7lsg/view?usp=drivesdk" TargetMode="External"/><Relationship Id="rId329" Type="http://schemas.openxmlformats.org/officeDocument/2006/relationships/hyperlink" Target="https://drive.google.com/file/d/1WyKqgtLTZJN9IU9vLnkQdt9nbyrZ9W8f/view?usp=drivesdk" TargetMode="External"/><Relationship Id="rId207" Type="http://schemas.openxmlformats.org/officeDocument/2006/relationships/hyperlink" Target="https://drive.google.com/file/d/1UaY_KcqoQEnsFRHvHGR56kqhxMv__g0k/view?usp=drivesdk" TargetMode="External"/><Relationship Id="rId328" Type="http://schemas.openxmlformats.org/officeDocument/2006/relationships/hyperlink" Target="https://drive.google.com/file/d/1UhdqQxLo6baVmTa5SwL-nfJZFoLubp-i/view?usp=drivesdk" TargetMode="External"/><Relationship Id="rId202" Type="http://schemas.openxmlformats.org/officeDocument/2006/relationships/hyperlink" Target="https://drive.google.com/file/d/12nopT3S8Kopgx2DHF68JI1nANZ_x_93t/view?usp=drivesdk" TargetMode="External"/><Relationship Id="rId323" Type="http://schemas.openxmlformats.org/officeDocument/2006/relationships/hyperlink" Target="https://drive.google.com/file/d/1KERtlNag3-k6WliLMERzZytv20MYGYlq/view?usp=drivesdk" TargetMode="External"/><Relationship Id="rId201" Type="http://schemas.openxmlformats.org/officeDocument/2006/relationships/hyperlink" Target="https://drive.google.com/file/d/1diri2uZvzL4OG0eY5b6Bpi-qCLCsiEVV/view?usp=drivesdk" TargetMode="External"/><Relationship Id="rId322" Type="http://schemas.openxmlformats.org/officeDocument/2006/relationships/hyperlink" Target="https://drive.google.com/file/d/1tiZpvzUogIS0Gy-bR55MnyPpKFcIzSZB/view?usp=drivesdk" TargetMode="External"/><Relationship Id="rId200" Type="http://schemas.openxmlformats.org/officeDocument/2006/relationships/hyperlink" Target="https://drive.google.com/file/d/1dFOTruAmMjPRAh9_knU_kz1wlONz9rYG/view?usp=drivesdk" TargetMode="External"/><Relationship Id="rId321" Type="http://schemas.openxmlformats.org/officeDocument/2006/relationships/hyperlink" Target="https://drive.google.com/file/d/1g313qMmPqaOpLLgD66W9gSAv0Eemm8ER/view?usp=drivesdk" TargetMode="External"/><Relationship Id="rId320" Type="http://schemas.openxmlformats.org/officeDocument/2006/relationships/hyperlink" Target="https://drive.google.com/file/d/10yt-4jd2OdY-zCYPoeaxm7eVDVyhKf2Q/view?usp=drivesdk" TargetMode="External"/><Relationship Id="rId316" Type="http://schemas.openxmlformats.org/officeDocument/2006/relationships/hyperlink" Target="https://drive.google.com/file/d/1rDRQdziBf-NWvWZwIu2XQ63FblVbEHWC/view?usp=drivesdk" TargetMode="External"/><Relationship Id="rId315" Type="http://schemas.openxmlformats.org/officeDocument/2006/relationships/hyperlink" Target="https://drive.google.com/file/d/1EN6Rg8qQQPkygJ7nU_h4xq4zo1bK18T3/view?usp=drivesdk" TargetMode="External"/><Relationship Id="rId314" Type="http://schemas.openxmlformats.org/officeDocument/2006/relationships/hyperlink" Target="https://drive.google.com/file/d/1ZYaEFgzN_GJpM8xLIp4ncTflidlxrCMD/view?usp=drivesdk" TargetMode="External"/><Relationship Id="rId313" Type="http://schemas.openxmlformats.org/officeDocument/2006/relationships/hyperlink" Target="https://drive.google.com/file/d/1Ln_2o59bXAgp2YvLDVtvB0WbF4XmdV1o/view?usp=drivesdk" TargetMode="External"/><Relationship Id="rId319" Type="http://schemas.openxmlformats.org/officeDocument/2006/relationships/hyperlink" Target="https://drive.google.com/file/d/1xgK2zrv9m1ZkzYZ0B31D1RqrlRc69FjP/view?usp=drivesdk" TargetMode="External"/><Relationship Id="rId318" Type="http://schemas.openxmlformats.org/officeDocument/2006/relationships/hyperlink" Target="https://drive.google.com/file/d/1IJu5_LjI24_nUEphleJgPYjco0Z2iBTq/view?usp=drivesdk" TargetMode="External"/><Relationship Id="rId317" Type="http://schemas.openxmlformats.org/officeDocument/2006/relationships/hyperlink" Target="https://drive.google.com/file/d/138oWVqk5Ox2tYUzcaj24FjnrgXMUJ_-u/view?usp=drivesdk" TargetMode="External"/><Relationship Id="rId312" Type="http://schemas.openxmlformats.org/officeDocument/2006/relationships/hyperlink" Target="https://drive.google.com/file/d/1Fq16x0K9S9-AYT4GoaWPTU-Mbx9A4cAI/view?usp=drivesdk" TargetMode="External"/><Relationship Id="rId311" Type="http://schemas.openxmlformats.org/officeDocument/2006/relationships/hyperlink" Target="https://drive.google.com/file/d/1bPrTv4_dHknY4vdeshaLnAWVVotJHzkL/view?usp=drivesdk" TargetMode="External"/><Relationship Id="rId310" Type="http://schemas.openxmlformats.org/officeDocument/2006/relationships/hyperlink" Target="https://drive.google.com/file/d/1YfSler5s76NxmvCPaK2yHkAYpUgg1DjM/view?usp=drivesdk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mIpEqofG4uiLfllAmsgZRBiYOL27DOZT/view?usp=drivesdk" TargetMode="External"/><Relationship Id="rId2" Type="http://schemas.openxmlformats.org/officeDocument/2006/relationships/hyperlink" Target="https://drive.google.com/file/d/1McCElHx_7zrci5a0_LYPaUKMLolZwAb6/view?usp=drivesdk" TargetMode="External"/><Relationship Id="rId3" Type="http://schemas.openxmlformats.org/officeDocument/2006/relationships/hyperlink" Target="https://drive.google.com/file/d/1iTvY9SRmTXT6JC5_vlBdtys1306nrSff/view?usp=drivesdk" TargetMode="External"/><Relationship Id="rId4" Type="http://schemas.openxmlformats.org/officeDocument/2006/relationships/hyperlink" Target="https://drive.google.com/file/d/148JrxezWfeLaD67hH7bk8nMdik_9_JqO/view?usp=drivesdk" TargetMode="External"/><Relationship Id="rId5" Type="http://schemas.openxmlformats.org/officeDocument/2006/relationships/hyperlink" Target="https://drive.google.com/file/d/18BoJsPjJhAL224gDGi6qdPuAVUAww58r/view?usp=drivesdk" TargetMode="External"/><Relationship Id="rId6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l.no/" TargetMode="External"/><Relationship Id="rId2" Type="http://schemas.openxmlformats.org/officeDocument/2006/relationships/hyperlink" Target="https://drive.google.com/file/d/1StoI81-qNy4csFIoriY6gVWqM6scb6HV/view?usp=drivesdk" TargetMode="External"/><Relationship Id="rId3" Type="http://schemas.openxmlformats.org/officeDocument/2006/relationships/hyperlink" Target="https://drive.google.com/file/d/1r4OIUpa-34-J2b_L7F9Bs51hOX1qECnG/view?usp=drivesdk" TargetMode="External"/><Relationship Id="rId4" Type="http://schemas.openxmlformats.org/officeDocument/2006/relationships/hyperlink" Target="https://drive.google.com/file/d/1dK6f5C-vJBR4dcgn8lMaGOC1nOgE3WJv/view?usp=drivesdk" TargetMode="External"/><Relationship Id="rId9" Type="http://schemas.openxmlformats.org/officeDocument/2006/relationships/hyperlink" Target="https://drive.google.com/file/d/13mcZBCxgEyTIY3FDBvNlBptt1xS_ZJUh/view?usp=drivesdk" TargetMode="External"/><Relationship Id="rId5" Type="http://schemas.openxmlformats.org/officeDocument/2006/relationships/hyperlink" Target="https://drive.google.com/file/d/1eMC9YOe_tn-IBgROONnykVVZFtJJ1ciz/view?usp=drivesdk" TargetMode="External"/><Relationship Id="rId6" Type="http://schemas.openxmlformats.org/officeDocument/2006/relationships/hyperlink" Target="https://drive.google.com/file/d/1Hzq83VEA-pcODoWDv-ADywyr4iI5tDG2/view?usp=drivesdk" TargetMode="External"/><Relationship Id="rId7" Type="http://schemas.openxmlformats.org/officeDocument/2006/relationships/hyperlink" Target="https://drive.google.com/file/d/1DlAVGv6P4Cj44PooZQMIcPWuzcnhpbJL/view?usp=drivesdk" TargetMode="External"/><Relationship Id="rId8" Type="http://schemas.openxmlformats.org/officeDocument/2006/relationships/hyperlink" Target="https://drive.google.com/file/d/1XLHbElLdTnfy5ngd52dJ9J4Bex5ySjTm/view?usp=drivesdk" TargetMode="External"/><Relationship Id="rId20" Type="http://schemas.openxmlformats.org/officeDocument/2006/relationships/hyperlink" Target="https://drive.google.com/file/d/152ZvfKXPkTsAozYn4D0DacCq8c3QlgpK/view?usp=drivesdk" TargetMode="External"/><Relationship Id="rId22" Type="http://schemas.openxmlformats.org/officeDocument/2006/relationships/hyperlink" Target="https://drive.google.com/file/d/1L0rsukTJJ5UVQ1LMDzqw-XsiEpBtrPzF/view?usp=drivesdk" TargetMode="External"/><Relationship Id="rId21" Type="http://schemas.openxmlformats.org/officeDocument/2006/relationships/hyperlink" Target="https://drive.google.com/file/d/1oqv83iyn8e-IE0aJyRd81t4QdePg3d3K/view?usp=drivesdk" TargetMode="External"/><Relationship Id="rId24" Type="http://schemas.openxmlformats.org/officeDocument/2006/relationships/hyperlink" Target="https://drive.google.com/file/d/1um1wLCsU7G0fi8oT_2IM-WwZ41i71lzm/view?usp=sharing" TargetMode="External"/><Relationship Id="rId23" Type="http://schemas.openxmlformats.org/officeDocument/2006/relationships/hyperlink" Target="https://drive.google.com/file/d/1um1wLCsU7G0fi8oT_2IM-WwZ41i71lzm/view?usp=sharing" TargetMode="External"/><Relationship Id="rId25" Type="http://schemas.openxmlformats.org/officeDocument/2006/relationships/drawing" Target="../drawings/drawing3.xml"/><Relationship Id="rId11" Type="http://schemas.openxmlformats.org/officeDocument/2006/relationships/hyperlink" Target="https://drive.google.com/file/d/1pblbL0Yo6dIan6Nip9WDSdP4FFKdHQ4i/view?usp=drivesdk" TargetMode="External"/><Relationship Id="rId10" Type="http://schemas.openxmlformats.org/officeDocument/2006/relationships/hyperlink" Target="https://drive.google.com/file/d/1Qkh6SFyIqxKCVs_btzdiD0lW_2ZgZYMc/view?usp=drivesdk" TargetMode="External"/><Relationship Id="rId13" Type="http://schemas.openxmlformats.org/officeDocument/2006/relationships/hyperlink" Target="https://drive.google.com/file/d/1SflkMw2SiYhI84cFN3etkL6pChOtvt22/view?usp=drivesdk" TargetMode="External"/><Relationship Id="rId12" Type="http://schemas.openxmlformats.org/officeDocument/2006/relationships/hyperlink" Target="https://drive.google.com/file/d/1K1nFawifnDDTixo5HZZGZsx4LPFkov9G/view?usp=drivesdk" TargetMode="External"/><Relationship Id="rId15" Type="http://schemas.openxmlformats.org/officeDocument/2006/relationships/hyperlink" Target="https://drive.google.com/file/d/1kPgTIQgHkKblHGzojUt3irc_9cuIFYKS/view?usp=drivesdk" TargetMode="External"/><Relationship Id="rId14" Type="http://schemas.openxmlformats.org/officeDocument/2006/relationships/hyperlink" Target="https://drive.google.com/file/d/1I3Nl5qRn_DnxhkdACr6V3JRFN6WLiX2H/view?usp=drivesdk" TargetMode="External"/><Relationship Id="rId17" Type="http://schemas.openxmlformats.org/officeDocument/2006/relationships/hyperlink" Target="https://drive.google.com/file/d/1MipmHCzJ_YzmD64J9zt3ksj2IvwfJLcI/view?usp=drivesdk" TargetMode="External"/><Relationship Id="rId16" Type="http://schemas.openxmlformats.org/officeDocument/2006/relationships/hyperlink" Target="https://drive.google.com/file/d/1ChmiKCFuLZQiP3bdojNf6-NeCRmLRiZS/view?usp=drivesdk" TargetMode="External"/><Relationship Id="rId19" Type="http://schemas.openxmlformats.org/officeDocument/2006/relationships/hyperlink" Target="https://drive.google.com/file/d/1akPXBs7jLSRWZqGBef-tO-K-n2e991ue/view?usp=drivesdk" TargetMode="External"/><Relationship Id="rId18" Type="http://schemas.openxmlformats.org/officeDocument/2006/relationships/hyperlink" Target="https://drive.google.com/file/d/1G1Erel-SnK0Egz6_-U01UX7knKtaNvfO/view?usp=drivesdk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mailto:satyammishra37953@gmail.com" TargetMode="External"/><Relationship Id="rId190" Type="http://schemas.openxmlformats.org/officeDocument/2006/relationships/hyperlink" Target="mailto:sarabesh2001@gmail.com" TargetMode="External"/><Relationship Id="rId42" Type="http://schemas.openxmlformats.org/officeDocument/2006/relationships/hyperlink" Target="mailto:abineth2004@gmail.com" TargetMode="External"/><Relationship Id="rId41" Type="http://schemas.openxmlformats.org/officeDocument/2006/relationships/hyperlink" Target="https://drive.google.com/file/d/12-cW1bTn2hwiyMJb68Xa1RI4TdvQgJKl/view?usp=drivesdk" TargetMode="External"/><Relationship Id="rId44" Type="http://schemas.openxmlformats.org/officeDocument/2006/relationships/hyperlink" Target="mailto:ak82@iitbbs.ac.in" TargetMode="External"/><Relationship Id="rId194" Type="http://schemas.openxmlformats.org/officeDocument/2006/relationships/hyperlink" Target="mailto:anishpashte10@gmail.com" TargetMode="External"/><Relationship Id="rId43" Type="http://schemas.openxmlformats.org/officeDocument/2006/relationships/hyperlink" Target="https://drive.google.com/file/d/1TbjxfzZdLdGBRkPa18EbuM-Xc_PHNXIx/view?usp=drivesdk" TargetMode="External"/><Relationship Id="rId193" Type="http://schemas.openxmlformats.org/officeDocument/2006/relationships/hyperlink" Target="https://drive.google.com/file/d/1VDBei7BREyPq7HlO_Ulp9fYuQbr5vgzg/view?usp=drivesdk" TargetMode="External"/><Relationship Id="rId46" Type="http://schemas.openxmlformats.org/officeDocument/2006/relationships/hyperlink" Target="mailto:guptaadi96433@gmail.com" TargetMode="External"/><Relationship Id="rId192" Type="http://schemas.openxmlformats.org/officeDocument/2006/relationships/hyperlink" Target="mailto:harshitmali56@gmail.com" TargetMode="External"/><Relationship Id="rId45" Type="http://schemas.openxmlformats.org/officeDocument/2006/relationships/hyperlink" Target="https://drive.google.com/file/d/1MX8RpvMzkeUpJFtPQVDdte4Mt6Tj4kEo/view?usp=drivesdk" TargetMode="External"/><Relationship Id="rId191" Type="http://schemas.openxmlformats.org/officeDocument/2006/relationships/hyperlink" Target="https://drive.google.com/file/d/1UUQQlxNafld3V_FSByKzQYWqdGIzVlHq/view?usp=drivesdk" TargetMode="External"/><Relationship Id="rId48" Type="http://schemas.openxmlformats.org/officeDocument/2006/relationships/hyperlink" Target="mailto:2020ucs0079@iitjammu.ac.in" TargetMode="External"/><Relationship Id="rId187" Type="http://schemas.openxmlformats.org/officeDocument/2006/relationships/hyperlink" Target="https://drive.google.com/file/d/1x1oE9w_7KZCFeLw4urdjS3vfHRDgv4xI/view?usp=drivesdk" TargetMode="External"/><Relationship Id="rId47" Type="http://schemas.openxmlformats.org/officeDocument/2006/relationships/hyperlink" Target="https://drive.google.com/file/d/1qhvfJ-Dsor9NUnfJQXqS0ZIkGSa751ev/view?usp=drivesdk" TargetMode="External"/><Relationship Id="rId186" Type="http://schemas.openxmlformats.org/officeDocument/2006/relationships/hyperlink" Target="mailto:meghanasripalle@gmail.com" TargetMode="External"/><Relationship Id="rId185" Type="http://schemas.openxmlformats.org/officeDocument/2006/relationships/hyperlink" Target="https://drive.google.com/file/d/1oQ6uYdnaOsY9HxfEU4nA5l7jbEG4_iEP/view?usp=drivesdk" TargetMode="External"/><Relationship Id="rId49" Type="http://schemas.openxmlformats.org/officeDocument/2006/relationships/hyperlink" Target="https://drive.google.com/file/d/13yRiaiu8in9cJkOJGDd0tRakkqq7SeH5/view?usp=drivesdk" TargetMode="External"/><Relationship Id="rId184" Type="http://schemas.openxmlformats.org/officeDocument/2006/relationships/hyperlink" Target="mailto:arunkonebhat@gmail.com" TargetMode="External"/><Relationship Id="rId189" Type="http://schemas.openxmlformats.org/officeDocument/2006/relationships/hyperlink" Target="https://drive.google.com/file/d/1QpDIHiW6IREmBWoQ9W39r1guyVWVBuSH/view?usp=drivesdk" TargetMode="External"/><Relationship Id="rId188" Type="http://schemas.openxmlformats.org/officeDocument/2006/relationships/hyperlink" Target="mailto:ujjusoni2017@gmail.com" TargetMode="External"/><Relationship Id="rId31" Type="http://schemas.openxmlformats.org/officeDocument/2006/relationships/hyperlink" Target="https://drive.google.com/file/d/1qbUXqRevbOIxUapEH_RKcAhjv-vhilXR/view?usp=drivesdk" TargetMode="External"/><Relationship Id="rId30" Type="http://schemas.openxmlformats.org/officeDocument/2006/relationships/hyperlink" Target="mailto:qdhlshl@gmail.com" TargetMode="External"/><Relationship Id="rId33" Type="http://schemas.openxmlformats.org/officeDocument/2006/relationships/hyperlink" Target="https://drive.google.com/file/d/1ZZN3H3XxJVfGLnJ57qJ1vpw7h3GkP-6E/view?usp=drivesdk" TargetMode="External"/><Relationship Id="rId183" Type="http://schemas.openxmlformats.org/officeDocument/2006/relationships/hyperlink" Target="https://drive.google.com/file/d/1JBLXkvB9z6a7fuUFmV5cclWSDEpHs9wi/view?usp=drivesdk" TargetMode="External"/><Relationship Id="rId32" Type="http://schemas.openxmlformats.org/officeDocument/2006/relationships/hyperlink" Target="mailto:agamyya@gmail.com" TargetMode="External"/><Relationship Id="rId182" Type="http://schemas.openxmlformats.org/officeDocument/2006/relationships/hyperlink" Target="mailto:dy06901@gmail.com" TargetMode="External"/><Relationship Id="rId35" Type="http://schemas.openxmlformats.org/officeDocument/2006/relationships/hyperlink" Target="https://drive.google.com/file/d/1KfkLtr3IqEzOvyOXMXv-vjpOI_XARWQl/view?usp=drivesdk" TargetMode="External"/><Relationship Id="rId181" Type="http://schemas.openxmlformats.org/officeDocument/2006/relationships/hyperlink" Target="https://drive.google.com/file/d/1zdEtO1G9vs--IDGXTeI3Hlbhpd-2Kjtg/view?usp=drivesdk" TargetMode="External"/><Relationship Id="rId34" Type="http://schemas.openxmlformats.org/officeDocument/2006/relationships/hyperlink" Target="mailto:180010010@iitdh.ac.in" TargetMode="External"/><Relationship Id="rId180" Type="http://schemas.openxmlformats.org/officeDocument/2006/relationships/hyperlink" Target="mailto:dmpal2002@gmail.com" TargetMode="External"/><Relationship Id="rId37" Type="http://schemas.openxmlformats.org/officeDocument/2006/relationships/hyperlink" Target="https://drive.google.com/file/d/1GUHllDHvfvCbV_elPHDxpi9CEJF8V43f/view?usp=drivesdk" TargetMode="External"/><Relationship Id="rId176" Type="http://schemas.openxmlformats.org/officeDocument/2006/relationships/hyperlink" Target="mailto:ksvd1234@gmail.com" TargetMode="External"/><Relationship Id="rId297" Type="http://schemas.openxmlformats.org/officeDocument/2006/relationships/hyperlink" Target="https://drive.google.com/file/d/1HaWw8Z_xAQYAhky1YwEcWsm4zm6muNct/view?usp=drivesdk" TargetMode="External"/><Relationship Id="rId36" Type="http://schemas.openxmlformats.org/officeDocument/2006/relationships/hyperlink" Target="mailto:achintyaiitd7@gmail.com" TargetMode="External"/><Relationship Id="rId175" Type="http://schemas.openxmlformats.org/officeDocument/2006/relationships/hyperlink" Target="https://drive.google.com/file/d/1m3zmLKL9aKacJkQI2fKiQG6wciIqrCyJ/view?usp=drivesdk" TargetMode="External"/><Relationship Id="rId296" Type="http://schemas.openxmlformats.org/officeDocument/2006/relationships/hyperlink" Target="mailto:vikashranjanofficial@gmail.com" TargetMode="External"/><Relationship Id="rId39" Type="http://schemas.openxmlformats.org/officeDocument/2006/relationships/hyperlink" Target="https://drive.google.com/file/d/1qEAh0UgukvRbNfMKt_qU6OknP-bA9A2o/view?usp=drivesdk" TargetMode="External"/><Relationship Id="rId174" Type="http://schemas.openxmlformats.org/officeDocument/2006/relationships/hyperlink" Target="mailto:2020csb1067@iitrpr.ac.in" TargetMode="External"/><Relationship Id="rId295" Type="http://schemas.openxmlformats.org/officeDocument/2006/relationships/hyperlink" Target="https://drive.google.com/file/d/1bvSWlhOwMXJqqaPX72hkD09xh8kyrWGo/view?usp=drivesdk" TargetMode="External"/><Relationship Id="rId38" Type="http://schemas.openxmlformats.org/officeDocument/2006/relationships/hyperlink" Target="mailto:rahulagr172018@gmail.com" TargetMode="External"/><Relationship Id="rId173" Type="http://schemas.openxmlformats.org/officeDocument/2006/relationships/hyperlink" Target="https://drive.google.com/file/d/1XIqTbpiJsenl43X_yCn-MAqY-50QOX6l/view?usp=drivesdk" TargetMode="External"/><Relationship Id="rId294" Type="http://schemas.openxmlformats.org/officeDocument/2006/relationships/hyperlink" Target="mailto:pavanitha.manche@gmail.com" TargetMode="External"/><Relationship Id="rId179" Type="http://schemas.openxmlformats.org/officeDocument/2006/relationships/hyperlink" Target="https://drive.google.com/file/d/1lKFrRkRutH7LcJ4TqlirMUOOu6iwBet6/view?usp=drivesdk" TargetMode="External"/><Relationship Id="rId178" Type="http://schemas.openxmlformats.org/officeDocument/2006/relationships/hyperlink" Target="mailto:190010009@iitdh.ac.in" TargetMode="External"/><Relationship Id="rId299" Type="http://schemas.openxmlformats.org/officeDocument/2006/relationships/hyperlink" Target="https://drive.google.com/file/d/1pxjRdbLxqP32bf1BPYzjQKGBf2_dpTSF/view?usp=drivesdk" TargetMode="External"/><Relationship Id="rId177" Type="http://schemas.openxmlformats.org/officeDocument/2006/relationships/hyperlink" Target="https://drive.google.com/file/d/1YsqOgDkYLo7hVjWNssMM-3y2thTuhdJI/view?usp=drivesdk" TargetMode="External"/><Relationship Id="rId298" Type="http://schemas.openxmlformats.org/officeDocument/2006/relationships/hyperlink" Target="mailto:shahilpatel809@gmail.com" TargetMode="External"/><Relationship Id="rId20" Type="http://schemas.openxmlformats.org/officeDocument/2006/relationships/hyperlink" Target="mailto:nikhilchoudhary982000@gmail.com" TargetMode="External"/><Relationship Id="rId22" Type="http://schemas.openxmlformats.org/officeDocument/2006/relationships/hyperlink" Target="mailto:maharshialpesh@gmail.com" TargetMode="External"/><Relationship Id="rId21" Type="http://schemas.openxmlformats.org/officeDocument/2006/relationships/hyperlink" Target="https://drive.google.com/file/d/1CaS5jzeeieD0IxpqvlkBJ_yj0JDnLoiK/view?usp=drivesdk" TargetMode="External"/><Relationship Id="rId24" Type="http://schemas.openxmlformats.org/officeDocument/2006/relationships/hyperlink" Target="mailto:prakalpshakya31@gmail.com" TargetMode="External"/><Relationship Id="rId23" Type="http://schemas.openxmlformats.org/officeDocument/2006/relationships/hyperlink" Target="https://drive.google.com/file/d/1oJFC8dRg702c5SeBN_TJDfxwNFNblSSw/view?usp=drivesdk" TargetMode="External"/><Relationship Id="rId26" Type="http://schemas.openxmlformats.org/officeDocument/2006/relationships/hyperlink" Target="mailto:bhawnarajput140700@gmail.com" TargetMode="External"/><Relationship Id="rId25" Type="http://schemas.openxmlformats.org/officeDocument/2006/relationships/hyperlink" Target="https://drive.google.com/file/d/1LDi6E_bmy-DVGdTRHKuUDzIbvTDasB1d/view?usp=drivesdk" TargetMode="External"/><Relationship Id="rId28" Type="http://schemas.openxmlformats.org/officeDocument/2006/relationships/hyperlink" Target="mailto:lakshyaj21@gmail.com" TargetMode="External"/><Relationship Id="rId27" Type="http://schemas.openxmlformats.org/officeDocument/2006/relationships/hyperlink" Target="https://drive.google.com/file/d/1TeHI5coG5XcJjedNv6sECiLHLmoOg6aj/view?usp=drivesdk" TargetMode="External"/><Relationship Id="rId29" Type="http://schemas.openxmlformats.org/officeDocument/2006/relationships/hyperlink" Target="https://drive.google.com/file/d/1kl5-ew9dAjMBkueuDsLdSUODP7V1nJQd/view?usp=drivesdk" TargetMode="External"/><Relationship Id="rId11" Type="http://schemas.openxmlformats.org/officeDocument/2006/relationships/hyperlink" Target="https://drive.google.com/file/d/1jM90eTlOgC6Le0J1AK17EMfYUkVQWfgg/view?usp=drivesdk" TargetMode="External"/><Relationship Id="rId10" Type="http://schemas.openxmlformats.org/officeDocument/2006/relationships/hyperlink" Target="mailto:shivamsatishgarg@gmail.com" TargetMode="External"/><Relationship Id="rId13" Type="http://schemas.openxmlformats.org/officeDocument/2006/relationships/hyperlink" Target="https://drive.google.com/file/d/1_VtsvkPMS-6Zvg7_KskmmIHGSdw7djHn/view?usp=drivesdk" TargetMode="External"/><Relationship Id="rId12" Type="http://schemas.openxmlformats.org/officeDocument/2006/relationships/hyperlink" Target="mailto:sushilraaja@gmail.com" TargetMode="External"/><Relationship Id="rId15" Type="http://schemas.openxmlformats.org/officeDocument/2006/relationships/hyperlink" Target="https://drive.google.com/file/d/1GwELxr54NPRNfsQhwDivQxTK1W9EX7Lo/view?usp=drivesdk" TargetMode="External"/><Relationship Id="rId198" Type="http://schemas.openxmlformats.org/officeDocument/2006/relationships/hyperlink" Target="mailto:akashask50@gmail.com" TargetMode="External"/><Relationship Id="rId14" Type="http://schemas.openxmlformats.org/officeDocument/2006/relationships/hyperlink" Target="mailto:ankitkumarboby@gmail.com" TargetMode="External"/><Relationship Id="rId197" Type="http://schemas.openxmlformats.org/officeDocument/2006/relationships/hyperlink" Target="https://drive.google.com/file/d/1TyxhJqpzmboUrCTfa6pMhvLh_lxMhv-t/view?usp=drivesdk" TargetMode="External"/><Relationship Id="rId17" Type="http://schemas.openxmlformats.org/officeDocument/2006/relationships/hyperlink" Target="https://drive.google.com/file/d/1YiV9cvnnCDNEpyYcx4bFki5G01vUMGXS/view?usp=drivesdk" TargetMode="External"/><Relationship Id="rId196" Type="http://schemas.openxmlformats.org/officeDocument/2006/relationships/hyperlink" Target="mailto:pavankumarvpatil7@gmail.com" TargetMode="External"/><Relationship Id="rId16" Type="http://schemas.openxmlformats.org/officeDocument/2006/relationships/hyperlink" Target="mailto:moni76gupta@gmail.com" TargetMode="External"/><Relationship Id="rId195" Type="http://schemas.openxmlformats.org/officeDocument/2006/relationships/hyperlink" Target="https://drive.google.com/file/d/1td1xWZEsVUuoZZ-xMw1gZzCq9TJl4wKP/view?usp=drivesdk" TargetMode="External"/><Relationship Id="rId19" Type="http://schemas.openxmlformats.org/officeDocument/2006/relationships/hyperlink" Target="https://drive.google.com/file/d/1DMkKT_Uk5G3XVI0Dgew0SDKlfTmX03qS/view?usp=drivesdk" TargetMode="External"/><Relationship Id="rId18" Type="http://schemas.openxmlformats.org/officeDocument/2006/relationships/hyperlink" Target="mailto:saravpreet.sikka31@gmail.com" TargetMode="External"/><Relationship Id="rId199" Type="http://schemas.openxmlformats.org/officeDocument/2006/relationships/hyperlink" Target="https://drive.google.com/file/d/1SqLC0WpYcyG260mxR0OPitPr6N-MR1C6/view?usp=drivesdk" TargetMode="External"/><Relationship Id="rId84" Type="http://schemas.openxmlformats.org/officeDocument/2006/relationships/hyperlink" Target="mailto:unmeshkamleshkumar@gmail.com" TargetMode="External"/><Relationship Id="rId83" Type="http://schemas.openxmlformats.org/officeDocument/2006/relationships/hyperlink" Target="https://drive.google.com/file/d/1BpmYMpxm6EcjIYGbJz4EhLf11O2MEY66/view?usp=drivesdk" TargetMode="External"/><Relationship Id="rId86" Type="http://schemas.openxmlformats.org/officeDocument/2006/relationships/hyperlink" Target="mailto:190030024@iitdh.ac.in" TargetMode="External"/><Relationship Id="rId85" Type="http://schemas.openxmlformats.org/officeDocument/2006/relationships/hyperlink" Target="https://drive.google.com/file/d/1_Q_mtQgfEnLJ7DcT4ZxvZx_PkD2QndTI/view?usp=drivesdk" TargetMode="External"/><Relationship Id="rId88" Type="http://schemas.openxmlformats.org/officeDocument/2006/relationships/hyperlink" Target="mailto:nalinkumar303@gmail.com" TargetMode="External"/><Relationship Id="rId150" Type="http://schemas.openxmlformats.org/officeDocument/2006/relationships/hyperlink" Target="mailto:richard.kullu@gmail.com" TargetMode="External"/><Relationship Id="rId271" Type="http://schemas.openxmlformats.org/officeDocument/2006/relationships/hyperlink" Target="https://drive.google.com/file/d/1tUby_89Z2QAUWz5P3oLwEwqshp5cXMYX/view?usp=drivesdk" TargetMode="External"/><Relationship Id="rId87" Type="http://schemas.openxmlformats.org/officeDocument/2006/relationships/hyperlink" Target="https://drive.google.com/file/d/1amekzUlMxI5AEfoR-Is3QL3rhA_dQgUE/view?usp=drivesdk" TargetMode="External"/><Relationship Id="rId270" Type="http://schemas.openxmlformats.org/officeDocument/2006/relationships/hyperlink" Target="mailto:surajitde29@gmail.com" TargetMode="External"/><Relationship Id="rId89" Type="http://schemas.openxmlformats.org/officeDocument/2006/relationships/hyperlink" Target="https://drive.google.com/file/d/1_jrqyQ5k9dB-Q8urJuAFQwt6Wch39Xdp/view?usp=drivesdk" TargetMode="External"/><Relationship Id="rId80" Type="http://schemas.openxmlformats.org/officeDocument/2006/relationships/hyperlink" Target="mailto:asad.nizami123@gmail.com" TargetMode="External"/><Relationship Id="rId82" Type="http://schemas.openxmlformats.org/officeDocument/2006/relationships/hyperlink" Target="mailto:08absahil@gmail.com" TargetMode="External"/><Relationship Id="rId81" Type="http://schemas.openxmlformats.org/officeDocument/2006/relationships/hyperlink" Target="https://drive.google.com/file/d/1XpKLTprc4Q4raXewDtRZBHOp-LqoC5W3/view?usp=drivesdk" TargetMode="External"/><Relationship Id="rId1" Type="http://schemas.openxmlformats.org/officeDocument/2006/relationships/hyperlink" Target="mailto:rangeyraghav13@gmail.com" TargetMode="External"/><Relationship Id="rId2" Type="http://schemas.openxmlformats.org/officeDocument/2006/relationships/hyperlink" Target="https://drive.google.com/file/d/1NGXHtZJOHKBTuNbd0-LxIMx3KPtvLVHq/view?usp=drivesdk" TargetMode="External"/><Relationship Id="rId3" Type="http://schemas.openxmlformats.org/officeDocument/2006/relationships/hyperlink" Target="mailto:sg60@iitbbs.ac.in" TargetMode="External"/><Relationship Id="rId149" Type="http://schemas.openxmlformats.org/officeDocument/2006/relationships/hyperlink" Target="https://drive.google.com/file/d/1xQk26OzuubwCNIvyIUcP4oW4DwgRAGx2/view?usp=drivesdk" TargetMode="External"/><Relationship Id="rId4" Type="http://schemas.openxmlformats.org/officeDocument/2006/relationships/hyperlink" Target="https://drive.google.com/file/d/1WB3LhuUXA8Kd7zOyRDLKjQACbbZqEyFE/view?usp=drivesdk" TargetMode="External"/><Relationship Id="rId148" Type="http://schemas.openxmlformats.org/officeDocument/2006/relationships/hyperlink" Target="mailto:gowthamsai.workspace@gmail.com" TargetMode="External"/><Relationship Id="rId269" Type="http://schemas.openxmlformats.org/officeDocument/2006/relationships/hyperlink" Target="https://drive.google.com/file/d/1IsbyF2kF4nafTy9hk46gUutBw3b0Suv0/view?usp=drivesdk" TargetMode="External"/><Relationship Id="rId9" Type="http://schemas.openxmlformats.org/officeDocument/2006/relationships/hyperlink" Target="https://drive.google.com/file/d/1coDWmLSyewC4OmZkputIMQMASfbG5MhY/view?usp=drivesdk" TargetMode="External"/><Relationship Id="rId143" Type="http://schemas.openxmlformats.org/officeDocument/2006/relationships/hyperlink" Target="https://drive.google.com/file/d/1by7s45OcFuU9nop9ay8w-P1sDDlN6NNu/view?usp=drivesdk" TargetMode="External"/><Relationship Id="rId264" Type="http://schemas.openxmlformats.org/officeDocument/2006/relationships/hyperlink" Target="mailto:riteshgupta51489@gmail.com" TargetMode="External"/><Relationship Id="rId142" Type="http://schemas.openxmlformats.org/officeDocument/2006/relationships/hyperlink" Target="mailto:jaydeepmachhi999997@gmail.com" TargetMode="External"/><Relationship Id="rId263" Type="http://schemas.openxmlformats.org/officeDocument/2006/relationships/hyperlink" Target="https://drive.google.com/file/d/1PHjDUdg_C1QuCZhrfQb1VEyFojPksheo/view?usp=drivesdk" TargetMode="External"/><Relationship Id="rId141" Type="http://schemas.openxmlformats.org/officeDocument/2006/relationships/hyperlink" Target="https://drive.google.com/file/d/1QZEFYcL_jzlA-erk3gQG_HI3h2FgEQZ0/view?usp=drivesdk" TargetMode="External"/><Relationship Id="rId262" Type="http://schemas.openxmlformats.org/officeDocument/2006/relationships/hyperlink" Target="mailto:anushkadas80@gmail.com" TargetMode="External"/><Relationship Id="rId140" Type="http://schemas.openxmlformats.org/officeDocument/2006/relationships/hyperlink" Target="mailto:rahulrtg7703@gmail.com" TargetMode="External"/><Relationship Id="rId261" Type="http://schemas.openxmlformats.org/officeDocument/2006/relationships/hyperlink" Target="https://drive.google.com/file/d/1X3HVKShG88I8zDBE-2b2dyw9JeZkA_5F/view?usp=drivesdk" TargetMode="External"/><Relationship Id="rId5" Type="http://schemas.openxmlformats.org/officeDocument/2006/relationships/hyperlink" Target="mailto:gakshat468@gmail.com" TargetMode="External"/><Relationship Id="rId147" Type="http://schemas.openxmlformats.org/officeDocument/2006/relationships/hyperlink" Target="https://drive.google.com/file/d/17asXocSozvH81G_NmQ69bKIf_FzBST2b/view?usp=drivesdk" TargetMode="External"/><Relationship Id="rId268" Type="http://schemas.openxmlformats.org/officeDocument/2006/relationships/hyperlink" Target="mailto:prince.rana47@gmail.com" TargetMode="External"/><Relationship Id="rId6" Type="http://schemas.openxmlformats.org/officeDocument/2006/relationships/hyperlink" Target="https://drive.google.com/file/d/1pN2B9KGP5_VxzS7X3x4P5U6cni-WDjSq/view?usp=drivesdk" TargetMode="External"/><Relationship Id="rId146" Type="http://schemas.openxmlformats.org/officeDocument/2006/relationships/hyperlink" Target="mailto:tejaskulkarni785@gmail.com" TargetMode="External"/><Relationship Id="rId267" Type="http://schemas.openxmlformats.org/officeDocument/2006/relationships/hyperlink" Target="https://drive.google.com/file/d/1AVjkE13PCbRsnH5LdwJPVPUW4AiT9uo3/view?usp=drivesdk" TargetMode="External"/><Relationship Id="rId7" Type="http://schemas.openxmlformats.org/officeDocument/2006/relationships/hyperlink" Target="mailto:karan.coding.123@gmail.com" TargetMode="External"/><Relationship Id="rId145" Type="http://schemas.openxmlformats.org/officeDocument/2006/relationships/hyperlink" Target="https://drive.google.com/file/d/1cWrM65BbEbw7UXvNhyeHENrcC1IfnDxK/view?usp=drivesdk" TargetMode="External"/><Relationship Id="rId266" Type="http://schemas.openxmlformats.org/officeDocument/2006/relationships/hyperlink" Target="mailto:saket.bhushan46@gmail.com" TargetMode="External"/><Relationship Id="rId8" Type="http://schemas.openxmlformats.org/officeDocument/2006/relationships/hyperlink" Target="https://drive.google.com/file/d/10gnu_F6m69dFAojy_j6IdWOKQSKMe-xa/view?usp=drivesdk" TargetMode="External"/><Relationship Id="rId144" Type="http://schemas.openxmlformats.org/officeDocument/2006/relationships/hyperlink" Target="mailto:messikumar66@gmail.com" TargetMode="External"/><Relationship Id="rId265" Type="http://schemas.openxmlformats.org/officeDocument/2006/relationships/hyperlink" Target="https://drive.google.com/file/d/1F2hu0YX23pTsoOjOhv4Ln45iY_46yEBo/view?usp=drivesdk" TargetMode="External"/><Relationship Id="rId73" Type="http://schemas.openxmlformats.org/officeDocument/2006/relationships/hyperlink" Target="https://drive.google.com/file/d/1gkdqNNrc5j5V5LnEIynIUDxM2QIvVsZz/view?usp=drivesdk" TargetMode="External"/><Relationship Id="rId72" Type="http://schemas.openxmlformats.org/officeDocument/2006/relationships/hyperlink" Target="mailto:surajkrishankumaryadav@gmail.com" TargetMode="External"/><Relationship Id="rId75" Type="http://schemas.openxmlformats.org/officeDocument/2006/relationships/hyperlink" Target="https://drive.google.com/file/d/1vTZU3EGGxpLm2E4ZIwR_7FXMrz9ArroZ/view?usp=drivesdk" TargetMode="External"/><Relationship Id="rId74" Type="http://schemas.openxmlformats.org/officeDocument/2006/relationships/hyperlink" Target="mailto:kumarabhinay500@gmail.com" TargetMode="External"/><Relationship Id="rId77" Type="http://schemas.openxmlformats.org/officeDocument/2006/relationships/hyperlink" Target="https://drive.google.com/file/d/1DU5bN3kNfzL_y4pD1C6DyPNMVcEWwXOz/view?usp=drivesdk" TargetMode="External"/><Relationship Id="rId260" Type="http://schemas.openxmlformats.org/officeDocument/2006/relationships/hyperlink" Target="mailto:shikharmehrotra1@gmail.com" TargetMode="External"/><Relationship Id="rId76" Type="http://schemas.openxmlformats.org/officeDocument/2006/relationships/hyperlink" Target="mailto:190030015@iitdh.ac.in" TargetMode="External"/><Relationship Id="rId79" Type="http://schemas.openxmlformats.org/officeDocument/2006/relationships/hyperlink" Target="https://drive.google.com/file/d/1ALU-F_qDNjp-YPAP5BYLs83uZiiO8EEK/view?usp=drivesdk" TargetMode="External"/><Relationship Id="rId78" Type="http://schemas.openxmlformats.org/officeDocument/2006/relationships/hyperlink" Target="mailto:nishanths.is20@rvce.edu.in" TargetMode="External"/><Relationship Id="rId71" Type="http://schemas.openxmlformats.org/officeDocument/2006/relationships/hyperlink" Target="https://drive.google.com/file/d/1PXWdC5qIv8dKp5tTIO13lVD2R72x_y5b/view?usp=drivesdk" TargetMode="External"/><Relationship Id="rId70" Type="http://schemas.openxmlformats.org/officeDocument/2006/relationships/hyperlink" Target="mailto:learnnerdummy@gmail.com" TargetMode="External"/><Relationship Id="rId139" Type="http://schemas.openxmlformats.org/officeDocument/2006/relationships/hyperlink" Target="https://drive.google.com/file/d/1qcM2g0C-zre7J2yZzgAPYmjzh7smS9Yn/view?usp=drivesdk" TargetMode="External"/><Relationship Id="rId138" Type="http://schemas.openxmlformats.org/officeDocument/2006/relationships/hyperlink" Target="mailto:hariprasad19036@cse.ssn.edu.in" TargetMode="External"/><Relationship Id="rId259" Type="http://schemas.openxmlformats.org/officeDocument/2006/relationships/hyperlink" Target="https://drive.google.com/file/d/1NQINJ7hZnfQXKsYlxugUiQWskxHdItJj/view?usp=drivesdk" TargetMode="External"/><Relationship Id="rId137" Type="http://schemas.openxmlformats.org/officeDocument/2006/relationships/hyperlink" Target="https://drive.google.com/file/d/1d53UL64pwktNeZap8X8b3o3Dei2ZCHV3/view?usp=drivesdk" TargetMode="External"/><Relationship Id="rId258" Type="http://schemas.openxmlformats.org/officeDocument/2006/relationships/hyperlink" Target="mailto:aditi.21gcebaids022@galgotiacollege.edu" TargetMode="External"/><Relationship Id="rId132" Type="http://schemas.openxmlformats.org/officeDocument/2006/relationships/hyperlink" Target="mailto:ks916527@gmail.com" TargetMode="External"/><Relationship Id="rId253" Type="http://schemas.openxmlformats.org/officeDocument/2006/relationships/hyperlink" Target="https://drive.google.com/file/d/1spOFz_DaGbkuSo32n9qyN7qPUKRRiXFE/view?usp=drivesdk" TargetMode="External"/><Relationship Id="rId131" Type="http://schemas.openxmlformats.org/officeDocument/2006/relationships/hyperlink" Target="https://drive.google.com/file/d/1pLM3Q__2cxpUiXQIlkSq3QTqN43gqeLL/view?usp=drivesdk" TargetMode="External"/><Relationship Id="rId252" Type="http://schemas.openxmlformats.org/officeDocument/2006/relationships/hyperlink" Target="mailto:engineersempire0204@gmail.com" TargetMode="External"/><Relationship Id="rId130" Type="http://schemas.openxmlformats.org/officeDocument/2006/relationships/hyperlink" Target="mailto:amangupta1995@gmail.com" TargetMode="External"/><Relationship Id="rId251" Type="http://schemas.openxmlformats.org/officeDocument/2006/relationships/hyperlink" Target="https://drive.google.com/file/d/1Uv1IZ_MFz2ogReUZ7U7INMEFW3AFV7KW/view?usp=drivesdk" TargetMode="External"/><Relationship Id="rId250" Type="http://schemas.openxmlformats.org/officeDocument/2006/relationships/hyperlink" Target="mailto:rajritwik231@gmail.com" TargetMode="External"/><Relationship Id="rId136" Type="http://schemas.openxmlformats.org/officeDocument/2006/relationships/hyperlink" Target="mailto:keshavgupta2100@gmail.com" TargetMode="External"/><Relationship Id="rId257" Type="http://schemas.openxmlformats.org/officeDocument/2006/relationships/hyperlink" Target="https://drive.google.com/file/d/1rYVUFtNp0YwVSSb5majlj4rIFdpTrjKe/view?usp=drivesdk" TargetMode="External"/><Relationship Id="rId135" Type="http://schemas.openxmlformats.org/officeDocument/2006/relationships/hyperlink" Target="https://drive.google.com/file/d/1_cLwtQ85HOtGKs9xE8ofc3rJhcc8vW_i/view?usp=drivesdk" TargetMode="External"/><Relationship Id="rId256" Type="http://schemas.openxmlformats.org/officeDocument/2006/relationships/hyperlink" Target="mailto:nvps742@gmail.com" TargetMode="External"/><Relationship Id="rId134" Type="http://schemas.openxmlformats.org/officeDocument/2006/relationships/hyperlink" Target="mailto:20cs01035@iitbbs.ac.in" TargetMode="External"/><Relationship Id="rId255" Type="http://schemas.openxmlformats.org/officeDocument/2006/relationships/hyperlink" Target="https://drive.google.com/file/d/1mKzDxpSyilHbYYmsKyQQN4p3Tm_tkEoI/view?usp=drivesdk" TargetMode="External"/><Relationship Id="rId133" Type="http://schemas.openxmlformats.org/officeDocument/2006/relationships/hyperlink" Target="https://drive.google.com/file/d/1Uj9jpECirjF2jTsniPh3qPCp5zKuqwDA/view?usp=drivesdk" TargetMode="External"/><Relationship Id="rId254" Type="http://schemas.openxmlformats.org/officeDocument/2006/relationships/hyperlink" Target="mailto:santhosh1234dsa@gmail.com" TargetMode="External"/><Relationship Id="rId62" Type="http://schemas.openxmlformats.org/officeDocument/2006/relationships/hyperlink" Target="mailto:subhamgoyal2014@gmail.com" TargetMode="External"/><Relationship Id="rId61" Type="http://schemas.openxmlformats.org/officeDocument/2006/relationships/hyperlink" Target="https://drive.google.com/file/d/1IUdTU_DUlXz5AFrvDJaU89krj-E70aic/view?usp=drivesdk" TargetMode="External"/><Relationship Id="rId64" Type="http://schemas.openxmlformats.org/officeDocument/2006/relationships/hyperlink" Target="mailto:prahalad.vijaykumar.20031@iitgoa.ac.in" TargetMode="External"/><Relationship Id="rId63" Type="http://schemas.openxmlformats.org/officeDocument/2006/relationships/hyperlink" Target="https://drive.google.com/file/d/1pYvpNSj6vtvMw3IHRqSYhIw7olCZU3C6/view?usp=drivesdk" TargetMode="External"/><Relationship Id="rId66" Type="http://schemas.openxmlformats.org/officeDocument/2006/relationships/hyperlink" Target="mailto:karthikjagadeeshponarkar@gmail.com" TargetMode="External"/><Relationship Id="rId172" Type="http://schemas.openxmlformats.org/officeDocument/2006/relationships/hyperlink" Target="mailto:mayasrao25@gmail.com" TargetMode="External"/><Relationship Id="rId293" Type="http://schemas.openxmlformats.org/officeDocument/2006/relationships/hyperlink" Target="https://drive.google.com/file/d/1l3ucWHoc6OUKAKO1W2oQggW5BhHYLHfu/view?usp=drivesdk" TargetMode="External"/><Relationship Id="rId65" Type="http://schemas.openxmlformats.org/officeDocument/2006/relationships/hyperlink" Target="https://drive.google.com/file/d/1qa5m636CkglyjrD1PUkHxneD1rk54LhN/view?usp=drivesdk" TargetMode="External"/><Relationship Id="rId171" Type="http://schemas.openxmlformats.org/officeDocument/2006/relationships/hyperlink" Target="https://drive.google.com/file/d/1cAA2cJt4abPKdMlKcxyO07sNgqZNKscl/view?usp=drivesdk" TargetMode="External"/><Relationship Id="rId292" Type="http://schemas.openxmlformats.org/officeDocument/2006/relationships/hyperlink" Target="mailto:pranjul.mishra107370@marwadiuniversity.ac.in" TargetMode="External"/><Relationship Id="rId68" Type="http://schemas.openxmlformats.org/officeDocument/2006/relationships/hyperlink" Target="mailto:kunjangevariya2468@gmail.com" TargetMode="External"/><Relationship Id="rId170" Type="http://schemas.openxmlformats.org/officeDocument/2006/relationships/hyperlink" Target="mailto:sundeep.chand2001@gmail.com" TargetMode="External"/><Relationship Id="rId291" Type="http://schemas.openxmlformats.org/officeDocument/2006/relationships/hyperlink" Target="https://drive.google.com/file/d/1Lfy6npxBc_G7DG8j9WY_T2btVqO1yGda/view?usp=drivesdk" TargetMode="External"/><Relationship Id="rId67" Type="http://schemas.openxmlformats.org/officeDocument/2006/relationships/hyperlink" Target="https://drive.google.com/file/d/1YsJA2_-9Tumb2f0hIHdhUdoaEJHfgQ4G/view?usp=drivesdk" TargetMode="External"/><Relationship Id="rId290" Type="http://schemas.openxmlformats.org/officeDocument/2006/relationships/hyperlink" Target="mailto:ritika18-cs@sanskar.org" TargetMode="External"/><Relationship Id="rId60" Type="http://schemas.openxmlformats.org/officeDocument/2006/relationships/hyperlink" Target="mailto:singh.harsh10012001@gmail.com" TargetMode="External"/><Relationship Id="rId165" Type="http://schemas.openxmlformats.org/officeDocument/2006/relationships/hyperlink" Target="https://drive.google.com/file/d/1nikyIYqrBTC4acy6xEaz9izTS1SCco5z/view?usp=drivesdk" TargetMode="External"/><Relationship Id="rId286" Type="http://schemas.openxmlformats.org/officeDocument/2006/relationships/hyperlink" Target="mailto:riduway2001@gmail.com" TargetMode="External"/><Relationship Id="rId69" Type="http://schemas.openxmlformats.org/officeDocument/2006/relationships/hyperlink" Target="https://drive.google.com/file/d/1epDoK39_Xxj4qwkgmp84c1RsRJ2M5nHX/view?usp=drivesdk" TargetMode="External"/><Relationship Id="rId164" Type="http://schemas.openxmlformats.org/officeDocument/2006/relationships/hyperlink" Target="mailto:rupu.kalantre@gmail.com" TargetMode="External"/><Relationship Id="rId285" Type="http://schemas.openxmlformats.org/officeDocument/2006/relationships/hyperlink" Target="https://drive.google.com/file/d/1ndF6KXBrSkDP0rwuk4K3eLA7qQelHyo-/view?usp=drivesdk" TargetMode="External"/><Relationship Id="rId163" Type="http://schemas.openxmlformats.org/officeDocument/2006/relationships/hyperlink" Target="https://drive.google.com/file/d/1HzpNB1LW7BUcwjmMzxMqRjOifBI405bY/view?usp=drivesdk" TargetMode="External"/><Relationship Id="rId284" Type="http://schemas.openxmlformats.org/officeDocument/2006/relationships/hyperlink" Target="mailto:varshneysamay14@gmail.com" TargetMode="External"/><Relationship Id="rId162" Type="http://schemas.openxmlformats.org/officeDocument/2006/relationships/hyperlink" Target="mailto:s.ghoshsovutz@gmail.com" TargetMode="External"/><Relationship Id="rId283" Type="http://schemas.openxmlformats.org/officeDocument/2006/relationships/hyperlink" Target="https://drive.google.com/file/d/1qkZpXKMDkG9bcJhwQBqwBQFMZNhcAiB8/view?usp=drivesdk" TargetMode="External"/><Relationship Id="rId169" Type="http://schemas.openxmlformats.org/officeDocument/2006/relationships/hyperlink" Target="https://drive.google.com/file/d/10_UnGRu7qTk7Nm1LeJKSP1KwbwBVzgAB/view?usp=drivesdk" TargetMode="External"/><Relationship Id="rId168" Type="http://schemas.openxmlformats.org/officeDocument/2006/relationships/hyperlink" Target="mailto:190010045@iitdh.ac.in" TargetMode="External"/><Relationship Id="rId289" Type="http://schemas.openxmlformats.org/officeDocument/2006/relationships/hyperlink" Target="https://drive.google.com/file/d/1cspbS1sWmhIB1CNlReZI1jzGpE9icpWA/view?usp=drivesdk" TargetMode="External"/><Relationship Id="rId167" Type="http://schemas.openxmlformats.org/officeDocument/2006/relationships/hyperlink" Target="https://drive.google.com/file/d/1Nb-xLvWHPi2JL18a9eKj4MZQa52nSCYB/view?usp=drivesdk" TargetMode="External"/><Relationship Id="rId288" Type="http://schemas.openxmlformats.org/officeDocument/2006/relationships/hyperlink" Target="mailto:2020csb1142@iitrpr.ac.in" TargetMode="External"/><Relationship Id="rId166" Type="http://schemas.openxmlformats.org/officeDocument/2006/relationships/hyperlink" Target="mailto:20i306@psgtech.ac.in" TargetMode="External"/><Relationship Id="rId287" Type="http://schemas.openxmlformats.org/officeDocument/2006/relationships/hyperlink" Target="https://drive.google.com/file/d/1tFHGi588dX_MByor-Mgg8x1rHOWxypvw/view?usp=drivesdk" TargetMode="External"/><Relationship Id="rId51" Type="http://schemas.openxmlformats.org/officeDocument/2006/relationships/hyperlink" Target="https://drive.google.com/file/d/142sehdEmHbKvkekta09nZhMOuGXdjCBa/view?usp=drivesdk" TargetMode="External"/><Relationship Id="rId50" Type="http://schemas.openxmlformats.org/officeDocument/2006/relationships/hyperlink" Target="mailto:vedsharda@gmail.com" TargetMode="External"/><Relationship Id="rId53" Type="http://schemas.openxmlformats.org/officeDocument/2006/relationships/hyperlink" Target="https://drive.google.com/file/d/1Ci4TDRQE7ma1cezTSWm_0jeHq0qDmW-d/view?usp=drivesdk" TargetMode="External"/><Relationship Id="rId52" Type="http://schemas.openxmlformats.org/officeDocument/2006/relationships/hyperlink" Target="mailto:chintu.amrit3@gmail.com" TargetMode="External"/><Relationship Id="rId55" Type="http://schemas.openxmlformats.org/officeDocument/2006/relationships/hyperlink" Target="https://drive.google.com/file/d/1FabQ3kx6VYLZPeJAiNQgYACYHUCRyxWD/view?usp=drivesdk" TargetMode="External"/><Relationship Id="rId161" Type="http://schemas.openxmlformats.org/officeDocument/2006/relationships/hyperlink" Target="https://drive.google.com/file/d/1wIwhgG5EWxL6Qhel6kl7EJLtwIZ2sqfx/view?usp=drivesdk" TargetMode="External"/><Relationship Id="rId282" Type="http://schemas.openxmlformats.org/officeDocument/2006/relationships/hyperlink" Target="mailto:shreya00117@gmail.com" TargetMode="External"/><Relationship Id="rId54" Type="http://schemas.openxmlformats.org/officeDocument/2006/relationships/hyperlink" Target="mailto:piyushsharmaiit20@gmail.com" TargetMode="External"/><Relationship Id="rId160" Type="http://schemas.openxmlformats.org/officeDocument/2006/relationships/hyperlink" Target="mailto:jayasoorya001@gmail.com" TargetMode="External"/><Relationship Id="rId281" Type="http://schemas.openxmlformats.org/officeDocument/2006/relationships/hyperlink" Target="https://drive.google.com/file/d/1cqZmh24fNAHg1bd77ByPwYKd9LPzdK_A/view?usp=drivesdk" TargetMode="External"/><Relationship Id="rId57" Type="http://schemas.openxmlformats.org/officeDocument/2006/relationships/hyperlink" Target="https://drive.google.com/file/d/1Q8bmGpsPGVJQfiw2UuVlmnTOtd9nvG5c/view?usp=drivesdk" TargetMode="External"/><Relationship Id="rId280" Type="http://schemas.openxmlformats.org/officeDocument/2006/relationships/hyperlink" Target="mailto:agentprince2580@gmail.com" TargetMode="External"/><Relationship Id="rId56" Type="http://schemas.openxmlformats.org/officeDocument/2006/relationships/hyperlink" Target="mailto:singh15898@gmail.com" TargetMode="External"/><Relationship Id="rId159" Type="http://schemas.openxmlformats.org/officeDocument/2006/relationships/hyperlink" Target="https://drive.google.com/file/d/1_eUYG_FHtdVUKqQrnkSpdzn2jHvtvpLh/view?usp=drivesdk" TargetMode="External"/><Relationship Id="rId59" Type="http://schemas.openxmlformats.org/officeDocument/2006/relationships/hyperlink" Target="https://drive.google.com/file/d/1hhInCQqi22U3lEQCrTEn9SD_d4WCG7Aj/view?usp=drivesdk" TargetMode="External"/><Relationship Id="rId154" Type="http://schemas.openxmlformats.org/officeDocument/2006/relationships/hyperlink" Target="mailto:lokesh011101@gmail.com" TargetMode="External"/><Relationship Id="rId275" Type="http://schemas.openxmlformats.org/officeDocument/2006/relationships/hyperlink" Target="https://drive.google.com/file/d/1rLN3LmSHUsj4cjeQUpbyaynEnpTMRLbu/view?usp=drivesdk" TargetMode="External"/><Relationship Id="rId58" Type="http://schemas.openxmlformats.org/officeDocument/2006/relationships/hyperlink" Target="mailto:abhijeetsisodiya97@gmail.com" TargetMode="External"/><Relationship Id="rId153" Type="http://schemas.openxmlformats.org/officeDocument/2006/relationships/hyperlink" Target="https://drive.google.com/file/d/1e3E3JOJzpYOqE_FGu1g46C5pXfFbT-0Q/view?usp=drivesdk" TargetMode="External"/><Relationship Id="rId274" Type="http://schemas.openxmlformats.org/officeDocument/2006/relationships/hyperlink" Target="mailto:kartikeybluebells@gmail.com" TargetMode="External"/><Relationship Id="rId152" Type="http://schemas.openxmlformats.org/officeDocument/2006/relationships/hyperlink" Target="mailto:sarveshdwivedi221b@gmail.com" TargetMode="External"/><Relationship Id="rId273" Type="http://schemas.openxmlformats.org/officeDocument/2006/relationships/hyperlink" Target="https://drive.google.com/file/d/1dS5kc0koHEPNX-J5ALjJ4UayRgKkWlVT/view?usp=drivesdk" TargetMode="External"/><Relationship Id="rId151" Type="http://schemas.openxmlformats.org/officeDocument/2006/relationships/hyperlink" Target="https://drive.google.com/file/d/1u7fcrwmbWYnGf9H4sLdS9FSFCX1hJ2D2/view?usp=drivesdk" TargetMode="External"/><Relationship Id="rId272" Type="http://schemas.openxmlformats.org/officeDocument/2006/relationships/hyperlink" Target="mailto:vishnutejesh665@gmail.com" TargetMode="External"/><Relationship Id="rId158" Type="http://schemas.openxmlformats.org/officeDocument/2006/relationships/hyperlink" Target="mailto:20cs01044@iitbbs.ac.in" TargetMode="External"/><Relationship Id="rId279" Type="http://schemas.openxmlformats.org/officeDocument/2006/relationships/hyperlink" Target="https://drive.google.com/file/d/1Bgq-60dQv2TeFhgz7g-rjAUXG6e_cg0_/view?usp=drivesdk" TargetMode="External"/><Relationship Id="rId157" Type="http://schemas.openxmlformats.org/officeDocument/2006/relationships/hyperlink" Target="https://drive.google.com/file/d/1uZsWV7uKOLBdQMTtpqYCfoqMC5efl7hH/view?usp=drivesdk" TargetMode="External"/><Relationship Id="rId278" Type="http://schemas.openxmlformats.org/officeDocument/2006/relationships/hyperlink" Target="mailto:bhavaniam01@gmail.com" TargetMode="External"/><Relationship Id="rId156" Type="http://schemas.openxmlformats.org/officeDocument/2006/relationships/hyperlink" Target="mailto:jainvardan5@gmail.com" TargetMode="External"/><Relationship Id="rId277" Type="http://schemas.openxmlformats.org/officeDocument/2006/relationships/hyperlink" Target="https://drive.google.com/file/d/1AYr6EKDkW9qMS-urDM6iLS_FslEpVE4A/view?usp=drivesdk" TargetMode="External"/><Relationship Id="rId155" Type="http://schemas.openxmlformats.org/officeDocument/2006/relationships/hyperlink" Target="https://drive.google.com/file/d/1WfwYNwG6YBIA_cyedN-uSDyn2qBqkw14/view?usp=drivesdk" TargetMode="External"/><Relationship Id="rId276" Type="http://schemas.openxmlformats.org/officeDocument/2006/relationships/hyperlink" Target="mailto:varunkakathiya1220@gmail.com" TargetMode="External"/><Relationship Id="rId107" Type="http://schemas.openxmlformats.org/officeDocument/2006/relationships/hyperlink" Target="https://drive.google.com/file/d/1gdlgIEEtSGOd1FfT8yc-qTYU74EDKY3G/view?usp=drivesdk" TargetMode="External"/><Relationship Id="rId228" Type="http://schemas.openxmlformats.org/officeDocument/2006/relationships/hyperlink" Target="mailto:ashvinbhat14@gmail.com" TargetMode="External"/><Relationship Id="rId106" Type="http://schemas.openxmlformats.org/officeDocument/2006/relationships/hyperlink" Target="mailto:190010013@iitdh.ac.in" TargetMode="External"/><Relationship Id="rId227" Type="http://schemas.openxmlformats.org/officeDocument/2006/relationships/hyperlink" Target="https://drive.google.com/file/d/1R3lx8Llt9AJc2j-njE15hm8suIxPL3UF/view?usp=drivesdk" TargetMode="External"/><Relationship Id="rId105" Type="http://schemas.openxmlformats.org/officeDocument/2006/relationships/hyperlink" Target="https://drive.google.com/file/d/1d88yw8qFH6XVpygPpYVC2ujAef3Rk78l/view?usp=drivesdk" TargetMode="External"/><Relationship Id="rId226" Type="http://schemas.openxmlformats.org/officeDocument/2006/relationships/hyperlink" Target="mailto:nandbavariya08@gmail.com" TargetMode="External"/><Relationship Id="rId104" Type="http://schemas.openxmlformats.org/officeDocument/2006/relationships/hyperlink" Target="mailto:200020007@iitdh.ac.in" TargetMode="External"/><Relationship Id="rId225" Type="http://schemas.openxmlformats.org/officeDocument/2006/relationships/hyperlink" Target="https://drive.google.com/file/d/1OsTS5SzFJCHKwSn97MC_V194UqK61902/view?usp=drivesdk" TargetMode="External"/><Relationship Id="rId109" Type="http://schemas.openxmlformats.org/officeDocument/2006/relationships/hyperlink" Target="https://drive.google.com/file/d/18Xa_jL-FQPLnR3z-Lvbxz3pSShokVEED/view?usp=drivesdk" TargetMode="External"/><Relationship Id="rId108" Type="http://schemas.openxmlformats.org/officeDocument/2006/relationships/hyperlink" Target="mailto:200020051@iitdh.ac.in" TargetMode="External"/><Relationship Id="rId229" Type="http://schemas.openxmlformats.org/officeDocument/2006/relationships/hyperlink" Target="https://drive.google.com/file/d/1AWSzhb-q_YrT8w7Ht5zkJBBUOpHz3cSW/view?usp=drivesdk" TargetMode="External"/><Relationship Id="rId220" Type="http://schemas.openxmlformats.org/officeDocument/2006/relationships/hyperlink" Target="mailto:karthikkovilapu123@gmail.com" TargetMode="External"/><Relationship Id="rId103" Type="http://schemas.openxmlformats.org/officeDocument/2006/relationships/hyperlink" Target="https://drive.google.com/file/d/1ibb5-R9Bsxr_wT_Gn3RugO383Z4dyDo7/view?usp=drivesdk" TargetMode="External"/><Relationship Id="rId224" Type="http://schemas.openxmlformats.org/officeDocument/2006/relationships/hyperlink" Target="mailto:goyalparas063@gmail.com" TargetMode="External"/><Relationship Id="rId102" Type="http://schemas.openxmlformats.org/officeDocument/2006/relationships/hyperlink" Target="mailto:shashankp2832@gmail.com" TargetMode="External"/><Relationship Id="rId223" Type="http://schemas.openxmlformats.org/officeDocument/2006/relationships/hyperlink" Target="https://drive.google.com/file/d/1JlsAnL7_RfNh0OdGBvwqpYgEMAyumP6Q/view?usp=drivesdk" TargetMode="External"/><Relationship Id="rId101" Type="http://schemas.openxmlformats.org/officeDocument/2006/relationships/hyperlink" Target="https://drive.google.com/file/d/1aaPyeEb9dbGEseORiuAMB2GVvXtW9O-D/view?usp=drivesdk" TargetMode="External"/><Relationship Id="rId222" Type="http://schemas.openxmlformats.org/officeDocument/2006/relationships/hyperlink" Target="mailto:10sunny1998@gmail.com" TargetMode="External"/><Relationship Id="rId100" Type="http://schemas.openxmlformats.org/officeDocument/2006/relationships/hyperlink" Target="mailto:prajwalpatil509@gmail.com" TargetMode="External"/><Relationship Id="rId221" Type="http://schemas.openxmlformats.org/officeDocument/2006/relationships/hyperlink" Target="https://drive.google.com/file/d/1OfYKD3jA893K8Nx7l5lQNN3hJYsOLoQu/view?usp=drivesdk" TargetMode="External"/><Relationship Id="rId217" Type="http://schemas.openxmlformats.org/officeDocument/2006/relationships/hyperlink" Target="https://drive.google.com/file/d/10u48ViL6jZruUQ7PHAXOkxJukX-d9RsE/view?usp=drivesdk" TargetMode="External"/><Relationship Id="rId216" Type="http://schemas.openxmlformats.org/officeDocument/2006/relationships/hyperlink" Target="mailto:sathivkgoud123@gmail.com" TargetMode="External"/><Relationship Id="rId215" Type="http://schemas.openxmlformats.org/officeDocument/2006/relationships/hyperlink" Target="https://drive.google.com/file/d/1_hU9pqr-3zE6R5AU9LV9cCOOMCkNE4_D/view?usp=drivesdk" TargetMode="External"/><Relationship Id="rId214" Type="http://schemas.openxmlformats.org/officeDocument/2006/relationships/hyperlink" Target="mailto:adityasharan2001@gmail.com" TargetMode="External"/><Relationship Id="rId219" Type="http://schemas.openxmlformats.org/officeDocument/2006/relationships/hyperlink" Target="https://drive.google.com/file/d/1ilrmTmI6izDlpE1OUadlHIEL9v5YMFI7/view?usp=drivesdk" TargetMode="External"/><Relationship Id="rId218" Type="http://schemas.openxmlformats.org/officeDocument/2006/relationships/hyperlink" Target="mailto:rahul.lather@codingninjas.com" TargetMode="External"/><Relationship Id="rId213" Type="http://schemas.openxmlformats.org/officeDocument/2006/relationships/hyperlink" Target="https://drive.google.com/file/d/1GSTiiLF_wEjIVC7y4cjIhn9ygSGsT44B/view?usp=drivesdk" TargetMode="External"/><Relationship Id="rId212" Type="http://schemas.openxmlformats.org/officeDocument/2006/relationships/hyperlink" Target="mailto:aryangupta0329@gmail.com" TargetMode="External"/><Relationship Id="rId211" Type="http://schemas.openxmlformats.org/officeDocument/2006/relationships/hyperlink" Target="https://drive.google.com/file/d/1wmCtMGWqcIfVzR82JTZewA8fdYjxMwUT/view?usp=drivesdk" TargetMode="External"/><Relationship Id="rId210" Type="http://schemas.openxmlformats.org/officeDocument/2006/relationships/hyperlink" Target="mailto:20ec01017@iitbbs.ac.in" TargetMode="External"/><Relationship Id="rId129" Type="http://schemas.openxmlformats.org/officeDocument/2006/relationships/hyperlink" Target="https://drive.google.com/file/d/1yGe2gxCm95NfKHKGse0KA_xoRWuwuIAw/view?usp=drivesdk" TargetMode="External"/><Relationship Id="rId128" Type="http://schemas.openxmlformats.org/officeDocument/2006/relationships/hyperlink" Target="mailto:ms38@iitbbs.ac.in" TargetMode="External"/><Relationship Id="rId249" Type="http://schemas.openxmlformats.org/officeDocument/2006/relationships/hyperlink" Target="https://drive.google.com/file/d/10wJY6JOCuD1FeT-EPkyFs1DBCPbhvDPX/view?usp=drivesdk" TargetMode="External"/><Relationship Id="rId127" Type="http://schemas.openxmlformats.org/officeDocument/2006/relationships/hyperlink" Target="https://drive.google.com/file/d/1sWciczXHD-SuNaV7K1OUp6JTHq_uduKJ/view?usp=drivesdk" TargetMode="External"/><Relationship Id="rId248" Type="http://schemas.openxmlformats.org/officeDocument/2006/relationships/hyperlink" Target="mailto:20i345@psgtech.ac.in" TargetMode="External"/><Relationship Id="rId126" Type="http://schemas.openxmlformats.org/officeDocument/2006/relationships/hyperlink" Target="mailto:rs510829@gmail.com" TargetMode="External"/><Relationship Id="rId247" Type="http://schemas.openxmlformats.org/officeDocument/2006/relationships/hyperlink" Target="https://drive.google.com/file/d/1D-T-e6khDtaHW6QEwR6tCIvfN5VESUBh/view?usp=drivesdk" TargetMode="External"/><Relationship Id="rId121" Type="http://schemas.openxmlformats.org/officeDocument/2006/relationships/hyperlink" Target="https://drive.google.com/file/d/1jn5jZR10VPggvkldcwaV0JGyoIguJ-AP/view?usp=drivesdk" TargetMode="External"/><Relationship Id="rId242" Type="http://schemas.openxmlformats.org/officeDocument/2006/relationships/hyperlink" Target="mailto:tejad245@gmail.com" TargetMode="External"/><Relationship Id="rId120" Type="http://schemas.openxmlformats.org/officeDocument/2006/relationships/hyperlink" Target="mailto:190010027@iitdh.ac.in" TargetMode="External"/><Relationship Id="rId241" Type="http://schemas.openxmlformats.org/officeDocument/2006/relationships/hyperlink" Target="https://drive.google.com/file/d/1P1SD6u5FeDCmZ5fOpyHnmJ5blxsP8NsB/view?usp=drivesdk" TargetMode="External"/><Relationship Id="rId240" Type="http://schemas.openxmlformats.org/officeDocument/2006/relationships/hyperlink" Target="mailto:karthikkarthi1597@gmail.com" TargetMode="External"/><Relationship Id="rId125" Type="http://schemas.openxmlformats.org/officeDocument/2006/relationships/hyperlink" Target="https://drive.google.com/file/d/1213gPc64wCvUohvRPXdv7cGQ_sQaBZLE/view?usp=drivesdk" TargetMode="External"/><Relationship Id="rId246" Type="http://schemas.openxmlformats.org/officeDocument/2006/relationships/hyperlink" Target="mailto:ankitjaiswal0391@gmail.com" TargetMode="External"/><Relationship Id="rId124" Type="http://schemas.openxmlformats.org/officeDocument/2006/relationships/hyperlink" Target="mailto:mishrashashwat43@gmail.com" TargetMode="External"/><Relationship Id="rId245" Type="http://schemas.openxmlformats.org/officeDocument/2006/relationships/hyperlink" Target="https://drive.google.com/file/d/1VOAsLyQhXwwNeDOLyFVMeRfAIHv-hF2Q/view?usp=drivesdk" TargetMode="External"/><Relationship Id="rId123" Type="http://schemas.openxmlformats.org/officeDocument/2006/relationships/hyperlink" Target="https://drive.google.com/file/d/1HJNi2Oc5pI3npoW5g56qYIaK2e9JDUon/view?usp=drivesdk" TargetMode="External"/><Relationship Id="rId244" Type="http://schemas.openxmlformats.org/officeDocument/2006/relationships/hyperlink" Target="mailto:vidyasagar.singadi@gmail.com" TargetMode="External"/><Relationship Id="rId122" Type="http://schemas.openxmlformats.org/officeDocument/2006/relationships/hyperlink" Target="mailto:yash_g@me.iitr.ac.in" TargetMode="External"/><Relationship Id="rId243" Type="http://schemas.openxmlformats.org/officeDocument/2006/relationships/hyperlink" Target="https://drive.google.com/file/d/18TyrBvYuvVkuWS5yBI0qA3B37MiM6tuP/view?usp=drivesdk" TargetMode="External"/><Relationship Id="rId95" Type="http://schemas.openxmlformats.org/officeDocument/2006/relationships/hyperlink" Target="https://drive.google.com/file/d/19l7DpgqToZ-zbpLqmhcSmnhDjdBZE7IR/view?usp=drivesdk" TargetMode="External"/><Relationship Id="rId94" Type="http://schemas.openxmlformats.org/officeDocument/2006/relationships/hyperlink" Target="mailto:rajputsumedhsingh@gmail.com" TargetMode="External"/><Relationship Id="rId97" Type="http://schemas.openxmlformats.org/officeDocument/2006/relationships/hyperlink" Target="https://drive.google.com/file/d/1wnV5Ca363XCLRf62LnoXaefWHzsvxaVP/view?usp=drivesdk" TargetMode="External"/><Relationship Id="rId96" Type="http://schemas.openxmlformats.org/officeDocument/2006/relationships/hyperlink" Target="mailto:nandysoham16@gmail.com" TargetMode="External"/><Relationship Id="rId99" Type="http://schemas.openxmlformats.org/officeDocument/2006/relationships/hyperlink" Target="https://drive.google.com/file/d/1EGyY8w5RfkBU2r47VfPNcuh6vb07c1vi/view?usp=drivesdk" TargetMode="External"/><Relationship Id="rId98" Type="http://schemas.openxmlformats.org/officeDocument/2006/relationships/hyperlink" Target="mailto:20je0976@am.iitism.ac.in" TargetMode="External"/><Relationship Id="rId91" Type="http://schemas.openxmlformats.org/officeDocument/2006/relationships/hyperlink" Target="https://drive.google.com/file/d/14Hk-wQNzjFMIzHAcpnYLqsZAZp5_3gAn/view?usp=drivesdk" TargetMode="External"/><Relationship Id="rId90" Type="http://schemas.openxmlformats.org/officeDocument/2006/relationships/hyperlink" Target="mailto:hvgoenka2514@gmail.com" TargetMode="External"/><Relationship Id="rId93" Type="http://schemas.openxmlformats.org/officeDocument/2006/relationships/hyperlink" Target="https://drive.google.com/file/d/1DqCme3jsCyh6snO7iBvRTuc-XHGOZfWA/view?usp=drivesdk" TargetMode="External"/><Relationship Id="rId92" Type="http://schemas.openxmlformats.org/officeDocument/2006/relationships/hyperlink" Target="mailto:kanchipardhi@gmail.com" TargetMode="External"/><Relationship Id="rId118" Type="http://schemas.openxmlformats.org/officeDocument/2006/relationships/hyperlink" Target="mailto:pawanmittal2002@gmail.com" TargetMode="External"/><Relationship Id="rId239" Type="http://schemas.openxmlformats.org/officeDocument/2006/relationships/hyperlink" Target="https://drive.google.com/file/d/1ABH40P0IteB9mc-nHIgtfvG1TIEQk81l/view?usp=drivesdk" TargetMode="External"/><Relationship Id="rId117" Type="http://schemas.openxmlformats.org/officeDocument/2006/relationships/hyperlink" Target="https://drive.google.com/file/d/1-RAtOCDtq57OEvn0nwl0vomZGsWdIxNm/view?usp=drivesdk" TargetMode="External"/><Relationship Id="rId238" Type="http://schemas.openxmlformats.org/officeDocument/2006/relationships/hyperlink" Target="mailto:sairamkandgule@gmail.com" TargetMode="External"/><Relationship Id="rId116" Type="http://schemas.openxmlformats.org/officeDocument/2006/relationships/hyperlink" Target="mailto:arpan5yu@gmail.com" TargetMode="External"/><Relationship Id="rId237" Type="http://schemas.openxmlformats.org/officeDocument/2006/relationships/hyperlink" Target="https://drive.google.com/file/d/1yFRl-cUqgzEDjgLUk7iPq8pXrIPZi2Hr/view?usp=drivesdk" TargetMode="External"/><Relationship Id="rId115" Type="http://schemas.openxmlformats.org/officeDocument/2006/relationships/hyperlink" Target="https://drive.google.com/file/d/1YlBNsqrP0rdnk9IKaBKFQKH3LIRaXK9s/view?usp=drivesdk" TargetMode="External"/><Relationship Id="rId236" Type="http://schemas.openxmlformats.org/officeDocument/2006/relationships/hyperlink" Target="mailto:190010003@iitdh.ac.in" TargetMode="External"/><Relationship Id="rId119" Type="http://schemas.openxmlformats.org/officeDocument/2006/relationships/hyperlink" Target="https://drive.google.com/file/d/12w_ngnIWhdRKmuheQ422JAXt8JaSv36e/view?usp=drivesdk" TargetMode="External"/><Relationship Id="rId110" Type="http://schemas.openxmlformats.org/officeDocument/2006/relationships/hyperlink" Target="mailto:200020008@iitdh.ac.in" TargetMode="External"/><Relationship Id="rId231" Type="http://schemas.openxmlformats.org/officeDocument/2006/relationships/hyperlink" Target="https://drive.google.com/file/d/1tgfi3t6GNyLjThwICzN2m5mX2w_YvXIM/view?usp=drivesdk" TargetMode="External"/><Relationship Id="rId230" Type="http://schemas.openxmlformats.org/officeDocument/2006/relationships/hyperlink" Target="mailto:chegde43@gmail.com" TargetMode="External"/><Relationship Id="rId114" Type="http://schemas.openxmlformats.org/officeDocument/2006/relationships/hyperlink" Target="mailto:bw65496@gmail.com" TargetMode="External"/><Relationship Id="rId235" Type="http://schemas.openxmlformats.org/officeDocument/2006/relationships/hyperlink" Target="https://drive.google.com/file/d/1YzyHcSv1W6Tdh38o3E6wf7VQZfE5jk0L/view?usp=drivesdk" TargetMode="External"/><Relationship Id="rId113" Type="http://schemas.openxmlformats.org/officeDocument/2006/relationships/hyperlink" Target="https://drive.google.com/file/d/1fcxl1TjHIlUJy_s4v9JBC-NlYENWFtyq/view?usp=drivesdk" TargetMode="External"/><Relationship Id="rId234" Type="http://schemas.openxmlformats.org/officeDocument/2006/relationships/hyperlink" Target="mailto:shristis308@gmail.com" TargetMode="External"/><Relationship Id="rId112" Type="http://schemas.openxmlformats.org/officeDocument/2006/relationships/hyperlink" Target="mailto:kumarpriyansh34@gmail.com" TargetMode="External"/><Relationship Id="rId233" Type="http://schemas.openxmlformats.org/officeDocument/2006/relationships/hyperlink" Target="https://drive.google.com/file/d/1ey6nf8ewc6fMlaqLtpXf0zaWhNn87csu/view?usp=drivesdk" TargetMode="External"/><Relationship Id="rId111" Type="http://schemas.openxmlformats.org/officeDocument/2006/relationships/hyperlink" Target="https://drive.google.com/file/d/1wZl939rt1LPbDc00W8l6ZW1Zb1Jv6jhN/view?usp=drivesdk" TargetMode="External"/><Relationship Id="rId232" Type="http://schemas.openxmlformats.org/officeDocument/2006/relationships/hyperlink" Target="mailto:brijeshkumarpatel360@gmail.com" TargetMode="External"/><Relationship Id="rId305" Type="http://schemas.openxmlformats.org/officeDocument/2006/relationships/hyperlink" Target="https://drive.google.com/file/d/187v02Q0oHt2I323APqyurDLJZ1cmMdZL/view?usp=drivesdk" TargetMode="External"/><Relationship Id="rId304" Type="http://schemas.openxmlformats.org/officeDocument/2006/relationships/hyperlink" Target="mailto:vk1626@srmist.edu.in" TargetMode="External"/><Relationship Id="rId303" Type="http://schemas.openxmlformats.org/officeDocument/2006/relationships/hyperlink" Target="https://drive.google.com/file/d/1pxlqyUUKcJy97HFotY6KU1mVh3q-2_JT/view?usp=drivesdk" TargetMode="External"/><Relationship Id="rId302" Type="http://schemas.openxmlformats.org/officeDocument/2006/relationships/hyperlink" Target="mailto:200010013@iitdh.ac.in" TargetMode="External"/><Relationship Id="rId309" Type="http://schemas.openxmlformats.org/officeDocument/2006/relationships/hyperlink" Target="https://drive.google.com/file/d/13iHALdIHmSt7UFSvbWdz7_dklD9m6LSR/view?usp=drivesdk" TargetMode="External"/><Relationship Id="rId308" Type="http://schemas.openxmlformats.org/officeDocument/2006/relationships/hyperlink" Target="mailto:harrithha64@gmail.com" TargetMode="External"/><Relationship Id="rId307" Type="http://schemas.openxmlformats.org/officeDocument/2006/relationships/hyperlink" Target="https://drive.google.com/file/d/15F2tcKMIpWHrnjVtMPCvmRzdohKnuuBs/view?usp=drivesdk" TargetMode="External"/><Relationship Id="rId306" Type="http://schemas.openxmlformats.org/officeDocument/2006/relationships/hyperlink" Target="mailto:aditi.choudhari2001@gmail.com" TargetMode="External"/><Relationship Id="rId301" Type="http://schemas.openxmlformats.org/officeDocument/2006/relationships/hyperlink" Target="https://drive.google.com/file/d/1YHso305UQFsrD2MiUdAHzbbcMz7b4-_0/view?usp=drivesdk" TargetMode="External"/><Relationship Id="rId300" Type="http://schemas.openxmlformats.org/officeDocument/2006/relationships/hyperlink" Target="mailto:mayankmittal9269@gmail.com" TargetMode="External"/><Relationship Id="rId206" Type="http://schemas.openxmlformats.org/officeDocument/2006/relationships/hyperlink" Target="mailto:kumarsourabh755@gmail.com" TargetMode="External"/><Relationship Id="rId205" Type="http://schemas.openxmlformats.org/officeDocument/2006/relationships/hyperlink" Target="https://drive.google.com/file/d/15b1lPpOcEcGy1WLqLIdqS8lyC1-r1avO/view?usp=drivesdk" TargetMode="External"/><Relationship Id="rId204" Type="http://schemas.openxmlformats.org/officeDocument/2006/relationships/hyperlink" Target="mailto:bsiddharthprabhu9@gmail.com" TargetMode="External"/><Relationship Id="rId203" Type="http://schemas.openxmlformats.org/officeDocument/2006/relationships/hyperlink" Target="https://drive.google.com/file/d/1NcF_WzsMNAUNKoHcBNPHmudYtY7jLrI1/view?usp=drivesdk" TargetMode="External"/><Relationship Id="rId209" Type="http://schemas.openxmlformats.org/officeDocument/2006/relationships/hyperlink" Target="https://drive.google.com/file/d/1dVp64EVKOPZ8XCEifOd0bbGUWsMEd3yS/view?usp=drivesdk" TargetMode="External"/><Relationship Id="rId208" Type="http://schemas.openxmlformats.org/officeDocument/2006/relationships/hyperlink" Target="mailto:ssatviklnsangwan@gmail.com" TargetMode="External"/><Relationship Id="rId207" Type="http://schemas.openxmlformats.org/officeDocument/2006/relationships/hyperlink" Target="https://drive.google.com/file/d/1xmRKoS3h5F8tRcb1Zkoc4wGAuvYV43du/view?usp=drivesdk" TargetMode="External"/><Relationship Id="rId202" Type="http://schemas.openxmlformats.org/officeDocument/2006/relationships/hyperlink" Target="mailto:nkchaudhary00@gmail.com" TargetMode="External"/><Relationship Id="rId201" Type="http://schemas.openxmlformats.org/officeDocument/2006/relationships/hyperlink" Target="https://drive.google.com/file/d/14jgaBKN26drI4FqvVbOueSbobI_NkWXd/view?usp=drivesdk" TargetMode="External"/><Relationship Id="rId200" Type="http://schemas.openxmlformats.org/officeDocument/2006/relationships/hyperlink" Target="mailto:pratikmamdapure@gmail.com" TargetMode="External"/><Relationship Id="rId316" Type="http://schemas.openxmlformats.org/officeDocument/2006/relationships/hyperlink" Target="mailto:sudhanshugarg465@gmail.com" TargetMode="External"/><Relationship Id="rId315" Type="http://schemas.openxmlformats.org/officeDocument/2006/relationships/hyperlink" Target="https://drive.google.com/file/d/1vCW74udvvfBfiCFLlHsFoq9Ik0HW6yx7/view?usp=drivesdk" TargetMode="External"/><Relationship Id="rId314" Type="http://schemas.openxmlformats.org/officeDocument/2006/relationships/hyperlink" Target="mailto:rajisudhakar1000@gmail.com" TargetMode="External"/><Relationship Id="rId313" Type="http://schemas.openxmlformats.org/officeDocument/2006/relationships/hyperlink" Target="https://drive.google.com/file/d/1YzBM5VDg-2ztUsoHOJ6Dtgou5R75PsnT/view?usp=drivesdk" TargetMode="External"/><Relationship Id="rId318" Type="http://schemas.openxmlformats.org/officeDocument/2006/relationships/drawing" Target="../drawings/drawing4.xml"/><Relationship Id="rId317" Type="http://schemas.openxmlformats.org/officeDocument/2006/relationships/hyperlink" Target="https://drive.google.com/file/d/194B32FOpgTpHIZN6R7sfQdelE1tFBYKt/view?usp=drivesdk" TargetMode="External"/><Relationship Id="rId312" Type="http://schemas.openxmlformats.org/officeDocument/2006/relationships/hyperlink" Target="mailto:varmamohit122@gmail.com" TargetMode="External"/><Relationship Id="rId311" Type="http://schemas.openxmlformats.org/officeDocument/2006/relationships/hyperlink" Target="https://drive.google.com/file/d/1XJJfOmNNRDMgZEk0plmRKNG0WEWPcWv_/view?usp=drivesdk" TargetMode="External"/><Relationship Id="rId310" Type="http://schemas.openxmlformats.org/officeDocument/2006/relationships/hyperlink" Target="mailto:bhuvayash97@gmail.com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5.xml"/><Relationship Id="rId10" Type="http://schemas.openxmlformats.org/officeDocument/2006/relationships/hyperlink" Target="https://drive.google.com/file/d/14cn6Noh4Z2_OjKm3Qgz3jqUxrBzyN6Ot/view?usp=drivesdk" TargetMode="External"/><Relationship Id="rId1" Type="http://schemas.openxmlformats.org/officeDocument/2006/relationships/hyperlink" Target="mailto:vkg101970@gmail.com" TargetMode="External"/><Relationship Id="rId2" Type="http://schemas.openxmlformats.org/officeDocument/2006/relationships/hyperlink" Target="https://drive.google.com/file/d/14omuJm-SbLhY2M-2p7bvIVkn1Y2B6Qa5/view?usp=drivesdk" TargetMode="External"/><Relationship Id="rId3" Type="http://schemas.openxmlformats.org/officeDocument/2006/relationships/hyperlink" Target="mailto:mayank.singhal1703@gmail.com" TargetMode="External"/><Relationship Id="rId4" Type="http://schemas.openxmlformats.org/officeDocument/2006/relationships/hyperlink" Target="https://drive.google.com/file/d/1WYWV6q8d0kQ9l_Wm25giP1V1vkaSkeUU/view?usp=drivesdk" TargetMode="External"/><Relationship Id="rId9" Type="http://schemas.openxmlformats.org/officeDocument/2006/relationships/hyperlink" Target="mailto:rangeyraghav13@gmail.com" TargetMode="External"/><Relationship Id="rId5" Type="http://schemas.openxmlformats.org/officeDocument/2006/relationships/hyperlink" Target="mailto:soham13mittal@gmail.com" TargetMode="External"/><Relationship Id="rId6" Type="http://schemas.openxmlformats.org/officeDocument/2006/relationships/hyperlink" Target="https://drive.google.com/file/d/1PLEPSexGf27DN2_FqZdVRqTPLtdDdkuM/view?usp=drivesdk" TargetMode="External"/><Relationship Id="rId7" Type="http://schemas.openxmlformats.org/officeDocument/2006/relationships/hyperlink" Target="mailto:oldschool.orz@gmail.com" TargetMode="External"/><Relationship Id="rId8" Type="http://schemas.openxmlformats.org/officeDocument/2006/relationships/hyperlink" Target="https://drive.google.com/file/d/1CmCknz0E05XydhvRkyRYpDuncOfJ9-9v/view?usp=drivesdk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69tvzkP69WJIT_4aD4S3wRlG5qiX-Xbv/view?usp=drivesdk" TargetMode="External"/><Relationship Id="rId42" Type="http://schemas.openxmlformats.org/officeDocument/2006/relationships/hyperlink" Target="https://drive.google.com/file/d/16Eyp0qYkD4yfuHi4H4VJ596GJmSuuU6Y/view?usp=drivesdk" TargetMode="External"/><Relationship Id="rId41" Type="http://schemas.openxmlformats.org/officeDocument/2006/relationships/hyperlink" Target="https://drive.google.com/file/d/12iYplmulNbaIG5IdTz4dH20ydG6r1wXZ/view?usp=drivesdk" TargetMode="External"/><Relationship Id="rId44" Type="http://schemas.openxmlformats.org/officeDocument/2006/relationships/hyperlink" Target="https://drive.google.com/file/d/1DiNUhp-N3qaF7Oq1MTCAhTiUiWMqVQy1/view?usp=drivesdk" TargetMode="External"/><Relationship Id="rId43" Type="http://schemas.openxmlformats.org/officeDocument/2006/relationships/hyperlink" Target="https://drive.google.com/file/d/19TCCtGtY9BDgcpb0m9gvMQIMUtB3agwU/view?usp=drivesdk" TargetMode="External"/><Relationship Id="rId46" Type="http://schemas.openxmlformats.org/officeDocument/2006/relationships/hyperlink" Target="https://drive.google.com/file/d/1hp9Ul4M5Qh99acjbQj2rJmNs2M6z6pCv/view?usp=drivesdk" TargetMode="External"/><Relationship Id="rId45" Type="http://schemas.openxmlformats.org/officeDocument/2006/relationships/hyperlink" Target="https://drive.google.com/file/d/12KBq5lDhkjXgL-y5ES-9ed4Og7SPXPKI/view?usp=drivesdk" TargetMode="External"/><Relationship Id="rId48" Type="http://schemas.openxmlformats.org/officeDocument/2006/relationships/hyperlink" Target="https://drive.google.com/file/d/1-V2D4HH_8_tMJGgtwN3nQLHmq3v8NBvN/view?usp=drivesdk" TargetMode="External"/><Relationship Id="rId47" Type="http://schemas.openxmlformats.org/officeDocument/2006/relationships/hyperlink" Target="https://drive.google.com/file/d/10pxd7Cf75bieezIZqqSNsq6WF3LUyL3u/view?usp=drivesdk" TargetMode="External"/><Relationship Id="rId49" Type="http://schemas.openxmlformats.org/officeDocument/2006/relationships/hyperlink" Target="https://drive.google.com/file/d/1jC26BGd5cA3ji1dIVw9RFXgPfsAHM1uL/view?usp=drivesdk" TargetMode="External"/><Relationship Id="rId31" Type="http://schemas.openxmlformats.org/officeDocument/2006/relationships/hyperlink" Target="https://drive.google.com/file/d/1ZZ4uRF1vP32G8YKB-XH8B8FbQbFE9AZE/view?usp=drivesdk" TargetMode="External"/><Relationship Id="rId30" Type="http://schemas.openxmlformats.org/officeDocument/2006/relationships/hyperlink" Target="https://drive.google.com/file/d/1LWmcBuwd7n00lpERFKo2pT94Qvi1Rogk/view?usp=drivesdk" TargetMode="External"/><Relationship Id="rId33" Type="http://schemas.openxmlformats.org/officeDocument/2006/relationships/hyperlink" Target="https://drive.google.com/file/d/1K-ZYe5wJDHun94LcDvbHojOnRZvyNlAz/view?usp=drivesdk" TargetMode="External"/><Relationship Id="rId32" Type="http://schemas.openxmlformats.org/officeDocument/2006/relationships/hyperlink" Target="https://drive.google.com/file/d/19wR8yFQ8rEAZcvxr8i1sp8YSPxGZfuci/view?usp=drivesdk" TargetMode="External"/><Relationship Id="rId35" Type="http://schemas.openxmlformats.org/officeDocument/2006/relationships/hyperlink" Target="https://drive.google.com/file/d/1lLmLztSwT7kdVz2VprslkDjd1wTtAVmx/view?usp=drivesdk" TargetMode="External"/><Relationship Id="rId34" Type="http://schemas.openxmlformats.org/officeDocument/2006/relationships/hyperlink" Target="https://drive.google.com/file/d/1DmijeVUffPBe60DhvAy0MZWP92qsxphb/view?usp=drivesdk" TargetMode="External"/><Relationship Id="rId180" Type="http://schemas.openxmlformats.org/officeDocument/2006/relationships/drawing" Target="../drawings/drawing6.xml"/><Relationship Id="rId37" Type="http://schemas.openxmlformats.org/officeDocument/2006/relationships/hyperlink" Target="https://drive.google.com/file/d/1Wus-d2Ih_9gToY26_g6Op49zhwNu97S5/view?usp=drivesdk" TargetMode="External"/><Relationship Id="rId176" Type="http://schemas.openxmlformats.org/officeDocument/2006/relationships/hyperlink" Target="https://drive.google.com/file/d/11f8DmBJLjrR8BEbIhXXW9gUcBoifrPJX/view?usp=drivesdk" TargetMode="External"/><Relationship Id="rId36" Type="http://schemas.openxmlformats.org/officeDocument/2006/relationships/hyperlink" Target="https://drive.google.com/file/d/1GVwF1nEuaiLtmkHqD4qJyDFznoaqZC53/view?usp=drivesdk" TargetMode="External"/><Relationship Id="rId175" Type="http://schemas.openxmlformats.org/officeDocument/2006/relationships/hyperlink" Target="https://drive.google.com/file/d/1QI_b6KITHrlvvKLOlFiHneQdoC_YV6l_/view?usp=drivesdk" TargetMode="External"/><Relationship Id="rId39" Type="http://schemas.openxmlformats.org/officeDocument/2006/relationships/hyperlink" Target="https://drive.google.com/file/d/1ATE6J9Bm4QQoyHnsQwukhKgP8QzzfCO6/view?usp=drivesdk" TargetMode="External"/><Relationship Id="rId174" Type="http://schemas.openxmlformats.org/officeDocument/2006/relationships/hyperlink" Target="https://drive.google.com/file/d/1LpuV_VkmSdm8j-qCSyn70Nt9sBpqDnKD/view?usp=drivesdk" TargetMode="External"/><Relationship Id="rId38" Type="http://schemas.openxmlformats.org/officeDocument/2006/relationships/hyperlink" Target="https://drive.google.com/file/d/1E8HrVnzFDlDAHKayrL9jFEmgwOBhytcN/view?usp=drivesdk" TargetMode="External"/><Relationship Id="rId173" Type="http://schemas.openxmlformats.org/officeDocument/2006/relationships/hyperlink" Target="https://drive.google.com/file/d/1ikRNT1vFf97OEXm2ez6wx6vkrShhuqaT/view?usp=drivesdk" TargetMode="External"/><Relationship Id="rId179" Type="http://schemas.openxmlformats.org/officeDocument/2006/relationships/hyperlink" Target="https://drive.google.com/file/d/1nlFq35MuC1jIXqYo0MMTDX4Ma3p-HIQD/view?usp=drivesdk" TargetMode="External"/><Relationship Id="rId178" Type="http://schemas.openxmlformats.org/officeDocument/2006/relationships/hyperlink" Target="https://drive.google.com/file/d/1Xd-oQhD1qC53sTHcw2ArqirtR-q09DSO/view?usp=drivesdk" TargetMode="External"/><Relationship Id="rId177" Type="http://schemas.openxmlformats.org/officeDocument/2006/relationships/hyperlink" Target="https://drive.google.com/file/d/167knRt-BuivawCULUgJDWRzeZZeOgTXp/view?usp=drivesdk" TargetMode="External"/><Relationship Id="rId20" Type="http://schemas.openxmlformats.org/officeDocument/2006/relationships/hyperlink" Target="https://drive.google.com/file/d/1z4c1qERadtsINmAvpFq0UO3U9g3rbyx7/view?usp=drivesdk" TargetMode="External"/><Relationship Id="rId22" Type="http://schemas.openxmlformats.org/officeDocument/2006/relationships/hyperlink" Target="https://drive.google.com/file/d/1jcpdcDeLrZqTcvYSTPZP-fXOR9HnQ3mY/view?usp=drivesdk" TargetMode="External"/><Relationship Id="rId21" Type="http://schemas.openxmlformats.org/officeDocument/2006/relationships/hyperlink" Target="https://drive.google.com/file/d/1oSFZmA4akn52_xqjI6HZmb6iZtGepBxK/view?usp=drivesdk" TargetMode="External"/><Relationship Id="rId24" Type="http://schemas.openxmlformats.org/officeDocument/2006/relationships/hyperlink" Target="https://drive.google.com/file/d/14CaphBeqW4zTU3vyk6QzXxIwVAG8T1wO/view?usp=drivesdk" TargetMode="External"/><Relationship Id="rId23" Type="http://schemas.openxmlformats.org/officeDocument/2006/relationships/hyperlink" Target="https://drive.google.com/file/d/1Ht1D0dcFhN02CUysjsXktlRRUYd1EZVf/view?usp=drivesdk" TargetMode="External"/><Relationship Id="rId26" Type="http://schemas.openxmlformats.org/officeDocument/2006/relationships/hyperlink" Target="https://drive.google.com/file/d/1UR1MVaSI7KWxKkgL94HIxlQTEg1eBvxv/view?usp=drivesdk" TargetMode="External"/><Relationship Id="rId25" Type="http://schemas.openxmlformats.org/officeDocument/2006/relationships/hyperlink" Target="https://drive.google.com/file/d/1t5evgF9ddjPoy9ZSTGhrDCvLXpxKUTzw/view?usp=drivesdk" TargetMode="External"/><Relationship Id="rId28" Type="http://schemas.openxmlformats.org/officeDocument/2006/relationships/hyperlink" Target="https://drive.google.com/file/d/1rLb_rwhxvEiY7lKlRoP-2Z0UCl_WscmQ/view?usp=drivesdk" TargetMode="External"/><Relationship Id="rId27" Type="http://schemas.openxmlformats.org/officeDocument/2006/relationships/hyperlink" Target="https://drive.google.com/file/d/1_7eMeBP-3331ilYuFv2iO7cHUsxBFCMr/view?usp=drivesdk" TargetMode="External"/><Relationship Id="rId29" Type="http://schemas.openxmlformats.org/officeDocument/2006/relationships/hyperlink" Target="https://drive.google.com/file/d/1UDlAVeoF4Sy2vgdquHZsnGlw6dCoND5D/view?usp=drivesdk" TargetMode="External"/><Relationship Id="rId11" Type="http://schemas.openxmlformats.org/officeDocument/2006/relationships/hyperlink" Target="https://drive.google.com/file/d/1dxt71A0hR8CowMJr1KX0e_Co95LcrNG7/view?usp=drivesdk" TargetMode="External"/><Relationship Id="rId10" Type="http://schemas.openxmlformats.org/officeDocument/2006/relationships/hyperlink" Target="https://drive.google.com/file/d/1XDvvCYhXeay2K0YgulSM4ius0hQybGGL/view?usp=drivesdk" TargetMode="External"/><Relationship Id="rId13" Type="http://schemas.openxmlformats.org/officeDocument/2006/relationships/hyperlink" Target="https://drive.google.com/file/d/1dXJWz6NSLTnw3yqwFmCI0P2FPNTlrXNh/view?usp=drivesdk" TargetMode="External"/><Relationship Id="rId12" Type="http://schemas.openxmlformats.org/officeDocument/2006/relationships/hyperlink" Target="https://drive.google.com/file/d/1OE4duUVr1nsG_xiWXR-YNCCXCQrpsFYk/view?usp=drivesdk" TargetMode="External"/><Relationship Id="rId15" Type="http://schemas.openxmlformats.org/officeDocument/2006/relationships/hyperlink" Target="https://drive.google.com/file/d/15qn4cJBlGvNYZKlys5ZTW1IbNULckHCN/view?usp=drivesdk" TargetMode="External"/><Relationship Id="rId14" Type="http://schemas.openxmlformats.org/officeDocument/2006/relationships/hyperlink" Target="https://drive.google.com/file/d/1nJib3OJ3ARbujxINp5YdeNgwr2BPm0mW/view?usp=drivesdk" TargetMode="External"/><Relationship Id="rId17" Type="http://schemas.openxmlformats.org/officeDocument/2006/relationships/hyperlink" Target="https://drive.google.com/file/d/1c2UXzXdPpCPGixFBKxaN9_M6IJIvwiPE/view?usp=drivesdk" TargetMode="External"/><Relationship Id="rId16" Type="http://schemas.openxmlformats.org/officeDocument/2006/relationships/hyperlink" Target="https://drive.google.com/file/d/15T0xAh7zz8tzNrXUWLd18tH2C8SkFRxR/view?usp=drivesdk" TargetMode="External"/><Relationship Id="rId19" Type="http://schemas.openxmlformats.org/officeDocument/2006/relationships/hyperlink" Target="https://drive.google.com/file/d/1wCPc7JKWCDRUwQ9IGnDJtS18HgDQy2iU/view?usp=drivesdk" TargetMode="External"/><Relationship Id="rId18" Type="http://schemas.openxmlformats.org/officeDocument/2006/relationships/hyperlink" Target="https://drive.google.com/file/d/1lTZlRJRhes7UtTcmtkvX4txGRocbZf8l/view?usp=drivesdk" TargetMode="External"/><Relationship Id="rId84" Type="http://schemas.openxmlformats.org/officeDocument/2006/relationships/hyperlink" Target="https://drive.google.com/file/d/1JUWPptmIf-AfPvOawBCZsza3jkZ0AAKQ/view?usp=drivesdk" TargetMode="External"/><Relationship Id="rId83" Type="http://schemas.openxmlformats.org/officeDocument/2006/relationships/hyperlink" Target="https://drive.google.com/file/d/1CSHkKhRi5-OZwSD3m07GBv-IsHPZg0sx/view?usp=drivesdk" TargetMode="External"/><Relationship Id="rId86" Type="http://schemas.openxmlformats.org/officeDocument/2006/relationships/hyperlink" Target="https://drive.google.com/file/d/1TYkPPIFjvRe7W8Q_r45O5biORoGzU89Z/view?usp=drivesdk" TargetMode="External"/><Relationship Id="rId85" Type="http://schemas.openxmlformats.org/officeDocument/2006/relationships/hyperlink" Target="https://drive.google.com/file/d/1sLcvNUcF3boKwFlX_v_JNh3nuJeFUAbh/view?usp=drivesdk" TargetMode="External"/><Relationship Id="rId88" Type="http://schemas.openxmlformats.org/officeDocument/2006/relationships/hyperlink" Target="https://drive.google.com/file/d/1OXBBQ2JNnM1fvugHhX27DUfrJ6w1PY3D/view?usp=drivesdk" TargetMode="External"/><Relationship Id="rId150" Type="http://schemas.openxmlformats.org/officeDocument/2006/relationships/hyperlink" Target="https://drive.google.com/file/d/1AePXu2SQBF9jNQb0GmEHWv9Vv4D-XDIh/view?usp=drivesdk" TargetMode="External"/><Relationship Id="rId87" Type="http://schemas.openxmlformats.org/officeDocument/2006/relationships/hyperlink" Target="https://drive.google.com/file/d/1xfC9UsWu7tE3eBvoRt9dIX1gL6Z215it/view?usp=drivesdk" TargetMode="External"/><Relationship Id="rId89" Type="http://schemas.openxmlformats.org/officeDocument/2006/relationships/hyperlink" Target="https://drive.google.com/file/d/1jf8Eh4W6zbM5fHj2iBwxUho1jaAS2yei/view?usp=drivesdk" TargetMode="External"/><Relationship Id="rId80" Type="http://schemas.openxmlformats.org/officeDocument/2006/relationships/hyperlink" Target="https://drive.google.com/file/d/17ZvbSAHrZMsle7is1UDQLB9hUMDOLjFD/view?usp=drivesdk" TargetMode="External"/><Relationship Id="rId82" Type="http://schemas.openxmlformats.org/officeDocument/2006/relationships/hyperlink" Target="https://drive.google.com/file/d/1hrM0BZP9PtMFVkbJFjIAKoN6f6XfcY5x/view?usp=drivesdk" TargetMode="External"/><Relationship Id="rId81" Type="http://schemas.openxmlformats.org/officeDocument/2006/relationships/hyperlink" Target="https://drive.google.com/file/d/12Om8MY0zOHloaKutjkYpODCCLwfCTw_Z/view?usp=drivesdk" TargetMode="External"/><Relationship Id="rId1" Type="http://schemas.openxmlformats.org/officeDocument/2006/relationships/hyperlink" Target="https://drive.google.com/file/d/1IAeblBOIOJ7MLjUiT0he2dz1bYYcUQWd/view?usp=drivesdk" TargetMode="External"/><Relationship Id="rId2" Type="http://schemas.openxmlformats.org/officeDocument/2006/relationships/hyperlink" Target="https://drive.google.com/file/d/1KNxrV6YLA2A-1yfflMNDYsmMHunTeWdu/view?usp=drivesdk" TargetMode="External"/><Relationship Id="rId3" Type="http://schemas.openxmlformats.org/officeDocument/2006/relationships/hyperlink" Target="https://drive.google.com/file/d/10vO7oHYW9d7jp2fHPNpokS9bWAcLrLQt/view?usp=drivesdk" TargetMode="External"/><Relationship Id="rId149" Type="http://schemas.openxmlformats.org/officeDocument/2006/relationships/hyperlink" Target="https://drive.google.com/file/d/1lTWC4QRYoARPWp64ZkTs3eyTJ4ZhX9-8/view?usp=drivesdk" TargetMode="External"/><Relationship Id="rId4" Type="http://schemas.openxmlformats.org/officeDocument/2006/relationships/hyperlink" Target="https://drive.google.com/file/d/1Eo1p8SZkJL6dNaSePolw4uu2dt449qlU/view?usp=drivesdk" TargetMode="External"/><Relationship Id="rId148" Type="http://schemas.openxmlformats.org/officeDocument/2006/relationships/hyperlink" Target="https://drive.google.com/file/d/1FySAYsubosw2OEuUWS7QktUrRaHUcUrW/view?usp=drivesdk" TargetMode="External"/><Relationship Id="rId9" Type="http://schemas.openxmlformats.org/officeDocument/2006/relationships/hyperlink" Target="https://drive.google.com/file/d/15yD534QX-Fw5i9Qo2agSeMM0Y1CFXHl_/view?usp=drivesdk" TargetMode="External"/><Relationship Id="rId143" Type="http://schemas.openxmlformats.org/officeDocument/2006/relationships/hyperlink" Target="https://drive.google.com/file/d/1nR3AFQoxPe8UcWZ2dNNSgjETS451rTWs/view?usp=drivesdk" TargetMode="External"/><Relationship Id="rId142" Type="http://schemas.openxmlformats.org/officeDocument/2006/relationships/hyperlink" Target="https://drive.google.com/file/d/1NQ2zbcrUICnxK2S5TIx3B3o0oZIwQE5k/view?usp=drivesdk" TargetMode="External"/><Relationship Id="rId141" Type="http://schemas.openxmlformats.org/officeDocument/2006/relationships/hyperlink" Target="https://drive.google.com/file/d/103mI8PLhHccKPhnV9Q6ayNCx0ef48E4h/view?usp=drivesdk" TargetMode="External"/><Relationship Id="rId140" Type="http://schemas.openxmlformats.org/officeDocument/2006/relationships/hyperlink" Target="https://drive.google.com/file/d/1jjWmZrnbVag8Iq9A26qjkgtzg93ak8_J/view?usp=drivesdk" TargetMode="External"/><Relationship Id="rId5" Type="http://schemas.openxmlformats.org/officeDocument/2006/relationships/hyperlink" Target="https://drive.google.com/file/d/1lDIjVrvMNyxoC3cbSodi3TenxKfvqm99/view?usp=drivesdk" TargetMode="External"/><Relationship Id="rId147" Type="http://schemas.openxmlformats.org/officeDocument/2006/relationships/hyperlink" Target="https://drive.google.com/file/d/1dZikGadmtN4rcZ54YljbziuZ8Bcuno3M/view?usp=drivesdk" TargetMode="External"/><Relationship Id="rId6" Type="http://schemas.openxmlformats.org/officeDocument/2006/relationships/hyperlink" Target="https://drive.google.com/file/d/18pI7J58U1i1h-5On56SRWkvisgLMu_p1/view?usp=drivesdk" TargetMode="External"/><Relationship Id="rId146" Type="http://schemas.openxmlformats.org/officeDocument/2006/relationships/hyperlink" Target="https://drive.google.com/file/d/1C6Ob4qCMsE9XZzmoY0SO851wsrVU5J15/view?usp=drivesdk" TargetMode="External"/><Relationship Id="rId7" Type="http://schemas.openxmlformats.org/officeDocument/2006/relationships/hyperlink" Target="https://drive.google.com/file/d/19Gwc19gtGJnJilaYBN2PAenPwYj67ViJ/view?usp=drivesdk" TargetMode="External"/><Relationship Id="rId145" Type="http://schemas.openxmlformats.org/officeDocument/2006/relationships/hyperlink" Target="https://drive.google.com/file/d/1D5vBRvDhmixTTKR_WqbrGaD6z6Z120fP/view?usp=drivesdk" TargetMode="External"/><Relationship Id="rId8" Type="http://schemas.openxmlformats.org/officeDocument/2006/relationships/hyperlink" Target="https://drive.google.com/file/d/1KqsWe8VOZUpq51XefmzytusoZ0aqTaEp/view?usp=drivesdk" TargetMode="External"/><Relationship Id="rId144" Type="http://schemas.openxmlformats.org/officeDocument/2006/relationships/hyperlink" Target="https://drive.google.com/file/d/1eERLs71Lw4pB3zHynpFhJyEUFQ6iGD2Y/view?usp=drivesdk" TargetMode="External"/><Relationship Id="rId73" Type="http://schemas.openxmlformats.org/officeDocument/2006/relationships/hyperlink" Target="https://drive.google.com/file/d/1sBjf6M0NSiH_4mfhpP_EXT4D98W5APyd/view?usp=drivesdk" TargetMode="External"/><Relationship Id="rId72" Type="http://schemas.openxmlformats.org/officeDocument/2006/relationships/hyperlink" Target="https://drive.google.com/file/d/1cM4pZSLr9I1ZE_hzZkyCZuacgCeu8Oae/view?usp=drivesdk" TargetMode="External"/><Relationship Id="rId75" Type="http://schemas.openxmlformats.org/officeDocument/2006/relationships/hyperlink" Target="https://drive.google.com/file/d/1DRashWGfJnHgOoGCdQwouGbdDxAa2Zyg/view?usp=drivesdk" TargetMode="External"/><Relationship Id="rId74" Type="http://schemas.openxmlformats.org/officeDocument/2006/relationships/hyperlink" Target="https://drive.google.com/file/d/1BJUGwzcM3fwzUQKoOL9UIBP6YNzKGAuZ/view?usp=drivesdk" TargetMode="External"/><Relationship Id="rId77" Type="http://schemas.openxmlformats.org/officeDocument/2006/relationships/hyperlink" Target="https://drive.google.com/file/d/1OVbOyfU453gYceuxJ7QmG-91BpgTfzxS/view?usp=drivesdk" TargetMode="External"/><Relationship Id="rId76" Type="http://schemas.openxmlformats.org/officeDocument/2006/relationships/hyperlink" Target="https://drive.google.com/file/d/14vihnCtloJUt5f6AkMe6WoLrYbrM6LnJ/view?usp=drivesdk" TargetMode="External"/><Relationship Id="rId79" Type="http://schemas.openxmlformats.org/officeDocument/2006/relationships/hyperlink" Target="https://drive.google.com/file/d/1M2BZPN-jwPIZCZKNMX5i02wQpRfpKwPd/view?usp=drivesdk" TargetMode="External"/><Relationship Id="rId78" Type="http://schemas.openxmlformats.org/officeDocument/2006/relationships/hyperlink" Target="https://drive.google.com/file/d/13qQwkmto0x_4C5XMtE5g2ye9QJpbN_6m/view?usp=drivesdk" TargetMode="External"/><Relationship Id="rId71" Type="http://schemas.openxmlformats.org/officeDocument/2006/relationships/hyperlink" Target="https://drive.google.com/file/d/1xWU8LTzko25cYDriPgxyCYIKGAT9Z4CA/view?usp=drivesdk" TargetMode="External"/><Relationship Id="rId70" Type="http://schemas.openxmlformats.org/officeDocument/2006/relationships/hyperlink" Target="https://drive.google.com/file/d/1iDv_raH4hed6nr5GihQNR84HO4fuBiPc/view?usp=drivesdk" TargetMode="External"/><Relationship Id="rId139" Type="http://schemas.openxmlformats.org/officeDocument/2006/relationships/hyperlink" Target="https://drive.google.com/file/d/11HagBt-IscUKsY5F4ylxum8GVd2epSiw/view?usp=drivesdk" TargetMode="External"/><Relationship Id="rId138" Type="http://schemas.openxmlformats.org/officeDocument/2006/relationships/hyperlink" Target="https://drive.google.com/file/d/1BNRazyQZ2ZUK2aeHyHpGF4gscEx9rPCc/view?usp=drivesdk" TargetMode="External"/><Relationship Id="rId137" Type="http://schemas.openxmlformats.org/officeDocument/2006/relationships/hyperlink" Target="https://drive.google.com/file/d/1-0s4mBl_rLKjkNTPqxhbSBxR96EwuY1K/view?usp=drivesdk" TargetMode="External"/><Relationship Id="rId132" Type="http://schemas.openxmlformats.org/officeDocument/2006/relationships/hyperlink" Target="https://drive.google.com/file/d/1PVUxZ6oOihEiHUiThySMOMXXnJjZ4fUB/view?usp=drivesdk" TargetMode="External"/><Relationship Id="rId131" Type="http://schemas.openxmlformats.org/officeDocument/2006/relationships/hyperlink" Target="https://drive.google.com/file/d/1dH7Px9BKscNLd4QhhBfERAxNGZONbQ_4/view?usp=drivesdk" TargetMode="External"/><Relationship Id="rId130" Type="http://schemas.openxmlformats.org/officeDocument/2006/relationships/hyperlink" Target="https://drive.google.com/file/d/1SrROXHx_RCBq0o5Od2C0lroL0W_BO17I/view?usp=drivesdk" TargetMode="External"/><Relationship Id="rId136" Type="http://schemas.openxmlformats.org/officeDocument/2006/relationships/hyperlink" Target="https://drive.google.com/file/d/1-EUBrZtYoZo_USP6hcVBuVhPVU3oxEcu/view?usp=drivesdk" TargetMode="External"/><Relationship Id="rId135" Type="http://schemas.openxmlformats.org/officeDocument/2006/relationships/hyperlink" Target="https://drive.google.com/file/d/1E_H4b3DmsAg6gWizEalfSeRoRHLsIauW/view?usp=drivesdk" TargetMode="External"/><Relationship Id="rId134" Type="http://schemas.openxmlformats.org/officeDocument/2006/relationships/hyperlink" Target="https://drive.google.com/file/d/1Cczh1AdO49Yyh9MHgi4BrQ2gdhiHiqWy/view?usp=drivesdk" TargetMode="External"/><Relationship Id="rId133" Type="http://schemas.openxmlformats.org/officeDocument/2006/relationships/hyperlink" Target="https://drive.google.com/file/d/1c0-W8hfTVTxLf3fDq2NoDobkzuryUr9U/view?usp=drivesdk" TargetMode="External"/><Relationship Id="rId62" Type="http://schemas.openxmlformats.org/officeDocument/2006/relationships/hyperlink" Target="https://drive.google.com/file/d/12NA2Cqj_1jNy7JC9AZSNSK-dOT04RSb1/view?usp=drivesdk" TargetMode="External"/><Relationship Id="rId61" Type="http://schemas.openxmlformats.org/officeDocument/2006/relationships/hyperlink" Target="https://drive.google.com/file/d/1zVrJMbdUqFguGk3PvoQhZ409Wd2GUE4j/view?usp=drivesdk" TargetMode="External"/><Relationship Id="rId64" Type="http://schemas.openxmlformats.org/officeDocument/2006/relationships/hyperlink" Target="https://drive.google.com/file/d/1iBa14598gulu3C-Cf1HQSiQaqEGYZN4D/view?usp=drivesdk" TargetMode="External"/><Relationship Id="rId63" Type="http://schemas.openxmlformats.org/officeDocument/2006/relationships/hyperlink" Target="https://drive.google.com/file/d/10w83qn7I2InzaIPecUiLOerWtndk_UUD/view?usp=drivesdk" TargetMode="External"/><Relationship Id="rId66" Type="http://schemas.openxmlformats.org/officeDocument/2006/relationships/hyperlink" Target="https://drive.google.com/file/d/1N4zYB5PDKf8HqqE33HqlplbmOGha7vWE/view?usp=drivesdk" TargetMode="External"/><Relationship Id="rId172" Type="http://schemas.openxmlformats.org/officeDocument/2006/relationships/hyperlink" Target="https://drive.google.com/file/d/1d9ao-BYLZ8mvzdqdrqUOtPSo4Un23HYc/view?usp=drivesdk" TargetMode="External"/><Relationship Id="rId65" Type="http://schemas.openxmlformats.org/officeDocument/2006/relationships/hyperlink" Target="https://drive.google.com/file/d/1DUqKME7T01evX2ruinDLFqhDbjpRfHrs/view?usp=drivesdk" TargetMode="External"/><Relationship Id="rId171" Type="http://schemas.openxmlformats.org/officeDocument/2006/relationships/hyperlink" Target="https://drive.google.com/file/d/1uLFOCAR20Z368felkwCReGcwbLjcQzdC/view?usp=drivesdk" TargetMode="External"/><Relationship Id="rId68" Type="http://schemas.openxmlformats.org/officeDocument/2006/relationships/hyperlink" Target="https://drive.google.com/file/d/1WGlm4JIs2FShT_zH_GQtwv_Ca216KM6C/view?usp=drivesdk" TargetMode="External"/><Relationship Id="rId170" Type="http://schemas.openxmlformats.org/officeDocument/2006/relationships/hyperlink" Target="https://drive.google.com/file/d/1Pvd7kT1MMwFt52fNy0lTQMhyeSbVLqCn/view?usp=drivesdk" TargetMode="External"/><Relationship Id="rId67" Type="http://schemas.openxmlformats.org/officeDocument/2006/relationships/hyperlink" Target="https://drive.google.com/file/d/1fOwWiauPucnRjuXMQCvvA6p6EdCtnGVQ/view?usp=drivesdk" TargetMode="External"/><Relationship Id="rId60" Type="http://schemas.openxmlformats.org/officeDocument/2006/relationships/hyperlink" Target="https://drive.google.com/file/d/1RdG9sHeOemi30vxwXShblmvZNAJo8pcM/view?usp=drivesdk" TargetMode="External"/><Relationship Id="rId165" Type="http://schemas.openxmlformats.org/officeDocument/2006/relationships/hyperlink" Target="https://drive.google.com/file/d/1p3wdJ2q125y_-B3PTYSxt3Jn6q0qrPK0/view?usp=drivesdk" TargetMode="External"/><Relationship Id="rId69" Type="http://schemas.openxmlformats.org/officeDocument/2006/relationships/hyperlink" Target="https://drive.google.com/file/d/1k_ICuZ6f6ogTkVjpNpbl_5ccoFQ6xfw5/view?usp=drivesdk" TargetMode="External"/><Relationship Id="rId164" Type="http://schemas.openxmlformats.org/officeDocument/2006/relationships/hyperlink" Target="https://drive.google.com/file/d/1alHNGTANNryQjxB0lM_IH61AxIQ3NOzJ/view?usp=drivesdk" TargetMode="External"/><Relationship Id="rId163" Type="http://schemas.openxmlformats.org/officeDocument/2006/relationships/hyperlink" Target="https://drive.google.com/file/d/1WRN9dUDSZ77wzs4ysmNowtLLwnSFiMml/view?usp=drivesdk" TargetMode="External"/><Relationship Id="rId162" Type="http://schemas.openxmlformats.org/officeDocument/2006/relationships/hyperlink" Target="https://drive.google.com/file/d/1bPNOc4l-E0N7hgR08LQYUHjDxhCH3lBh/view?usp=drivesdk" TargetMode="External"/><Relationship Id="rId169" Type="http://schemas.openxmlformats.org/officeDocument/2006/relationships/hyperlink" Target="https://drive.google.com/file/d/1UwZh_2r2OjMON2kw1XWJi_3Ncz9dGkMj/view?usp=drivesdk" TargetMode="External"/><Relationship Id="rId168" Type="http://schemas.openxmlformats.org/officeDocument/2006/relationships/hyperlink" Target="https://drive.google.com/file/d/1HoRzjU3hF-kpU9qpJBizae7-zRqlf9Ev/view?usp=drivesdk" TargetMode="External"/><Relationship Id="rId167" Type="http://schemas.openxmlformats.org/officeDocument/2006/relationships/hyperlink" Target="https://drive.google.com/file/d/1Fs5bjdR7Y98HLcgnW8ELZSbbFMLQmvUE/view?usp=drivesdk" TargetMode="External"/><Relationship Id="rId166" Type="http://schemas.openxmlformats.org/officeDocument/2006/relationships/hyperlink" Target="https://drive.google.com/file/d/1tGlXlw3sGukUOIaeD5Sug6yFvJYEmHRI/view?usp=drivesdk" TargetMode="External"/><Relationship Id="rId51" Type="http://schemas.openxmlformats.org/officeDocument/2006/relationships/hyperlink" Target="https://drive.google.com/file/d/1sjTSIbDnw2BhLSBdPTj-DJYJI9TBFltP/view?usp=drivesdk" TargetMode="External"/><Relationship Id="rId50" Type="http://schemas.openxmlformats.org/officeDocument/2006/relationships/hyperlink" Target="https://drive.google.com/file/d/1upQyDkAwi4X9rHnVdP0nRdagVK1xZhDm/view?usp=drivesdk" TargetMode="External"/><Relationship Id="rId53" Type="http://schemas.openxmlformats.org/officeDocument/2006/relationships/hyperlink" Target="https://drive.google.com/file/d/1Tz3KelObDpSswpD3l447oQSxakPeAO_7/view?usp=drivesdk" TargetMode="External"/><Relationship Id="rId52" Type="http://schemas.openxmlformats.org/officeDocument/2006/relationships/hyperlink" Target="https://drive.google.com/file/d/17cQSZnfPx454EvFI3ODCgaz_GKs9R7gX/view?usp=drivesdk" TargetMode="External"/><Relationship Id="rId55" Type="http://schemas.openxmlformats.org/officeDocument/2006/relationships/hyperlink" Target="https://drive.google.com/file/d/1eFkp8sGSdiPEeT6HgH6eX53BTEQtEALT/view?usp=drivesdk" TargetMode="External"/><Relationship Id="rId161" Type="http://schemas.openxmlformats.org/officeDocument/2006/relationships/hyperlink" Target="https://drive.google.com/file/d/1zdItrVTxrKn-3sLFK9iBJtH6_w5bp5gr/view?usp=drivesdk" TargetMode="External"/><Relationship Id="rId54" Type="http://schemas.openxmlformats.org/officeDocument/2006/relationships/hyperlink" Target="https://drive.google.com/file/d/1Gnem7_zUqiK4Eq3CXPhSUQJSurDZgQiY/view?usp=drivesdk" TargetMode="External"/><Relationship Id="rId160" Type="http://schemas.openxmlformats.org/officeDocument/2006/relationships/hyperlink" Target="https://drive.google.com/file/d/1JkD997Sxy-CBPkcRKk3MEkUxDuYtoSDB/view?usp=drivesdk" TargetMode="External"/><Relationship Id="rId57" Type="http://schemas.openxmlformats.org/officeDocument/2006/relationships/hyperlink" Target="https://drive.google.com/file/d/1vI19pjdJFHqiCZfB76r8cDmbAIi8wjj8/view?usp=drivesdk" TargetMode="External"/><Relationship Id="rId56" Type="http://schemas.openxmlformats.org/officeDocument/2006/relationships/hyperlink" Target="https://drive.google.com/file/d/1j8Zj3OJxKt4GpfnzXSA8RuVkOCk91iaL/view?usp=drivesdk" TargetMode="External"/><Relationship Id="rId159" Type="http://schemas.openxmlformats.org/officeDocument/2006/relationships/hyperlink" Target="https://drive.google.com/file/d/1GFJ9V_RzS82VXiepoYkBnTO_UWPVMFgl/view?usp=drivesdk" TargetMode="External"/><Relationship Id="rId59" Type="http://schemas.openxmlformats.org/officeDocument/2006/relationships/hyperlink" Target="https://drive.google.com/file/d/1a4yrB57KEG4mDqIFf9L2x9J659szqtkR/view?usp=drivesdk" TargetMode="External"/><Relationship Id="rId154" Type="http://schemas.openxmlformats.org/officeDocument/2006/relationships/hyperlink" Target="https://drive.google.com/file/d/1M4Ed19bVO5yeOQ16Z3N8fvsEA74usGWo/view?usp=drivesdk" TargetMode="External"/><Relationship Id="rId58" Type="http://schemas.openxmlformats.org/officeDocument/2006/relationships/hyperlink" Target="https://drive.google.com/file/d/1urHnSUF4OU24ugFaCDKlTid7dtcmpY0P/view?usp=drivesdk" TargetMode="External"/><Relationship Id="rId153" Type="http://schemas.openxmlformats.org/officeDocument/2006/relationships/hyperlink" Target="https://drive.google.com/file/d/1vwruR4k-6HToZiE01xd9mKrVD-Qy656A/view?usp=drivesdk" TargetMode="External"/><Relationship Id="rId152" Type="http://schemas.openxmlformats.org/officeDocument/2006/relationships/hyperlink" Target="https://drive.google.com/file/d/1SbHj7KTLXuLSwDon8lsSA7_mwPjk1wX4/view?usp=drivesdk" TargetMode="External"/><Relationship Id="rId151" Type="http://schemas.openxmlformats.org/officeDocument/2006/relationships/hyperlink" Target="https://drive.google.com/file/d/15DBSKh3HSjYLm7Mr4TtYqOdWPM3pH4fY/view?usp=drivesdk" TargetMode="External"/><Relationship Id="rId158" Type="http://schemas.openxmlformats.org/officeDocument/2006/relationships/hyperlink" Target="https://drive.google.com/file/d/14aNKdIPSaYdTuPPwBkEVloK5-zCu4ir2/view?usp=drivesdk" TargetMode="External"/><Relationship Id="rId157" Type="http://schemas.openxmlformats.org/officeDocument/2006/relationships/hyperlink" Target="https://drive.google.com/file/d/1DaPEqGCJraqstvLnX847LgFdxfhIrs2z/view?usp=drivesdk" TargetMode="External"/><Relationship Id="rId156" Type="http://schemas.openxmlformats.org/officeDocument/2006/relationships/hyperlink" Target="https://drive.google.com/file/d/1eHQ8L8EH8okJ_3l_o3R4_WBsQHgiVYby/view?usp=drivesdk" TargetMode="External"/><Relationship Id="rId155" Type="http://schemas.openxmlformats.org/officeDocument/2006/relationships/hyperlink" Target="https://drive.google.com/file/d/1BgEPHjYe5jnudoZgunCv6clkDxxX5Xhr/view?usp=drivesdk" TargetMode="External"/><Relationship Id="rId107" Type="http://schemas.openxmlformats.org/officeDocument/2006/relationships/hyperlink" Target="https://drive.google.com/file/d/1tkK1cfcIZQJktqQ3euJ2bieFyBm2FUvy/view?usp=drivesdk" TargetMode="External"/><Relationship Id="rId106" Type="http://schemas.openxmlformats.org/officeDocument/2006/relationships/hyperlink" Target="https://drive.google.com/file/d/1B2OyAsLrr8kPEMJZOuF6nm1T9QmBl2SW/view?usp=drivesdk" TargetMode="External"/><Relationship Id="rId105" Type="http://schemas.openxmlformats.org/officeDocument/2006/relationships/hyperlink" Target="https://drive.google.com/file/d/1Kjs0p8qJGC-15jR-AJJ4456E2Ptt61Mq/view?usp=drivesdk" TargetMode="External"/><Relationship Id="rId104" Type="http://schemas.openxmlformats.org/officeDocument/2006/relationships/hyperlink" Target="https://drive.google.com/file/d/1uIMGm2yqdPUpLoUeDyjzQn-ybBhhplqn/view?usp=drivesdk" TargetMode="External"/><Relationship Id="rId109" Type="http://schemas.openxmlformats.org/officeDocument/2006/relationships/hyperlink" Target="https://drive.google.com/file/d/1Rmq7LMQYGOGbsSHJF-2uzseppElzVTu_/view?usp=drivesdk" TargetMode="External"/><Relationship Id="rId108" Type="http://schemas.openxmlformats.org/officeDocument/2006/relationships/hyperlink" Target="https://drive.google.com/file/d/1vqUAmMXExDdDJ0FSB-Pe4UcPR5jwnC4V/view?usp=drivesdk" TargetMode="External"/><Relationship Id="rId103" Type="http://schemas.openxmlformats.org/officeDocument/2006/relationships/hyperlink" Target="https://drive.google.com/file/d/1Olnj1DyfzE3Uv4f3DmeInwwaP1BFsOcf/view?usp=drivesdk" TargetMode="External"/><Relationship Id="rId102" Type="http://schemas.openxmlformats.org/officeDocument/2006/relationships/hyperlink" Target="https://drive.google.com/file/d/10LSwcxf0142CI_lOCWqyUBQcceqjI_6A/view?usp=drivesdk" TargetMode="External"/><Relationship Id="rId101" Type="http://schemas.openxmlformats.org/officeDocument/2006/relationships/hyperlink" Target="https://drive.google.com/file/d/10oUezi3k0Pt12eKRvUO_bI8BdYau-tXw/view?usp=drivesdk" TargetMode="External"/><Relationship Id="rId100" Type="http://schemas.openxmlformats.org/officeDocument/2006/relationships/hyperlink" Target="https://drive.google.com/file/d/1iiY1un0Xj8MXJqTE-eadUKKsYLK-wYfm/view?usp=drivesdk" TargetMode="External"/><Relationship Id="rId129" Type="http://schemas.openxmlformats.org/officeDocument/2006/relationships/hyperlink" Target="https://drive.google.com/file/d/1uFReXIVRGys5SflibUdZttNjnGYLHNeZ/view?usp=drivesdk" TargetMode="External"/><Relationship Id="rId128" Type="http://schemas.openxmlformats.org/officeDocument/2006/relationships/hyperlink" Target="https://drive.google.com/file/d/1FQm74ITHnJRk3u83gUgg93HaDpniBRqc/view?usp=drivesdk" TargetMode="External"/><Relationship Id="rId127" Type="http://schemas.openxmlformats.org/officeDocument/2006/relationships/hyperlink" Target="https://drive.google.com/file/d/1S1SNlcJ7-1K8Dm2BaBC8MH62VQECS2TQ/view?usp=drivesdk" TargetMode="External"/><Relationship Id="rId126" Type="http://schemas.openxmlformats.org/officeDocument/2006/relationships/hyperlink" Target="https://drive.google.com/file/d/1W-jjicDTehZVVstLSnjT79w2Re4yiqrE/view?usp=drivesdk" TargetMode="External"/><Relationship Id="rId121" Type="http://schemas.openxmlformats.org/officeDocument/2006/relationships/hyperlink" Target="https://drive.google.com/file/d/1LTaEqI-yn2Uu0he8McovLQc-EJJkHNst/view?usp=drivesdk" TargetMode="External"/><Relationship Id="rId120" Type="http://schemas.openxmlformats.org/officeDocument/2006/relationships/hyperlink" Target="https://drive.google.com/file/d/1UYWojSBKuegKl5cPdyMmDdvxuIBY5g2A/view?usp=drivesdk" TargetMode="External"/><Relationship Id="rId125" Type="http://schemas.openxmlformats.org/officeDocument/2006/relationships/hyperlink" Target="https://drive.google.com/file/d/1HRA7FbLdZbweQ386Wf9haUUkCZVWTj5E/view?usp=drivesdk" TargetMode="External"/><Relationship Id="rId124" Type="http://schemas.openxmlformats.org/officeDocument/2006/relationships/hyperlink" Target="https://drive.google.com/file/d/1cM7iAdeweUuvNKaiu-rNzllbMWNpsFYu/view?usp=drivesdk" TargetMode="External"/><Relationship Id="rId123" Type="http://schemas.openxmlformats.org/officeDocument/2006/relationships/hyperlink" Target="https://drive.google.com/file/d/1MAk3uMNLR11CzUx3dBk7Gqm7mGnmQMWj/view?usp=drivesdk" TargetMode="External"/><Relationship Id="rId122" Type="http://schemas.openxmlformats.org/officeDocument/2006/relationships/hyperlink" Target="https://drive.google.com/file/d/1y4QHrywaB2527qo8Jm8xpaRnUc844XHr/view?usp=drivesdk" TargetMode="External"/><Relationship Id="rId95" Type="http://schemas.openxmlformats.org/officeDocument/2006/relationships/hyperlink" Target="https://drive.google.com/file/d/1bpmPUWkab1_qWy00nch1Nnu_22x_XqPQ/view?usp=drivesdk" TargetMode="External"/><Relationship Id="rId94" Type="http://schemas.openxmlformats.org/officeDocument/2006/relationships/hyperlink" Target="https://drive.google.com/file/d/1sfp4mlZZOHrZTww_Uxq0oxsVGz_k4Ph6/view?usp=drivesdk" TargetMode="External"/><Relationship Id="rId97" Type="http://schemas.openxmlformats.org/officeDocument/2006/relationships/hyperlink" Target="https://drive.google.com/file/d/1kJGtaYsW_fQhTAJf2WnEmierotqh0CwA/view?usp=drivesdk" TargetMode="External"/><Relationship Id="rId96" Type="http://schemas.openxmlformats.org/officeDocument/2006/relationships/hyperlink" Target="https://drive.google.com/file/d/1SFHuqdZgilivtGcJgNFkPb5Hg4lCHbux/view?usp=drivesdk" TargetMode="External"/><Relationship Id="rId99" Type="http://schemas.openxmlformats.org/officeDocument/2006/relationships/hyperlink" Target="https://drive.google.com/file/d/1aijHOd2aJoO1oB0_1u_kfM9qmwlKH8dT/view?usp=drivesdk" TargetMode="External"/><Relationship Id="rId98" Type="http://schemas.openxmlformats.org/officeDocument/2006/relationships/hyperlink" Target="https://drive.google.com/file/d/15Bdqfn0GoY02T3v9oZLs0YioznUjBjaN/view?usp=drivesdk" TargetMode="External"/><Relationship Id="rId91" Type="http://schemas.openxmlformats.org/officeDocument/2006/relationships/hyperlink" Target="https://drive.google.com/file/d/1GmOqdqsDEk1vUkmvOB4oEbZi4hE77cfa/view?usp=drivesdk" TargetMode="External"/><Relationship Id="rId90" Type="http://schemas.openxmlformats.org/officeDocument/2006/relationships/hyperlink" Target="https://drive.google.com/file/d/1DFxRDs3hERsxNsUWe9_ees8SJvPHGqOl/view?usp=drivesdk" TargetMode="External"/><Relationship Id="rId93" Type="http://schemas.openxmlformats.org/officeDocument/2006/relationships/hyperlink" Target="https://drive.google.com/file/d/1o0NRH4h8eB-IPFgnxS8ZC7xwO-BmfX1o/view?usp=drivesdk" TargetMode="External"/><Relationship Id="rId92" Type="http://schemas.openxmlformats.org/officeDocument/2006/relationships/hyperlink" Target="https://drive.google.com/file/d/1fCTsPYz1Ue3uuesKhFP5xYHIEPrp4a5H/view?usp=drivesdk" TargetMode="External"/><Relationship Id="rId118" Type="http://schemas.openxmlformats.org/officeDocument/2006/relationships/hyperlink" Target="https://drive.google.com/file/d/12P8QJ-0wACJgaS8u67M-Ujw-nVLzOkRK/view?usp=drivesdk" TargetMode="External"/><Relationship Id="rId117" Type="http://schemas.openxmlformats.org/officeDocument/2006/relationships/hyperlink" Target="https://drive.google.com/file/d/1JOjW-ouvzJZ6biZwq54hTGD5ZVuAz73O/view?usp=drivesdk" TargetMode="External"/><Relationship Id="rId116" Type="http://schemas.openxmlformats.org/officeDocument/2006/relationships/hyperlink" Target="https://drive.google.com/file/d/1A8VF7TPHN_nRoHYqSD2q7H5p1FHhOGxQ/view?usp=drivesdk" TargetMode="External"/><Relationship Id="rId115" Type="http://schemas.openxmlformats.org/officeDocument/2006/relationships/hyperlink" Target="https://drive.google.com/file/d/1bYTbKs8fMfR25pz39_86ZKEOQMcd66pP/view?usp=drivesdk" TargetMode="External"/><Relationship Id="rId119" Type="http://schemas.openxmlformats.org/officeDocument/2006/relationships/hyperlink" Target="https://drive.google.com/file/d/1FJmser2qChLTv-0yj9KRSKIkrge01fiH/view?usp=drivesdk" TargetMode="External"/><Relationship Id="rId110" Type="http://schemas.openxmlformats.org/officeDocument/2006/relationships/hyperlink" Target="https://drive.google.com/file/d/1YeN3IGYAYt9jAd62EEWPKZZGzFThBG2D/view?usp=drivesdk" TargetMode="External"/><Relationship Id="rId114" Type="http://schemas.openxmlformats.org/officeDocument/2006/relationships/hyperlink" Target="https://drive.google.com/file/d/1BHkmITKaPl_F51vZ5mPPfaPeDkYR7fF4/view?usp=drivesdk" TargetMode="External"/><Relationship Id="rId113" Type="http://schemas.openxmlformats.org/officeDocument/2006/relationships/hyperlink" Target="https://drive.google.com/file/d/1L94dpxaIu-SbL3HDla2844nn2Np-8t2V/view?usp=drivesdk" TargetMode="External"/><Relationship Id="rId112" Type="http://schemas.openxmlformats.org/officeDocument/2006/relationships/hyperlink" Target="https://drive.google.com/file/d/1tB7brc_-YMP2kSmfeInZs2LJD3ZPCRgZ/view?usp=drivesdk" TargetMode="External"/><Relationship Id="rId111" Type="http://schemas.openxmlformats.org/officeDocument/2006/relationships/hyperlink" Target="https://drive.google.com/file/d/12N8M8Wzf6fQ6at1hqIrmx2SqUIWCzlxY/view?usp=drivesdk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2kqSQQbbOqa5bS5cI8tz37qt9gfFtybi/view?usp=drivesdk" TargetMode="External"/><Relationship Id="rId2" Type="http://schemas.openxmlformats.org/officeDocument/2006/relationships/hyperlink" Target="https://drive.google.com/file/d/17eZS1FQQEYN6LXEvzWvCAif_tAHs4kVu/view?usp=drivesdk" TargetMode="External"/><Relationship Id="rId3" Type="http://schemas.openxmlformats.org/officeDocument/2006/relationships/hyperlink" Target="https://drive.google.com/file/d/19fYT8xW42pXFyvjIR3HYsXpOHQIWfqKI/view?usp=drivesdk" TargetMode="External"/><Relationship Id="rId4" Type="http://schemas.openxmlformats.org/officeDocument/2006/relationships/hyperlink" Target="https://drive.google.com/file/d/1fErQTr7rpKSN5XSwpNjfWOnPdQvhpVGW/view?usp=drivesdk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90" Type="http://schemas.openxmlformats.org/officeDocument/2006/relationships/hyperlink" Target="https://drive.google.com/file/d/1RyvCJyRqjkHYHH2SGL7uZT3LK8iHFx5z/view?usp=drivesdk" TargetMode="External"/><Relationship Id="rId194" Type="http://schemas.openxmlformats.org/officeDocument/2006/relationships/hyperlink" Target="https://drive.google.com/file/d/1STu17h5CmF9z7OS7Gzu7V9ucwj83dRGJ/view?usp=drivesdk" TargetMode="External"/><Relationship Id="rId193" Type="http://schemas.openxmlformats.org/officeDocument/2006/relationships/hyperlink" Target="https://drive.google.com/file/d/1tw74PAp7r3j5FZslptT50df_InyDy3dg/view?usp=drivesdk" TargetMode="External"/><Relationship Id="rId192" Type="http://schemas.openxmlformats.org/officeDocument/2006/relationships/hyperlink" Target="https://drive.google.com/file/d/1QGD_5WPu6VsrlLNpexxgjeiGznPI-y0D/view?usp=drivesdk" TargetMode="External"/><Relationship Id="rId191" Type="http://schemas.openxmlformats.org/officeDocument/2006/relationships/hyperlink" Target="https://drive.google.com/file/d/1tkNpk0ERKI6EFdkSVk3lho8ougeE80Tj/view?usp=drivesdk" TargetMode="External"/><Relationship Id="rId187" Type="http://schemas.openxmlformats.org/officeDocument/2006/relationships/hyperlink" Target="https://drive.google.com/file/d/186pePptnZote2IoSeZQwqlgqnBmPR-aY/view?usp=drivesdk" TargetMode="External"/><Relationship Id="rId186" Type="http://schemas.openxmlformats.org/officeDocument/2006/relationships/hyperlink" Target="https://drive.google.com/file/d/10voi9CIy-elP4QDdh_XP2loZwGeye8fi/view?usp=drivesdk" TargetMode="External"/><Relationship Id="rId185" Type="http://schemas.openxmlformats.org/officeDocument/2006/relationships/hyperlink" Target="https://drive.google.com/file/d/1-4PD1i-viupY6WzpsFPCb_OEkvP3Lj7Z/view?usp=drivesdk" TargetMode="External"/><Relationship Id="rId184" Type="http://schemas.openxmlformats.org/officeDocument/2006/relationships/hyperlink" Target="https://drive.google.com/file/d/1ixYHfypOea4m4cst_9VbB2BMgSFEYTzk/view?usp=drivesdk" TargetMode="External"/><Relationship Id="rId189" Type="http://schemas.openxmlformats.org/officeDocument/2006/relationships/hyperlink" Target="https://drive.google.com/file/d/1ucsbXTUAAhk_XpdxujbEL1MO9z2f60zA/view?usp=drivesdk" TargetMode="External"/><Relationship Id="rId188" Type="http://schemas.openxmlformats.org/officeDocument/2006/relationships/hyperlink" Target="https://drive.google.com/file/d/1MR-2ckG1q9YKUti2CGNbLhs1R9wGVcm7/view?usp=drivesdk" TargetMode="External"/><Relationship Id="rId183" Type="http://schemas.openxmlformats.org/officeDocument/2006/relationships/hyperlink" Target="https://drive.google.com/file/d/1xt9FAKa_8zRfLYGh8ktv0wJLPvZMEGhf/view?usp=drivesdk" TargetMode="External"/><Relationship Id="rId182" Type="http://schemas.openxmlformats.org/officeDocument/2006/relationships/hyperlink" Target="https://drive.google.com/file/d/19CJrJhfll0A2L15QJLw4n4sc6vB15yDq/view?usp=drivesdk" TargetMode="External"/><Relationship Id="rId181" Type="http://schemas.openxmlformats.org/officeDocument/2006/relationships/hyperlink" Target="https://drive.google.com/file/d/1knmIWBj04pJE0tPabjyTnBb8-4NErUGp/view?usp=drivesdk" TargetMode="External"/><Relationship Id="rId180" Type="http://schemas.openxmlformats.org/officeDocument/2006/relationships/hyperlink" Target="https://drive.google.com/file/d/1_1COQbkTpkWIx9ZOH2yp4yY65CZwQ7aT/view?usp=drivesdk" TargetMode="External"/><Relationship Id="rId176" Type="http://schemas.openxmlformats.org/officeDocument/2006/relationships/hyperlink" Target="https://drive.google.com/file/d/1j6SV9aFvsx9U3L9I7JvzdM7xSVXibAXz/view?usp=drivesdk" TargetMode="External"/><Relationship Id="rId297" Type="http://schemas.openxmlformats.org/officeDocument/2006/relationships/hyperlink" Target="https://drive.google.com/file/d/1keqlmb88Dvytw9St__LL3QITScDem5jt/view?usp=drivesdk" TargetMode="External"/><Relationship Id="rId175" Type="http://schemas.openxmlformats.org/officeDocument/2006/relationships/hyperlink" Target="https://drive.google.com/file/d/1-koiElZAjonNawTN8IMuYqxO6PtiZjf5/view?usp=drivesdk" TargetMode="External"/><Relationship Id="rId296" Type="http://schemas.openxmlformats.org/officeDocument/2006/relationships/hyperlink" Target="https://drive.google.com/file/d/1wDJi3JAqtW23St44olwFy50RwlIRZ00u/view?usp=drivesdk" TargetMode="External"/><Relationship Id="rId174" Type="http://schemas.openxmlformats.org/officeDocument/2006/relationships/hyperlink" Target="https://drive.google.com/file/d/1ThM_uc0DHA9Dak3fSuxEXG8YiHOp6nr2/view?usp=drivesdk" TargetMode="External"/><Relationship Id="rId295" Type="http://schemas.openxmlformats.org/officeDocument/2006/relationships/hyperlink" Target="https://drive.google.com/file/d/1FsfBQPKP1tQ5b9YcGrKm6XnvOLbH9NbL/view?usp=drivesdk" TargetMode="External"/><Relationship Id="rId173" Type="http://schemas.openxmlformats.org/officeDocument/2006/relationships/hyperlink" Target="https://drive.google.com/file/d/1BxmXKjPdrLMmiT4R6uEAZ1IdFBQKWr3X/view?usp=drivesdk" TargetMode="External"/><Relationship Id="rId294" Type="http://schemas.openxmlformats.org/officeDocument/2006/relationships/hyperlink" Target="https://drive.google.com/file/d/1tUia-miq2GB1U0yycKoh_JbwNbCu8D2x/view?usp=drivesdk" TargetMode="External"/><Relationship Id="rId179" Type="http://schemas.openxmlformats.org/officeDocument/2006/relationships/hyperlink" Target="https://drive.google.com/file/d/1IoXouW2FdweylU3HXwExju19uSUF2y-4/view?usp=drivesdk" TargetMode="External"/><Relationship Id="rId178" Type="http://schemas.openxmlformats.org/officeDocument/2006/relationships/hyperlink" Target="https://drive.google.com/file/d/1WpfRl3w15o5NYoYvSh2f_57MA8iUiLGL/view?usp=drivesdk" TargetMode="External"/><Relationship Id="rId299" Type="http://schemas.openxmlformats.org/officeDocument/2006/relationships/hyperlink" Target="https://drive.google.com/file/d/14SEJhZ_nEDxfbZ6KBvohEpx-WW_x_-2U/view?usp=drivesdk" TargetMode="External"/><Relationship Id="rId177" Type="http://schemas.openxmlformats.org/officeDocument/2006/relationships/hyperlink" Target="https://drive.google.com/file/d/1Y6mexu4XAlmgr0YcjX0svc3mL15kWU36/view?usp=drivesdk" TargetMode="External"/><Relationship Id="rId298" Type="http://schemas.openxmlformats.org/officeDocument/2006/relationships/hyperlink" Target="https://drive.google.com/file/d/1fy83bU20rwKbGMXkKTGN3fZCuPGeL-2d/view?usp=drivesdk" TargetMode="External"/><Relationship Id="rId198" Type="http://schemas.openxmlformats.org/officeDocument/2006/relationships/hyperlink" Target="https://drive.google.com/file/d/1IJ_G2iPfZUE-vi6B8zVmcpSR3zrfVSvM/view?usp=drivesdk" TargetMode="External"/><Relationship Id="rId197" Type="http://schemas.openxmlformats.org/officeDocument/2006/relationships/hyperlink" Target="https://drive.google.com/file/d/12ZspTFzR3OEp8RoFzntrXLH19l_yg7NC/view?usp=drivesdk" TargetMode="External"/><Relationship Id="rId196" Type="http://schemas.openxmlformats.org/officeDocument/2006/relationships/hyperlink" Target="https://drive.google.com/file/d/1eAZn4Wn2LBAzfswD3tZ4Ggld6IU7I5Jq/view?usp=drivesdk" TargetMode="External"/><Relationship Id="rId195" Type="http://schemas.openxmlformats.org/officeDocument/2006/relationships/hyperlink" Target="https://drive.google.com/file/d/1ZQIoVy_WyqYdN9JEyOInLKWFV2k0yXel/view?usp=drivesdk" TargetMode="External"/><Relationship Id="rId199" Type="http://schemas.openxmlformats.org/officeDocument/2006/relationships/hyperlink" Target="https://drive.google.com/file/d/1HyKEw9eU3T5wdPTQ5UqRoJAvxWlMSnHq/view?usp=drivesdk" TargetMode="External"/><Relationship Id="rId150" Type="http://schemas.openxmlformats.org/officeDocument/2006/relationships/hyperlink" Target="https://drive.google.com/file/d/1T2US3VAGRa7dXrQVVI8mvEpvlH4CCofJ/view?usp=drivesdk" TargetMode="External"/><Relationship Id="rId271" Type="http://schemas.openxmlformats.org/officeDocument/2006/relationships/hyperlink" Target="https://drive.google.com/file/d/1ljMoGZNCO1ONDyZtVG6hoPOr7PeUugbq/view?usp=drivesdk" TargetMode="External"/><Relationship Id="rId392" Type="http://schemas.openxmlformats.org/officeDocument/2006/relationships/hyperlink" Target="https://drive.google.com/file/d/1QE2Z4-G0jQzsE_SWcxw4y3fNnoUzlbVa/view?usp=drivesdk" TargetMode="External"/><Relationship Id="rId270" Type="http://schemas.openxmlformats.org/officeDocument/2006/relationships/hyperlink" Target="https://drive.google.com/file/d/1egyyRW04_Tg6TzcO80z1I2lQoPWurT2e/view?usp=drivesdk" TargetMode="External"/><Relationship Id="rId391" Type="http://schemas.openxmlformats.org/officeDocument/2006/relationships/hyperlink" Target="https://drive.google.com/file/d/1S_zBy3ZnPCDmHb-fdQ0nJ4a84aOjq8zF/view?usp=drivesdk" TargetMode="External"/><Relationship Id="rId390" Type="http://schemas.openxmlformats.org/officeDocument/2006/relationships/hyperlink" Target="https://drive.google.com/file/d/1_3QjOd0C1yqsRVP-F2QjTJ5sk0GD6Kbb/view?usp=drivesdk" TargetMode="External"/><Relationship Id="rId1" Type="http://schemas.openxmlformats.org/officeDocument/2006/relationships/hyperlink" Target="https://drive.google.com/file/d/17jzbHJJjHm9lJy60dkB3j43uhZdL-NSw/view?usp=drivesdk" TargetMode="External"/><Relationship Id="rId2" Type="http://schemas.openxmlformats.org/officeDocument/2006/relationships/hyperlink" Target="https://drive.google.com/file/d/1cbWT6uLt1qcx_-OBxeQbR4nAETGcH6vT/view?usp=drivesdk" TargetMode="External"/><Relationship Id="rId3" Type="http://schemas.openxmlformats.org/officeDocument/2006/relationships/hyperlink" Target="https://drive.google.com/file/d/11lMf5FWi2smXFIyeyi8M_95rykkCfnIt/view?usp=drivesdk" TargetMode="External"/><Relationship Id="rId149" Type="http://schemas.openxmlformats.org/officeDocument/2006/relationships/hyperlink" Target="https://drive.google.com/file/d/1Dey3mjuKCD74Y9JSQ2qk5IBRa3Vj_9oS/view?usp=drivesdk" TargetMode="External"/><Relationship Id="rId4" Type="http://schemas.openxmlformats.org/officeDocument/2006/relationships/hyperlink" Target="https://drive.google.com/file/d/1YIa55PBbcYwVrDyv43dz_Xvhr8D9Ie1Q/view?usp=drivesdk" TargetMode="External"/><Relationship Id="rId148" Type="http://schemas.openxmlformats.org/officeDocument/2006/relationships/hyperlink" Target="https://drive.google.com/file/d/1KkcG3r9mojq0ACK3MQX92osA6uMFIQ0Q/view?usp=drivesdk" TargetMode="External"/><Relationship Id="rId269" Type="http://schemas.openxmlformats.org/officeDocument/2006/relationships/hyperlink" Target="https://drive.google.com/file/d/1QsIMaqjoUod1uJwVzpfF3PsQwi1xHiVr/view?usp=drivesdk" TargetMode="External"/><Relationship Id="rId9" Type="http://schemas.openxmlformats.org/officeDocument/2006/relationships/hyperlink" Target="https://drive.google.com/file/d/1fqH5evgAx3GI9decXDA0Oj_DQUHSbX9t/view?usp=drivesdk" TargetMode="External"/><Relationship Id="rId143" Type="http://schemas.openxmlformats.org/officeDocument/2006/relationships/hyperlink" Target="https://drive.google.com/file/d/1JqPc1UPuAO9x6QwVluBBC-MUMheWa4Qz/view?usp=drivesdk" TargetMode="External"/><Relationship Id="rId264" Type="http://schemas.openxmlformats.org/officeDocument/2006/relationships/hyperlink" Target="https://drive.google.com/file/d/1JEzZ2OzVeMGbwMASq8WBrjpVTUQUs9_l/view?usp=drivesdk" TargetMode="External"/><Relationship Id="rId385" Type="http://schemas.openxmlformats.org/officeDocument/2006/relationships/hyperlink" Target="https://drive.google.com/file/d/1CtDUQ-wwD-aCiE42onTLCaD4KPrFYzrZ/view?usp=drivesdk" TargetMode="External"/><Relationship Id="rId142" Type="http://schemas.openxmlformats.org/officeDocument/2006/relationships/hyperlink" Target="https://drive.google.com/file/d/1ZG9TbslvTi9em3xNO2MQxv7U06i5utc9/view?usp=drivesdk" TargetMode="External"/><Relationship Id="rId263" Type="http://schemas.openxmlformats.org/officeDocument/2006/relationships/hyperlink" Target="https://drive.google.com/file/d/1CtjTtIHIlmUwH_QM3pY2wu5HgzpLVzCw/view?usp=drivesdk" TargetMode="External"/><Relationship Id="rId384" Type="http://schemas.openxmlformats.org/officeDocument/2006/relationships/hyperlink" Target="https://drive.google.com/file/d/1SwKkatflnbLMQn-9fOMUb-c-7S6Rmn6d/view?usp=drivesdk" TargetMode="External"/><Relationship Id="rId141" Type="http://schemas.openxmlformats.org/officeDocument/2006/relationships/hyperlink" Target="https://drive.google.com/file/d/1Inb2fxiDz0BM5f2ecm8pjgSoeo1Plx_8/view?usp=drivesdk" TargetMode="External"/><Relationship Id="rId262" Type="http://schemas.openxmlformats.org/officeDocument/2006/relationships/hyperlink" Target="https://drive.google.com/file/d/11B5C3qxLokFNqRhmSDo5cSf5Mok82e11/view?usp=drivesdk" TargetMode="External"/><Relationship Id="rId383" Type="http://schemas.openxmlformats.org/officeDocument/2006/relationships/hyperlink" Target="https://drive.google.com/file/d/1zo0e7CBsEYoCNAlRUytfYl86le4mQCrj/view?usp=drivesdk" TargetMode="External"/><Relationship Id="rId140" Type="http://schemas.openxmlformats.org/officeDocument/2006/relationships/hyperlink" Target="https://drive.google.com/file/d/11_j4kSdWGxEp4eEgj9A80HV760J5Htxy/view?usp=drivesdk" TargetMode="External"/><Relationship Id="rId261" Type="http://schemas.openxmlformats.org/officeDocument/2006/relationships/hyperlink" Target="https://drive.google.com/file/d/1DEGxMGYfleoyEC6LfZQGo4adQZF93iRl/view?usp=drivesdk" TargetMode="External"/><Relationship Id="rId382" Type="http://schemas.openxmlformats.org/officeDocument/2006/relationships/hyperlink" Target="https://drive.google.com/file/d/1ohs1BrWvb4Is-gQrxYO65bhY5MGr7OUy/view?usp=drivesdk" TargetMode="External"/><Relationship Id="rId5" Type="http://schemas.openxmlformats.org/officeDocument/2006/relationships/hyperlink" Target="https://drive.google.com/file/d/1N_SScfm_NC0TKneBKL4Ko7pFcCvBYqp1/view?usp=drivesdk" TargetMode="External"/><Relationship Id="rId147" Type="http://schemas.openxmlformats.org/officeDocument/2006/relationships/hyperlink" Target="https://drive.google.com/file/d/1hMcPtYZmcxj3RjCYs5qnItbO3CfefbgO/view?usp=drivesdk" TargetMode="External"/><Relationship Id="rId268" Type="http://schemas.openxmlformats.org/officeDocument/2006/relationships/hyperlink" Target="https://drive.google.com/file/d/19rd661vd_mfOhGriXKXsbCTDq64b3FRt/view?usp=drivesdk" TargetMode="External"/><Relationship Id="rId389" Type="http://schemas.openxmlformats.org/officeDocument/2006/relationships/hyperlink" Target="https://drive.google.com/file/d/17WfWp62nB5jfPyXA-kyrjdpVnMvsMiAq/view?usp=drivesdk" TargetMode="External"/><Relationship Id="rId6" Type="http://schemas.openxmlformats.org/officeDocument/2006/relationships/hyperlink" Target="https://drive.google.com/file/d/15dCjIg1Ljuq8w963VNiFQJoHIAa0EDk_/view?usp=drivesdk" TargetMode="External"/><Relationship Id="rId146" Type="http://schemas.openxmlformats.org/officeDocument/2006/relationships/hyperlink" Target="https://drive.google.com/file/d/1ULp2N-ZbYo4t10RBlpNTXKzUOhANuYgu/view?usp=drivesdk" TargetMode="External"/><Relationship Id="rId267" Type="http://schemas.openxmlformats.org/officeDocument/2006/relationships/hyperlink" Target="https://drive.google.com/file/d/1T3lH6v5Oc7nGOECLIpCaM7tPXfsumqg4/view?usp=drivesdk" TargetMode="External"/><Relationship Id="rId388" Type="http://schemas.openxmlformats.org/officeDocument/2006/relationships/hyperlink" Target="https://drive.google.com/file/d/1rYjlMlzfAwzzEoaTuzY9MHhEuDiL9R5v/view?usp=drivesdk" TargetMode="External"/><Relationship Id="rId7" Type="http://schemas.openxmlformats.org/officeDocument/2006/relationships/hyperlink" Target="https://drive.google.com/file/d/15vvN9EWxJf_8QCO_5Uxf501y2F-fujIk/view?usp=drivesdk" TargetMode="External"/><Relationship Id="rId145" Type="http://schemas.openxmlformats.org/officeDocument/2006/relationships/hyperlink" Target="https://drive.google.com/file/d/1yKiQURjni7kVdhpy8FkX0JVMVgFHXu-4/view?usp=drivesdk" TargetMode="External"/><Relationship Id="rId266" Type="http://schemas.openxmlformats.org/officeDocument/2006/relationships/hyperlink" Target="https://drive.google.com/file/d/17_kcAPS94X7BYYI77zQdHl-zl4IcGaQX/view?usp=drivesdk" TargetMode="External"/><Relationship Id="rId387" Type="http://schemas.openxmlformats.org/officeDocument/2006/relationships/hyperlink" Target="https://drive.google.com/file/d/1vi_O_SqkXGpXRTDRPJVI-yT2IuKVkX7V/view?usp=drivesdk" TargetMode="External"/><Relationship Id="rId8" Type="http://schemas.openxmlformats.org/officeDocument/2006/relationships/hyperlink" Target="https://drive.google.com/file/d/13OMCpZ5qziJkyESaj8TL7GEW-1FiGXx3/view?usp=drivesdk" TargetMode="External"/><Relationship Id="rId144" Type="http://schemas.openxmlformats.org/officeDocument/2006/relationships/hyperlink" Target="https://drive.google.com/file/d/1sreScEeiyXScRhKtbjc6dymiSALuDs-e/view?usp=drivesdk" TargetMode="External"/><Relationship Id="rId265" Type="http://schemas.openxmlformats.org/officeDocument/2006/relationships/hyperlink" Target="https://drive.google.com/file/d/1MWG0a9qCtXB9J0cJuPTaBBH8qYuZuIui/view?usp=drivesdk" TargetMode="External"/><Relationship Id="rId386" Type="http://schemas.openxmlformats.org/officeDocument/2006/relationships/hyperlink" Target="https://drive.google.com/file/d/1c_LK4EZHV4fILx7iRNwWXocIKf-he4VR/view?usp=drivesdk" TargetMode="External"/><Relationship Id="rId260" Type="http://schemas.openxmlformats.org/officeDocument/2006/relationships/hyperlink" Target="https://drive.google.com/file/d/1svG6pW-JP2eQPqlHfAKSQwEmWsziCrMh/view?usp=drivesdk" TargetMode="External"/><Relationship Id="rId381" Type="http://schemas.openxmlformats.org/officeDocument/2006/relationships/hyperlink" Target="https://drive.google.com/file/d/1Z5SkExhBANZi07kNa3ON4auOmKsF18nh/view?usp=drivesdk" TargetMode="External"/><Relationship Id="rId380" Type="http://schemas.openxmlformats.org/officeDocument/2006/relationships/hyperlink" Target="https://drive.google.com/file/d/1UfIj0bcASXdhXL4eq-gjt9YdMaox6BMt/view?usp=drivesdk" TargetMode="External"/><Relationship Id="rId139" Type="http://schemas.openxmlformats.org/officeDocument/2006/relationships/hyperlink" Target="https://drive.google.com/file/d/197fMCRW17S2T4NEJ5JtbCphz6DDHUFuV/view?usp=drivesdk" TargetMode="External"/><Relationship Id="rId138" Type="http://schemas.openxmlformats.org/officeDocument/2006/relationships/hyperlink" Target="https://drive.google.com/file/d/13VfEm2L90FlokHgOKSJFBlrqeq1uFhj4/view?usp=drivesdk" TargetMode="External"/><Relationship Id="rId259" Type="http://schemas.openxmlformats.org/officeDocument/2006/relationships/hyperlink" Target="https://drive.google.com/file/d/1DZw8dbLYsWnRhm_3ihRSHMlxcUcqArVR/view?usp=drivesdk" TargetMode="External"/><Relationship Id="rId137" Type="http://schemas.openxmlformats.org/officeDocument/2006/relationships/hyperlink" Target="https://drive.google.com/file/d/1bz9tHfePIHoSG5uTKzjUnaeP8CEtuUMk/view?usp=drivesdk" TargetMode="External"/><Relationship Id="rId258" Type="http://schemas.openxmlformats.org/officeDocument/2006/relationships/hyperlink" Target="https://drive.google.com/file/d/12HyYbhAwtS_ZbYj5B1QxArhlnFTffzGV/view?usp=drivesdk" TargetMode="External"/><Relationship Id="rId379" Type="http://schemas.openxmlformats.org/officeDocument/2006/relationships/hyperlink" Target="https://drive.google.com/file/d/1aX95614aDm_19tuJITpGw5P6rfrFAJf0/view?usp=drivesdk" TargetMode="External"/><Relationship Id="rId132" Type="http://schemas.openxmlformats.org/officeDocument/2006/relationships/hyperlink" Target="https://drive.google.com/file/d/1K_THbAjzcQxOAsg9Vyc2wsT8Jww0ncLo/view?usp=drivesdk" TargetMode="External"/><Relationship Id="rId253" Type="http://schemas.openxmlformats.org/officeDocument/2006/relationships/hyperlink" Target="https://drive.google.com/file/d/1GMbBkp1NS4_md1dkwnaENrAN-DL0hjx9/view?usp=drivesdk" TargetMode="External"/><Relationship Id="rId374" Type="http://schemas.openxmlformats.org/officeDocument/2006/relationships/hyperlink" Target="https://drive.google.com/file/d/1bwWPuSH5mF8DXqPo7DCBPaYQU6XW_SYG/view?usp=drivesdk" TargetMode="External"/><Relationship Id="rId131" Type="http://schemas.openxmlformats.org/officeDocument/2006/relationships/hyperlink" Target="https://drive.google.com/file/d/1YEytDr1v7HkrQZoG2FDnU7C9p2wPsbjv/view?usp=drivesdk" TargetMode="External"/><Relationship Id="rId252" Type="http://schemas.openxmlformats.org/officeDocument/2006/relationships/hyperlink" Target="https://drive.google.com/file/d/1j4sQwjM8gJesEqEZhtdN9Mh8_fd24bEo/view?usp=drivesdk" TargetMode="External"/><Relationship Id="rId373" Type="http://schemas.openxmlformats.org/officeDocument/2006/relationships/hyperlink" Target="https://drive.google.com/file/d/1dWsIQoY16QL3a68GU4szvyIDufghSOa8/view?usp=drivesdk" TargetMode="External"/><Relationship Id="rId130" Type="http://schemas.openxmlformats.org/officeDocument/2006/relationships/hyperlink" Target="https://drive.google.com/file/d/1T-5szEEzco1Giq4wATVOyR8KHLuG8YJc/view?usp=drivesdk" TargetMode="External"/><Relationship Id="rId251" Type="http://schemas.openxmlformats.org/officeDocument/2006/relationships/hyperlink" Target="https://drive.google.com/file/d/1tTZEAConvyMdcKJwh_OSuEkjyLxa0YGP/view?usp=drivesdk" TargetMode="External"/><Relationship Id="rId372" Type="http://schemas.openxmlformats.org/officeDocument/2006/relationships/hyperlink" Target="https://drive.google.com/file/d/1N0I4dRKdFnvtzmjbibCU0yaSIQ7DYjbY/view?usp=drivesdk" TargetMode="External"/><Relationship Id="rId250" Type="http://schemas.openxmlformats.org/officeDocument/2006/relationships/hyperlink" Target="https://drive.google.com/file/d/1qTmsFcD1C8-YD45SQ-aU1fCf6xMbJ6uj/view?usp=drivesdk" TargetMode="External"/><Relationship Id="rId371" Type="http://schemas.openxmlformats.org/officeDocument/2006/relationships/hyperlink" Target="https://drive.google.com/file/d/1O8pu6HXY0rI7hVY6xS4RRq9x1oZy6MrL/view?usp=drivesdk" TargetMode="External"/><Relationship Id="rId136" Type="http://schemas.openxmlformats.org/officeDocument/2006/relationships/hyperlink" Target="https://drive.google.com/file/d/1mIiboqFmh4-e_bpGURo0AVJsTLtJU4sh/view?usp=drivesdk" TargetMode="External"/><Relationship Id="rId257" Type="http://schemas.openxmlformats.org/officeDocument/2006/relationships/hyperlink" Target="https://drive.google.com/file/d/1JQOkKYS89Vk5htM7_2LAhJqd0r1xpJ_s/view?usp=drivesdk" TargetMode="External"/><Relationship Id="rId378" Type="http://schemas.openxmlformats.org/officeDocument/2006/relationships/hyperlink" Target="https://drive.google.com/file/d/1WBOTmQ-ujMT4rcilh9kvEOC09mvcWvUo/view?usp=drivesdk" TargetMode="External"/><Relationship Id="rId135" Type="http://schemas.openxmlformats.org/officeDocument/2006/relationships/hyperlink" Target="https://drive.google.com/file/d/1oIsAIiEEJTiLDdsV99FhPYflu1Qgu0Ym/view?usp=drivesdk" TargetMode="External"/><Relationship Id="rId256" Type="http://schemas.openxmlformats.org/officeDocument/2006/relationships/hyperlink" Target="https://drive.google.com/file/d/1iOxoyjPo788Ij8HjLUIlNqWJgwaLA5se/view?usp=drivesdk" TargetMode="External"/><Relationship Id="rId377" Type="http://schemas.openxmlformats.org/officeDocument/2006/relationships/hyperlink" Target="https://drive.google.com/file/d/1ip5hHwIpzJOBhQFhtL80GEzxa5V4YVYf/view?usp=drivesdk" TargetMode="External"/><Relationship Id="rId134" Type="http://schemas.openxmlformats.org/officeDocument/2006/relationships/hyperlink" Target="https://drive.google.com/file/d/1JiNi7E6-ne8NwP9TMsFip3v1m7yOpYko/view?usp=drivesdk" TargetMode="External"/><Relationship Id="rId255" Type="http://schemas.openxmlformats.org/officeDocument/2006/relationships/hyperlink" Target="https://drive.google.com/file/d/1Ozt_-uqF2DvfZmGv3yGb3MTMgkmapqgX/view?usp=drivesdk" TargetMode="External"/><Relationship Id="rId376" Type="http://schemas.openxmlformats.org/officeDocument/2006/relationships/hyperlink" Target="https://drive.google.com/file/d/1ScM6UCZb_yc1PH9FH8E97vkTRfORLcAn/view?usp=drivesdk" TargetMode="External"/><Relationship Id="rId133" Type="http://schemas.openxmlformats.org/officeDocument/2006/relationships/hyperlink" Target="https://drive.google.com/file/d/1StMM2q-yco5O8UZ7oNIVRhW3GluienVv/view?usp=drivesdk" TargetMode="External"/><Relationship Id="rId254" Type="http://schemas.openxmlformats.org/officeDocument/2006/relationships/hyperlink" Target="https://drive.google.com/file/d/13B_P90kF_A8lHNjv0oI9i6fxR5ctFGp1/view?usp=drivesdk" TargetMode="External"/><Relationship Id="rId375" Type="http://schemas.openxmlformats.org/officeDocument/2006/relationships/hyperlink" Target="https://drive.google.com/file/d/1hk95nqwjfhEWWEDTTikqF4IjeqhezVYd/view?usp=drivesdk" TargetMode="External"/><Relationship Id="rId172" Type="http://schemas.openxmlformats.org/officeDocument/2006/relationships/hyperlink" Target="https://drive.google.com/file/d/1rDRVumdBuNXYMEU7h3SV3sWqP5FXUanP/view?usp=drivesdk" TargetMode="External"/><Relationship Id="rId293" Type="http://schemas.openxmlformats.org/officeDocument/2006/relationships/hyperlink" Target="https://drive.google.com/file/d/1mCIVib1mrnafEiiWH6nTRL-HYX3tqBM_/view?usp=drivesdk" TargetMode="External"/><Relationship Id="rId171" Type="http://schemas.openxmlformats.org/officeDocument/2006/relationships/hyperlink" Target="https://drive.google.com/file/d/1rxIoK6OhGgXWaCdEbzY3gQS0XQxvA71e/view?usp=drivesdk" TargetMode="External"/><Relationship Id="rId292" Type="http://schemas.openxmlformats.org/officeDocument/2006/relationships/hyperlink" Target="https://drive.google.com/file/d/1P-aDP50xG4DcVKLPxv1YOuVNxi-ycHTH/view?usp=drivesdk" TargetMode="External"/><Relationship Id="rId170" Type="http://schemas.openxmlformats.org/officeDocument/2006/relationships/hyperlink" Target="https://drive.google.com/file/d/10CZexVIEJxGLzMYWU0cN0gjHM-cQyWYc/view?usp=drivesdk" TargetMode="External"/><Relationship Id="rId291" Type="http://schemas.openxmlformats.org/officeDocument/2006/relationships/hyperlink" Target="https://drive.google.com/file/d/1SzNYpFijY1-eHIFXqgfLxPUJzPkH6EKz/view?usp=drivesdk" TargetMode="External"/><Relationship Id="rId290" Type="http://schemas.openxmlformats.org/officeDocument/2006/relationships/hyperlink" Target="https://drive.google.com/file/d/1_NLdykbCFmYHlJ_mBq3B6gzswkECsTh5/view?usp=drivesdk" TargetMode="External"/><Relationship Id="rId165" Type="http://schemas.openxmlformats.org/officeDocument/2006/relationships/hyperlink" Target="https://drive.google.com/file/d/1jHGDZOZ51W5ceh8INT8pVDeGvWY06-yY/view?usp=drivesdk" TargetMode="External"/><Relationship Id="rId286" Type="http://schemas.openxmlformats.org/officeDocument/2006/relationships/hyperlink" Target="https://drive.google.com/file/d/1Xf-J_4YcHdLxlz6dK6NWuuMcjCtJ9lsw/view?usp=drivesdk" TargetMode="External"/><Relationship Id="rId164" Type="http://schemas.openxmlformats.org/officeDocument/2006/relationships/hyperlink" Target="https://drive.google.com/file/d/1EPyHT3FdWBqxAoj1D_nG-bEtaFPv0jIT/view?usp=drivesdk" TargetMode="External"/><Relationship Id="rId285" Type="http://schemas.openxmlformats.org/officeDocument/2006/relationships/hyperlink" Target="https://drive.google.com/file/d/1fnxZmqly9uo-6D5Tq7VBpcr-BgU3xLjP/view?usp=drivesdk" TargetMode="External"/><Relationship Id="rId163" Type="http://schemas.openxmlformats.org/officeDocument/2006/relationships/hyperlink" Target="https://drive.google.com/file/d/1vk-R3NPvopH6JDZX1Kl_5YdPItnwa7Bz/view?usp=drivesdk" TargetMode="External"/><Relationship Id="rId284" Type="http://schemas.openxmlformats.org/officeDocument/2006/relationships/hyperlink" Target="https://drive.google.com/file/d/1sE_Pb5lh6MSH9CKhn8fOu9Iyps-6abeU/view?usp=drivesdk" TargetMode="External"/><Relationship Id="rId162" Type="http://schemas.openxmlformats.org/officeDocument/2006/relationships/hyperlink" Target="https://drive.google.com/file/d/18lchEj_a-LSddghBu2pcwsYRDZFkMXsw/view?usp=drivesdk" TargetMode="External"/><Relationship Id="rId283" Type="http://schemas.openxmlformats.org/officeDocument/2006/relationships/hyperlink" Target="https://drive.google.com/file/d/1z3UmyMHyXa9weWjXNQYTHH4Q88UHUBbM/view?usp=drivesdk" TargetMode="External"/><Relationship Id="rId169" Type="http://schemas.openxmlformats.org/officeDocument/2006/relationships/hyperlink" Target="https://drive.google.com/file/d/1rvVdaOFdyekfV-E52BrElEq8QNNZNEIT/view?usp=drivesdk" TargetMode="External"/><Relationship Id="rId168" Type="http://schemas.openxmlformats.org/officeDocument/2006/relationships/hyperlink" Target="https://drive.google.com/file/d/1bWAbZU745ADIlOt_PpcJQFrvxPtQS9iU/view?usp=drivesdk" TargetMode="External"/><Relationship Id="rId289" Type="http://schemas.openxmlformats.org/officeDocument/2006/relationships/hyperlink" Target="https://drive.google.com/file/d/1C6q1J4Wumhsaa6vQY9WiRC7PofR3hDBZ/view?usp=drivesdk" TargetMode="External"/><Relationship Id="rId167" Type="http://schemas.openxmlformats.org/officeDocument/2006/relationships/hyperlink" Target="https://drive.google.com/file/d/1E0HuvvEJql_g5LBN3fULMzITnJWUit6b/view?usp=drivesdk" TargetMode="External"/><Relationship Id="rId288" Type="http://schemas.openxmlformats.org/officeDocument/2006/relationships/hyperlink" Target="https://drive.google.com/file/d/1oCwBzjyz8eTJ2Tb8JkNyQGDxuGEX5Vsc/view?usp=drivesdk" TargetMode="External"/><Relationship Id="rId166" Type="http://schemas.openxmlformats.org/officeDocument/2006/relationships/hyperlink" Target="https://drive.google.com/file/d/1gXvUWXBvj_hXMtMoaXikSJceIMfd0SbK/view?usp=drivesdk" TargetMode="External"/><Relationship Id="rId287" Type="http://schemas.openxmlformats.org/officeDocument/2006/relationships/hyperlink" Target="https://drive.google.com/file/d/1iepGVsPAI_lrkOfsCbR8zmhgga2X59F9/view?usp=drivesdk" TargetMode="External"/><Relationship Id="rId161" Type="http://schemas.openxmlformats.org/officeDocument/2006/relationships/hyperlink" Target="https://drive.google.com/file/d/1r-x33BhT5hDZqJdBKNkiApkrrIcp-d8G/view?usp=drivesdk" TargetMode="External"/><Relationship Id="rId282" Type="http://schemas.openxmlformats.org/officeDocument/2006/relationships/hyperlink" Target="https://drive.google.com/file/d/156Z3Tm5oM4PXJy9wWD73gdsqbbdi_aJw/view?usp=drivesdk" TargetMode="External"/><Relationship Id="rId160" Type="http://schemas.openxmlformats.org/officeDocument/2006/relationships/hyperlink" Target="https://drive.google.com/file/d/1ENrS6NGNiR37fen0LugDFthve_NHR4DX/view?usp=drivesdk" TargetMode="External"/><Relationship Id="rId281" Type="http://schemas.openxmlformats.org/officeDocument/2006/relationships/hyperlink" Target="https://drive.google.com/file/d/1yARwtiLC0KTIcTqytFq-wy8dPeEQ6HLp/view?usp=drivesdk" TargetMode="External"/><Relationship Id="rId280" Type="http://schemas.openxmlformats.org/officeDocument/2006/relationships/hyperlink" Target="https://drive.google.com/file/d/1BPPugOgncfwNWYMh1MMdNAzij_dEHa9a/view?usp=drivesdk" TargetMode="External"/><Relationship Id="rId159" Type="http://schemas.openxmlformats.org/officeDocument/2006/relationships/hyperlink" Target="https://drive.google.com/file/d/1SoOemmMnT4TE6GR1hMro9Nc7s0Y7N4fQ/view?usp=drivesdk" TargetMode="External"/><Relationship Id="rId154" Type="http://schemas.openxmlformats.org/officeDocument/2006/relationships/hyperlink" Target="https://drive.google.com/file/d/1IhrVgrKtAUl-04KhkVazR8uCCpF-KD9f/view?usp=drivesdk" TargetMode="External"/><Relationship Id="rId275" Type="http://schemas.openxmlformats.org/officeDocument/2006/relationships/hyperlink" Target="https://drive.google.com/file/d/1kr3Dps-xU7B321sMI7jkul6nGuTgOgDq/view?usp=drivesdk" TargetMode="External"/><Relationship Id="rId396" Type="http://schemas.openxmlformats.org/officeDocument/2006/relationships/hyperlink" Target="https://drive.google.com/file/d/1xbkHdkFZsAykkvUC5eXP-BR6GBeEK5nd/view?usp=drivesdk" TargetMode="External"/><Relationship Id="rId153" Type="http://schemas.openxmlformats.org/officeDocument/2006/relationships/hyperlink" Target="https://drive.google.com/file/d/1GaR2SWVvAYpC46dQ28JUa955iITcg-ud/view?usp=drivesdk" TargetMode="External"/><Relationship Id="rId274" Type="http://schemas.openxmlformats.org/officeDocument/2006/relationships/hyperlink" Target="https://drive.google.com/file/d/1IACaR5AXMMfyZP3gCNQLNKvewnqpsqu4/view?usp=drivesdk" TargetMode="External"/><Relationship Id="rId395" Type="http://schemas.openxmlformats.org/officeDocument/2006/relationships/hyperlink" Target="https://drive.google.com/file/d/1eL1jXX5R8sv8izR00yqysxZilWCOB8Lo/view?usp=drivesdk" TargetMode="External"/><Relationship Id="rId152" Type="http://schemas.openxmlformats.org/officeDocument/2006/relationships/hyperlink" Target="https://drive.google.com/file/d/1wF4zUf_wca6Q3Z334gTfT88a3WK9kpyu/view?usp=drivesdk" TargetMode="External"/><Relationship Id="rId273" Type="http://schemas.openxmlformats.org/officeDocument/2006/relationships/hyperlink" Target="https://drive.google.com/file/d/1ZqWQTYnf0jPZWw9bxmSScPs8qciM4vWV/view?usp=drivesdk" TargetMode="External"/><Relationship Id="rId394" Type="http://schemas.openxmlformats.org/officeDocument/2006/relationships/hyperlink" Target="https://drive.google.com/file/d/1yOoLf9t0sDTCMEwF7PxoQl_pt_pkBvKW/view?usp=drivesdk" TargetMode="External"/><Relationship Id="rId151" Type="http://schemas.openxmlformats.org/officeDocument/2006/relationships/hyperlink" Target="https://drive.google.com/file/d/1IYWLY9bRTDqi__6BtQPwyjUSkEMbn71U/view?usp=drivesdk" TargetMode="External"/><Relationship Id="rId272" Type="http://schemas.openxmlformats.org/officeDocument/2006/relationships/hyperlink" Target="https://drive.google.com/file/d/18O1S8X_QOrhU2l5isykQuspmsPgklMlw/view?usp=drivesdk" TargetMode="External"/><Relationship Id="rId393" Type="http://schemas.openxmlformats.org/officeDocument/2006/relationships/hyperlink" Target="https://drive.google.com/file/d/19jA5Gm1eTk0Np8Bj9ZW9g3n7bsVA_Ek0/view?usp=drivesdk" TargetMode="External"/><Relationship Id="rId158" Type="http://schemas.openxmlformats.org/officeDocument/2006/relationships/hyperlink" Target="https://drive.google.com/file/d/1jCT0ksFzboPaqLiEwAxpTUvx_nP5bR_m/view?usp=drivesdk" TargetMode="External"/><Relationship Id="rId279" Type="http://schemas.openxmlformats.org/officeDocument/2006/relationships/hyperlink" Target="https://drive.google.com/file/d/11iNgJPYTUPK1otMviGsEikjmgwMDKuJs/view?usp=drivesdk" TargetMode="External"/><Relationship Id="rId157" Type="http://schemas.openxmlformats.org/officeDocument/2006/relationships/hyperlink" Target="https://drive.google.com/file/d/1Va-A_wY_WR5Q_iroxgq93A62pnWjYxM0/view?usp=drivesdk" TargetMode="External"/><Relationship Id="rId278" Type="http://schemas.openxmlformats.org/officeDocument/2006/relationships/hyperlink" Target="https://drive.google.com/file/d/1kMkBtkGvCCPoOdqg7TcMRVIWru4nOVA1/view?usp=drivesdk" TargetMode="External"/><Relationship Id="rId399" Type="http://schemas.openxmlformats.org/officeDocument/2006/relationships/hyperlink" Target="https://drive.google.com/file/d/1SjXMW9o0SoLGPTyW1eneTfScMs-u2KA1/view?usp=drivesdk" TargetMode="External"/><Relationship Id="rId156" Type="http://schemas.openxmlformats.org/officeDocument/2006/relationships/hyperlink" Target="https://drive.google.com/file/d/1iqwUUGo6QlBVC0Qj8nCkCmRd1goq8WuE/view?usp=drivesdk" TargetMode="External"/><Relationship Id="rId277" Type="http://schemas.openxmlformats.org/officeDocument/2006/relationships/hyperlink" Target="https://drive.google.com/file/d/16XrWjHy0jAnzK3Fzqc-0327YmfSHROAN/view?usp=drivesdk" TargetMode="External"/><Relationship Id="rId398" Type="http://schemas.openxmlformats.org/officeDocument/2006/relationships/hyperlink" Target="https://drive.google.com/file/d/1h8VeFLzgTNA_fKdgblKFVRhqvB2RMNo6/view?usp=drivesdk" TargetMode="External"/><Relationship Id="rId155" Type="http://schemas.openxmlformats.org/officeDocument/2006/relationships/hyperlink" Target="https://drive.google.com/file/d/1fT7ZoIx2cE4UK7qQWFi4DkKNT2CZVyGr/view?usp=drivesdk" TargetMode="External"/><Relationship Id="rId276" Type="http://schemas.openxmlformats.org/officeDocument/2006/relationships/hyperlink" Target="https://drive.google.com/file/d/15ltUzIZy0lpJmzCkHCj0T3LUA2VNPsu-/view?usp=drivesdk" TargetMode="External"/><Relationship Id="rId397" Type="http://schemas.openxmlformats.org/officeDocument/2006/relationships/hyperlink" Target="https://drive.google.com/file/d/1qApgOU2ueQ_ISSn2XBn-2TR4KDlQ2dBp/view?usp=drivesdk" TargetMode="External"/><Relationship Id="rId40" Type="http://schemas.openxmlformats.org/officeDocument/2006/relationships/hyperlink" Target="https://drive.google.com/file/d/1nniDa4pYZXCQ5JzM_yiO2ddRdFrjmjb-/view?usp=drivesdk" TargetMode="External"/><Relationship Id="rId42" Type="http://schemas.openxmlformats.org/officeDocument/2006/relationships/hyperlink" Target="https://drive.google.com/file/d/1bW385NJQ3nNvFKBfMMVk9kpIrNltRidu/view?usp=drivesdk" TargetMode="External"/><Relationship Id="rId41" Type="http://schemas.openxmlformats.org/officeDocument/2006/relationships/hyperlink" Target="https://drive.google.com/file/d/17N1kekFAvbUw-ZQIJycry3Wbz468Od9H/view?usp=drivesdk" TargetMode="External"/><Relationship Id="rId44" Type="http://schemas.openxmlformats.org/officeDocument/2006/relationships/hyperlink" Target="https://drive.google.com/file/d/1VOIPGC74p3PO96hGYVsqxpEs_r8jTbbj/view?usp=drivesdk" TargetMode="External"/><Relationship Id="rId43" Type="http://schemas.openxmlformats.org/officeDocument/2006/relationships/hyperlink" Target="https://drive.google.com/file/d/1-Iz76lTs4_IUGGR8ZPjZuLbKf6Ih8lEl/view?usp=drivesdk" TargetMode="External"/><Relationship Id="rId46" Type="http://schemas.openxmlformats.org/officeDocument/2006/relationships/hyperlink" Target="https://drive.google.com/file/d/1HaH5KgRa9BQKB_QmWv6ru4Av83EUdWIo/view?usp=drivesdk" TargetMode="External"/><Relationship Id="rId45" Type="http://schemas.openxmlformats.org/officeDocument/2006/relationships/hyperlink" Target="https://drive.google.com/file/d/1LthYdTRT51esfzWao051Fkvf2emPm4aU/view?usp=drivesdk" TargetMode="External"/><Relationship Id="rId48" Type="http://schemas.openxmlformats.org/officeDocument/2006/relationships/hyperlink" Target="https://drive.google.com/file/d/1hwM-D-N_zp6v1GLne0bK3THfFhIVJwcG/view?usp=drivesdk" TargetMode="External"/><Relationship Id="rId47" Type="http://schemas.openxmlformats.org/officeDocument/2006/relationships/hyperlink" Target="https://drive.google.com/file/d/101AAoUY57eR0TRSGsBqhW014ekgYLZiA/view?usp=drivesdk" TargetMode="External"/><Relationship Id="rId49" Type="http://schemas.openxmlformats.org/officeDocument/2006/relationships/hyperlink" Target="https://drive.google.com/file/d/1WEBCXNPg0IJ-lpDraNnbTb1h7_SIY1ku/view?usp=drivesdk" TargetMode="External"/><Relationship Id="rId31" Type="http://schemas.openxmlformats.org/officeDocument/2006/relationships/hyperlink" Target="https://drive.google.com/file/d/12wbI6O-_ckZfsA6-eT6TDD3iMD0WKZp-/view?usp=drivesdk" TargetMode="External"/><Relationship Id="rId30" Type="http://schemas.openxmlformats.org/officeDocument/2006/relationships/hyperlink" Target="https://drive.google.com/file/d/1xBZblh3PWyduapco_dBcE8qyEKn77c-0/view?usp=drivesdk" TargetMode="External"/><Relationship Id="rId33" Type="http://schemas.openxmlformats.org/officeDocument/2006/relationships/hyperlink" Target="https://drive.google.com/file/d/13Rm_gqgnGZZ2IQko_ZS0asj9r00WWb9j/view?usp=drivesdk" TargetMode="External"/><Relationship Id="rId32" Type="http://schemas.openxmlformats.org/officeDocument/2006/relationships/hyperlink" Target="https://drive.google.com/file/d/1PUnIsw6658Z9V7cnLbyS6yg8-UeimHo6/view?usp=drivesdk" TargetMode="External"/><Relationship Id="rId35" Type="http://schemas.openxmlformats.org/officeDocument/2006/relationships/hyperlink" Target="https://drive.google.com/file/d/1Qgvierz8pwqE-M0ymuvtb4_ReCOQ0P6j/view?usp=drivesdk" TargetMode="External"/><Relationship Id="rId34" Type="http://schemas.openxmlformats.org/officeDocument/2006/relationships/hyperlink" Target="https://drive.google.com/file/d/1pys78IiVhzb1bLJhD7YoNoIrt4_90Ecf/view?usp=drivesdk" TargetMode="External"/><Relationship Id="rId37" Type="http://schemas.openxmlformats.org/officeDocument/2006/relationships/hyperlink" Target="https://drive.google.com/file/d/1MI_HIu3Bhg7VfbIun6VLrO6RL3xFn-wr/view?usp=drivesdk" TargetMode="External"/><Relationship Id="rId36" Type="http://schemas.openxmlformats.org/officeDocument/2006/relationships/hyperlink" Target="https://drive.google.com/file/d/1pZX1N-NR86YGunpwiq9huBncRHtE6WIp/view?usp=drivesdk" TargetMode="External"/><Relationship Id="rId39" Type="http://schemas.openxmlformats.org/officeDocument/2006/relationships/hyperlink" Target="https://drive.google.com/file/d/1iPb6KSm45Msi1EmggoJ67_NPqflJeug1/view?usp=drivesdk" TargetMode="External"/><Relationship Id="rId38" Type="http://schemas.openxmlformats.org/officeDocument/2006/relationships/hyperlink" Target="https://drive.google.com/file/d/1XV8v5vI_ervr0iWn8KLTuArD6Wn2bb3u/view?usp=drivesdk" TargetMode="External"/><Relationship Id="rId20" Type="http://schemas.openxmlformats.org/officeDocument/2006/relationships/hyperlink" Target="https://drive.google.com/file/d/1HuAUB-ubH8EYVGJ1wvSYi7HoiqlzhFi7/view?usp=drivesdk" TargetMode="External"/><Relationship Id="rId22" Type="http://schemas.openxmlformats.org/officeDocument/2006/relationships/hyperlink" Target="https://drive.google.com/file/d/1xNTx4mLsy_5QTX0BD2BVH6AHZYceqI5a/view?usp=drivesdk" TargetMode="External"/><Relationship Id="rId21" Type="http://schemas.openxmlformats.org/officeDocument/2006/relationships/hyperlink" Target="https://drive.google.com/file/d/1lsttugA_Lys2xrWlxE3nh8zt3CmxKNSA/view?usp=drivesdk" TargetMode="External"/><Relationship Id="rId24" Type="http://schemas.openxmlformats.org/officeDocument/2006/relationships/hyperlink" Target="https://drive.google.com/file/d/1XGdHZdcM2TOzpUzlUWxLCZhKtJH9H7jf/view?usp=drivesdk" TargetMode="External"/><Relationship Id="rId23" Type="http://schemas.openxmlformats.org/officeDocument/2006/relationships/hyperlink" Target="https://drive.google.com/file/d/1H1lRFAiryJwYyASaSml6_ENHOfH4M3ex/view?usp=drivesdk" TargetMode="External"/><Relationship Id="rId409" Type="http://schemas.openxmlformats.org/officeDocument/2006/relationships/hyperlink" Target="https://drive.google.com/file/d/1dEXs1mVdqaY_dOeE7e4MqLqSc_efqRaH/view?usp=drivesdk" TargetMode="External"/><Relationship Id="rId404" Type="http://schemas.openxmlformats.org/officeDocument/2006/relationships/hyperlink" Target="https://drive.google.com/file/d/1s6wiGgzl4evCAWAj3hdUFZNWvVDxm3jV/view?usp=drivesdk" TargetMode="External"/><Relationship Id="rId403" Type="http://schemas.openxmlformats.org/officeDocument/2006/relationships/hyperlink" Target="https://drive.google.com/file/d/1MAxXmn7hwas6B7rMa2VFIaHpMJOujmCR/view?usp=drivesdk" TargetMode="External"/><Relationship Id="rId402" Type="http://schemas.openxmlformats.org/officeDocument/2006/relationships/hyperlink" Target="https://drive.google.com/file/d/1TTjCQrGiZXOnwWoIEm1G5Wxf-ANFzUWU/view?usp=drivesdk" TargetMode="External"/><Relationship Id="rId401" Type="http://schemas.openxmlformats.org/officeDocument/2006/relationships/hyperlink" Target="https://drive.google.com/file/d/1EQmdWDsSOjk7yTuF5x3pvW4FY5sYqsvu/view?usp=drivesdk" TargetMode="External"/><Relationship Id="rId408" Type="http://schemas.openxmlformats.org/officeDocument/2006/relationships/hyperlink" Target="https://drive.google.com/file/d/1pkqnv7hUYfzEd5jRlclFNk_S5iRrcUu-/view?usp=drivesdk" TargetMode="External"/><Relationship Id="rId407" Type="http://schemas.openxmlformats.org/officeDocument/2006/relationships/hyperlink" Target="https://drive.google.com/file/d/1gdTCYdSIu3ushb5U6Jqme8-4V7d7-qWz/view?usp=drivesdk" TargetMode="External"/><Relationship Id="rId406" Type="http://schemas.openxmlformats.org/officeDocument/2006/relationships/hyperlink" Target="https://drive.google.com/file/d/1WIeYVUoNoS5jYXI7sUio8P1sBH_4dBzf/view?usp=drivesdk" TargetMode="External"/><Relationship Id="rId405" Type="http://schemas.openxmlformats.org/officeDocument/2006/relationships/hyperlink" Target="https://drive.google.com/file/d/1on9m0K2fgwbsr0Fuk1r5LFGrZpO4biWP/view?usp=drivesdk" TargetMode="External"/><Relationship Id="rId26" Type="http://schemas.openxmlformats.org/officeDocument/2006/relationships/hyperlink" Target="https://drive.google.com/file/d/1FJRnIUanVHl9LkOJVvYjO0Hb0-NmQHlS/view?usp=drivesdk" TargetMode="External"/><Relationship Id="rId25" Type="http://schemas.openxmlformats.org/officeDocument/2006/relationships/hyperlink" Target="https://drive.google.com/file/d/1yhRmvZrtGnNr2_fftAVhCcftJGd3B_ju/view?usp=drivesdk" TargetMode="External"/><Relationship Id="rId28" Type="http://schemas.openxmlformats.org/officeDocument/2006/relationships/hyperlink" Target="https://drive.google.com/file/d/15XShRC6pFozJgkeHpzOerFZCr0LfN6yT/view?usp=drivesdk" TargetMode="External"/><Relationship Id="rId27" Type="http://schemas.openxmlformats.org/officeDocument/2006/relationships/hyperlink" Target="https://drive.google.com/file/d/1PfLwIJhcBmsYBDSO4oN0GIf-AUMH-Mf8/view?usp=drivesdk" TargetMode="External"/><Relationship Id="rId400" Type="http://schemas.openxmlformats.org/officeDocument/2006/relationships/hyperlink" Target="https://drive.google.com/file/d/1O194_aOWr2GiOo2qHPdVovi5Y9RFx_w0/view?usp=drivesdk" TargetMode="External"/><Relationship Id="rId29" Type="http://schemas.openxmlformats.org/officeDocument/2006/relationships/hyperlink" Target="https://drive.google.com/file/d/104r3xgDuptQsdBQyh2COwEYH_gpInDSU/view?usp=drivesdk" TargetMode="External"/><Relationship Id="rId11" Type="http://schemas.openxmlformats.org/officeDocument/2006/relationships/hyperlink" Target="https://drive.google.com/file/d/1V1i15mGsLaSQ0KgBC1PXlGLvKAGySaTL/view?usp=drivesdk" TargetMode="External"/><Relationship Id="rId10" Type="http://schemas.openxmlformats.org/officeDocument/2006/relationships/hyperlink" Target="https://drive.google.com/file/d/1xQKq3PIbU9RfyTBovyRM8Q0eNI6le3HM/view?usp=drivesdk" TargetMode="External"/><Relationship Id="rId13" Type="http://schemas.openxmlformats.org/officeDocument/2006/relationships/hyperlink" Target="https://drive.google.com/file/d/1mZFcF2J6jK8kRVAGnLQ7OHoW1YrNdTc0/view?usp=drivesdk" TargetMode="External"/><Relationship Id="rId12" Type="http://schemas.openxmlformats.org/officeDocument/2006/relationships/hyperlink" Target="https://drive.google.com/file/d/15Twyuzqte7FVKDP4IoLUf3upuGPx7U0t/view?usp=drivesdk" TargetMode="External"/><Relationship Id="rId15" Type="http://schemas.openxmlformats.org/officeDocument/2006/relationships/hyperlink" Target="https://drive.google.com/file/d/1_J-BT7GezIEwLeQlGei_UqTmE0cFBeA5/view?usp=drivesdk" TargetMode="External"/><Relationship Id="rId14" Type="http://schemas.openxmlformats.org/officeDocument/2006/relationships/hyperlink" Target="https://drive.google.com/file/d/18IuISFleGVn1MIjhxU5Xx8iVj2FnaBri/view?usp=drivesdk" TargetMode="External"/><Relationship Id="rId17" Type="http://schemas.openxmlformats.org/officeDocument/2006/relationships/hyperlink" Target="https://drive.google.com/file/d/1RVqUQxwlSvic3EC0-Q6XUJFnvk171MTj/view?usp=drivesdk" TargetMode="External"/><Relationship Id="rId16" Type="http://schemas.openxmlformats.org/officeDocument/2006/relationships/hyperlink" Target="https://drive.google.com/file/d/1Kn079JqmPeTj2WQfvxqLFi45tK79f9Lk/view?usp=drivesdk" TargetMode="External"/><Relationship Id="rId19" Type="http://schemas.openxmlformats.org/officeDocument/2006/relationships/hyperlink" Target="https://drive.google.com/file/d/1L6PobQjZ-McoXhJii2qpuO8ku5ca_UwZ/view?usp=drivesdk" TargetMode="External"/><Relationship Id="rId18" Type="http://schemas.openxmlformats.org/officeDocument/2006/relationships/hyperlink" Target="https://drive.google.com/file/d/1nb2uPNhirQhfR4sE_fL6S3NXmuNHr7ZU/view?usp=drivesdk" TargetMode="External"/><Relationship Id="rId84" Type="http://schemas.openxmlformats.org/officeDocument/2006/relationships/hyperlink" Target="https://drive.google.com/file/d/1I-lKwB7IHI5FY_cKofxa8gdY8LCfwbId/view?usp=drivesdk" TargetMode="External"/><Relationship Id="rId83" Type="http://schemas.openxmlformats.org/officeDocument/2006/relationships/hyperlink" Target="https://drive.google.com/file/d/1Vqvx672JYj9AvxTtbjJMx8X2WrSs3qcU/view?usp=drivesdk" TargetMode="External"/><Relationship Id="rId86" Type="http://schemas.openxmlformats.org/officeDocument/2006/relationships/hyperlink" Target="https://drive.google.com/file/d/1c6rwcr5jxje8t48Y_CPh5_zdof3s9iXj/view?usp=drivesdk" TargetMode="External"/><Relationship Id="rId85" Type="http://schemas.openxmlformats.org/officeDocument/2006/relationships/hyperlink" Target="https://drive.google.com/file/d/1f-ju6HKMT7G2LYw4Fzl__qoJNQZwf6di/view?usp=drivesdk" TargetMode="External"/><Relationship Id="rId88" Type="http://schemas.openxmlformats.org/officeDocument/2006/relationships/hyperlink" Target="https://drive.google.com/file/d/1EGkEfHwnvoukoKb4NVBGgHQJYSRyID0l/view?usp=drivesdk" TargetMode="External"/><Relationship Id="rId87" Type="http://schemas.openxmlformats.org/officeDocument/2006/relationships/hyperlink" Target="https://drive.google.com/file/d/1YbMZCJzMuwamaUFDKcbAoLiuxAnXwyQC/view?usp=drivesdk" TargetMode="External"/><Relationship Id="rId89" Type="http://schemas.openxmlformats.org/officeDocument/2006/relationships/hyperlink" Target="https://drive.google.com/file/d/1gYstZ-UvlFFIDOgeRVZFeKojlibnDF3p/view?usp=drivesdk" TargetMode="External"/><Relationship Id="rId80" Type="http://schemas.openxmlformats.org/officeDocument/2006/relationships/hyperlink" Target="https://drive.google.com/file/d/1WdVEykX4R3FaB2ZeSgsbKzn_cmjlXtYn/view?usp=drivesdk" TargetMode="External"/><Relationship Id="rId82" Type="http://schemas.openxmlformats.org/officeDocument/2006/relationships/hyperlink" Target="https://drive.google.com/file/d/1Wk0nR-lk-rXUtyjverCYJGBBYWA283eH/view?usp=drivesdk" TargetMode="External"/><Relationship Id="rId81" Type="http://schemas.openxmlformats.org/officeDocument/2006/relationships/hyperlink" Target="https://drive.google.com/file/d/1eHKDQbmIY43zj-ll4Ei30NS0pHr2rqYu/view?usp=drivesdk" TargetMode="External"/><Relationship Id="rId73" Type="http://schemas.openxmlformats.org/officeDocument/2006/relationships/hyperlink" Target="https://drive.google.com/file/d/1Zewa3ZvEN35zV6IHV0HQx3dslaX0ikPx/view?usp=drivesdk" TargetMode="External"/><Relationship Id="rId72" Type="http://schemas.openxmlformats.org/officeDocument/2006/relationships/hyperlink" Target="https://drive.google.com/file/d/1xAD5l3votkMhPu6k-5UuzBlj08idDpid/view?usp=drivesdk" TargetMode="External"/><Relationship Id="rId75" Type="http://schemas.openxmlformats.org/officeDocument/2006/relationships/hyperlink" Target="https://drive.google.com/file/d/1QM5IwmNoYVHl7UD9Rl5cz3DU6NA_gv1d/view?usp=drivesdk" TargetMode="External"/><Relationship Id="rId74" Type="http://schemas.openxmlformats.org/officeDocument/2006/relationships/hyperlink" Target="https://drive.google.com/file/d/1mvEd6USd5wjPBvStBQBrMO0NGMdLzcmT/view?usp=drivesdk" TargetMode="External"/><Relationship Id="rId77" Type="http://schemas.openxmlformats.org/officeDocument/2006/relationships/hyperlink" Target="https://drive.google.com/file/d/1C1iKA0SGCFd-qqwFZVfA4mU5HBFPr3GZ/view?usp=drivesdk" TargetMode="External"/><Relationship Id="rId76" Type="http://schemas.openxmlformats.org/officeDocument/2006/relationships/hyperlink" Target="https://drive.google.com/file/d/1v0Dg2XMSNrFKvwH9Jogkto-fY-6beObR/view?usp=drivesdk" TargetMode="External"/><Relationship Id="rId79" Type="http://schemas.openxmlformats.org/officeDocument/2006/relationships/hyperlink" Target="https://drive.google.com/file/d/1cNTLxvgJqbVuNyngLsDjNdV3j6sWcpli/view?usp=drivesdk" TargetMode="External"/><Relationship Id="rId78" Type="http://schemas.openxmlformats.org/officeDocument/2006/relationships/hyperlink" Target="https://drive.google.com/file/d/1btHNpslKymQURBM3Xuw88ccQwrKOarvj/view?usp=drivesdk" TargetMode="External"/><Relationship Id="rId71" Type="http://schemas.openxmlformats.org/officeDocument/2006/relationships/hyperlink" Target="https://drive.google.com/file/d/1kCkWKHhqDpHLLkIgdOEFW59XxOS5WpAn/view?usp=drivesdk" TargetMode="External"/><Relationship Id="rId70" Type="http://schemas.openxmlformats.org/officeDocument/2006/relationships/hyperlink" Target="https://drive.google.com/file/d/1pWGUjq4TkZvpsyRJR4DlZg6ImjpkNtxe/view?usp=drivesdk" TargetMode="External"/><Relationship Id="rId62" Type="http://schemas.openxmlformats.org/officeDocument/2006/relationships/hyperlink" Target="https://drive.google.com/file/d/1xKhS9tMLEO6e0VpJcCf8P4b5-h4rTqtX/view?usp=drivesdk" TargetMode="External"/><Relationship Id="rId61" Type="http://schemas.openxmlformats.org/officeDocument/2006/relationships/hyperlink" Target="https://drive.google.com/file/d/1GHP8ksX5j69VSGWVBqMUFbRimwDEV-xx/view?usp=drivesdk" TargetMode="External"/><Relationship Id="rId64" Type="http://schemas.openxmlformats.org/officeDocument/2006/relationships/hyperlink" Target="https://drive.google.com/file/d/1zxIOZomkJf-2SGWcXq7rw29yuVPOtGRd/view?usp=drivesdk" TargetMode="External"/><Relationship Id="rId63" Type="http://schemas.openxmlformats.org/officeDocument/2006/relationships/hyperlink" Target="https://drive.google.com/file/d/1X1LpoEaSR3ZaZEz03OUk_7tDG_jnez7O/view?usp=drivesdk" TargetMode="External"/><Relationship Id="rId66" Type="http://schemas.openxmlformats.org/officeDocument/2006/relationships/hyperlink" Target="https://drive.google.com/file/d/1ecgrv6ynoP6jtvrWuKDgdVUKEoINUXFn/view?usp=drivesdk" TargetMode="External"/><Relationship Id="rId65" Type="http://schemas.openxmlformats.org/officeDocument/2006/relationships/hyperlink" Target="https://drive.google.com/file/d/16jL0gASKUSxI9DUIqZ21x2W2un0gwO6d/view?usp=drivesdk" TargetMode="External"/><Relationship Id="rId68" Type="http://schemas.openxmlformats.org/officeDocument/2006/relationships/hyperlink" Target="https://drive.google.com/file/d/1kkXFLFD239wpzIhL3p7RvRm47X487bjt/view?usp=drivesdk" TargetMode="External"/><Relationship Id="rId67" Type="http://schemas.openxmlformats.org/officeDocument/2006/relationships/hyperlink" Target="https://drive.google.com/file/d/1VJURBUvyBT6cFZpCE6UcCpOnd7wQYatD/view?usp=drivesdk" TargetMode="External"/><Relationship Id="rId60" Type="http://schemas.openxmlformats.org/officeDocument/2006/relationships/hyperlink" Target="https://drive.google.com/file/d/1UNYla0Sfzs2rW3sSnIyZGlOz-UAAouit/view?usp=drivesdk" TargetMode="External"/><Relationship Id="rId69" Type="http://schemas.openxmlformats.org/officeDocument/2006/relationships/hyperlink" Target="https://drive.google.com/file/d/1b_W0bGq8uhOJFDrksGzokZcYnDKcH3UM/view?usp=drivesdk" TargetMode="External"/><Relationship Id="rId51" Type="http://schemas.openxmlformats.org/officeDocument/2006/relationships/hyperlink" Target="https://drive.google.com/file/d/1ZNzz4ZR26_I2FWqGCGuF3Bh7mN9tprIX/view?usp=drivesdk" TargetMode="External"/><Relationship Id="rId50" Type="http://schemas.openxmlformats.org/officeDocument/2006/relationships/hyperlink" Target="https://drive.google.com/file/d/1ErZF6KzAx7D7rEJuqtTYlEf9nmkbQ7BT/view?usp=drivesdk" TargetMode="External"/><Relationship Id="rId53" Type="http://schemas.openxmlformats.org/officeDocument/2006/relationships/hyperlink" Target="https://drive.google.com/file/d/1-5DZ_c6ri3Ne4fegspDP0WezMqtvH_rT/view?usp=drivesdk" TargetMode="External"/><Relationship Id="rId52" Type="http://schemas.openxmlformats.org/officeDocument/2006/relationships/hyperlink" Target="https://drive.google.com/file/d/1_VLL873NA6Nmvw6GGbx8Y6grsY4jlCKl/view?usp=drivesdk" TargetMode="External"/><Relationship Id="rId55" Type="http://schemas.openxmlformats.org/officeDocument/2006/relationships/hyperlink" Target="https://drive.google.com/file/d/15ERs9wJM3B4PglgfGXW-PWdKoDuHzGiI/view?usp=drivesdk" TargetMode="External"/><Relationship Id="rId54" Type="http://schemas.openxmlformats.org/officeDocument/2006/relationships/hyperlink" Target="https://drive.google.com/file/d/1q75FtpvQIWt3Fh_N5FNa5g9Mw2-5eaoR/view?usp=drivesdk" TargetMode="External"/><Relationship Id="rId57" Type="http://schemas.openxmlformats.org/officeDocument/2006/relationships/hyperlink" Target="https://drive.google.com/file/d/1BSZRUpmWyJeehJMzgf96ncHl-uQcKniC/view?usp=drivesdk" TargetMode="External"/><Relationship Id="rId56" Type="http://schemas.openxmlformats.org/officeDocument/2006/relationships/hyperlink" Target="https://drive.google.com/file/d/145hw5LRc0l8T_jp_gaRfTe0ZGoj5SEkB/view?usp=drivesdk" TargetMode="External"/><Relationship Id="rId59" Type="http://schemas.openxmlformats.org/officeDocument/2006/relationships/hyperlink" Target="https://drive.google.com/file/d/1ADzjUfMUcEnHLQFhUJudj5xTZKDX8e5E/view?usp=drivesdk" TargetMode="External"/><Relationship Id="rId58" Type="http://schemas.openxmlformats.org/officeDocument/2006/relationships/hyperlink" Target="https://drive.google.com/file/d/1kDzJKdLsGjfLQKL6UQR6BtZWVobGhvoP/view?usp=drivesdk" TargetMode="External"/><Relationship Id="rId107" Type="http://schemas.openxmlformats.org/officeDocument/2006/relationships/hyperlink" Target="https://drive.google.com/file/d/1fDs0iznEeJfO3LNBskls02JlLtkZ66bj/view?usp=drivesdk" TargetMode="External"/><Relationship Id="rId228" Type="http://schemas.openxmlformats.org/officeDocument/2006/relationships/hyperlink" Target="https://drive.google.com/file/d/1AofpxBlYON4FkF9GEEHriOPAINOMaD1_/view?usp=drivesdk" TargetMode="External"/><Relationship Id="rId349" Type="http://schemas.openxmlformats.org/officeDocument/2006/relationships/hyperlink" Target="https://drive.google.com/file/d/1TqODf6oV-tZ8_SgKWxCsW0uP1bCBMTMI/view?usp=drivesdk" TargetMode="External"/><Relationship Id="rId106" Type="http://schemas.openxmlformats.org/officeDocument/2006/relationships/hyperlink" Target="https://drive.google.com/file/d/1TRjuMvyqzV9_3zBJKjY2ogU4z8-w0kvs/view?usp=drivesdk" TargetMode="External"/><Relationship Id="rId227" Type="http://schemas.openxmlformats.org/officeDocument/2006/relationships/hyperlink" Target="https://drive.google.com/file/d/1KBmVTx_9hHJoDnjH3xIrqX3HyLuAT4aM/view?usp=drivesdk" TargetMode="External"/><Relationship Id="rId348" Type="http://schemas.openxmlformats.org/officeDocument/2006/relationships/hyperlink" Target="https://drive.google.com/file/d/11slhBn2aTznpVIJLEgzsopDBpK_S7GH8/view?usp=drivesdk" TargetMode="External"/><Relationship Id="rId105" Type="http://schemas.openxmlformats.org/officeDocument/2006/relationships/hyperlink" Target="https://drive.google.com/file/d/14gcejlnV-RibhQEKPc-_uoYhQrwX3i3Y/view?usp=drivesdk" TargetMode="External"/><Relationship Id="rId226" Type="http://schemas.openxmlformats.org/officeDocument/2006/relationships/hyperlink" Target="https://drive.google.com/file/d/1nKLvxMyHGZUrAzz3pX0NRxxjBqTqd4OY/view?usp=drivesdk" TargetMode="External"/><Relationship Id="rId347" Type="http://schemas.openxmlformats.org/officeDocument/2006/relationships/hyperlink" Target="https://drive.google.com/file/d/1z_2dmLI2I3jmpCDG4zdb0YSJP5OjbOdf/view?usp=drivesdk" TargetMode="External"/><Relationship Id="rId104" Type="http://schemas.openxmlformats.org/officeDocument/2006/relationships/hyperlink" Target="https://drive.google.com/file/d/1Ehm6ljT1KzMDgGgzanhEnhJyMbb2qkcu/view?usp=drivesdk" TargetMode="External"/><Relationship Id="rId225" Type="http://schemas.openxmlformats.org/officeDocument/2006/relationships/hyperlink" Target="https://drive.google.com/file/d/1sZeY8NehFvZB6Oy4AxlORezCtN4VSgqp/view?usp=drivesdk" TargetMode="External"/><Relationship Id="rId346" Type="http://schemas.openxmlformats.org/officeDocument/2006/relationships/hyperlink" Target="https://drive.google.com/file/d/1OdVkDnt9Eo3lFyIBwntiVrB0werOkuz2/view?usp=drivesdk" TargetMode="External"/><Relationship Id="rId109" Type="http://schemas.openxmlformats.org/officeDocument/2006/relationships/hyperlink" Target="https://drive.google.com/file/d/17PCDbEnjwlCWTvhLhLLuzcGhTKptFVz0/view?usp=drivesdk" TargetMode="External"/><Relationship Id="rId108" Type="http://schemas.openxmlformats.org/officeDocument/2006/relationships/hyperlink" Target="https://drive.google.com/file/d/1vS9_tXnIlBYTP801MHOOmnr7ti2NX8mv/view?usp=drivesdk" TargetMode="External"/><Relationship Id="rId229" Type="http://schemas.openxmlformats.org/officeDocument/2006/relationships/hyperlink" Target="https://drive.google.com/file/d/1nuhPGm1wMvaV6buuaCNubxURStyI8U7Z/view?usp=drivesdk" TargetMode="External"/><Relationship Id="rId220" Type="http://schemas.openxmlformats.org/officeDocument/2006/relationships/hyperlink" Target="https://drive.google.com/file/d/1AAr-9YqZnVj97_Fc4EDqfMDMpGaB0izc/view?usp=drivesdk" TargetMode="External"/><Relationship Id="rId341" Type="http://schemas.openxmlformats.org/officeDocument/2006/relationships/hyperlink" Target="https://drive.google.com/file/d/1Z9-GEc-G9ujivw9TbUPPWTuUTd5JmsDQ/view?usp=drivesdk" TargetMode="External"/><Relationship Id="rId340" Type="http://schemas.openxmlformats.org/officeDocument/2006/relationships/hyperlink" Target="https://drive.google.com/file/d/1K_1I0L-VCO1J77g2jTiBh1OIqxLa_kug/view?usp=drivesdk" TargetMode="External"/><Relationship Id="rId103" Type="http://schemas.openxmlformats.org/officeDocument/2006/relationships/hyperlink" Target="https://drive.google.com/file/d/1iMYM5PyPAjVANV2y_PRP5q63mbKJMqEW/view?usp=drivesdk" TargetMode="External"/><Relationship Id="rId224" Type="http://schemas.openxmlformats.org/officeDocument/2006/relationships/hyperlink" Target="https://drive.google.com/file/d/1jVTkdgr4M7wQ9eCUaU3fkf_j7cJccLPN/view?usp=drivesdk" TargetMode="External"/><Relationship Id="rId345" Type="http://schemas.openxmlformats.org/officeDocument/2006/relationships/hyperlink" Target="https://drive.google.com/file/d/1lADlRLm8UFg9hm4T3eyArYNXrY_Utzut/view?usp=drivesdk" TargetMode="External"/><Relationship Id="rId102" Type="http://schemas.openxmlformats.org/officeDocument/2006/relationships/hyperlink" Target="https://drive.google.com/file/d/1AKFv2dfuVuhCO_VgqsXLUfOhOVKnuBSm/view?usp=drivesdk" TargetMode="External"/><Relationship Id="rId223" Type="http://schemas.openxmlformats.org/officeDocument/2006/relationships/hyperlink" Target="https://drive.google.com/file/d/1scB4_7fgRjQjQMl2LpPMnmukhjOCG8qS/view?usp=drivesdk" TargetMode="External"/><Relationship Id="rId344" Type="http://schemas.openxmlformats.org/officeDocument/2006/relationships/hyperlink" Target="https://drive.google.com/file/d/1TLSwu_Lf9lE-y-doEgQqSPtgRLwGuPua/view?usp=drivesdk" TargetMode="External"/><Relationship Id="rId101" Type="http://schemas.openxmlformats.org/officeDocument/2006/relationships/hyperlink" Target="https://drive.google.com/file/d/1esJJ6kZVFo3uHJ4zeIOR6xZojasinZ62/view?usp=drivesdk" TargetMode="External"/><Relationship Id="rId222" Type="http://schemas.openxmlformats.org/officeDocument/2006/relationships/hyperlink" Target="https://drive.google.com/file/d/1WJ_rzZhNj3k3zPmYOEqsO95iKqGLiHCL/view?usp=drivesdk" TargetMode="External"/><Relationship Id="rId343" Type="http://schemas.openxmlformats.org/officeDocument/2006/relationships/hyperlink" Target="https://drive.google.com/file/d/1tmGrRKgxpUbFZOpKKWXQY9gbRDiBDuWZ/view?usp=drivesdk" TargetMode="External"/><Relationship Id="rId100" Type="http://schemas.openxmlformats.org/officeDocument/2006/relationships/hyperlink" Target="https://drive.google.com/file/d/10OBwGYKeiAIjJSH-tM3uJzw5QsLmOgIH/view?usp=drivesdk" TargetMode="External"/><Relationship Id="rId221" Type="http://schemas.openxmlformats.org/officeDocument/2006/relationships/hyperlink" Target="https://drive.google.com/file/d/1XyOqn2o9XG7cS_FH811KRxlzCaWiRynd/view?usp=drivesdk" TargetMode="External"/><Relationship Id="rId342" Type="http://schemas.openxmlformats.org/officeDocument/2006/relationships/hyperlink" Target="https://drive.google.com/file/d/1FUubhXnl1j6DQmUNmbcI2aHMGzFhzRyn/view?usp=drivesdk" TargetMode="External"/><Relationship Id="rId217" Type="http://schemas.openxmlformats.org/officeDocument/2006/relationships/hyperlink" Target="https://drive.google.com/file/d/1YPxMO01E9mAW8s6kHs4lK2lWdAmmyVrD/view?usp=drivesdk" TargetMode="External"/><Relationship Id="rId338" Type="http://schemas.openxmlformats.org/officeDocument/2006/relationships/hyperlink" Target="https://drive.google.com/file/d/1pEpSZc5XMxGM-PfGPNHnK1zQ6p9y5bGU/view?usp=drivesdk" TargetMode="External"/><Relationship Id="rId216" Type="http://schemas.openxmlformats.org/officeDocument/2006/relationships/hyperlink" Target="https://drive.google.com/file/d/1ElnQI5rHRBrGcTwVokk0T312-pklVnch/view?usp=drivesdk" TargetMode="External"/><Relationship Id="rId337" Type="http://schemas.openxmlformats.org/officeDocument/2006/relationships/hyperlink" Target="https://drive.google.com/file/d/14Yjc4mrPQwZVoDMHU0UOjqA_87nEnwh9/view?usp=drivesdk" TargetMode="External"/><Relationship Id="rId215" Type="http://schemas.openxmlformats.org/officeDocument/2006/relationships/hyperlink" Target="https://drive.google.com/file/d/1m815ECSvwGCroR5B6OhpvstqXZLiPtVW/view?usp=drivesdk" TargetMode="External"/><Relationship Id="rId336" Type="http://schemas.openxmlformats.org/officeDocument/2006/relationships/hyperlink" Target="https://drive.google.com/file/d/1Rk5tfWc7Q-VlbAj7UgTWHrkIpcFBvhuH/view?usp=drivesdk" TargetMode="External"/><Relationship Id="rId214" Type="http://schemas.openxmlformats.org/officeDocument/2006/relationships/hyperlink" Target="https://drive.google.com/file/d/1Xh7BtUSVlshqrAIIbro4RaWHta-DA6Jd/view?usp=drivesdk" TargetMode="External"/><Relationship Id="rId335" Type="http://schemas.openxmlformats.org/officeDocument/2006/relationships/hyperlink" Target="https://drive.google.com/file/d/1RojLSbQqqBq6AVpAxxLlHYLrmQF6F2rO/view?usp=drivesdk" TargetMode="External"/><Relationship Id="rId219" Type="http://schemas.openxmlformats.org/officeDocument/2006/relationships/hyperlink" Target="https://drive.google.com/file/d/1sH3H7VMShRoNQrSeT5vCb1CAS4hmPBBx/view?usp=drivesdk" TargetMode="External"/><Relationship Id="rId218" Type="http://schemas.openxmlformats.org/officeDocument/2006/relationships/hyperlink" Target="https://drive.google.com/file/d/1BF-bBRzzv_EdEZ3vljdIm4K5m8HjsDB9/view?usp=drivesdk" TargetMode="External"/><Relationship Id="rId339" Type="http://schemas.openxmlformats.org/officeDocument/2006/relationships/hyperlink" Target="https://drive.google.com/file/d/1HtYViSHE-Ynm6iGreRwDT3EWEjTLMNNT/view?usp=drivesdk" TargetMode="External"/><Relationship Id="rId330" Type="http://schemas.openxmlformats.org/officeDocument/2006/relationships/hyperlink" Target="https://drive.google.com/file/d/15OU5PXO8sxH8PQxI_dkpB70JaHRblymm/view?usp=drivesdk" TargetMode="External"/><Relationship Id="rId213" Type="http://schemas.openxmlformats.org/officeDocument/2006/relationships/hyperlink" Target="https://drive.google.com/file/d/1574mPWp4MqdFB0-zl3lU_DBDSEM4u_Hh/view?usp=drivesdk" TargetMode="External"/><Relationship Id="rId334" Type="http://schemas.openxmlformats.org/officeDocument/2006/relationships/hyperlink" Target="https://drive.google.com/file/d/1ECHvO5TYtkq4gY2uiah9buqOgg7FDkfd/view?usp=drivesdk" TargetMode="External"/><Relationship Id="rId212" Type="http://schemas.openxmlformats.org/officeDocument/2006/relationships/hyperlink" Target="https://drive.google.com/file/d/1EUTomz5ZYpytDDXwBUFsriuEh2SLSHou/view?usp=drivesdk" TargetMode="External"/><Relationship Id="rId333" Type="http://schemas.openxmlformats.org/officeDocument/2006/relationships/hyperlink" Target="https://drive.google.com/file/d/1ScIhqfqluveba0L6UClIWapaMGKrc4Rp/view?usp=drivesdk" TargetMode="External"/><Relationship Id="rId211" Type="http://schemas.openxmlformats.org/officeDocument/2006/relationships/hyperlink" Target="https://drive.google.com/file/d/1xxmok-ebr-Gyl0PJ8lo0WuCGBK83CQOi/view?usp=drivesdk" TargetMode="External"/><Relationship Id="rId332" Type="http://schemas.openxmlformats.org/officeDocument/2006/relationships/hyperlink" Target="https://drive.google.com/file/d/1VL2o5t-zUYDWNTevhHxH51NR8tWpmS-c/view?usp=drivesdk" TargetMode="External"/><Relationship Id="rId210" Type="http://schemas.openxmlformats.org/officeDocument/2006/relationships/hyperlink" Target="https://drive.google.com/file/d/1TzOD9wEWMgTFInDBVrgTDF8LSmIqsPBY/view?usp=drivesdk" TargetMode="External"/><Relationship Id="rId331" Type="http://schemas.openxmlformats.org/officeDocument/2006/relationships/hyperlink" Target="https://drive.google.com/file/d/15N3_t2BdQ1rDAaOrPR9RJ_NFuzq2vMPi/view?usp=drivesdk" TargetMode="External"/><Relationship Id="rId370" Type="http://schemas.openxmlformats.org/officeDocument/2006/relationships/hyperlink" Target="https://drive.google.com/file/d/1RgzsyFGq99cokF4S93a13mTWr5PY9OAc/view?usp=drivesdk" TargetMode="External"/><Relationship Id="rId129" Type="http://schemas.openxmlformats.org/officeDocument/2006/relationships/hyperlink" Target="https://drive.google.com/file/d/1JLdfuU_v6kwx7ZVW0TvGPc05cOE7ENbY/view?usp=drivesdk" TargetMode="External"/><Relationship Id="rId128" Type="http://schemas.openxmlformats.org/officeDocument/2006/relationships/hyperlink" Target="https://drive.google.com/file/d/1L46PTkjGGMDufN-oBxAV9WQZsX_Lzlqm/view?usp=drivesdk" TargetMode="External"/><Relationship Id="rId249" Type="http://schemas.openxmlformats.org/officeDocument/2006/relationships/hyperlink" Target="https://drive.google.com/file/d/18C1cmFNsNUT8sqvAwkCf1NvQktKKb2J9/view?usp=drivesdk" TargetMode="External"/><Relationship Id="rId127" Type="http://schemas.openxmlformats.org/officeDocument/2006/relationships/hyperlink" Target="https://drive.google.com/file/d/1fsNTk5kiKpXBTPnxXNfXg3_cLLCEiLSl/view?usp=drivesdk" TargetMode="External"/><Relationship Id="rId248" Type="http://schemas.openxmlformats.org/officeDocument/2006/relationships/hyperlink" Target="https://drive.google.com/file/d/1ryJIY6sIStjQpIGpAm9ye_ZslcwMQv1_/view?usp=drivesdk" TargetMode="External"/><Relationship Id="rId369" Type="http://schemas.openxmlformats.org/officeDocument/2006/relationships/hyperlink" Target="https://drive.google.com/file/d/1zb9mRZpV4oQDMok0LwuClUd0mUzrjH4D/view?usp=drivesdk" TargetMode="External"/><Relationship Id="rId126" Type="http://schemas.openxmlformats.org/officeDocument/2006/relationships/hyperlink" Target="https://drive.google.com/file/d/1SSSPq1Hkr_X260VVzZu94F36ibTjeE2t/view?usp=drivesdk" TargetMode="External"/><Relationship Id="rId247" Type="http://schemas.openxmlformats.org/officeDocument/2006/relationships/hyperlink" Target="https://drive.google.com/file/d/1vNpe3ApniVhvNFFo5jS0rim_K_9a1Azl/view?usp=drivesdk" TargetMode="External"/><Relationship Id="rId368" Type="http://schemas.openxmlformats.org/officeDocument/2006/relationships/hyperlink" Target="https://drive.google.com/file/d/1oN6cm8Zx1YRJ2mP1xmcsXScwArZeJxt1/view?usp=drivesdk" TargetMode="External"/><Relationship Id="rId121" Type="http://schemas.openxmlformats.org/officeDocument/2006/relationships/hyperlink" Target="https://drive.google.com/file/d/1jyjHIewS2dE2ryIOgI8ddBFXCFu9MG_-/view?usp=drivesdk" TargetMode="External"/><Relationship Id="rId242" Type="http://schemas.openxmlformats.org/officeDocument/2006/relationships/hyperlink" Target="https://drive.google.com/file/d/1_HfpVwsIlKzABtifJofew8i8RaUdyk3A/view?usp=drivesdk" TargetMode="External"/><Relationship Id="rId363" Type="http://schemas.openxmlformats.org/officeDocument/2006/relationships/hyperlink" Target="https://drive.google.com/file/d/19IZlH6-Ym7m_LNoJcb2iOREnU4SaGyiK/view?usp=drivesdk" TargetMode="External"/><Relationship Id="rId120" Type="http://schemas.openxmlformats.org/officeDocument/2006/relationships/hyperlink" Target="https://drive.google.com/file/d/17z51kp4G5RVQf4uTK3Te2OxDUNzg5V2X/view?usp=drivesdk" TargetMode="External"/><Relationship Id="rId241" Type="http://schemas.openxmlformats.org/officeDocument/2006/relationships/hyperlink" Target="https://drive.google.com/file/d/1iHZp7rxoAm3CcMxuxDGdC5Q9R_tuK7kv/view?usp=drivesdk" TargetMode="External"/><Relationship Id="rId362" Type="http://schemas.openxmlformats.org/officeDocument/2006/relationships/hyperlink" Target="https://drive.google.com/file/d/14-VI_uWYZT0ubzPQt01T--qQA9HhIgWp/view?usp=drivesdk" TargetMode="External"/><Relationship Id="rId240" Type="http://schemas.openxmlformats.org/officeDocument/2006/relationships/hyperlink" Target="https://drive.google.com/file/d/1oAmWqdiSxXmdQN1CNwDscZVNrkCSfgo7/view?usp=drivesdk" TargetMode="External"/><Relationship Id="rId361" Type="http://schemas.openxmlformats.org/officeDocument/2006/relationships/hyperlink" Target="https://drive.google.com/file/d/12hhn2pq6jhMfwj0XUIPNCAuepOMnTghJ/view?usp=drivesdk" TargetMode="External"/><Relationship Id="rId360" Type="http://schemas.openxmlformats.org/officeDocument/2006/relationships/hyperlink" Target="https://drive.google.com/file/d/15yggxtHHl-mbMqQqGpq1Muq3YP2goEBu/view?usp=drivesdk" TargetMode="External"/><Relationship Id="rId125" Type="http://schemas.openxmlformats.org/officeDocument/2006/relationships/hyperlink" Target="https://drive.google.com/file/d/1pqAmyvMHqVQlghPqu4mBulgfaq1972yN/view?usp=drivesdk" TargetMode="External"/><Relationship Id="rId246" Type="http://schemas.openxmlformats.org/officeDocument/2006/relationships/hyperlink" Target="https://drive.google.com/file/d/1uMAgSV_MgYx8lBw_yuWtSNWcej5tpOn_/view?usp=drivesdk" TargetMode="External"/><Relationship Id="rId367" Type="http://schemas.openxmlformats.org/officeDocument/2006/relationships/hyperlink" Target="https://drive.google.com/file/d/1WnYRUtpyUgB3_v1Hy5JKocHB8Pmc7AV7/view?usp=drivesdk" TargetMode="External"/><Relationship Id="rId124" Type="http://schemas.openxmlformats.org/officeDocument/2006/relationships/hyperlink" Target="https://drive.google.com/file/d/1iDUUhEqbEs4nQh4bUW0cyKvhM1jVRyac/view?usp=drivesdk" TargetMode="External"/><Relationship Id="rId245" Type="http://schemas.openxmlformats.org/officeDocument/2006/relationships/hyperlink" Target="https://drive.google.com/file/d/1820aMlveUr55fb9OzdHNGJrqE9FKX5pK/view?usp=drivesdk" TargetMode="External"/><Relationship Id="rId366" Type="http://schemas.openxmlformats.org/officeDocument/2006/relationships/hyperlink" Target="https://drive.google.com/file/d/1ke-oEJw2yl-fweAmT5b4DPuIqYwqfSdv/view?usp=drivesdk" TargetMode="External"/><Relationship Id="rId123" Type="http://schemas.openxmlformats.org/officeDocument/2006/relationships/hyperlink" Target="https://drive.google.com/file/d/1LMmkvDR3VbtN6nnm9EF4lnRU-_kaE5PT/view?usp=drivesdk" TargetMode="External"/><Relationship Id="rId244" Type="http://schemas.openxmlformats.org/officeDocument/2006/relationships/hyperlink" Target="https://drive.google.com/file/d/1K7Tfrwsq6O4zbGs03TZVKu_UiobtR2Ha/view?usp=drivesdk" TargetMode="External"/><Relationship Id="rId365" Type="http://schemas.openxmlformats.org/officeDocument/2006/relationships/hyperlink" Target="https://drive.google.com/file/d/1JDiAKVHUylh434EtmW-kuy1YeyWq8sih/view?usp=drivesdk" TargetMode="External"/><Relationship Id="rId122" Type="http://schemas.openxmlformats.org/officeDocument/2006/relationships/hyperlink" Target="https://drive.google.com/file/d/1AtF0UBCTRU37Y6gFT4HxLsGv9kAkuxTC/view?usp=drivesdk" TargetMode="External"/><Relationship Id="rId243" Type="http://schemas.openxmlformats.org/officeDocument/2006/relationships/hyperlink" Target="https://drive.google.com/file/d/10vVnXFxRmUkdaHNCv6NDn5A_ArN65k_W/view?usp=drivesdk" TargetMode="External"/><Relationship Id="rId364" Type="http://schemas.openxmlformats.org/officeDocument/2006/relationships/hyperlink" Target="https://drive.google.com/file/d/1-vfcJgiEubRkQucBaV-7tl8r5N92DhOy/view?usp=drivesdk" TargetMode="External"/><Relationship Id="rId95" Type="http://schemas.openxmlformats.org/officeDocument/2006/relationships/hyperlink" Target="https://drive.google.com/file/d/1PYcksKsMFYwbxKUdezxImJK9F77k3h8S/view?usp=drivesdk" TargetMode="External"/><Relationship Id="rId94" Type="http://schemas.openxmlformats.org/officeDocument/2006/relationships/hyperlink" Target="https://drive.google.com/file/d/1SVQ-yMNfHr6xv4DvKqBmruWoeZZYBRGk/view?usp=drivesdk" TargetMode="External"/><Relationship Id="rId97" Type="http://schemas.openxmlformats.org/officeDocument/2006/relationships/hyperlink" Target="https://drive.google.com/file/d/1ZG_0tgTWf7fteRgAIEGc6n2o241yptmY/view?usp=drivesdk" TargetMode="External"/><Relationship Id="rId96" Type="http://schemas.openxmlformats.org/officeDocument/2006/relationships/hyperlink" Target="https://drive.google.com/file/d/1S5YD-Arioyy8LmYZc2_MiPlv-bSpDsut/view?usp=drivesdk" TargetMode="External"/><Relationship Id="rId99" Type="http://schemas.openxmlformats.org/officeDocument/2006/relationships/hyperlink" Target="https://drive.google.com/file/d/1UxOul1y3VYOQRrzdFjLwjFzFgxJwyd4M/view?usp=drivesdk" TargetMode="External"/><Relationship Id="rId98" Type="http://schemas.openxmlformats.org/officeDocument/2006/relationships/hyperlink" Target="https://drive.google.com/file/d/1e2ug36RSQ-yqEerPGQaDIo2FZ_tjSdNd/view?usp=drivesdk" TargetMode="External"/><Relationship Id="rId91" Type="http://schemas.openxmlformats.org/officeDocument/2006/relationships/hyperlink" Target="https://drive.google.com/file/d/1MvBvk5j0dPx-CSQwDfYYUQ2jmer_I14M/view?usp=drivesdk" TargetMode="External"/><Relationship Id="rId90" Type="http://schemas.openxmlformats.org/officeDocument/2006/relationships/hyperlink" Target="https://drive.google.com/file/d/1KrrVIR4vYwFUWwpTaxAbmWYuC1b1cdyB/view?usp=drivesdk" TargetMode="External"/><Relationship Id="rId93" Type="http://schemas.openxmlformats.org/officeDocument/2006/relationships/hyperlink" Target="https://drive.google.com/file/d/1FLACsYn6poj5flxrXM5NQmEFaQHN8HNK/view?usp=drivesdk" TargetMode="External"/><Relationship Id="rId92" Type="http://schemas.openxmlformats.org/officeDocument/2006/relationships/hyperlink" Target="https://drive.google.com/file/d/1SjLnyewkP0Bdh3bbIyyW94bgOHkWTBD-/view?usp=drivesdk" TargetMode="External"/><Relationship Id="rId118" Type="http://schemas.openxmlformats.org/officeDocument/2006/relationships/hyperlink" Target="https://drive.google.com/file/d/1rltLlvyAhTL0KKlvgU9KzZVERSD1sE7V/view?usp=drivesdk" TargetMode="External"/><Relationship Id="rId239" Type="http://schemas.openxmlformats.org/officeDocument/2006/relationships/hyperlink" Target="https://drive.google.com/file/d/15UKVsB8zZOdY1Rwjt6fvvXG5AmNlGp3K/view?usp=drivesdk" TargetMode="External"/><Relationship Id="rId117" Type="http://schemas.openxmlformats.org/officeDocument/2006/relationships/hyperlink" Target="https://drive.google.com/file/d/1EmSEy90lBCBzNph6b9IRpZ303QkYSlXr/view?usp=drivesdk" TargetMode="External"/><Relationship Id="rId238" Type="http://schemas.openxmlformats.org/officeDocument/2006/relationships/hyperlink" Target="https://drive.google.com/file/d/1lGd-BEkXJdoCqChZ_xG_--_B2eVFkLzj/view?usp=drivesdk" TargetMode="External"/><Relationship Id="rId359" Type="http://schemas.openxmlformats.org/officeDocument/2006/relationships/hyperlink" Target="https://drive.google.com/file/d/18_xS0UPAwQloehe7J744XgH3C906IU4j/view?usp=drivesdk" TargetMode="External"/><Relationship Id="rId116" Type="http://schemas.openxmlformats.org/officeDocument/2006/relationships/hyperlink" Target="https://drive.google.com/file/d/1biV0pcVzwJQtqllDdfuo0cDwWe0au9iu/view?usp=drivesdk" TargetMode="External"/><Relationship Id="rId237" Type="http://schemas.openxmlformats.org/officeDocument/2006/relationships/hyperlink" Target="https://drive.google.com/file/d/1fLUTSqLpcFwwPYuIRYkNkwjjuU3JMGjO/view?usp=drivesdk" TargetMode="External"/><Relationship Id="rId358" Type="http://schemas.openxmlformats.org/officeDocument/2006/relationships/hyperlink" Target="https://drive.google.com/file/d/1vbrLJz3-RFYeDkj3lsBg0rKV8Zw2c7JD/view?usp=drivesdk" TargetMode="External"/><Relationship Id="rId115" Type="http://schemas.openxmlformats.org/officeDocument/2006/relationships/hyperlink" Target="https://drive.google.com/file/d/1cRTANv_qWhcJKlenyv-7M9X_Gvil4QMt/view?usp=drivesdk" TargetMode="External"/><Relationship Id="rId236" Type="http://schemas.openxmlformats.org/officeDocument/2006/relationships/hyperlink" Target="https://drive.google.com/file/d/14Y4oUU1N9J7N3Jee8PZmz74hZMtDbJX1/view?usp=drivesdk" TargetMode="External"/><Relationship Id="rId357" Type="http://schemas.openxmlformats.org/officeDocument/2006/relationships/hyperlink" Target="https://drive.google.com/file/d/10o5lsNBHczYbetAnuDKH4qoyUOQRL7Es/view?usp=drivesdk" TargetMode="External"/><Relationship Id="rId119" Type="http://schemas.openxmlformats.org/officeDocument/2006/relationships/hyperlink" Target="https://drive.google.com/file/d/1dq8dF3C169-qEhC46Vwm707IyutIh7tn/view?usp=drivesdk" TargetMode="External"/><Relationship Id="rId110" Type="http://schemas.openxmlformats.org/officeDocument/2006/relationships/hyperlink" Target="https://drive.google.com/file/d/10W6lJ_JafhLluKLL7Q8cH5I4AFjzBq9a/view?usp=drivesdk" TargetMode="External"/><Relationship Id="rId231" Type="http://schemas.openxmlformats.org/officeDocument/2006/relationships/hyperlink" Target="https://drive.google.com/file/d/1edb7LZ17snKivOgDUaZhRu4Nm3b4SSji/view?usp=drivesdk" TargetMode="External"/><Relationship Id="rId352" Type="http://schemas.openxmlformats.org/officeDocument/2006/relationships/hyperlink" Target="https://drive.google.com/file/d/1g61MMXT-xq3TnvgODILi-BbaSN56cPLB/view?usp=drivesdk" TargetMode="External"/><Relationship Id="rId230" Type="http://schemas.openxmlformats.org/officeDocument/2006/relationships/hyperlink" Target="https://drive.google.com/file/d/15jw0cc0unXOt3KbVwR-6nwDW6QEhUtGW/view?usp=drivesdk" TargetMode="External"/><Relationship Id="rId351" Type="http://schemas.openxmlformats.org/officeDocument/2006/relationships/hyperlink" Target="https://drive.google.com/file/d/1V-Low74eG0XmWTJKjc2lq8Zs2pf6Kvo2/view?usp=drivesdk" TargetMode="External"/><Relationship Id="rId350" Type="http://schemas.openxmlformats.org/officeDocument/2006/relationships/hyperlink" Target="https://drive.google.com/file/d/1PVcwaR9c9sq7fc6hmY3rH_1Y-gBYk2fF/view?usp=drivesdk" TargetMode="External"/><Relationship Id="rId114" Type="http://schemas.openxmlformats.org/officeDocument/2006/relationships/hyperlink" Target="https://drive.google.com/file/d/1Q_VvuDRV0z7179fh1Rd2mo9pX7dNIDsM/view?usp=drivesdk" TargetMode="External"/><Relationship Id="rId235" Type="http://schemas.openxmlformats.org/officeDocument/2006/relationships/hyperlink" Target="https://drive.google.com/file/d/1ztXIojMwm66sQErxQNmSL4BSAQAlVvjZ/view?usp=drivesdk" TargetMode="External"/><Relationship Id="rId356" Type="http://schemas.openxmlformats.org/officeDocument/2006/relationships/hyperlink" Target="https://drive.google.com/file/d/1wBlWnfPBHCq-PhG05hiNmNhXXu6h6dJO/view?usp=drivesdk" TargetMode="External"/><Relationship Id="rId113" Type="http://schemas.openxmlformats.org/officeDocument/2006/relationships/hyperlink" Target="https://drive.google.com/file/d/11E_brF3fe65o1_z7abUeRy078d7Jhvil/view?usp=drivesdk" TargetMode="External"/><Relationship Id="rId234" Type="http://schemas.openxmlformats.org/officeDocument/2006/relationships/hyperlink" Target="https://drive.google.com/file/d/1ErR5gsD1I6FaoMK-mE-0fII9dVhfzOnd/view?usp=drivesdk" TargetMode="External"/><Relationship Id="rId355" Type="http://schemas.openxmlformats.org/officeDocument/2006/relationships/hyperlink" Target="https://drive.google.com/file/d/1Wk3YNg5YhQJaz8u7bnCI4SFQnNs5G61J/view?usp=drivesdk" TargetMode="External"/><Relationship Id="rId112" Type="http://schemas.openxmlformats.org/officeDocument/2006/relationships/hyperlink" Target="https://drive.google.com/file/d/1hzP4g6z7MG8i7F-OFvZyCTs_LTMEOzOI/view?usp=drivesdk" TargetMode="External"/><Relationship Id="rId233" Type="http://schemas.openxmlformats.org/officeDocument/2006/relationships/hyperlink" Target="https://drive.google.com/file/d/1GrFpWCMXqeR7rmHAf-Xe4qIjN0Yqz_mM/view?usp=drivesdk" TargetMode="External"/><Relationship Id="rId354" Type="http://schemas.openxmlformats.org/officeDocument/2006/relationships/hyperlink" Target="https://drive.google.com/file/d/1cQM761lHzw-RcJ48c_-OAu5vx5TG6eT3/view?usp=drivesdk" TargetMode="External"/><Relationship Id="rId111" Type="http://schemas.openxmlformats.org/officeDocument/2006/relationships/hyperlink" Target="https://drive.google.com/file/d/1yuskg_WwQqsILsy7gHLwe7zetjoJ_jIh/view?usp=drivesdk" TargetMode="External"/><Relationship Id="rId232" Type="http://schemas.openxmlformats.org/officeDocument/2006/relationships/hyperlink" Target="https://drive.google.com/file/d/1rGzncSKN1IOlJxH3Hg-ap1yNoa95WGKb/view?usp=drivesdk" TargetMode="External"/><Relationship Id="rId353" Type="http://schemas.openxmlformats.org/officeDocument/2006/relationships/hyperlink" Target="https://drive.google.com/file/d/1D1C8fXKn6dqmihxgamUTHI7fkZdbNzp-/view?usp=drivesdk" TargetMode="External"/><Relationship Id="rId305" Type="http://schemas.openxmlformats.org/officeDocument/2006/relationships/hyperlink" Target="https://drive.google.com/file/d/1-a6yZW5y3vtUwZv25Qsl4yTK62lySklT/view?usp=drivesdk" TargetMode="External"/><Relationship Id="rId426" Type="http://schemas.openxmlformats.org/officeDocument/2006/relationships/hyperlink" Target="https://drive.google.com/file/d/1U89ioPrhFv0u8PiLqm7uQ-6l--_NBIQ0/view?usp=drivesdk" TargetMode="External"/><Relationship Id="rId304" Type="http://schemas.openxmlformats.org/officeDocument/2006/relationships/hyperlink" Target="https://drive.google.com/file/d/1qP4lglpsMWYqXbyr7e8vDZfqygKyWLYX/view?usp=drivesdk" TargetMode="External"/><Relationship Id="rId425" Type="http://schemas.openxmlformats.org/officeDocument/2006/relationships/hyperlink" Target="https://drive.google.com/file/d/1jjqvBM-EObrm41uCVBYierMZSsx7KEeT/view?usp=drivesdk" TargetMode="External"/><Relationship Id="rId303" Type="http://schemas.openxmlformats.org/officeDocument/2006/relationships/hyperlink" Target="https://drive.google.com/file/d/1GzE45TyIfuuTjh0WhUREo7N9Rj2ED_KO/view?usp=drivesdk" TargetMode="External"/><Relationship Id="rId424" Type="http://schemas.openxmlformats.org/officeDocument/2006/relationships/hyperlink" Target="https://drive.google.com/file/d/1pEFJv83ykJ8FR4cx6Gh47BwwwX0-ZCSC/view?usp=drivesdk" TargetMode="External"/><Relationship Id="rId302" Type="http://schemas.openxmlformats.org/officeDocument/2006/relationships/hyperlink" Target="https://drive.google.com/file/d/12VeHne9YAM8D-LVYyhSj6QvgGwv_qivf/view?usp=drivesdk" TargetMode="External"/><Relationship Id="rId423" Type="http://schemas.openxmlformats.org/officeDocument/2006/relationships/hyperlink" Target="https://drive.google.com/file/d/1gNFgC_xkSEYGsdqYIJv9oy5DWfsw4ZZ6/view?usp=drivesdk" TargetMode="External"/><Relationship Id="rId309" Type="http://schemas.openxmlformats.org/officeDocument/2006/relationships/hyperlink" Target="https://drive.google.com/file/d/1jW3fwNWJPJPWvknjGuUPHAEyudOIqUA0/view?usp=drivesdk" TargetMode="External"/><Relationship Id="rId308" Type="http://schemas.openxmlformats.org/officeDocument/2006/relationships/hyperlink" Target="https://drive.google.com/file/d/1fvOYdYAPqBcnaHs4Ziqd2o_57JvJwwVt/view?usp=drivesdk" TargetMode="External"/><Relationship Id="rId307" Type="http://schemas.openxmlformats.org/officeDocument/2006/relationships/hyperlink" Target="https://drive.google.com/file/d/1M1wTWMHopzUPLOBqIrGr8oKObW7XXm4w/view?usp=drivesdk" TargetMode="External"/><Relationship Id="rId428" Type="http://schemas.openxmlformats.org/officeDocument/2006/relationships/drawing" Target="../drawings/drawing8.xml"/><Relationship Id="rId306" Type="http://schemas.openxmlformats.org/officeDocument/2006/relationships/hyperlink" Target="https://drive.google.com/file/d/1moPyiysXNLyTs5_vjDtiPnAB9MxoQrZv/view?usp=drivesdk" TargetMode="External"/><Relationship Id="rId427" Type="http://schemas.openxmlformats.org/officeDocument/2006/relationships/hyperlink" Target="https://drive.google.com/file/d/1vMj0AdFT2pgkcq677Y7xbvPdiEInZB2d/view?usp=drivesdk" TargetMode="External"/><Relationship Id="rId301" Type="http://schemas.openxmlformats.org/officeDocument/2006/relationships/hyperlink" Target="https://drive.google.com/file/d/1X_NjQuLnf52oUSyuvX5CDHXzF34DCsfV/view?usp=drivesdk" TargetMode="External"/><Relationship Id="rId422" Type="http://schemas.openxmlformats.org/officeDocument/2006/relationships/hyperlink" Target="https://drive.google.com/file/d/1wSke-x21tMTjO_De_7Z6Pfzoy_xPQaPo/view?usp=drivesdk" TargetMode="External"/><Relationship Id="rId300" Type="http://schemas.openxmlformats.org/officeDocument/2006/relationships/hyperlink" Target="https://drive.google.com/file/d/1l27UlZ1XwlulyQo6GaBocpjLvZxK7S-x/view?usp=drivesdk" TargetMode="External"/><Relationship Id="rId421" Type="http://schemas.openxmlformats.org/officeDocument/2006/relationships/hyperlink" Target="https://drive.google.com/file/d/1kpjOIDJzQe_UCaMWuybmp1HTEDh3iiKn/view?usp=drivesdk" TargetMode="External"/><Relationship Id="rId420" Type="http://schemas.openxmlformats.org/officeDocument/2006/relationships/hyperlink" Target="https://drive.google.com/file/d/1nny4l5o7jratAMf1uyRsQIByEBnqjdJ3/view?usp=drivesdk" TargetMode="External"/><Relationship Id="rId415" Type="http://schemas.openxmlformats.org/officeDocument/2006/relationships/hyperlink" Target="https://drive.google.com/file/d/1OD7q9lV-24OywhTKbtbFjIeu3GvTV0CS/view?usp=drivesdk" TargetMode="External"/><Relationship Id="rId414" Type="http://schemas.openxmlformats.org/officeDocument/2006/relationships/hyperlink" Target="https://drive.google.com/file/d/11sAJSVzNB0buMO4mBLIwdCMPA6shqvvq/view?usp=drivesdk" TargetMode="External"/><Relationship Id="rId413" Type="http://schemas.openxmlformats.org/officeDocument/2006/relationships/hyperlink" Target="https://drive.google.com/file/d/1MMg7vgk0g982rnd49pQRRq5MSsLIZbm0/view?usp=drivesdk" TargetMode="External"/><Relationship Id="rId412" Type="http://schemas.openxmlformats.org/officeDocument/2006/relationships/hyperlink" Target="https://drive.google.com/file/d/1J_iznCktG9TTuzYZswmIRJI9wUnyMMCi/view?usp=drivesdk" TargetMode="External"/><Relationship Id="rId419" Type="http://schemas.openxmlformats.org/officeDocument/2006/relationships/hyperlink" Target="https://drive.google.com/file/d/1eMVr6YoK_ThXW2539ooctBpnJzzvbDot/view?usp=drivesdk" TargetMode="External"/><Relationship Id="rId418" Type="http://schemas.openxmlformats.org/officeDocument/2006/relationships/hyperlink" Target="https://drive.google.com/file/d/1PfvIQVq4FkMTYOAgqKNX8KwS3qE89wee/view?usp=drivesdk" TargetMode="External"/><Relationship Id="rId417" Type="http://schemas.openxmlformats.org/officeDocument/2006/relationships/hyperlink" Target="https://drive.google.com/file/d/149xGQdenx4OXSY0NS6PnM2AkgSlDgGWn/view?usp=drivesdk" TargetMode="External"/><Relationship Id="rId416" Type="http://schemas.openxmlformats.org/officeDocument/2006/relationships/hyperlink" Target="https://drive.google.com/file/d/1-GUgmTQ-OfcLVQmBbDeOWNQmiEnPnag3/view?usp=drivesdk" TargetMode="External"/><Relationship Id="rId411" Type="http://schemas.openxmlformats.org/officeDocument/2006/relationships/hyperlink" Target="https://drive.google.com/file/d/15fMibtefRqCNYt0C8Jo-po9-XdbWJHZL/view?usp=drivesdk" TargetMode="External"/><Relationship Id="rId410" Type="http://schemas.openxmlformats.org/officeDocument/2006/relationships/hyperlink" Target="https://drive.google.com/file/d/1C17HeYN2aHQ2GExEOfd0tQdV-k5FmGkF/view?usp=drivesdk" TargetMode="External"/><Relationship Id="rId206" Type="http://schemas.openxmlformats.org/officeDocument/2006/relationships/hyperlink" Target="https://drive.google.com/file/d/1wYA9pMld0dC07c8WggxaWR6dO_uC_snb/view?usp=drivesdk" TargetMode="External"/><Relationship Id="rId327" Type="http://schemas.openxmlformats.org/officeDocument/2006/relationships/hyperlink" Target="https://drive.google.com/file/d/1IgRosAbhe2XOEwyXGwH4v_4MLC7ojVLV/view?usp=drivesdk" TargetMode="External"/><Relationship Id="rId205" Type="http://schemas.openxmlformats.org/officeDocument/2006/relationships/hyperlink" Target="https://drive.google.com/file/d/1orqUzlFMaC8JKACZqxUVeqJTQU9x_8if/view?usp=drivesdk" TargetMode="External"/><Relationship Id="rId326" Type="http://schemas.openxmlformats.org/officeDocument/2006/relationships/hyperlink" Target="https://drive.google.com/file/d/1_vXNPNV8oYNu9MQ_jQLs_72_4i0DhtSp/view?usp=drivesdk" TargetMode="External"/><Relationship Id="rId204" Type="http://schemas.openxmlformats.org/officeDocument/2006/relationships/hyperlink" Target="https://drive.google.com/file/d/1DV3Kz296t3YQTFT2QbOe_XVrUr3V6F2R/view?usp=drivesdk" TargetMode="External"/><Relationship Id="rId325" Type="http://schemas.openxmlformats.org/officeDocument/2006/relationships/hyperlink" Target="https://drive.google.com/file/d/1xjdpat3XOY-B0jjWXX9OmNzFYBoWGTIO/view?usp=drivesdk" TargetMode="External"/><Relationship Id="rId203" Type="http://schemas.openxmlformats.org/officeDocument/2006/relationships/hyperlink" Target="https://drive.google.com/file/d/11fif4imbWoH4j5Gq8mkF_wFeTfz7GY_R/view?usp=drivesdk" TargetMode="External"/><Relationship Id="rId324" Type="http://schemas.openxmlformats.org/officeDocument/2006/relationships/hyperlink" Target="https://drive.google.com/file/d/1rlwkSnqs7zdjV8UH86brpvnNwNZeQHcp/view?usp=drivesdk" TargetMode="External"/><Relationship Id="rId209" Type="http://schemas.openxmlformats.org/officeDocument/2006/relationships/hyperlink" Target="https://drive.google.com/file/d/1AvyAm-1qw6qZQ8nnHHd_-EXWYLXoCxCr/view?usp=drivesdk" TargetMode="External"/><Relationship Id="rId208" Type="http://schemas.openxmlformats.org/officeDocument/2006/relationships/hyperlink" Target="https://drive.google.com/file/d/1UtNPNxXhcpnsmrsYMx8XoTcWCdbW63Jp/view?usp=drivesdk" TargetMode="External"/><Relationship Id="rId329" Type="http://schemas.openxmlformats.org/officeDocument/2006/relationships/hyperlink" Target="https://drive.google.com/file/d/1qqtsq27QZQE-1rl4FZojH8M2ZuTSpJEn/view?usp=drivesdk" TargetMode="External"/><Relationship Id="rId207" Type="http://schemas.openxmlformats.org/officeDocument/2006/relationships/hyperlink" Target="https://drive.google.com/file/d/1HCTxJfcbd1U126WEUxdgP-1XwDZ2pymZ/view?usp=drivesdk" TargetMode="External"/><Relationship Id="rId328" Type="http://schemas.openxmlformats.org/officeDocument/2006/relationships/hyperlink" Target="https://drive.google.com/file/d/1lblRakCoYu5QSU-bn81KJj6_0fNxUiQA/view?usp=drivesdk" TargetMode="External"/><Relationship Id="rId202" Type="http://schemas.openxmlformats.org/officeDocument/2006/relationships/hyperlink" Target="https://drive.google.com/file/d/15hkgzsgpJw8NVyRxtPaxRmuy7jOp8y0Z/view?usp=drivesdk" TargetMode="External"/><Relationship Id="rId323" Type="http://schemas.openxmlformats.org/officeDocument/2006/relationships/hyperlink" Target="https://drive.google.com/file/d/1h5BBi2zQ60CYuTcWdGjbSy6vJLQK_TK_/view?usp=drivesdk" TargetMode="External"/><Relationship Id="rId201" Type="http://schemas.openxmlformats.org/officeDocument/2006/relationships/hyperlink" Target="https://drive.google.com/file/d/1Pu_mEMvsaUMit3UnOeJnpuoIlnftbhWZ/view?usp=drivesdk" TargetMode="External"/><Relationship Id="rId322" Type="http://schemas.openxmlformats.org/officeDocument/2006/relationships/hyperlink" Target="https://drive.google.com/file/d/1DIy_MF1oiwFYpfG6TI6sdBjsvKpgawya/view?usp=drivesdk" TargetMode="External"/><Relationship Id="rId200" Type="http://schemas.openxmlformats.org/officeDocument/2006/relationships/hyperlink" Target="https://drive.google.com/file/d/1-9ulH0jOAYd3PiPbVaPmrjs5yD6Wcb28/view?usp=drivesdk" TargetMode="External"/><Relationship Id="rId321" Type="http://schemas.openxmlformats.org/officeDocument/2006/relationships/hyperlink" Target="https://drive.google.com/file/d/1vii33SCJkZi1xpXPje-6wZDET8eFkeJJ/view?usp=drivesdk" TargetMode="External"/><Relationship Id="rId320" Type="http://schemas.openxmlformats.org/officeDocument/2006/relationships/hyperlink" Target="https://drive.google.com/file/d/1-V4wGIl6iRp0elF8TdV3bVuhrtOVhRFn/view?usp=drivesdk" TargetMode="External"/><Relationship Id="rId316" Type="http://schemas.openxmlformats.org/officeDocument/2006/relationships/hyperlink" Target="https://drive.google.com/file/d/1X0hikJuhMDchImUWSOROReqsLmI6eKYt/view?usp=drivesdk" TargetMode="External"/><Relationship Id="rId315" Type="http://schemas.openxmlformats.org/officeDocument/2006/relationships/hyperlink" Target="https://drive.google.com/file/d/1faHA-jPL6CLBcGSX_YHW6gPI_iAJ7P6c/view?usp=drivesdk" TargetMode="External"/><Relationship Id="rId314" Type="http://schemas.openxmlformats.org/officeDocument/2006/relationships/hyperlink" Target="https://drive.google.com/file/d/18qJDpHpDONhklIDy3cFO-I7H1C9_IHHV/view?usp=drivesdk" TargetMode="External"/><Relationship Id="rId313" Type="http://schemas.openxmlformats.org/officeDocument/2006/relationships/hyperlink" Target="https://drive.google.com/file/d/1zOShILqQnbeCREUkDPeesrmEXJedqDxE/view?usp=drivesdk" TargetMode="External"/><Relationship Id="rId319" Type="http://schemas.openxmlformats.org/officeDocument/2006/relationships/hyperlink" Target="https://drive.google.com/file/d/1NgFtfekngEqXGHpuF0HnqHsZLuNsocgU/view?usp=drivesdk" TargetMode="External"/><Relationship Id="rId318" Type="http://schemas.openxmlformats.org/officeDocument/2006/relationships/hyperlink" Target="https://drive.google.com/file/d/1PrGN2f8Ewm1jjOOdqo89cvgUTHJqyPTH/view?usp=drivesdk" TargetMode="External"/><Relationship Id="rId317" Type="http://schemas.openxmlformats.org/officeDocument/2006/relationships/hyperlink" Target="https://drive.google.com/file/d/1Ahzo5Uc6d0Mvjze7eO1CYBrmxcgjuSlP/view?usp=drivesdk" TargetMode="External"/><Relationship Id="rId312" Type="http://schemas.openxmlformats.org/officeDocument/2006/relationships/hyperlink" Target="https://drive.google.com/file/d/1FE13MXxQG8IJp-dRujcW5sjMyDJP22Tt/view?usp=drivesdk" TargetMode="External"/><Relationship Id="rId311" Type="http://schemas.openxmlformats.org/officeDocument/2006/relationships/hyperlink" Target="https://drive.google.com/file/d/1XaBXYZr6jXRgs9TPX44O4YOeVBvm7y6s/view?usp=drivesdk" TargetMode="External"/><Relationship Id="rId310" Type="http://schemas.openxmlformats.org/officeDocument/2006/relationships/hyperlink" Target="https://drive.google.com/file/d/10bqROhI0dZ8dcdoe5BPCdAW-6c7GWnk2/view?usp=drivesdk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Tuf3ghHwWasyfX9jM_hRdlBntze-N7M-/view?usp=drivesdk" TargetMode="External"/><Relationship Id="rId2" Type="http://schemas.openxmlformats.org/officeDocument/2006/relationships/hyperlink" Target="https://drive.google.com/file/d/1BN9QzbA9lx797mYltK_LNpvuJhd5DYjy/view?usp=drivesdk" TargetMode="External"/><Relationship Id="rId3" Type="http://schemas.openxmlformats.org/officeDocument/2006/relationships/hyperlink" Target="https://drive.google.com/file/d/1acI3Hx0NPclQqsN_yrPnI6O94gOyobp6/view?usp=drivesdk" TargetMode="External"/><Relationship Id="rId4" Type="http://schemas.openxmlformats.org/officeDocument/2006/relationships/hyperlink" Target="https://drive.google.com/file/d/1g6AQ641BcSO__5P1LvXASN1K8TWYDriw/view?usp=drivesdk" TargetMode="External"/><Relationship Id="rId9" Type="http://schemas.openxmlformats.org/officeDocument/2006/relationships/hyperlink" Target="https://drive.google.com/file/d/1wxkesMO6JMUBpd-r1iedkfigcNNURLZv/view?usp=drivesdk" TargetMode="External"/><Relationship Id="rId5" Type="http://schemas.openxmlformats.org/officeDocument/2006/relationships/hyperlink" Target="https://drive.google.com/file/d/1X79SPCysuzSbRNFZHY_ryuqJyU0K_sC1/view?usp=drivesdk" TargetMode="External"/><Relationship Id="rId6" Type="http://schemas.openxmlformats.org/officeDocument/2006/relationships/hyperlink" Target="https://drive.google.com/file/d/15ZCepUnJ2cyWnosDiSnHAZgN07a_tNS8/view?usp=drivesdk" TargetMode="External"/><Relationship Id="rId7" Type="http://schemas.openxmlformats.org/officeDocument/2006/relationships/hyperlink" Target="https://drive.google.com/file/d/1-dBGhLNtVpFL9ytzZpe4Xdz4ZK89M99D/view?usp=drivesdk" TargetMode="External"/><Relationship Id="rId8" Type="http://schemas.openxmlformats.org/officeDocument/2006/relationships/hyperlink" Target="https://drive.google.com/file/d/1uHilwBF8lzjBll381O-cfIj4KVJk3ZVH/view?usp=drivesdk" TargetMode="External"/><Relationship Id="rId11" Type="http://schemas.openxmlformats.org/officeDocument/2006/relationships/hyperlink" Target="https://drive.google.com/file/d/1_36H6SPjdW2IuHsltLAtpFeagoY9Q61V/view?usp=drivesdk" TargetMode="External"/><Relationship Id="rId10" Type="http://schemas.openxmlformats.org/officeDocument/2006/relationships/hyperlink" Target="https://drive.google.com/file/d/1WpbqgszDFyHa2tKMtrb6Py0dDwcgr_Zn/view?usp=drivesdk" TargetMode="External"/><Relationship Id="rId13" Type="http://schemas.openxmlformats.org/officeDocument/2006/relationships/drawing" Target="../drawings/drawing9.xml"/><Relationship Id="rId12" Type="http://schemas.openxmlformats.org/officeDocument/2006/relationships/hyperlink" Target="https://drive.google.com/file/d/1xhTpHadTbI-F4cKiF23osrYt3hQw-pfc/view?usp=drives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0"/>
    <col customWidth="1" min="2" max="2" width="18.86"/>
    <col customWidth="1" min="3" max="3" width="21.43"/>
    <col customWidth="1" min="4" max="4" width="12.86"/>
    <col customWidth="1" min="5" max="5" width="24.29"/>
    <col customWidth="1" min="6" max="6" width="36.86"/>
    <col customWidth="1" min="7" max="7" width="39.43"/>
    <col customWidth="1" min="8" max="8" width="7.86"/>
    <col customWidth="1" min="9" max="9" width="5.29"/>
    <col customWidth="1" min="10" max="10" width="5.43"/>
    <col customWidth="1" min="11" max="11" width="15.14"/>
    <col customWidth="1" min="12" max="12" width="167.43"/>
    <col customWidth="1" min="13" max="13" width="40.57"/>
    <col customWidth="1" min="14" max="14" width="44.14"/>
    <col customWidth="1" min="15" max="15" width="82.43"/>
    <col customWidth="1" min="16" max="16" width="48.57"/>
    <col customWidth="1" min="17" max="17" width="132.14"/>
    <col customWidth="1" min="18" max="20" width="21.57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7" t="s">
        <v>15</v>
      </c>
      <c r="Q1" s="7" t="s">
        <v>16</v>
      </c>
      <c r="R1" s="9"/>
      <c r="S1" s="9"/>
      <c r="T1" s="9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ht="16.5" customHeight="1">
      <c r="A2" s="11">
        <v>1.0</v>
      </c>
      <c r="B2" s="12" t="s">
        <v>17</v>
      </c>
      <c r="C2" s="13" t="s">
        <v>18</v>
      </c>
      <c r="D2" s="14"/>
      <c r="E2" s="14" t="str">
        <f t="shared" ref="E2:E48" si="1">PROPER(CONCAT(CONCAT(C2," "),D2))</f>
        <v>Jyotsna </v>
      </c>
      <c r="F2" s="12" t="s">
        <v>19</v>
      </c>
      <c r="G2" s="15" t="s">
        <v>20</v>
      </c>
      <c r="H2" s="5" t="s">
        <v>21</v>
      </c>
      <c r="I2" s="5" t="s">
        <v>22</v>
      </c>
      <c r="J2" s="5">
        <v>2022.0</v>
      </c>
      <c r="K2" s="16" t="str">
        <f t="shared" ref="K2:K48" si="2">CONCAT(CONCAT(A2,H2),CONCAT(I2,J2))</f>
        <v>1DH3PRT2022</v>
      </c>
      <c r="L2" s="17" t="s">
        <v>23</v>
      </c>
      <c r="M2" s="5" t="s">
        <v>24</v>
      </c>
      <c r="N2" s="5" t="s">
        <v>25</v>
      </c>
      <c r="O2" s="18" t="s">
        <v>26</v>
      </c>
      <c r="P2" s="18" t="str">
        <f>HYPERLINK("https://drive.google.com/file/d/14JugtFgZESCz8pmusLvfaLbO5hYwLzON/view?usp=drivesdk","1DH3PRT2022")</f>
        <v>1DH3PRT2022</v>
      </c>
      <c r="Q2" s="5" t="s">
        <v>27</v>
      </c>
      <c r="R2" s="19"/>
      <c r="S2" s="10"/>
      <c r="T2" s="19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>
      <c r="A3" s="11">
        <v>2.0</v>
      </c>
      <c r="C3" s="12" t="s">
        <v>28</v>
      </c>
      <c r="D3" s="12" t="s">
        <v>29</v>
      </c>
      <c r="E3" s="14" t="str">
        <f t="shared" si="1"/>
        <v>Kunal Mehrotra</v>
      </c>
      <c r="F3" s="12"/>
      <c r="G3" s="15" t="s">
        <v>30</v>
      </c>
      <c r="H3" s="5" t="s">
        <v>21</v>
      </c>
      <c r="I3" s="5" t="s">
        <v>22</v>
      </c>
      <c r="J3" s="5">
        <v>2022.0</v>
      </c>
      <c r="K3" s="16" t="str">
        <f t="shared" si="2"/>
        <v>2DH3PRT2022</v>
      </c>
      <c r="L3" s="17" t="s">
        <v>23</v>
      </c>
      <c r="M3" s="5" t="s">
        <v>24</v>
      </c>
      <c r="N3" s="5" t="s">
        <v>31</v>
      </c>
      <c r="O3" s="18" t="s">
        <v>32</v>
      </c>
      <c r="P3" s="18" t="str">
        <f>HYPERLINK("https://drive.google.com/file/d/1KEVJDSXrIBhXDyRKCmWivTPri7UScDua/view?usp=drivesdk","2DH3PRT2022")</f>
        <v>2DH3PRT2022</v>
      </c>
      <c r="Q3" s="5" t="s">
        <v>27</v>
      </c>
      <c r="R3" s="19"/>
      <c r="S3" s="10"/>
      <c r="T3" s="19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>
      <c r="A4" s="11">
        <v>3.0</v>
      </c>
      <c r="C4" s="12" t="s">
        <v>33</v>
      </c>
      <c r="D4" s="12" t="s">
        <v>34</v>
      </c>
      <c r="E4" s="14" t="str">
        <f t="shared" si="1"/>
        <v>Ayush Jain</v>
      </c>
      <c r="F4" s="12" t="s">
        <v>19</v>
      </c>
      <c r="G4" s="15" t="s">
        <v>35</v>
      </c>
      <c r="H4" s="5" t="s">
        <v>21</v>
      </c>
      <c r="I4" s="5" t="s">
        <v>22</v>
      </c>
      <c r="J4" s="5">
        <v>2022.0</v>
      </c>
      <c r="K4" s="16" t="str">
        <f t="shared" si="2"/>
        <v>3DH3PRT2022</v>
      </c>
      <c r="L4" s="17" t="s">
        <v>23</v>
      </c>
      <c r="M4" s="5" t="s">
        <v>24</v>
      </c>
      <c r="N4" s="5" t="s">
        <v>36</v>
      </c>
      <c r="O4" s="18" t="s">
        <v>37</v>
      </c>
      <c r="P4" s="18" t="str">
        <f>HYPERLINK("https://drive.google.com/file/d/1lXfm-303YvOl2ABP51KSyc_LW0tdSnCd/view?usp=drivesdk","3DH3PRT2022")</f>
        <v>3DH3PRT2022</v>
      </c>
      <c r="Q4" s="5" t="s">
        <v>27</v>
      </c>
      <c r="R4" s="19"/>
      <c r="S4" s="10"/>
      <c r="T4" s="19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>
      <c r="A5" s="11">
        <v>4.0</v>
      </c>
      <c r="B5" s="12" t="s">
        <v>38</v>
      </c>
      <c r="C5" s="12" t="s">
        <v>39</v>
      </c>
      <c r="D5" s="12" t="s">
        <v>40</v>
      </c>
      <c r="E5" s="14" t="str">
        <f t="shared" si="1"/>
        <v>Janarthanam T</v>
      </c>
      <c r="F5" s="12" t="s">
        <v>41</v>
      </c>
      <c r="G5" s="15" t="s">
        <v>42</v>
      </c>
      <c r="H5" s="5" t="s">
        <v>21</v>
      </c>
      <c r="I5" s="5" t="s">
        <v>22</v>
      </c>
      <c r="J5" s="5">
        <v>2022.0</v>
      </c>
      <c r="K5" s="16" t="str">
        <f t="shared" si="2"/>
        <v>4DH3PRT2022</v>
      </c>
      <c r="L5" s="17" t="s">
        <v>23</v>
      </c>
      <c r="M5" s="5" t="s">
        <v>24</v>
      </c>
      <c r="N5" s="5" t="s">
        <v>43</v>
      </c>
      <c r="O5" s="18" t="s">
        <v>44</v>
      </c>
      <c r="P5" s="18" t="str">
        <f>HYPERLINK("https://drive.google.com/file/d/1ArJNNRHriSzZSMjlEVkK23uMTvrBBuPu/view?usp=drivesdk","4DH3PRT2022")</f>
        <v>4DH3PRT2022</v>
      </c>
      <c r="Q5" s="5" t="s">
        <v>27</v>
      </c>
      <c r="R5" s="19"/>
      <c r="S5" s="10"/>
      <c r="T5" s="19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>
      <c r="A6" s="11">
        <v>5.0</v>
      </c>
      <c r="C6" s="12" t="s">
        <v>45</v>
      </c>
      <c r="D6" s="12" t="s">
        <v>46</v>
      </c>
      <c r="E6" s="14" t="str">
        <f t="shared" si="1"/>
        <v>Jeevana Subramani</v>
      </c>
      <c r="F6" s="12" t="s">
        <v>41</v>
      </c>
      <c r="G6" s="15" t="s">
        <v>47</v>
      </c>
      <c r="H6" s="5" t="s">
        <v>21</v>
      </c>
      <c r="I6" s="5" t="s">
        <v>22</v>
      </c>
      <c r="J6" s="5">
        <v>2022.0</v>
      </c>
      <c r="K6" s="16" t="str">
        <f t="shared" si="2"/>
        <v>5DH3PRT2022</v>
      </c>
      <c r="L6" s="17" t="s">
        <v>23</v>
      </c>
      <c r="M6" s="5" t="s">
        <v>24</v>
      </c>
      <c r="N6" s="5" t="s">
        <v>48</v>
      </c>
      <c r="O6" s="18" t="s">
        <v>49</v>
      </c>
      <c r="P6" s="18" t="str">
        <f>HYPERLINK("https://drive.google.com/file/d/1LOcThBAO6KcmPn8oXXnylZL3bRXVph6L/view?usp=drivesdk","5DH3PRT2022")</f>
        <v>5DH3PRT2022</v>
      </c>
      <c r="Q6" s="5" t="s">
        <v>27</v>
      </c>
      <c r="R6" s="19"/>
      <c r="S6" s="10"/>
      <c r="T6" s="19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>
      <c r="A7" s="11">
        <v>6.0</v>
      </c>
      <c r="C7" s="12" t="s">
        <v>50</v>
      </c>
      <c r="D7" s="12" t="s">
        <v>51</v>
      </c>
      <c r="E7" s="14" t="str">
        <f t="shared" si="1"/>
        <v>Sanjay B</v>
      </c>
      <c r="F7" s="12" t="s">
        <v>41</v>
      </c>
      <c r="G7" s="15" t="s">
        <v>52</v>
      </c>
      <c r="H7" s="5" t="s">
        <v>21</v>
      </c>
      <c r="I7" s="5" t="s">
        <v>22</v>
      </c>
      <c r="J7" s="5">
        <v>2022.0</v>
      </c>
      <c r="K7" s="16" t="str">
        <f t="shared" si="2"/>
        <v>6DH3PRT2022</v>
      </c>
      <c r="L7" s="17" t="s">
        <v>23</v>
      </c>
      <c r="M7" s="5" t="s">
        <v>24</v>
      </c>
      <c r="N7" s="5" t="s">
        <v>53</v>
      </c>
      <c r="O7" s="18" t="s">
        <v>54</v>
      </c>
      <c r="P7" s="18" t="str">
        <f>HYPERLINK("https://drive.google.com/file/d/1YOftuaBtnnkBGjxBnH7ho-VcEsn0ZHu7/view?usp=drivesdk","6DH3PRT2022")</f>
        <v>6DH3PRT2022</v>
      </c>
      <c r="Q7" s="5" t="s">
        <v>27</v>
      </c>
      <c r="R7" s="19"/>
      <c r="S7" s="10"/>
      <c r="T7" s="19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>
      <c r="A8" s="11">
        <v>11.0</v>
      </c>
      <c r="B8" s="12" t="s">
        <v>55</v>
      </c>
      <c r="C8" s="12" t="s">
        <v>56</v>
      </c>
      <c r="D8" s="12" t="s">
        <v>51</v>
      </c>
      <c r="E8" s="14" t="str">
        <f t="shared" si="1"/>
        <v>Harrithha B</v>
      </c>
      <c r="F8" s="12" t="s">
        <v>57</v>
      </c>
      <c r="G8" s="15" t="s">
        <v>58</v>
      </c>
      <c r="H8" s="5" t="s">
        <v>21</v>
      </c>
      <c r="I8" s="5" t="s">
        <v>22</v>
      </c>
      <c r="J8" s="5">
        <v>2022.0</v>
      </c>
      <c r="K8" s="16" t="str">
        <f t="shared" si="2"/>
        <v>11DH3PRT2022</v>
      </c>
      <c r="L8" s="17" t="s">
        <v>23</v>
      </c>
      <c r="M8" s="5" t="s">
        <v>24</v>
      </c>
      <c r="N8" s="5" t="s">
        <v>59</v>
      </c>
      <c r="O8" s="18" t="s">
        <v>60</v>
      </c>
      <c r="P8" s="18" t="str">
        <f>HYPERLINK("https://drive.google.com/file/d/1iIOcFuxicaDqAiCOrErCfM8I8lJG60dZ/view?usp=drivesdk","11DH3PRT2022")</f>
        <v>11DH3PRT2022</v>
      </c>
      <c r="Q8" s="5" t="s">
        <v>61</v>
      </c>
      <c r="R8" s="19"/>
      <c r="S8" s="10"/>
      <c r="T8" s="19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>
      <c r="A9" s="11">
        <v>12.0</v>
      </c>
      <c r="C9" s="12" t="s">
        <v>62</v>
      </c>
      <c r="D9" s="12" t="s">
        <v>63</v>
      </c>
      <c r="E9" s="14" t="str">
        <f t="shared" si="1"/>
        <v>Arvind Kumar M</v>
      </c>
      <c r="F9" s="12" t="s">
        <v>57</v>
      </c>
      <c r="G9" s="15" t="s">
        <v>64</v>
      </c>
      <c r="H9" s="5" t="s">
        <v>21</v>
      </c>
      <c r="I9" s="5" t="s">
        <v>22</v>
      </c>
      <c r="J9" s="5">
        <v>2022.0</v>
      </c>
      <c r="K9" s="16" t="str">
        <f t="shared" si="2"/>
        <v>12DH3PRT2022</v>
      </c>
      <c r="L9" s="17" t="s">
        <v>23</v>
      </c>
      <c r="M9" s="5" t="s">
        <v>24</v>
      </c>
      <c r="N9" s="5" t="s">
        <v>65</v>
      </c>
      <c r="O9" s="18" t="s">
        <v>66</v>
      </c>
      <c r="P9" s="18" t="str">
        <f>HYPERLINK("https://drive.google.com/file/d/1ZecFbWwCDAPZwO8n258z4xJaIRBUwVtD/view?usp=drivesdk","12DH3PRT2022")</f>
        <v>12DH3PRT2022</v>
      </c>
      <c r="Q9" s="5" t="s">
        <v>61</v>
      </c>
      <c r="R9" s="19"/>
      <c r="S9" s="10"/>
      <c r="T9" s="19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>
      <c r="A10" s="11">
        <v>13.0</v>
      </c>
      <c r="C10" s="12" t="s">
        <v>67</v>
      </c>
      <c r="D10" s="12" t="s">
        <v>68</v>
      </c>
      <c r="E10" s="14" t="str">
        <f t="shared" si="1"/>
        <v>Pavan Kumar V Patil</v>
      </c>
      <c r="F10" s="12" t="s">
        <v>57</v>
      </c>
      <c r="G10" s="15" t="s">
        <v>69</v>
      </c>
      <c r="H10" s="5" t="s">
        <v>21</v>
      </c>
      <c r="I10" s="5" t="s">
        <v>22</v>
      </c>
      <c r="J10" s="5">
        <v>2022.0</v>
      </c>
      <c r="K10" s="16" t="str">
        <f t="shared" si="2"/>
        <v>13DH3PRT2022</v>
      </c>
      <c r="L10" s="17" t="s">
        <v>23</v>
      </c>
      <c r="M10" s="5" t="s">
        <v>24</v>
      </c>
      <c r="N10" s="5" t="s">
        <v>70</v>
      </c>
      <c r="O10" s="18" t="s">
        <v>71</v>
      </c>
      <c r="P10" s="18" t="str">
        <f>HYPERLINK("https://drive.google.com/file/d/1r2ZyjEg7IpPBb7SEFTj9CP0kJ9yzUarU/view?usp=drivesdk","13DH3PRT2022")</f>
        <v>13DH3PRT2022</v>
      </c>
      <c r="Q10" s="5" t="s">
        <v>61</v>
      </c>
      <c r="R10" s="19"/>
      <c r="S10" s="10"/>
      <c r="T10" s="19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>
      <c r="A11" s="11">
        <v>14.0</v>
      </c>
      <c r="C11" s="12" t="s">
        <v>72</v>
      </c>
      <c r="D11" s="12" t="s">
        <v>73</v>
      </c>
      <c r="E11" s="14" t="str">
        <f t="shared" si="1"/>
        <v>Anand Hegde</v>
      </c>
      <c r="F11" s="12" t="s">
        <v>57</v>
      </c>
      <c r="G11" s="15" t="s">
        <v>74</v>
      </c>
      <c r="H11" s="5" t="s">
        <v>21</v>
      </c>
      <c r="I11" s="5" t="s">
        <v>22</v>
      </c>
      <c r="J11" s="5">
        <v>2022.0</v>
      </c>
      <c r="K11" s="16" t="str">
        <f t="shared" si="2"/>
        <v>14DH3PRT2022</v>
      </c>
      <c r="L11" s="17" t="s">
        <v>23</v>
      </c>
      <c r="M11" s="5" t="s">
        <v>24</v>
      </c>
      <c r="N11" s="5" t="s">
        <v>75</v>
      </c>
      <c r="O11" s="18" t="s">
        <v>76</v>
      </c>
      <c r="P11" s="18" t="str">
        <f>HYPERLINK("https://drive.google.com/file/d/1vclF-2rGFCqas2rAIc44yIl7WxBLEqXO/view?usp=drivesdk","14DH3PRT2022")</f>
        <v>14DH3PRT2022</v>
      </c>
      <c r="Q11" s="5" t="s">
        <v>61</v>
      </c>
      <c r="R11" s="19"/>
      <c r="S11" s="10"/>
      <c r="T11" s="19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>
      <c r="A12" s="11">
        <v>15.0</v>
      </c>
      <c r="B12" s="12" t="s">
        <v>77</v>
      </c>
      <c r="C12" s="12" t="s">
        <v>78</v>
      </c>
      <c r="D12" s="12" t="s">
        <v>79</v>
      </c>
      <c r="E12" s="14" t="str">
        <f t="shared" si="1"/>
        <v>Vinay Mehta</v>
      </c>
      <c r="F12" s="12"/>
      <c r="G12" s="15" t="s">
        <v>80</v>
      </c>
      <c r="H12" s="5" t="s">
        <v>21</v>
      </c>
      <c r="I12" s="5" t="s">
        <v>22</v>
      </c>
      <c r="J12" s="5">
        <v>2022.0</v>
      </c>
      <c r="K12" s="16" t="str">
        <f t="shared" si="2"/>
        <v>15DH3PRT2022</v>
      </c>
      <c r="L12" s="17" t="s">
        <v>23</v>
      </c>
      <c r="M12" s="5" t="s">
        <v>24</v>
      </c>
      <c r="N12" s="5" t="s">
        <v>81</v>
      </c>
      <c r="O12" s="18" t="s">
        <v>82</v>
      </c>
      <c r="P12" s="18" t="str">
        <f>HYPERLINK("https://drive.google.com/file/d/1hnconIbTDoX0-mgNBhdJLuie1OlhUH1A/view?usp=drivesdk","15DH3PRT2022")</f>
        <v>15DH3PRT2022</v>
      </c>
      <c r="Q12" s="5" t="s">
        <v>61</v>
      </c>
      <c r="R12" s="19"/>
      <c r="S12" s="10"/>
      <c r="T12" s="19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>
      <c r="A13" s="11">
        <v>16.0</v>
      </c>
      <c r="C13" s="12" t="s">
        <v>83</v>
      </c>
      <c r="D13" s="12" t="s">
        <v>84</v>
      </c>
      <c r="E13" s="14" t="str">
        <f t="shared" si="1"/>
        <v>Nikita Digre</v>
      </c>
      <c r="F13" s="20"/>
      <c r="G13" s="15" t="s">
        <v>85</v>
      </c>
      <c r="H13" s="5" t="s">
        <v>21</v>
      </c>
      <c r="I13" s="5" t="s">
        <v>22</v>
      </c>
      <c r="J13" s="5">
        <v>2022.0</v>
      </c>
      <c r="K13" s="16" t="str">
        <f t="shared" si="2"/>
        <v>16DH3PRT2022</v>
      </c>
      <c r="L13" s="17" t="s">
        <v>23</v>
      </c>
      <c r="M13" s="5" t="s">
        <v>24</v>
      </c>
      <c r="N13" s="5" t="s">
        <v>86</v>
      </c>
      <c r="O13" s="18" t="s">
        <v>87</v>
      </c>
      <c r="P13" s="18" t="str">
        <f>HYPERLINK("https://drive.google.com/file/d/1QQWwDDDV9odwfz6_0_7hVXGRm-XNxJ4g/view?usp=drivesdk","16DH3PRT2022")</f>
        <v>16DH3PRT2022</v>
      </c>
      <c r="Q13" s="5" t="s">
        <v>61</v>
      </c>
      <c r="R13" s="19"/>
      <c r="S13" s="10"/>
      <c r="T13" s="19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>
      <c r="A14" s="11">
        <v>17.0</v>
      </c>
      <c r="C14" s="12" t="s">
        <v>88</v>
      </c>
      <c r="D14" s="12" t="s">
        <v>89</v>
      </c>
      <c r="E14" s="14" t="str">
        <f t="shared" si="1"/>
        <v>Sangmeshwar Kanaje</v>
      </c>
      <c r="F14" s="21" t="s">
        <v>90</v>
      </c>
      <c r="G14" s="15" t="s">
        <v>91</v>
      </c>
      <c r="H14" s="5" t="s">
        <v>21</v>
      </c>
      <c r="I14" s="5" t="s">
        <v>22</v>
      </c>
      <c r="J14" s="5">
        <v>2022.0</v>
      </c>
      <c r="K14" s="16" t="str">
        <f t="shared" si="2"/>
        <v>17DH3PRT2022</v>
      </c>
      <c r="L14" s="17" t="s">
        <v>23</v>
      </c>
      <c r="M14" s="5" t="s">
        <v>24</v>
      </c>
      <c r="N14" s="5" t="s">
        <v>92</v>
      </c>
      <c r="O14" s="18" t="s">
        <v>93</v>
      </c>
      <c r="P14" s="18" t="str">
        <f>HYPERLINK("https://drive.google.com/file/d/1jcoRMkl5XNhkiFBLaVACQ5hVZbV5H_rk/view?usp=drivesdk","17DH3PRT2022")</f>
        <v>17DH3PRT2022</v>
      </c>
      <c r="Q14" s="5" t="s">
        <v>94</v>
      </c>
      <c r="R14" s="19"/>
      <c r="S14" s="10"/>
      <c r="T14" s="19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>
      <c r="A15" s="11">
        <v>22.0</v>
      </c>
      <c r="B15" s="12" t="s">
        <v>95</v>
      </c>
      <c r="C15" s="12" t="s">
        <v>96</v>
      </c>
      <c r="D15" s="12" t="s">
        <v>97</v>
      </c>
      <c r="E15" s="14" t="str">
        <f t="shared" si="1"/>
        <v>Archit Lall</v>
      </c>
      <c r="F15" s="12" t="s">
        <v>98</v>
      </c>
      <c r="G15" s="15" t="s">
        <v>99</v>
      </c>
      <c r="H15" s="5" t="s">
        <v>21</v>
      </c>
      <c r="I15" s="5" t="s">
        <v>22</v>
      </c>
      <c r="J15" s="5">
        <v>2022.0</v>
      </c>
      <c r="K15" s="16" t="str">
        <f t="shared" si="2"/>
        <v>22DH3PRT2022</v>
      </c>
      <c r="L15" s="17" t="s">
        <v>23</v>
      </c>
      <c r="M15" s="5" t="s">
        <v>24</v>
      </c>
      <c r="N15" s="5" t="s">
        <v>100</v>
      </c>
      <c r="O15" s="18" t="s">
        <v>101</v>
      </c>
      <c r="P15" s="18" t="str">
        <f>HYPERLINK("https://drive.google.com/file/d/1xZBx7dD6eSBe8U2ywzDwg5OzqaKnzGpV/view?usp=drivesdk","22DH3PRT2022")</f>
        <v>22DH3PRT2022</v>
      </c>
      <c r="Q15" s="5" t="s">
        <v>94</v>
      </c>
      <c r="R15" s="19"/>
      <c r="S15" s="10"/>
      <c r="T15" s="19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>
      <c r="A16" s="11">
        <v>23.0</v>
      </c>
      <c r="C16" s="12" t="s">
        <v>102</v>
      </c>
      <c r="D16" s="12" t="s">
        <v>103</v>
      </c>
      <c r="E16" s="14" t="str">
        <f t="shared" si="1"/>
        <v>Shubham Shantam Raju</v>
      </c>
      <c r="F16" s="12" t="s">
        <v>98</v>
      </c>
      <c r="G16" s="15" t="s">
        <v>104</v>
      </c>
      <c r="H16" s="5" t="s">
        <v>21</v>
      </c>
      <c r="I16" s="5" t="s">
        <v>22</v>
      </c>
      <c r="J16" s="5">
        <v>2022.0</v>
      </c>
      <c r="K16" s="16" t="str">
        <f t="shared" si="2"/>
        <v>23DH3PRT2022</v>
      </c>
      <c r="L16" s="17" t="s">
        <v>23</v>
      </c>
      <c r="M16" s="5" t="s">
        <v>24</v>
      </c>
      <c r="N16" s="5" t="s">
        <v>105</v>
      </c>
      <c r="O16" s="18" t="s">
        <v>106</v>
      </c>
      <c r="P16" s="18" t="str">
        <f>HYPERLINK("https://drive.google.com/file/d/1MCE8HNXbX0IlVHia2Vk_dOrILKROASKK/view?usp=drivesdk","23DH3PRT2022")</f>
        <v>23DH3PRT2022</v>
      </c>
      <c r="Q16" s="5" t="s">
        <v>94</v>
      </c>
      <c r="R16" s="19"/>
      <c r="S16" s="10"/>
      <c r="T16" s="19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>
      <c r="A17" s="11">
        <v>24.0</v>
      </c>
      <c r="C17" s="12" t="s">
        <v>107</v>
      </c>
      <c r="D17" s="12" t="s">
        <v>108</v>
      </c>
      <c r="E17" s="14" t="str">
        <f t="shared" si="1"/>
        <v>Shashank Shekhar</v>
      </c>
      <c r="F17" s="12" t="s">
        <v>98</v>
      </c>
      <c r="G17" s="15" t="s">
        <v>109</v>
      </c>
      <c r="H17" s="5" t="s">
        <v>21</v>
      </c>
      <c r="I17" s="5" t="s">
        <v>22</v>
      </c>
      <c r="J17" s="5">
        <v>2022.0</v>
      </c>
      <c r="K17" s="16" t="str">
        <f t="shared" si="2"/>
        <v>24DH3PRT2022</v>
      </c>
      <c r="L17" s="17" t="s">
        <v>23</v>
      </c>
      <c r="M17" s="5" t="s">
        <v>24</v>
      </c>
      <c r="N17" s="5" t="s">
        <v>110</v>
      </c>
      <c r="O17" s="18" t="s">
        <v>111</v>
      </c>
      <c r="P17" s="18" t="str">
        <f>HYPERLINK("https://drive.google.com/file/d/1hkviIL6zOGsgsS42l2ORdtjyKCfHL9NG/view?usp=drivesdk","24DH3PRT2022")</f>
        <v>24DH3PRT2022</v>
      </c>
      <c r="Q17" s="5" t="s">
        <v>94</v>
      </c>
      <c r="R17" s="19"/>
      <c r="S17" s="10"/>
      <c r="T17" s="19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>
      <c r="A18" s="11">
        <v>31.0</v>
      </c>
      <c r="B18" s="12" t="s">
        <v>112</v>
      </c>
      <c r="C18" s="12" t="s">
        <v>113</v>
      </c>
      <c r="D18" s="12" t="s">
        <v>114</v>
      </c>
      <c r="E18" s="14" t="str">
        <f t="shared" si="1"/>
        <v>Darshan Sithan</v>
      </c>
      <c r="F18" s="12" t="s">
        <v>115</v>
      </c>
      <c r="G18" s="15" t="s">
        <v>116</v>
      </c>
      <c r="H18" s="5" t="s">
        <v>21</v>
      </c>
      <c r="I18" s="5" t="s">
        <v>22</v>
      </c>
      <c r="J18" s="5">
        <v>2022.0</v>
      </c>
      <c r="K18" s="16" t="str">
        <f t="shared" si="2"/>
        <v>31DH3PRT2022</v>
      </c>
      <c r="L18" s="17" t="s">
        <v>23</v>
      </c>
      <c r="M18" s="5" t="s">
        <v>24</v>
      </c>
      <c r="N18" s="5" t="s">
        <v>117</v>
      </c>
      <c r="O18" s="18" t="s">
        <v>118</v>
      </c>
      <c r="P18" s="18" t="str">
        <f>HYPERLINK("https://drive.google.com/file/d/1vh91bqGGwVNlg82pzLBnS6KzNmMNxwpw/view?usp=drivesdk","31DH3PRT2022")</f>
        <v>31DH3PRT2022</v>
      </c>
      <c r="Q18" s="5" t="s">
        <v>94</v>
      </c>
      <c r="R18" s="19"/>
      <c r="S18" s="10"/>
      <c r="T18" s="19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>
      <c r="A19" s="11">
        <v>32.0</v>
      </c>
      <c r="C19" s="12" t="s">
        <v>119</v>
      </c>
      <c r="D19" s="12" t="s">
        <v>120</v>
      </c>
      <c r="E19" s="14" t="str">
        <f t="shared" si="1"/>
        <v>Preran Arya G R</v>
      </c>
      <c r="F19" s="12" t="s">
        <v>115</v>
      </c>
      <c r="G19" s="15" t="s">
        <v>121</v>
      </c>
      <c r="H19" s="5" t="s">
        <v>21</v>
      </c>
      <c r="I19" s="5" t="s">
        <v>22</v>
      </c>
      <c r="J19" s="5">
        <v>2022.0</v>
      </c>
      <c r="K19" s="16" t="str">
        <f t="shared" si="2"/>
        <v>32DH3PRT2022</v>
      </c>
      <c r="L19" s="17" t="s">
        <v>23</v>
      </c>
      <c r="M19" s="5" t="s">
        <v>24</v>
      </c>
      <c r="N19" s="5" t="s">
        <v>122</v>
      </c>
      <c r="O19" s="18" t="s">
        <v>123</v>
      </c>
      <c r="P19" s="18" t="str">
        <f>HYPERLINK("https://drive.google.com/file/d/1rX-hHiSZ1iMXY3Hl-R_2CU9wK5q8aWLB/view?usp=drivesdk","32DH3PRT2022")</f>
        <v>32DH3PRT2022</v>
      </c>
      <c r="Q19" s="5" t="s">
        <v>94</v>
      </c>
      <c r="R19" s="19"/>
      <c r="S19" s="10"/>
      <c r="T19" s="19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>
      <c r="A20" s="11">
        <v>33.0</v>
      </c>
      <c r="C20" s="12" t="s">
        <v>124</v>
      </c>
      <c r="D20" s="12" t="s">
        <v>125</v>
      </c>
      <c r="E20" s="14" t="str">
        <f t="shared" si="1"/>
        <v>Charana C</v>
      </c>
      <c r="F20" s="12" t="s">
        <v>115</v>
      </c>
      <c r="G20" s="15" t="s">
        <v>126</v>
      </c>
      <c r="H20" s="5" t="s">
        <v>21</v>
      </c>
      <c r="I20" s="5" t="s">
        <v>22</v>
      </c>
      <c r="J20" s="5">
        <v>2022.0</v>
      </c>
      <c r="K20" s="16" t="str">
        <f t="shared" si="2"/>
        <v>33DH3PRT2022</v>
      </c>
      <c r="L20" s="17" t="s">
        <v>23</v>
      </c>
      <c r="M20" s="5" t="s">
        <v>24</v>
      </c>
      <c r="N20" s="5" t="s">
        <v>127</v>
      </c>
      <c r="O20" s="18" t="s">
        <v>128</v>
      </c>
      <c r="P20" s="18" t="str">
        <f>HYPERLINK("https://drive.google.com/file/d/1RmcKtYsgse30kHVaG5uaOHgnFOkFtyQF/view?usp=drivesdk","33DH3PRT2022")</f>
        <v>33DH3PRT2022</v>
      </c>
      <c r="Q20" s="5" t="s">
        <v>129</v>
      </c>
      <c r="R20" s="19"/>
      <c r="S20" s="10"/>
      <c r="T20" s="19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>
      <c r="A21" s="11">
        <v>34.0</v>
      </c>
      <c r="B21" s="12" t="s">
        <v>130</v>
      </c>
      <c r="C21" s="12" t="s">
        <v>131</v>
      </c>
      <c r="D21" s="12" t="s">
        <v>132</v>
      </c>
      <c r="E21" s="14" t="str">
        <f t="shared" si="1"/>
        <v>Harshwardhan Fartale</v>
      </c>
      <c r="F21" s="12"/>
      <c r="G21" s="15" t="s">
        <v>133</v>
      </c>
      <c r="H21" s="5" t="s">
        <v>21</v>
      </c>
      <c r="I21" s="5" t="s">
        <v>22</v>
      </c>
      <c r="J21" s="5">
        <v>2022.0</v>
      </c>
      <c r="K21" s="16" t="str">
        <f t="shared" si="2"/>
        <v>34DH3PRT2022</v>
      </c>
      <c r="L21" s="17" t="s">
        <v>23</v>
      </c>
      <c r="M21" s="5" t="s">
        <v>24</v>
      </c>
      <c r="N21" s="5" t="s">
        <v>134</v>
      </c>
      <c r="O21" s="18" t="s">
        <v>135</v>
      </c>
      <c r="P21" s="18" t="str">
        <f>HYPERLINK("https://drive.google.com/file/d/1fbIvDZlKIqzYpslOH64o8J4vJxdVJ7Jg/view?usp=drivesdk","34DH3PRT2022")</f>
        <v>34DH3PRT2022</v>
      </c>
      <c r="Q21" s="5" t="s">
        <v>129</v>
      </c>
      <c r="R21" s="19"/>
      <c r="S21" s="10"/>
      <c r="T21" s="19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>
      <c r="A22" s="11">
        <v>35.0</v>
      </c>
      <c r="C22" s="12" t="s">
        <v>136</v>
      </c>
      <c r="D22" s="12" t="s">
        <v>137</v>
      </c>
      <c r="E22" s="14" t="str">
        <f t="shared" si="1"/>
        <v>Manan Sharma</v>
      </c>
      <c r="F22" s="12" t="s">
        <v>138</v>
      </c>
      <c r="G22" s="15" t="s">
        <v>139</v>
      </c>
      <c r="H22" s="5" t="s">
        <v>21</v>
      </c>
      <c r="I22" s="5" t="s">
        <v>22</v>
      </c>
      <c r="J22" s="5">
        <v>2022.0</v>
      </c>
      <c r="K22" s="16" t="str">
        <f t="shared" si="2"/>
        <v>35DH3PRT2022</v>
      </c>
      <c r="L22" s="17" t="s">
        <v>23</v>
      </c>
      <c r="M22" s="5" t="s">
        <v>24</v>
      </c>
      <c r="N22" s="5" t="s">
        <v>140</v>
      </c>
      <c r="O22" s="18" t="s">
        <v>141</v>
      </c>
      <c r="P22" s="18" t="str">
        <f>HYPERLINK("https://drive.google.com/file/d/18VFiGZYgKh2unbcd7xdDV325DmlGmD62/view?usp=drivesdk","35DH3PRT2022")</f>
        <v>35DH3PRT2022</v>
      </c>
      <c r="Q22" s="5" t="s">
        <v>129</v>
      </c>
      <c r="R22" s="19"/>
      <c r="S22" s="10"/>
      <c r="T22" s="19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>
      <c r="A23" s="11">
        <v>36.0</v>
      </c>
      <c r="C23" s="12" t="s">
        <v>142</v>
      </c>
      <c r="D23" s="12" t="s">
        <v>143</v>
      </c>
      <c r="E23" s="14" t="str">
        <f t="shared" si="1"/>
        <v>Sai Kaushal</v>
      </c>
      <c r="F23" s="12"/>
      <c r="G23" s="15" t="s">
        <v>144</v>
      </c>
      <c r="H23" s="5" t="s">
        <v>21</v>
      </c>
      <c r="I23" s="5" t="s">
        <v>22</v>
      </c>
      <c r="J23" s="5">
        <v>2022.0</v>
      </c>
      <c r="K23" s="16" t="str">
        <f t="shared" si="2"/>
        <v>36DH3PRT2022</v>
      </c>
      <c r="L23" s="17" t="s">
        <v>23</v>
      </c>
      <c r="M23" s="5" t="s">
        <v>24</v>
      </c>
      <c r="N23" s="5" t="s">
        <v>145</v>
      </c>
      <c r="O23" s="18" t="s">
        <v>146</v>
      </c>
      <c r="P23" s="18" t="str">
        <f>HYPERLINK("https://drive.google.com/file/d/1NvF33x1nMdGP_4OHV9Drwp6quJyipEPj/view?usp=drivesdk","36DH3PRT2022")</f>
        <v>36DH3PRT2022</v>
      </c>
      <c r="Q23" s="5" t="s">
        <v>129</v>
      </c>
      <c r="R23" s="19"/>
      <c r="S23" s="10"/>
      <c r="T23" s="19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>
      <c r="A24" s="11">
        <v>37.0</v>
      </c>
      <c r="C24" s="12" t="s">
        <v>147</v>
      </c>
      <c r="D24" s="12" t="s">
        <v>147</v>
      </c>
      <c r="E24" s="14" t="str">
        <f t="shared" si="1"/>
        <v>Shivam Shivam</v>
      </c>
      <c r="F24" s="12"/>
      <c r="G24" s="15" t="s">
        <v>148</v>
      </c>
      <c r="H24" s="5" t="s">
        <v>21</v>
      </c>
      <c r="I24" s="5" t="s">
        <v>22</v>
      </c>
      <c r="J24" s="5">
        <v>2022.0</v>
      </c>
      <c r="K24" s="16" t="str">
        <f t="shared" si="2"/>
        <v>37DH3PRT2022</v>
      </c>
      <c r="L24" s="17" t="s">
        <v>23</v>
      </c>
      <c r="M24" s="5" t="s">
        <v>24</v>
      </c>
      <c r="N24" s="5" t="s">
        <v>149</v>
      </c>
      <c r="O24" s="18" t="s">
        <v>150</v>
      </c>
      <c r="P24" s="18" t="str">
        <f>HYPERLINK("https://drive.google.com/file/d/1IyjREdXSz22aV6Sx_2Wu21zgkesasxNA/view?usp=drivesdk","37DH3PRT2022")</f>
        <v>37DH3PRT2022</v>
      </c>
      <c r="Q24" s="5" t="s">
        <v>129</v>
      </c>
      <c r="R24" s="19"/>
      <c r="S24" s="10"/>
      <c r="T24" s="19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>
      <c r="A25" s="11">
        <v>41.0</v>
      </c>
      <c r="B25" s="12" t="s">
        <v>151</v>
      </c>
      <c r="C25" s="12" t="s">
        <v>152</v>
      </c>
      <c r="D25" s="12" t="s">
        <v>153</v>
      </c>
      <c r="E25" s="14" t="str">
        <f t="shared" si="1"/>
        <v>Yadu Nandan</v>
      </c>
      <c r="F25" s="12"/>
      <c r="G25" s="15" t="s">
        <v>154</v>
      </c>
      <c r="H25" s="5" t="s">
        <v>21</v>
      </c>
      <c r="I25" s="5" t="s">
        <v>22</v>
      </c>
      <c r="J25" s="5">
        <v>2022.0</v>
      </c>
      <c r="K25" s="16" t="str">
        <f t="shared" si="2"/>
        <v>41DH3PRT2022</v>
      </c>
      <c r="L25" s="17" t="s">
        <v>23</v>
      </c>
      <c r="M25" s="5" t="s">
        <v>24</v>
      </c>
      <c r="N25" s="5" t="s">
        <v>155</v>
      </c>
      <c r="O25" s="18" t="s">
        <v>156</v>
      </c>
      <c r="P25" s="18" t="str">
        <f>HYPERLINK("https://drive.google.com/file/d/1UGLtmew-e8RJO6jBsiANLZ3lpJqiLlpK/view?usp=drivesdk","41DH3PRT2022")</f>
        <v>41DH3PRT2022</v>
      </c>
      <c r="Q25" s="5" t="s">
        <v>129</v>
      </c>
      <c r="R25" s="19"/>
      <c r="S25" s="10"/>
      <c r="T25" s="19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>
      <c r="A26" s="11">
        <v>42.0</v>
      </c>
      <c r="C26" s="12" t="s">
        <v>157</v>
      </c>
      <c r="D26" s="12" t="s">
        <v>158</v>
      </c>
      <c r="E26" s="14" t="str">
        <f t="shared" si="1"/>
        <v>Tejas Ks</v>
      </c>
      <c r="F26" s="12"/>
      <c r="G26" s="15" t="s">
        <v>159</v>
      </c>
      <c r="H26" s="5" t="s">
        <v>21</v>
      </c>
      <c r="I26" s="5" t="s">
        <v>22</v>
      </c>
      <c r="J26" s="5">
        <v>2022.0</v>
      </c>
      <c r="K26" s="16" t="str">
        <f t="shared" si="2"/>
        <v>42DH3PRT2022</v>
      </c>
      <c r="L26" s="17" t="s">
        <v>23</v>
      </c>
      <c r="M26" s="5" t="s">
        <v>24</v>
      </c>
      <c r="N26" s="5" t="s">
        <v>160</v>
      </c>
      <c r="O26" s="18" t="s">
        <v>161</v>
      </c>
      <c r="P26" s="18" t="str">
        <f>HYPERLINK("https://drive.google.com/file/d/1feRYGPOCUdrIrEwD7Rv5IDtssky-IThz/view?usp=drivesdk","42DH3PRT2022")</f>
        <v>42DH3PRT2022</v>
      </c>
      <c r="Q26" s="5" t="s">
        <v>129</v>
      </c>
      <c r="R26" s="19"/>
      <c r="S26" s="10"/>
      <c r="T26" s="19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>
      <c r="A27" s="11">
        <v>43.0</v>
      </c>
      <c r="C27" s="12" t="s">
        <v>162</v>
      </c>
      <c r="D27" s="12" t="s">
        <v>163</v>
      </c>
      <c r="E27" s="14" t="str">
        <f t="shared" si="1"/>
        <v>Tn Saikrishna</v>
      </c>
      <c r="F27" s="12"/>
      <c r="G27" s="15" t="s">
        <v>164</v>
      </c>
      <c r="H27" s="5" t="s">
        <v>21</v>
      </c>
      <c r="I27" s="5" t="s">
        <v>22</v>
      </c>
      <c r="J27" s="5">
        <v>2022.0</v>
      </c>
      <c r="K27" s="16" t="str">
        <f t="shared" si="2"/>
        <v>43DH3PRT2022</v>
      </c>
      <c r="L27" s="17" t="s">
        <v>23</v>
      </c>
      <c r="M27" s="5" t="s">
        <v>24</v>
      </c>
      <c r="N27" s="5" t="s">
        <v>165</v>
      </c>
      <c r="O27" s="18" t="s">
        <v>166</v>
      </c>
      <c r="P27" s="18" t="str">
        <f>HYPERLINK("https://drive.google.com/file/d/1NPIFCN3iU_zok3D8xOS1vwsTumq54Ng2/view?usp=drivesdk","43DH3PRT2022")</f>
        <v>43DH3PRT2022</v>
      </c>
      <c r="Q27" s="5" t="s">
        <v>167</v>
      </c>
      <c r="R27" s="19"/>
      <c r="S27" s="10"/>
      <c r="T27" s="19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>
      <c r="A28" s="11">
        <v>44.0</v>
      </c>
      <c r="C28" s="12" t="s">
        <v>168</v>
      </c>
      <c r="D28" s="12" t="s">
        <v>169</v>
      </c>
      <c r="E28" s="14" t="str">
        <f t="shared" si="1"/>
        <v>Sujan Reddy</v>
      </c>
      <c r="F28" s="12" t="s">
        <v>170</v>
      </c>
      <c r="G28" s="15" t="s">
        <v>171</v>
      </c>
      <c r="H28" s="5" t="s">
        <v>21</v>
      </c>
      <c r="I28" s="5" t="s">
        <v>22</v>
      </c>
      <c r="J28" s="5">
        <v>2022.0</v>
      </c>
      <c r="K28" s="16" t="str">
        <f t="shared" si="2"/>
        <v>44DH3PRT2022</v>
      </c>
      <c r="L28" s="17" t="s">
        <v>23</v>
      </c>
      <c r="M28" s="5" t="s">
        <v>24</v>
      </c>
      <c r="N28" s="5" t="s">
        <v>172</v>
      </c>
      <c r="O28" s="18" t="s">
        <v>173</v>
      </c>
      <c r="P28" s="18" t="str">
        <f>HYPERLINK("https://drive.google.com/file/d/1o59M4T9c-3nYeI37XgO9h9Y9njRlZT13/view?usp=drivesdk","44DH3PRT2022")</f>
        <v>44DH3PRT2022</v>
      </c>
      <c r="Q28" s="5" t="s">
        <v>167</v>
      </c>
      <c r="R28" s="19"/>
      <c r="S28" s="10"/>
      <c r="T28" s="19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>
      <c r="A29" s="11">
        <v>45.0</v>
      </c>
      <c r="B29" s="12" t="s">
        <v>174</v>
      </c>
      <c r="C29" s="12" t="s">
        <v>175</v>
      </c>
      <c r="D29" s="12" t="s">
        <v>176</v>
      </c>
      <c r="E29" s="14" t="str">
        <f t="shared" si="1"/>
        <v>Ravi Teja</v>
      </c>
      <c r="F29" s="12" t="s">
        <v>115</v>
      </c>
      <c r="G29" s="15" t="s">
        <v>177</v>
      </c>
      <c r="H29" s="5" t="s">
        <v>21</v>
      </c>
      <c r="I29" s="5" t="s">
        <v>22</v>
      </c>
      <c r="J29" s="5">
        <v>2022.0</v>
      </c>
      <c r="K29" s="16" t="str">
        <f t="shared" si="2"/>
        <v>45DH3PRT2022</v>
      </c>
      <c r="L29" s="17" t="s">
        <v>23</v>
      </c>
      <c r="M29" s="5" t="s">
        <v>24</v>
      </c>
      <c r="N29" s="5" t="s">
        <v>178</v>
      </c>
      <c r="O29" s="18" t="s">
        <v>179</v>
      </c>
      <c r="P29" s="18" t="str">
        <f>HYPERLINK("https://drive.google.com/file/d/14PNUdBbmsIcTHLRuAs8xRnBFM9yZjypM/view?usp=drivesdk","45DH3PRT2022")</f>
        <v>45DH3PRT2022</v>
      </c>
      <c r="Q29" s="5" t="s">
        <v>167</v>
      </c>
      <c r="R29" s="19"/>
      <c r="S29" s="10"/>
      <c r="T29" s="19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>
      <c r="A30" s="11">
        <v>46.0</v>
      </c>
      <c r="C30" s="12" t="s">
        <v>180</v>
      </c>
      <c r="D30" s="12" t="s">
        <v>181</v>
      </c>
      <c r="E30" s="14" t="str">
        <f t="shared" si="1"/>
        <v>Gurram Mahananda Reddy</v>
      </c>
      <c r="F30" s="12" t="s">
        <v>115</v>
      </c>
      <c r="G30" s="15" t="s">
        <v>182</v>
      </c>
      <c r="H30" s="5" t="s">
        <v>21</v>
      </c>
      <c r="I30" s="5" t="s">
        <v>22</v>
      </c>
      <c r="J30" s="5">
        <v>2022.0</v>
      </c>
      <c r="K30" s="16" t="str">
        <f t="shared" si="2"/>
        <v>46DH3PRT2022</v>
      </c>
      <c r="L30" s="17" t="s">
        <v>23</v>
      </c>
      <c r="M30" s="5" t="s">
        <v>24</v>
      </c>
      <c r="N30" s="5" t="s">
        <v>183</v>
      </c>
      <c r="O30" s="18" t="s">
        <v>184</v>
      </c>
      <c r="P30" s="18" t="str">
        <f>HYPERLINK("https://drive.google.com/file/d/1R4_-WYuSGsibWdRqdxlbsa0livRh7Tei/view?usp=drivesdk","46DH3PRT2022")</f>
        <v>46DH3PRT2022</v>
      </c>
      <c r="Q30" s="5" t="s">
        <v>167</v>
      </c>
      <c r="R30" s="19"/>
      <c r="S30" s="10"/>
      <c r="T30" s="19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>
      <c r="A31" s="11">
        <v>47.0</v>
      </c>
      <c r="C31" s="12" t="s">
        <v>185</v>
      </c>
      <c r="D31" s="12" t="s">
        <v>186</v>
      </c>
      <c r="E31" s="14" t="str">
        <f t="shared" si="1"/>
        <v>K M Gavi Prasad</v>
      </c>
      <c r="F31" s="12" t="s">
        <v>115</v>
      </c>
      <c r="G31" s="12" t="s">
        <v>187</v>
      </c>
      <c r="H31" s="5" t="s">
        <v>21</v>
      </c>
      <c r="I31" s="5" t="s">
        <v>22</v>
      </c>
      <c r="J31" s="5">
        <v>2022.0</v>
      </c>
      <c r="K31" s="16" t="str">
        <f t="shared" si="2"/>
        <v>47DH3PRT2022</v>
      </c>
      <c r="L31" s="17" t="s">
        <v>23</v>
      </c>
      <c r="M31" s="5" t="s">
        <v>24</v>
      </c>
      <c r="N31" s="5" t="s">
        <v>188</v>
      </c>
      <c r="O31" s="18" t="s">
        <v>189</v>
      </c>
      <c r="P31" s="18" t="str">
        <f>HYPERLINK("https://drive.google.com/file/d/1EqYm5AZj2619ZLIwI_Na_Y8rDSTI3_p8/view?usp=drivesdk","47DH3PRT2022")</f>
        <v>47DH3PRT2022</v>
      </c>
      <c r="Q31" s="5" t="s">
        <v>167</v>
      </c>
      <c r="R31" s="19"/>
      <c r="S31" s="10"/>
      <c r="T31" s="19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>
      <c r="A32" s="11">
        <v>48.0</v>
      </c>
      <c r="C32" s="12" t="s">
        <v>190</v>
      </c>
      <c r="D32" s="12" t="s">
        <v>191</v>
      </c>
      <c r="E32" s="14" t="str">
        <f t="shared" si="1"/>
        <v>Churanta Mondal</v>
      </c>
      <c r="F32" s="12" t="s">
        <v>115</v>
      </c>
      <c r="G32" s="15" t="s">
        <v>192</v>
      </c>
      <c r="H32" s="5" t="s">
        <v>21</v>
      </c>
      <c r="I32" s="5" t="s">
        <v>22</v>
      </c>
      <c r="J32" s="5">
        <v>2022.0</v>
      </c>
      <c r="K32" s="16" t="str">
        <f t="shared" si="2"/>
        <v>48DH3PRT2022</v>
      </c>
      <c r="L32" s="17" t="s">
        <v>23</v>
      </c>
      <c r="M32" s="5" t="s">
        <v>24</v>
      </c>
      <c r="N32" s="5" t="s">
        <v>193</v>
      </c>
      <c r="O32" s="18" t="s">
        <v>194</v>
      </c>
      <c r="P32" s="18" t="str">
        <f>HYPERLINK("https://drive.google.com/file/d/1ENUlcZjD3woknF5ni9dQVYyGDx0Dtuw7/view?usp=drivesdk","48DH3PRT2022")</f>
        <v>48DH3PRT2022</v>
      </c>
      <c r="Q32" s="5" t="s">
        <v>167</v>
      </c>
      <c r="R32" s="19"/>
      <c r="S32" s="10"/>
      <c r="T32" s="19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>
      <c r="A33" s="11">
        <v>49.0</v>
      </c>
      <c r="B33" s="12" t="s">
        <v>195</v>
      </c>
      <c r="C33" s="12" t="s">
        <v>196</v>
      </c>
      <c r="D33" s="12" t="s">
        <v>197</v>
      </c>
      <c r="E33" s="14" t="str">
        <f t="shared" si="1"/>
        <v>Aryan Sharma</v>
      </c>
      <c r="F33" s="12" t="s">
        <v>57</v>
      </c>
      <c r="G33" s="15" t="s">
        <v>198</v>
      </c>
      <c r="H33" s="5" t="s">
        <v>21</v>
      </c>
      <c r="I33" s="5" t="s">
        <v>22</v>
      </c>
      <c r="J33" s="5">
        <v>2022.0</v>
      </c>
      <c r="K33" s="16" t="str">
        <f t="shared" si="2"/>
        <v>49DH3PRT2022</v>
      </c>
      <c r="L33" s="17" t="s">
        <v>23</v>
      </c>
      <c r="M33" s="5" t="s">
        <v>24</v>
      </c>
      <c r="N33" s="5" t="s">
        <v>199</v>
      </c>
      <c r="O33" s="18" t="s">
        <v>200</v>
      </c>
      <c r="P33" s="18" t="str">
        <f>HYPERLINK("https://drive.google.com/file/d/1lSfpk_nAf3cb6m6a0OJ38rYqMPiIFd74/view?usp=drivesdk","49DH3PRT2022")</f>
        <v>49DH3PRT2022</v>
      </c>
      <c r="Q33" s="5" t="s">
        <v>201</v>
      </c>
      <c r="R33" s="19"/>
      <c r="S33" s="10"/>
      <c r="T33" s="19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>
      <c r="A34" s="11">
        <v>50.0</v>
      </c>
      <c r="C34" s="12" t="s">
        <v>202</v>
      </c>
      <c r="D34" s="12" t="s">
        <v>203</v>
      </c>
      <c r="E34" s="14" t="str">
        <f t="shared" si="1"/>
        <v>Souvik Mandal</v>
      </c>
      <c r="F34" s="12" t="s">
        <v>204</v>
      </c>
      <c r="G34" s="15" t="s">
        <v>205</v>
      </c>
      <c r="H34" s="5" t="s">
        <v>21</v>
      </c>
      <c r="I34" s="5" t="s">
        <v>22</v>
      </c>
      <c r="J34" s="5">
        <v>2022.0</v>
      </c>
      <c r="K34" s="16" t="str">
        <f t="shared" si="2"/>
        <v>50DH3PRT2022</v>
      </c>
      <c r="L34" s="17" t="s">
        <v>23</v>
      </c>
      <c r="M34" s="5" t="s">
        <v>24</v>
      </c>
      <c r="N34" s="5" t="s">
        <v>206</v>
      </c>
      <c r="O34" s="18" t="s">
        <v>207</v>
      </c>
      <c r="P34" s="18" t="str">
        <f>HYPERLINK("https://drive.google.com/file/d/1ruE2doX68-7phQ6IJ_w4Jxbp-eIZhQzg/view?usp=drivesdk","50DH3PRT2022")</f>
        <v>50DH3PRT2022</v>
      </c>
      <c r="Q34" s="5" t="s">
        <v>201</v>
      </c>
      <c r="R34" s="19"/>
      <c r="S34" s="10"/>
      <c r="T34" s="19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>
      <c r="A35" s="11">
        <v>51.0</v>
      </c>
      <c r="C35" s="12" t="s">
        <v>208</v>
      </c>
      <c r="D35" s="12" t="s">
        <v>209</v>
      </c>
      <c r="E35" s="14" t="str">
        <f t="shared" si="1"/>
        <v>Chhavi Ayushi</v>
      </c>
      <c r="F35" s="12" t="s">
        <v>57</v>
      </c>
      <c r="G35" s="15" t="s">
        <v>210</v>
      </c>
      <c r="H35" s="5" t="s">
        <v>21</v>
      </c>
      <c r="I35" s="5" t="s">
        <v>22</v>
      </c>
      <c r="J35" s="5">
        <v>2022.0</v>
      </c>
      <c r="K35" s="16" t="str">
        <f t="shared" si="2"/>
        <v>51DH3PRT2022</v>
      </c>
      <c r="L35" s="17" t="s">
        <v>23</v>
      </c>
      <c r="M35" s="5" t="s">
        <v>24</v>
      </c>
      <c r="N35" s="5" t="s">
        <v>211</v>
      </c>
      <c r="O35" s="18" t="s">
        <v>212</v>
      </c>
      <c r="P35" s="18" t="str">
        <f>HYPERLINK("https://drive.google.com/file/d/1jwf8qnEPWxp_2zBox3Dis3W1VuCHI-A-/view?usp=drivesdk","51DH3PRT2022")</f>
        <v>51DH3PRT2022</v>
      </c>
      <c r="Q35" s="5" t="s">
        <v>213</v>
      </c>
      <c r="R35" s="10"/>
      <c r="S35" s="10"/>
      <c r="T35" s="19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>
      <c r="A36" s="11">
        <v>52.0</v>
      </c>
      <c r="C36" s="12" t="s">
        <v>214</v>
      </c>
      <c r="D36" s="12" t="s">
        <v>186</v>
      </c>
      <c r="E36" s="14" t="str">
        <f t="shared" si="1"/>
        <v>Pavini Prasad</v>
      </c>
      <c r="F36" s="12" t="s">
        <v>57</v>
      </c>
      <c r="G36" s="15" t="s">
        <v>215</v>
      </c>
      <c r="H36" s="5" t="s">
        <v>21</v>
      </c>
      <c r="I36" s="5" t="s">
        <v>22</v>
      </c>
      <c r="J36" s="5">
        <v>2022.0</v>
      </c>
      <c r="K36" s="16" t="str">
        <f t="shared" si="2"/>
        <v>52DH3PRT2022</v>
      </c>
      <c r="L36" s="17" t="s">
        <v>23</v>
      </c>
      <c r="M36" s="5" t="s">
        <v>24</v>
      </c>
      <c r="N36" s="5" t="s">
        <v>216</v>
      </c>
      <c r="O36" s="18" t="s">
        <v>217</v>
      </c>
      <c r="P36" s="18" t="str">
        <f>HYPERLINK("https://drive.google.com/file/d/1MzvucDmFz7PlsBNL5oBRUpdUd4gObfhS/view?usp=drivesdk","52DH3PRT2022")</f>
        <v>52DH3PRT2022</v>
      </c>
      <c r="Q36" s="5" t="s">
        <v>213</v>
      </c>
      <c r="R36" s="10"/>
      <c r="S36" s="10"/>
      <c r="T36" s="19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>
      <c r="A37" s="11">
        <v>53.0</v>
      </c>
      <c r="B37" s="12" t="s">
        <v>218</v>
      </c>
      <c r="C37" s="12" t="s">
        <v>219</v>
      </c>
      <c r="D37" s="12" t="s">
        <v>220</v>
      </c>
      <c r="E37" s="14" t="str">
        <f t="shared" si="1"/>
        <v>Tushar Gupta</v>
      </c>
      <c r="F37" s="12" t="s">
        <v>57</v>
      </c>
      <c r="G37" s="15" t="s">
        <v>221</v>
      </c>
      <c r="H37" s="5" t="s">
        <v>21</v>
      </c>
      <c r="I37" s="5" t="s">
        <v>22</v>
      </c>
      <c r="J37" s="5">
        <v>2022.0</v>
      </c>
      <c r="K37" s="16" t="str">
        <f t="shared" si="2"/>
        <v>53DH3PRT2022</v>
      </c>
      <c r="L37" s="17" t="s">
        <v>23</v>
      </c>
      <c r="M37" s="5" t="s">
        <v>24</v>
      </c>
      <c r="N37" s="5" t="s">
        <v>222</v>
      </c>
      <c r="O37" s="18" t="s">
        <v>223</v>
      </c>
      <c r="P37" s="18" t="str">
        <f>HYPERLINK("https://drive.google.com/file/d/1sf_Wngcz8IpXvEqvga7St9R7xAohq0g1/view?usp=drivesdk","53DH3PRT2022")</f>
        <v>53DH3PRT2022</v>
      </c>
      <c r="Q37" s="5" t="s">
        <v>213</v>
      </c>
      <c r="R37" s="10"/>
      <c r="S37" s="10"/>
      <c r="T37" s="19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>
      <c r="A38" s="11">
        <v>54.0</v>
      </c>
      <c r="B38" s="12" t="s">
        <v>224</v>
      </c>
      <c r="C38" s="12" t="s">
        <v>107</v>
      </c>
      <c r="D38" s="12" t="s">
        <v>225</v>
      </c>
      <c r="E38" s="14" t="str">
        <f t="shared" si="1"/>
        <v>Shashank P</v>
      </c>
      <c r="F38" s="12" t="s">
        <v>57</v>
      </c>
      <c r="G38" s="15" t="s">
        <v>226</v>
      </c>
      <c r="H38" s="5" t="s">
        <v>21</v>
      </c>
      <c r="I38" s="5" t="s">
        <v>22</v>
      </c>
      <c r="J38" s="5">
        <v>2022.0</v>
      </c>
      <c r="K38" s="16" t="str">
        <f t="shared" si="2"/>
        <v>54DH3PRT2022</v>
      </c>
      <c r="L38" s="17" t="s">
        <v>23</v>
      </c>
      <c r="M38" s="5" t="s">
        <v>24</v>
      </c>
      <c r="N38" s="5" t="s">
        <v>227</v>
      </c>
      <c r="O38" s="18" t="s">
        <v>228</v>
      </c>
      <c r="P38" s="18" t="str">
        <f>HYPERLINK("https://drive.google.com/file/d/1-iRFJlrHQLvm-PcN2vYo6WgWE87P7Xw3/view?usp=drivesdk","54DH3PRT2022")</f>
        <v>54DH3PRT2022</v>
      </c>
      <c r="Q38" s="5" t="s">
        <v>213</v>
      </c>
      <c r="R38" s="10"/>
      <c r="S38" s="10"/>
      <c r="T38" s="19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>
      <c r="A39" s="11">
        <v>55.0</v>
      </c>
      <c r="C39" s="12" t="s">
        <v>229</v>
      </c>
      <c r="D39" s="12" t="s">
        <v>230</v>
      </c>
      <c r="E39" s="14" t="str">
        <f t="shared" si="1"/>
        <v>Manav Patni</v>
      </c>
      <c r="F39" s="12" t="s">
        <v>57</v>
      </c>
      <c r="G39" s="15" t="s">
        <v>231</v>
      </c>
      <c r="H39" s="5" t="s">
        <v>21</v>
      </c>
      <c r="I39" s="5" t="s">
        <v>22</v>
      </c>
      <c r="J39" s="5">
        <v>2022.0</v>
      </c>
      <c r="K39" s="16" t="str">
        <f t="shared" si="2"/>
        <v>55DH3PRT2022</v>
      </c>
      <c r="L39" s="17" t="s">
        <v>23</v>
      </c>
      <c r="M39" s="5" t="s">
        <v>24</v>
      </c>
      <c r="N39" s="5" t="s">
        <v>232</v>
      </c>
      <c r="O39" s="18" t="s">
        <v>233</v>
      </c>
      <c r="P39" s="22" t="str">
        <f>HYPERLINK("https://drive.google.com/file/d/1kH0O0MaHzYjiwlp469cl8UBQNta68GDH/view?usp=drivesdk","55DH3PRT2022")</f>
        <v>55DH3PRT2022</v>
      </c>
      <c r="Q39" s="5" t="s">
        <v>213</v>
      </c>
      <c r="R39" s="10"/>
      <c r="S39" s="10"/>
      <c r="T39" s="19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>
      <c r="A40" s="11">
        <v>56.0</v>
      </c>
      <c r="C40" s="12" t="s">
        <v>234</v>
      </c>
      <c r="D40" s="12" t="s">
        <v>235</v>
      </c>
      <c r="E40" s="14" t="str">
        <f t="shared" si="1"/>
        <v>Nirmit Arora</v>
      </c>
      <c r="F40" s="12" t="s">
        <v>57</v>
      </c>
      <c r="G40" s="15" t="s">
        <v>236</v>
      </c>
      <c r="H40" s="5" t="s">
        <v>21</v>
      </c>
      <c r="I40" s="5" t="s">
        <v>22</v>
      </c>
      <c r="J40" s="5">
        <v>2022.0</v>
      </c>
      <c r="K40" s="16" t="str">
        <f t="shared" si="2"/>
        <v>56DH3PRT2022</v>
      </c>
      <c r="L40" s="17" t="s">
        <v>23</v>
      </c>
      <c r="M40" s="5" t="s">
        <v>24</v>
      </c>
      <c r="N40" s="5" t="s">
        <v>237</v>
      </c>
      <c r="O40" s="23" t="s">
        <v>238</v>
      </c>
      <c r="P40" s="23" t="str">
        <f>HYPERLINK("https://drive.google.com/file/d/125uU87z68811sWjIKhVEWKNeFs2dlf7F/view?usp=drivesdk","56DH3PRT2022")</f>
        <v>56DH3PRT2022</v>
      </c>
      <c r="Q40" s="5" t="s">
        <v>213</v>
      </c>
      <c r="R40" s="10"/>
      <c r="S40" s="10"/>
      <c r="T40" s="19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>
      <c r="A41" s="11">
        <v>57.0</v>
      </c>
      <c r="C41" s="12" t="s">
        <v>239</v>
      </c>
      <c r="D41" s="12" t="s">
        <v>240</v>
      </c>
      <c r="E41" s="14" t="str">
        <f t="shared" si="1"/>
        <v>Abhishek Mittal</v>
      </c>
      <c r="F41" s="12" t="s">
        <v>57</v>
      </c>
      <c r="G41" s="15" t="s">
        <v>241</v>
      </c>
      <c r="H41" s="5" t="s">
        <v>21</v>
      </c>
      <c r="I41" s="5" t="s">
        <v>22</v>
      </c>
      <c r="J41" s="5">
        <v>2022.0</v>
      </c>
      <c r="K41" s="16" t="str">
        <f t="shared" si="2"/>
        <v>57DH3PRT2022</v>
      </c>
      <c r="L41" s="17" t="s">
        <v>23</v>
      </c>
      <c r="M41" s="5" t="s">
        <v>24</v>
      </c>
      <c r="N41" s="5" t="s">
        <v>242</v>
      </c>
      <c r="O41" s="18" t="s">
        <v>243</v>
      </c>
      <c r="P41" s="18" t="str">
        <f>HYPERLINK("https://drive.google.com/file/d/1oYcaq_yO7DDEjefIVnEjeCVgN4uAk_nO/view?usp=drivesdk","57DH3PRT2022")</f>
        <v>57DH3PRT2022</v>
      </c>
      <c r="Q41" s="5" t="s">
        <v>244</v>
      </c>
      <c r="R41" s="10"/>
      <c r="S41" s="10"/>
      <c r="T41" s="19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>
      <c r="A42" s="11">
        <v>58.0</v>
      </c>
      <c r="B42" s="12" t="s">
        <v>245</v>
      </c>
      <c r="C42" s="12" t="s">
        <v>246</v>
      </c>
      <c r="D42" s="12" t="s">
        <v>63</v>
      </c>
      <c r="E42" s="14" t="str">
        <f t="shared" si="1"/>
        <v>Jagadheswaran M</v>
      </c>
      <c r="F42" s="12" t="s">
        <v>41</v>
      </c>
      <c r="G42" s="15" t="s">
        <v>247</v>
      </c>
      <c r="H42" s="5" t="s">
        <v>21</v>
      </c>
      <c r="I42" s="5" t="s">
        <v>22</v>
      </c>
      <c r="J42" s="5">
        <v>2022.0</v>
      </c>
      <c r="K42" s="16" t="str">
        <f t="shared" si="2"/>
        <v>58DH3PRT2022</v>
      </c>
      <c r="L42" s="17" t="s">
        <v>23</v>
      </c>
      <c r="M42" s="5" t="s">
        <v>24</v>
      </c>
      <c r="N42" s="5" t="s">
        <v>248</v>
      </c>
      <c r="O42" s="18" t="s">
        <v>249</v>
      </c>
      <c r="P42" s="18" t="str">
        <f>HYPERLINK("https://drive.google.com/file/d/1jLFfFNfEfPqY8yyXN2LsPexvQnJG-p-r/view?usp=drivesdk","58DH3PRT2022")</f>
        <v>58DH3PRT2022</v>
      </c>
      <c r="Q42" s="5" t="s">
        <v>244</v>
      </c>
      <c r="R42" s="10"/>
      <c r="S42" s="10"/>
      <c r="T42" s="19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>
      <c r="A43" s="11">
        <v>59.0</v>
      </c>
      <c r="C43" s="12" t="s">
        <v>250</v>
      </c>
      <c r="D43" s="12" t="s">
        <v>251</v>
      </c>
      <c r="E43" s="14" t="str">
        <f t="shared" si="1"/>
        <v>Dharshnaa K</v>
      </c>
      <c r="F43" s="12" t="s">
        <v>41</v>
      </c>
      <c r="G43" s="15" t="s">
        <v>252</v>
      </c>
      <c r="H43" s="5" t="s">
        <v>21</v>
      </c>
      <c r="I43" s="5" t="s">
        <v>22</v>
      </c>
      <c r="J43" s="5">
        <v>2022.0</v>
      </c>
      <c r="K43" s="16" t="str">
        <f t="shared" si="2"/>
        <v>59DH3PRT2022</v>
      </c>
      <c r="L43" s="17" t="s">
        <v>23</v>
      </c>
      <c r="M43" s="5" t="s">
        <v>24</v>
      </c>
      <c r="N43" s="5" t="s">
        <v>253</v>
      </c>
      <c r="O43" s="18" t="s">
        <v>254</v>
      </c>
      <c r="P43" s="18" t="str">
        <f>HYPERLINK("https://drive.google.com/file/d/1-_eRryEKG81h_Snl3h8oHe_5hsgsiG93/view?usp=drivesdk","59DH3PRT2022")</f>
        <v>59DH3PRT2022</v>
      </c>
      <c r="Q43" s="5" t="s">
        <v>244</v>
      </c>
      <c r="R43" s="10"/>
      <c r="S43" s="10"/>
      <c r="T43" s="19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>
      <c r="A44" s="11">
        <v>60.0</v>
      </c>
      <c r="C44" s="12" t="s">
        <v>255</v>
      </c>
      <c r="D44" s="12" t="s">
        <v>256</v>
      </c>
      <c r="E44" s="14" t="str">
        <f t="shared" si="1"/>
        <v>Sasivarnam J</v>
      </c>
      <c r="F44" s="12" t="s">
        <v>41</v>
      </c>
      <c r="G44" s="15" t="s">
        <v>257</v>
      </c>
      <c r="H44" s="5" t="s">
        <v>21</v>
      </c>
      <c r="I44" s="5" t="s">
        <v>22</v>
      </c>
      <c r="J44" s="5">
        <v>2022.0</v>
      </c>
      <c r="K44" s="16" t="str">
        <f t="shared" si="2"/>
        <v>60DH3PRT2022</v>
      </c>
      <c r="L44" s="17" t="s">
        <v>23</v>
      </c>
      <c r="M44" s="5" t="s">
        <v>24</v>
      </c>
      <c r="N44" s="5" t="s">
        <v>258</v>
      </c>
      <c r="O44" s="18" t="s">
        <v>259</v>
      </c>
      <c r="P44" s="18" t="str">
        <f>HYPERLINK("https://drive.google.com/file/d/1vSG87Arqy4W2w-SN5vTvDCC0XHb0k4yc/view?usp=drivesdk","60DH3PRT2022")</f>
        <v>60DH3PRT2022</v>
      </c>
      <c r="Q44" s="5" t="s">
        <v>244</v>
      </c>
      <c r="R44" s="10"/>
      <c r="S44" s="10"/>
      <c r="T44" s="19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>
      <c r="A45" s="11">
        <v>61.0</v>
      </c>
      <c r="C45" s="12" t="s">
        <v>260</v>
      </c>
      <c r="D45" s="12" t="s">
        <v>125</v>
      </c>
      <c r="E45" s="14" t="str">
        <f t="shared" si="1"/>
        <v>Hariselvan C</v>
      </c>
      <c r="F45" s="12" t="s">
        <v>41</v>
      </c>
      <c r="G45" s="15" t="s">
        <v>261</v>
      </c>
      <c r="H45" s="5" t="s">
        <v>21</v>
      </c>
      <c r="I45" s="5" t="s">
        <v>22</v>
      </c>
      <c r="J45" s="5">
        <v>2022.0</v>
      </c>
      <c r="K45" s="16" t="str">
        <f t="shared" si="2"/>
        <v>61DH3PRT2022</v>
      </c>
      <c r="L45" s="17" t="s">
        <v>23</v>
      </c>
      <c r="M45" s="5" t="s">
        <v>24</v>
      </c>
      <c r="N45" s="5" t="s">
        <v>262</v>
      </c>
      <c r="O45" s="18" t="s">
        <v>263</v>
      </c>
      <c r="P45" s="18" t="str">
        <f>HYPERLINK("https://drive.google.com/file/d/1dAfcgrRowlXI_f7N7b8gVyRTJ8ZpX8Ek/view?usp=drivesdk","61DH3PRT2022")</f>
        <v>61DH3PRT2022</v>
      </c>
      <c r="Q45" s="5" t="s">
        <v>244</v>
      </c>
      <c r="R45" s="10"/>
      <c r="S45" s="10"/>
      <c r="T45" s="19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>
      <c r="A46" s="11">
        <v>62.0</v>
      </c>
      <c r="B46" s="12" t="s">
        <v>264</v>
      </c>
      <c r="C46" s="12" t="s">
        <v>265</v>
      </c>
      <c r="D46" s="12" t="s">
        <v>266</v>
      </c>
      <c r="E46" s="14" t="str">
        <f t="shared" si="1"/>
        <v>Surya Nithesh Udandarao</v>
      </c>
      <c r="F46" s="12" t="s">
        <v>267</v>
      </c>
      <c r="G46" s="15" t="s">
        <v>268</v>
      </c>
      <c r="H46" s="5" t="s">
        <v>21</v>
      </c>
      <c r="I46" s="5" t="s">
        <v>22</v>
      </c>
      <c r="J46" s="5">
        <v>2022.0</v>
      </c>
      <c r="K46" s="16" t="str">
        <f t="shared" si="2"/>
        <v>62DH3PRT2022</v>
      </c>
      <c r="L46" s="17" t="s">
        <v>23</v>
      </c>
      <c r="M46" s="5" t="s">
        <v>24</v>
      </c>
      <c r="N46" s="5" t="s">
        <v>269</v>
      </c>
      <c r="O46" s="18" t="s">
        <v>270</v>
      </c>
      <c r="P46" s="18" t="str">
        <f>HYPERLINK("https://drive.google.com/file/d/1SEnHHMEobhrFsyaCmX71tGXuFh1sDW0S/view?usp=drivesdk","62DH3PRT2022")</f>
        <v>62DH3PRT2022</v>
      </c>
      <c r="Q46" s="5" t="s">
        <v>244</v>
      </c>
      <c r="R46" s="10"/>
      <c r="S46" s="10"/>
      <c r="T46" s="19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>
      <c r="A47" s="11">
        <v>63.0</v>
      </c>
      <c r="C47" s="12" t="s">
        <v>271</v>
      </c>
      <c r="D47" s="12" t="s">
        <v>272</v>
      </c>
      <c r="E47" s="14" t="str">
        <f t="shared" si="1"/>
        <v>Aashrith Maisa</v>
      </c>
      <c r="F47" s="11" t="s">
        <v>273</v>
      </c>
      <c r="G47" s="15" t="s">
        <v>274</v>
      </c>
      <c r="H47" s="5" t="s">
        <v>21</v>
      </c>
      <c r="I47" s="5" t="s">
        <v>22</v>
      </c>
      <c r="J47" s="5">
        <v>2022.0</v>
      </c>
      <c r="K47" s="16" t="str">
        <f t="shared" si="2"/>
        <v>63DH3PRT2022</v>
      </c>
      <c r="L47" s="17" t="s">
        <v>23</v>
      </c>
      <c r="M47" s="5" t="s">
        <v>24</v>
      </c>
      <c r="N47" s="5" t="s">
        <v>275</v>
      </c>
      <c r="O47" s="18" t="s">
        <v>276</v>
      </c>
      <c r="P47" s="18" t="str">
        <f>HYPERLINK("https://drive.google.com/file/d/1RVDVL6kLq-jVirgjbBk8cg4YurNexhK-/view?usp=drivesdk","63DH3PRT2022")</f>
        <v>63DH3PRT2022</v>
      </c>
      <c r="Q47" s="5" t="s">
        <v>277</v>
      </c>
      <c r="R47" s="10"/>
      <c r="S47" s="10"/>
      <c r="T47" s="19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>
      <c r="A48" s="11">
        <v>64.0</v>
      </c>
      <c r="C48" s="12" t="s">
        <v>278</v>
      </c>
      <c r="D48" s="12" t="s">
        <v>279</v>
      </c>
      <c r="E48" s="14" t="str">
        <f t="shared" si="1"/>
        <v>Likhilesh Balpande</v>
      </c>
      <c r="F48" s="11" t="s">
        <v>273</v>
      </c>
      <c r="G48" s="15" t="s">
        <v>280</v>
      </c>
      <c r="H48" s="5" t="s">
        <v>21</v>
      </c>
      <c r="I48" s="5" t="s">
        <v>22</v>
      </c>
      <c r="J48" s="5">
        <v>2022.0</v>
      </c>
      <c r="K48" s="16" t="str">
        <f t="shared" si="2"/>
        <v>64DH3PRT2022</v>
      </c>
      <c r="L48" s="17" t="s">
        <v>23</v>
      </c>
      <c r="M48" s="5" t="s">
        <v>24</v>
      </c>
      <c r="N48" s="5" t="s">
        <v>281</v>
      </c>
      <c r="O48" s="18" t="s">
        <v>282</v>
      </c>
      <c r="P48" s="18" t="str">
        <f>HYPERLINK("https://drive.google.com/file/d/1VrBAwGa_zEgh8SbbPflETZ7Z5oT2G6TN/view?usp=drivesdk","64DH3PRT2022")</f>
        <v>64DH3PRT2022</v>
      </c>
      <c r="Q48" s="5" t="s">
        <v>277</v>
      </c>
      <c r="R48" s="10"/>
      <c r="S48" s="10"/>
      <c r="T48" s="19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</sheetData>
  <mergeCells count="13">
    <mergeCell ref="B25:B28"/>
    <mergeCell ref="B29:B32"/>
    <mergeCell ref="B33:B36"/>
    <mergeCell ref="B38:B41"/>
    <mergeCell ref="B42:B45"/>
    <mergeCell ref="B46:B48"/>
    <mergeCell ref="B2:B4"/>
    <mergeCell ref="B5:B7"/>
    <mergeCell ref="B8:B11"/>
    <mergeCell ref="B12:B14"/>
    <mergeCell ref="B15:B17"/>
    <mergeCell ref="B18:B20"/>
    <mergeCell ref="B21:B24"/>
  </mergeCells>
  <hyperlinks>
    <hyperlink r:id="rId1" ref="A1"/>
    <hyperlink r:id="rId2" ref="G2"/>
    <hyperlink r:id="rId3" ref="O2"/>
    <hyperlink r:id="rId4" ref="G3"/>
    <hyperlink r:id="rId5" ref="O3"/>
    <hyperlink r:id="rId6" ref="G4"/>
    <hyperlink r:id="rId7" ref="O4"/>
    <hyperlink r:id="rId8" ref="G5"/>
    <hyperlink r:id="rId9" ref="O5"/>
    <hyperlink r:id="rId10" ref="G6"/>
    <hyperlink r:id="rId11" ref="O6"/>
    <hyperlink r:id="rId12" ref="G7"/>
    <hyperlink r:id="rId13" ref="O7"/>
    <hyperlink r:id="rId14" ref="G8"/>
    <hyperlink r:id="rId15" ref="O8"/>
    <hyperlink r:id="rId16" ref="G9"/>
    <hyperlink r:id="rId17" ref="O9"/>
    <hyperlink r:id="rId18" ref="G10"/>
    <hyperlink r:id="rId19" ref="O10"/>
    <hyperlink r:id="rId20" ref="G11"/>
    <hyperlink r:id="rId21" ref="O11"/>
    <hyperlink r:id="rId22" ref="G12"/>
    <hyperlink r:id="rId23" ref="O12"/>
    <hyperlink r:id="rId24" ref="G13"/>
    <hyperlink r:id="rId25" ref="O13"/>
    <hyperlink r:id="rId26" ref="G14"/>
    <hyperlink r:id="rId27" ref="O14"/>
    <hyperlink r:id="rId28" ref="G15"/>
    <hyperlink r:id="rId29" ref="O15"/>
    <hyperlink r:id="rId30" ref="G16"/>
    <hyperlink r:id="rId31" ref="O16"/>
    <hyperlink r:id="rId32" ref="G17"/>
    <hyperlink r:id="rId33" ref="O17"/>
    <hyperlink r:id="rId34" ref="G18"/>
    <hyperlink r:id="rId35" ref="O18"/>
    <hyperlink r:id="rId36" ref="G19"/>
    <hyperlink r:id="rId37" ref="O19"/>
    <hyperlink r:id="rId38" ref="G20"/>
    <hyperlink r:id="rId39" ref="O20"/>
    <hyperlink r:id="rId40" ref="G21"/>
    <hyperlink r:id="rId41" ref="O21"/>
    <hyperlink r:id="rId42" ref="G22"/>
    <hyperlink r:id="rId43" ref="O22"/>
    <hyperlink r:id="rId44" ref="G23"/>
    <hyperlink r:id="rId45" ref="O23"/>
    <hyperlink r:id="rId46" ref="G24"/>
    <hyperlink r:id="rId47" ref="O24"/>
    <hyperlink r:id="rId48" ref="G25"/>
    <hyperlink r:id="rId49" ref="O25"/>
    <hyperlink r:id="rId50" ref="G26"/>
    <hyperlink r:id="rId51" ref="O26"/>
    <hyperlink r:id="rId52" ref="G27"/>
    <hyperlink r:id="rId53" ref="O27"/>
    <hyperlink r:id="rId54" ref="G28"/>
    <hyperlink r:id="rId55" ref="O28"/>
    <hyperlink r:id="rId56" ref="G29"/>
    <hyperlink r:id="rId57" ref="O29"/>
    <hyperlink r:id="rId58" ref="G30"/>
    <hyperlink r:id="rId59" ref="O30"/>
    <hyperlink r:id="rId60" ref="O31"/>
    <hyperlink r:id="rId61" ref="G32"/>
    <hyperlink r:id="rId62" ref="O32"/>
    <hyperlink r:id="rId63" ref="G33"/>
    <hyperlink r:id="rId64" ref="O33"/>
    <hyperlink r:id="rId65" ref="G34"/>
    <hyperlink r:id="rId66" ref="O34"/>
    <hyperlink r:id="rId67" ref="G35"/>
    <hyperlink r:id="rId68" ref="O35"/>
    <hyperlink r:id="rId69" ref="G36"/>
    <hyperlink r:id="rId70" ref="O36"/>
    <hyperlink r:id="rId71" ref="G37"/>
    <hyperlink r:id="rId72" ref="O37"/>
    <hyperlink r:id="rId73" ref="G38"/>
    <hyperlink r:id="rId74" ref="O38"/>
    <hyperlink r:id="rId75" ref="G39"/>
    <hyperlink r:id="rId76" ref="O39"/>
    <hyperlink r:id="rId77" ref="G40"/>
    <hyperlink r:id="rId78" ref="O40"/>
    <hyperlink r:id="rId79" ref="G41"/>
    <hyperlink r:id="rId80" ref="O41"/>
    <hyperlink r:id="rId81" ref="G42"/>
    <hyperlink r:id="rId82" ref="O42"/>
    <hyperlink r:id="rId83" ref="G43"/>
    <hyperlink r:id="rId84" ref="O43"/>
    <hyperlink r:id="rId85" ref="G44"/>
    <hyperlink r:id="rId86" ref="O44"/>
    <hyperlink r:id="rId87" ref="G45"/>
    <hyperlink r:id="rId88" ref="O45"/>
    <hyperlink r:id="rId89" ref="G46"/>
    <hyperlink r:id="rId90" ref="O46"/>
    <hyperlink r:id="rId91" ref="G47"/>
    <hyperlink r:id="rId92" ref="O47"/>
    <hyperlink r:id="rId93" ref="G48"/>
    <hyperlink r:id="rId94" ref="O48"/>
  </hyperlinks>
  <drawing r:id="rId9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0.71"/>
    <col customWidth="1" min="3" max="4" width="21.14"/>
    <col customWidth="1" min="5" max="5" width="60.86"/>
    <col customWidth="1" min="6" max="6" width="32.86"/>
    <col customWidth="1" min="7" max="7" width="48.57"/>
    <col customWidth="1" min="12" max="12" width="40.57"/>
    <col customWidth="1" min="13" max="13" width="48.29"/>
    <col customWidth="1" min="14" max="14" width="90.71"/>
    <col customWidth="1" min="15" max="15" width="53.29"/>
    <col customWidth="1" min="16" max="16" width="145.14"/>
    <col customWidth="1" min="17" max="17" width="21.57"/>
  </cols>
  <sheetData>
    <row r="1">
      <c r="A1" s="103" t="s">
        <v>405</v>
      </c>
      <c r="B1" s="103" t="s">
        <v>1</v>
      </c>
      <c r="C1" s="103" t="s">
        <v>406</v>
      </c>
      <c r="D1" s="103" t="s">
        <v>4</v>
      </c>
      <c r="E1" s="104" t="s">
        <v>3942</v>
      </c>
      <c r="F1" s="4" t="s">
        <v>6</v>
      </c>
      <c r="G1" s="105" t="s">
        <v>11</v>
      </c>
      <c r="H1" s="106" t="s">
        <v>7</v>
      </c>
      <c r="I1" s="106" t="s">
        <v>12</v>
      </c>
      <c r="J1" s="106" t="s">
        <v>9</v>
      </c>
      <c r="K1" s="106" t="s">
        <v>10</v>
      </c>
      <c r="L1" s="6" t="s">
        <v>12</v>
      </c>
      <c r="M1" s="107" t="s">
        <v>3943</v>
      </c>
      <c r="N1" s="8" t="s">
        <v>14</v>
      </c>
      <c r="O1" s="107" t="s">
        <v>3944</v>
      </c>
      <c r="P1" s="107" t="s">
        <v>3945</v>
      </c>
      <c r="Q1" s="108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</row>
    <row r="2">
      <c r="A2" s="72">
        <v>10.0</v>
      </c>
      <c r="B2" s="72" t="s">
        <v>3946</v>
      </c>
      <c r="C2" s="72" t="s">
        <v>3946</v>
      </c>
      <c r="D2" s="72" t="str">
        <f t="shared" ref="D2:D43" si="1">PROPER(C2)</f>
        <v>Santo Jacob Koshy</v>
      </c>
      <c r="E2" s="110" t="s">
        <v>3947</v>
      </c>
      <c r="F2" s="72" t="s">
        <v>3948</v>
      </c>
      <c r="G2" s="111" t="s">
        <v>3949</v>
      </c>
      <c r="H2" s="112" t="s">
        <v>3950</v>
      </c>
      <c r="I2" s="112" t="s">
        <v>22</v>
      </c>
      <c r="J2" s="112">
        <v>2022.0</v>
      </c>
      <c r="K2" s="113" t="str">
        <f t="shared" ref="K2:K43" si="2">CONCATENATE(A2, H2, I2, J2)</f>
        <v>10DSPRT2022</v>
      </c>
      <c r="L2" s="5" t="s">
        <v>24</v>
      </c>
      <c r="M2" s="112" t="s">
        <v>3951</v>
      </c>
      <c r="N2" s="114" t="s">
        <v>3952</v>
      </c>
      <c r="O2" s="115" t="str">
        <f>HYPERLINK("https://drive.google.com/file/d/1I3xZrqWlh9PnmcAjWHf0bSaIxtWj-wmD/view?usp=drivesdk","10DSPRT2022")</f>
        <v>10DSPRT2022</v>
      </c>
      <c r="P2" s="112" t="s">
        <v>555</v>
      </c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</row>
    <row r="3">
      <c r="A3" s="72">
        <v>11.0</v>
      </c>
      <c r="B3" s="72" t="s">
        <v>3953</v>
      </c>
      <c r="C3" s="72" t="s">
        <v>3954</v>
      </c>
      <c r="D3" s="72" t="str">
        <f t="shared" si="1"/>
        <v>Kiran Choppa</v>
      </c>
      <c r="E3" s="110" t="s">
        <v>3955</v>
      </c>
      <c r="F3" s="72" t="s">
        <v>3956</v>
      </c>
      <c r="G3" s="111" t="s">
        <v>3949</v>
      </c>
      <c r="H3" s="112" t="s">
        <v>3950</v>
      </c>
      <c r="I3" s="112" t="s">
        <v>22</v>
      </c>
      <c r="J3" s="112">
        <v>2022.0</v>
      </c>
      <c r="K3" s="113" t="str">
        <f t="shared" si="2"/>
        <v>11DSPRT2022</v>
      </c>
      <c r="L3" s="5" t="s">
        <v>24</v>
      </c>
      <c r="M3" s="112" t="s">
        <v>3957</v>
      </c>
      <c r="N3" s="114" t="s">
        <v>3958</v>
      </c>
      <c r="O3" s="115" t="str">
        <f>HYPERLINK("https://drive.google.com/file/d/18X2Icccd6Po2fzeKT9z4qDkwxWew7Lb8/view?usp=drivesdk","11DSPRT2022")</f>
        <v>11DSPRT2022</v>
      </c>
      <c r="P3" s="112" t="s">
        <v>564</v>
      </c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</row>
    <row r="4">
      <c r="A4" s="72">
        <v>12.0</v>
      </c>
      <c r="B4" s="72" t="s">
        <v>3953</v>
      </c>
      <c r="C4" s="72" t="s">
        <v>3959</v>
      </c>
      <c r="D4" s="72" t="str">
        <f t="shared" si="1"/>
        <v>Aadityan A</v>
      </c>
      <c r="E4" s="110" t="s">
        <v>3955</v>
      </c>
      <c r="F4" s="72" t="s">
        <v>3960</v>
      </c>
      <c r="G4" s="111" t="s">
        <v>3949</v>
      </c>
      <c r="H4" s="112" t="s">
        <v>3950</v>
      </c>
      <c r="I4" s="112" t="s">
        <v>22</v>
      </c>
      <c r="J4" s="112">
        <v>2022.0</v>
      </c>
      <c r="K4" s="113" t="str">
        <f t="shared" si="2"/>
        <v>12DSPRT2022</v>
      </c>
      <c r="L4" s="5" t="s">
        <v>24</v>
      </c>
      <c r="M4" s="112" t="s">
        <v>3961</v>
      </c>
      <c r="N4" s="114" t="s">
        <v>3962</v>
      </c>
      <c r="O4" s="115" t="str">
        <f>HYPERLINK("https://drive.google.com/file/d/1wCAh0GfyFqs_4oGgPP8CcJxOP6n2DVOE/view?usp=drivesdk","12DSPRT2022")</f>
        <v>12DSPRT2022</v>
      </c>
      <c r="P4" s="112" t="s">
        <v>564</v>
      </c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</row>
    <row r="5">
      <c r="A5" s="72">
        <v>13.0</v>
      </c>
      <c r="B5" s="72" t="s">
        <v>3963</v>
      </c>
      <c r="C5" s="72" t="s">
        <v>3964</v>
      </c>
      <c r="D5" s="72" t="str">
        <f t="shared" si="1"/>
        <v>Pranav Banagar</v>
      </c>
      <c r="E5" s="110" t="s">
        <v>3965</v>
      </c>
      <c r="F5" s="72" t="s">
        <v>3966</v>
      </c>
      <c r="G5" s="111" t="s">
        <v>3949</v>
      </c>
      <c r="H5" s="112" t="s">
        <v>3950</v>
      </c>
      <c r="I5" s="112" t="s">
        <v>22</v>
      </c>
      <c r="J5" s="112">
        <v>2022.0</v>
      </c>
      <c r="K5" s="113" t="str">
        <f t="shared" si="2"/>
        <v>13DSPRT2022</v>
      </c>
      <c r="L5" s="5" t="s">
        <v>24</v>
      </c>
      <c r="M5" s="112" t="s">
        <v>3967</v>
      </c>
      <c r="N5" s="114" t="s">
        <v>3968</v>
      </c>
      <c r="O5" s="115" t="str">
        <f>HYPERLINK("https://drive.google.com/file/d/1lxNknFCuowlnFMUDh7rJDdtrljGWThz7/view?usp=drivesdk","13DSPRT2022")</f>
        <v>13DSPRT2022</v>
      </c>
      <c r="P5" s="112" t="s">
        <v>564</v>
      </c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</row>
    <row r="6">
      <c r="A6" s="72">
        <v>14.0</v>
      </c>
      <c r="B6" s="72" t="s">
        <v>3963</v>
      </c>
      <c r="C6" s="72" t="s">
        <v>3969</v>
      </c>
      <c r="D6" s="72" t="str">
        <f t="shared" si="1"/>
        <v>Aditya Mehta</v>
      </c>
      <c r="E6" s="110" t="s">
        <v>3965</v>
      </c>
      <c r="F6" s="72" t="s">
        <v>3970</v>
      </c>
      <c r="G6" s="111" t="s">
        <v>3949</v>
      </c>
      <c r="H6" s="112" t="s">
        <v>3950</v>
      </c>
      <c r="I6" s="112" t="s">
        <v>22</v>
      </c>
      <c r="J6" s="112">
        <v>2022.0</v>
      </c>
      <c r="K6" s="113" t="str">
        <f t="shared" si="2"/>
        <v>14DSPRT2022</v>
      </c>
      <c r="L6" s="5" t="s">
        <v>24</v>
      </c>
      <c r="M6" s="112" t="s">
        <v>3971</v>
      </c>
      <c r="N6" s="114" t="s">
        <v>3972</v>
      </c>
      <c r="O6" s="115" t="str">
        <f>HYPERLINK("https://drive.google.com/file/d/1kYfKde_FVcSNndkBoeyuCLluIzbkwELI/view?usp=drivesdk","14DSPRT2022")</f>
        <v>14DSPRT2022</v>
      </c>
      <c r="P6" s="112" t="s">
        <v>564</v>
      </c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</row>
    <row r="7">
      <c r="A7" s="116">
        <v>15.0</v>
      </c>
      <c r="B7" s="116" t="s">
        <v>3973</v>
      </c>
      <c r="C7" s="116" t="s">
        <v>3974</v>
      </c>
      <c r="D7" s="116" t="str">
        <f t="shared" si="1"/>
        <v>Harishkumar Gajakosh</v>
      </c>
      <c r="E7" s="117" t="s">
        <v>3975</v>
      </c>
      <c r="F7" s="116" t="s">
        <v>3976</v>
      </c>
      <c r="G7" s="111" t="s">
        <v>3949</v>
      </c>
      <c r="H7" s="118" t="s">
        <v>3950</v>
      </c>
      <c r="I7" s="118" t="s">
        <v>22</v>
      </c>
      <c r="J7" s="118">
        <v>2022.0</v>
      </c>
      <c r="K7" s="119" t="str">
        <f t="shared" si="2"/>
        <v>15DSPRT2022</v>
      </c>
      <c r="L7" s="5" t="s">
        <v>24</v>
      </c>
      <c r="M7" s="118" t="s">
        <v>3977</v>
      </c>
      <c r="N7" s="120" t="s">
        <v>3978</v>
      </c>
      <c r="O7" s="121" t="str">
        <f>HYPERLINK("https://drive.google.com/file/d/1TrLmMMZGeG-J0pPsWwM28zsrpLi-yknd/view?usp=drivesdk","15DSPRT2022")</f>
        <v>15DSPRT2022</v>
      </c>
      <c r="P7" s="118" t="s">
        <v>564</v>
      </c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</row>
    <row r="8">
      <c r="A8" s="72">
        <v>16.0</v>
      </c>
      <c r="B8" s="72" t="s">
        <v>3979</v>
      </c>
      <c r="C8" s="72" t="s">
        <v>3980</v>
      </c>
      <c r="D8" s="72" t="str">
        <f t="shared" si="1"/>
        <v>Maunil Mistry</v>
      </c>
      <c r="E8" s="110" t="s">
        <v>3981</v>
      </c>
      <c r="F8" s="72" t="s">
        <v>3982</v>
      </c>
      <c r="G8" s="111" t="s">
        <v>3983</v>
      </c>
      <c r="H8" s="112" t="s">
        <v>3950</v>
      </c>
      <c r="I8" s="112" t="s">
        <v>22</v>
      </c>
      <c r="J8" s="112">
        <v>2022.0</v>
      </c>
      <c r="K8" s="113" t="str">
        <f t="shared" si="2"/>
        <v>16DSPRT2022</v>
      </c>
      <c r="L8" s="5" t="s">
        <v>24</v>
      </c>
      <c r="M8" s="112" t="s">
        <v>3984</v>
      </c>
      <c r="N8" s="114" t="s">
        <v>3985</v>
      </c>
      <c r="O8" s="115" t="str">
        <f>HYPERLINK("https://drive.google.com/file/d/1yt0vyItcnCljQ0st156CcPXBLNWWlzG1/view?usp=drivesdk","16DSPRT2022")</f>
        <v>16DSPRT2022</v>
      </c>
      <c r="P8" s="112" t="s">
        <v>564</v>
      </c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</row>
    <row r="9">
      <c r="A9" s="72">
        <v>17.0</v>
      </c>
      <c r="B9" s="72" t="s">
        <v>3979</v>
      </c>
      <c r="C9" s="72" t="s">
        <v>3986</v>
      </c>
      <c r="D9" s="72" t="str">
        <f t="shared" si="1"/>
        <v>Jaimin Sorathiya</v>
      </c>
      <c r="E9" s="110" t="s">
        <v>3981</v>
      </c>
      <c r="F9" s="72" t="s">
        <v>3987</v>
      </c>
      <c r="G9" s="111" t="s">
        <v>3983</v>
      </c>
      <c r="H9" s="112" t="s">
        <v>3950</v>
      </c>
      <c r="I9" s="112" t="s">
        <v>22</v>
      </c>
      <c r="J9" s="112">
        <v>2022.0</v>
      </c>
      <c r="K9" s="113" t="str">
        <f t="shared" si="2"/>
        <v>17DSPRT2022</v>
      </c>
      <c r="L9" s="5" t="s">
        <v>24</v>
      </c>
      <c r="M9" s="112" t="s">
        <v>3988</v>
      </c>
      <c r="N9" s="114" t="s">
        <v>3989</v>
      </c>
      <c r="O9" s="115" t="str">
        <f>HYPERLINK("https://drive.google.com/file/d/1TZDkxTadn1-BbE00XunZnMO8RQ220V5d/view?usp=drivesdk","17DSPRT2022")</f>
        <v>17DSPRT2022</v>
      </c>
      <c r="P9" s="112" t="s">
        <v>591</v>
      </c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</row>
    <row r="10">
      <c r="A10" s="72">
        <v>18.0</v>
      </c>
      <c r="B10" s="72" t="s">
        <v>3990</v>
      </c>
      <c r="C10" s="72" t="s">
        <v>3991</v>
      </c>
      <c r="D10" s="72" t="str">
        <f t="shared" si="1"/>
        <v>Amankumar Singh</v>
      </c>
      <c r="E10" s="110" t="s">
        <v>3992</v>
      </c>
      <c r="F10" s="72" t="s">
        <v>3993</v>
      </c>
      <c r="G10" s="111" t="s">
        <v>3983</v>
      </c>
      <c r="H10" s="112" t="s">
        <v>3950</v>
      </c>
      <c r="I10" s="112" t="s">
        <v>22</v>
      </c>
      <c r="J10" s="112">
        <v>2022.0</v>
      </c>
      <c r="K10" s="113" t="str">
        <f t="shared" si="2"/>
        <v>18DSPRT2022</v>
      </c>
      <c r="L10" s="5" t="s">
        <v>24</v>
      </c>
      <c r="M10" s="112" t="s">
        <v>3994</v>
      </c>
      <c r="N10" s="114" t="s">
        <v>3995</v>
      </c>
      <c r="O10" s="115" t="str">
        <f>HYPERLINK("https://drive.google.com/file/d/1TCFZ1J59H6-ZTdO2Is4Tu64Jmi3rqYn8/view?usp=drivesdk","18DSPRT2022")</f>
        <v>18DSPRT2022</v>
      </c>
      <c r="P10" s="112" t="s">
        <v>591</v>
      </c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</row>
    <row r="11">
      <c r="A11" s="72">
        <v>19.0</v>
      </c>
      <c r="B11" s="72" t="s">
        <v>3990</v>
      </c>
      <c r="C11" s="72" t="s">
        <v>3996</v>
      </c>
      <c r="D11" s="72" t="str">
        <f t="shared" si="1"/>
        <v>Akhilesh Kumar</v>
      </c>
      <c r="E11" s="110" t="s">
        <v>3992</v>
      </c>
      <c r="F11" s="72" t="s">
        <v>3997</v>
      </c>
      <c r="G11" s="111" t="s">
        <v>3983</v>
      </c>
      <c r="H11" s="112" t="s">
        <v>3950</v>
      </c>
      <c r="I11" s="112" t="s">
        <v>22</v>
      </c>
      <c r="J11" s="112">
        <v>2022.0</v>
      </c>
      <c r="K11" s="113" t="str">
        <f t="shared" si="2"/>
        <v>19DSPRT2022</v>
      </c>
      <c r="L11" s="5" t="s">
        <v>24</v>
      </c>
      <c r="M11" s="112" t="s">
        <v>3998</v>
      </c>
      <c r="N11" s="114" t="s">
        <v>3999</v>
      </c>
      <c r="O11" s="115" t="str">
        <f>HYPERLINK("https://drive.google.com/file/d/1MUx4gjCbL89rOuji9X9M8iW0VYBqP8vu/view?usp=drivesdk","19DSPRT2022")</f>
        <v>19DSPRT2022</v>
      </c>
      <c r="P11" s="112" t="s">
        <v>591</v>
      </c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</row>
    <row r="12">
      <c r="A12" s="72">
        <v>20.0</v>
      </c>
      <c r="B12" s="72" t="s">
        <v>4000</v>
      </c>
      <c r="C12" s="72" t="s">
        <v>4000</v>
      </c>
      <c r="D12" s="72" t="str">
        <f t="shared" si="1"/>
        <v>Ishan Jain</v>
      </c>
      <c r="E12" s="110" t="s">
        <v>4001</v>
      </c>
      <c r="F12" s="72" t="s">
        <v>4002</v>
      </c>
      <c r="G12" s="111" t="s">
        <v>3983</v>
      </c>
      <c r="H12" s="112" t="s">
        <v>3950</v>
      </c>
      <c r="I12" s="112" t="s">
        <v>22</v>
      </c>
      <c r="J12" s="112">
        <v>2022.0</v>
      </c>
      <c r="K12" s="113" t="str">
        <f t="shared" si="2"/>
        <v>20DSPRT2022</v>
      </c>
      <c r="L12" s="5" t="s">
        <v>24</v>
      </c>
      <c r="M12" s="112" t="s">
        <v>4003</v>
      </c>
      <c r="N12" s="114" t="s">
        <v>4004</v>
      </c>
      <c r="O12" s="115" t="str">
        <f>HYPERLINK("https://drive.google.com/file/d/1JTMAnMCE2gk4gTus7hWgPMRL4KomRbVs/view?usp=drivesdk","20DSPRT2022")</f>
        <v>20DSPRT2022</v>
      </c>
      <c r="P12" s="112" t="s">
        <v>591</v>
      </c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</row>
    <row r="13">
      <c r="A13" s="72">
        <v>21.0</v>
      </c>
      <c r="B13" s="72" t="s">
        <v>4005</v>
      </c>
      <c r="C13" s="72" t="s">
        <v>4005</v>
      </c>
      <c r="D13" s="72" t="str">
        <f t="shared" si="1"/>
        <v>Vimala Sarathi M</v>
      </c>
      <c r="E13" s="110" t="s">
        <v>4006</v>
      </c>
      <c r="F13" s="72" t="s">
        <v>4007</v>
      </c>
      <c r="G13" s="111" t="s">
        <v>3983</v>
      </c>
      <c r="H13" s="112" t="s">
        <v>3950</v>
      </c>
      <c r="I13" s="112" t="s">
        <v>22</v>
      </c>
      <c r="J13" s="112">
        <v>2022.0</v>
      </c>
      <c r="K13" s="113" t="str">
        <f t="shared" si="2"/>
        <v>21DSPRT2022</v>
      </c>
      <c r="L13" s="5" t="s">
        <v>24</v>
      </c>
      <c r="M13" s="112" t="s">
        <v>4008</v>
      </c>
      <c r="N13" s="114" t="s">
        <v>4009</v>
      </c>
      <c r="O13" s="115" t="str">
        <f>HYPERLINK("https://drive.google.com/file/d/1cj7W3ZNv6nd_sT_WN1S8YhWdMwdOL7Uv/view?usp=drivesdk","21DSPRT2022")</f>
        <v>21DSPRT2022</v>
      </c>
      <c r="P13" s="112" t="s">
        <v>591</v>
      </c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</row>
    <row r="14">
      <c r="A14" s="72">
        <v>22.0</v>
      </c>
      <c r="B14" s="72" t="s">
        <v>4010</v>
      </c>
      <c r="C14" s="72" t="s">
        <v>4010</v>
      </c>
      <c r="D14" s="72" t="str">
        <f t="shared" si="1"/>
        <v>Hemant Koul</v>
      </c>
      <c r="E14" s="110" t="s">
        <v>4011</v>
      </c>
      <c r="F14" s="72" t="s">
        <v>4012</v>
      </c>
      <c r="G14" s="111" t="s">
        <v>3983</v>
      </c>
      <c r="H14" s="112" t="s">
        <v>3950</v>
      </c>
      <c r="I14" s="112" t="s">
        <v>22</v>
      </c>
      <c r="J14" s="112">
        <v>2022.0</v>
      </c>
      <c r="K14" s="113" t="str">
        <f t="shared" si="2"/>
        <v>22DSPRT2022</v>
      </c>
      <c r="L14" s="5" t="s">
        <v>24</v>
      </c>
      <c r="M14" s="112" t="s">
        <v>4013</v>
      </c>
      <c r="N14" s="114" t="s">
        <v>4014</v>
      </c>
      <c r="O14" s="115" t="str">
        <f>HYPERLINK("https://drive.google.com/file/d/1eE9FPCyg8IZgIFix1q4VUpb3fUwNZUIC/view?usp=drivesdk","22DSPRT2022")</f>
        <v>22DSPRT2022</v>
      </c>
      <c r="P14" s="112" t="s">
        <v>591</v>
      </c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</row>
    <row r="15">
      <c r="A15" s="72">
        <v>23.0</v>
      </c>
      <c r="B15" s="72" t="s">
        <v>4015</v>
      </c>
      <c r="C15" s="72" t="s">
        <v>4015</v>
      </c>
      <c r="D15" s="72" t="str">
        <f t="shared" si="1"/>
        <v>Bhuvan</v>
      </c>
      <c r="E15" s="110" t="s">
        <v>4016</v>
      </c>
      <c r="F15" s="72" t="s">
        <v>4017</v>
      </c>
      <c r="G15" s="111" t="s">
        <v>3983</v>
      </c>
      <c r="H15" s="112" t="s">
        <v>3950</v>
      </c>
      <c r="I15" s="112" t="s">
        <v>22</v>
      </c>
      <c r="J15" s="112">
        <v>2022.0</v>
      </c>
      <c r="K15" s="113" t="str">
        <f t="shared" si="2"/>
        <v>23DSPRT2022</v>
      </c>
      <c r="L15" s="5" t="s">
        <v>24</v>
      </c>
      <c r="M15" s="112" t="s">
        <v>4018</v>
      </c>
      <c r="N15" s="114" t="s">
        <v>4019</v>
      </c>
      <c r="O15" s="115" t="str">
        <f>HYPERLINK("https://drive.google.com/file/d/1X4vvCa1FJkUkkOQFZ5OK7nnHkhk-c9Mb/view?usp=drivesdk","23DSPRT2022")</f>
        <v>23DSPRT2022</v>
      </c>
      <c r="P15" s="112" t="s">
        <v>617</v>
      </c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</row>
    <row r="16">
      <c r="A16" s="72">
        <v>24.0</v>
      </c>
      <c r="B16" s="72" t="s">
        <v>4020</v>
      </c>
      <c r="C16" s="72" t="s">
        <v>4021</v>
      </c>
      <c r="D16" s="72" t="str">
        <f t="shared" si="1"/>
        <v>Rashi Choudhary</v>
      </c>
      <c r="E16" s="110" t="s">
        <v>4022</v>
      </c>
      <c r="F16" s="72" t="s">
        <v>4023</v>
      </c>
      <c r="G16" s="111" t="s">
        <v>3983</v>
      </c>
      <c r="H16" s="112" t="s">
        <v>3950</v>
      </c>
      <c r="I16" s="112" t="s">
        <v>22</v>
      </c>
      <c r="J16" s="112">
        <v>2022.0</v>
      </c>
      <c r="K16" s="113" t="str">
        <f t="shared" si="2"/>
        <v>24DSPRT2022</v>
      </c>
      <c r="L16" s="5" t="s">
        <v>24</v>
      </c>
      <c r="M16" s="112" t="s">
        <v>4024</v>
      </c>
      <c r="N16" s="114" t="s">
        <v>4025</v>
      </c>
      <c r="O16" s="115" t="str">
        <f>HYPERLINK("https://drive.google.com/file/d/1bsL1RSzpRRmmyDJ56CXopap00icf9A22/view?usp=drivesdk","24DSPRT2022")</f>
        <v>24DSPRT2022</v>
      </c>
      <c r="P16" s="112" t="s">
        <v>617</v>
      </c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</row>
    <row r="17">
      <c r="A17" s="72">
        <v>25.0</v>
      </c>
      <c r="B17" s="72" t="s">
        <v>4026</v>
      </c>
      <c r="C17" s="72" t="s">
        <v>4026</v>
      </c>
      <c r="D17" s="72" t="str">
        <f t="shared" si="1"/>
        <v>Shiva</v>
      </c>
      <c r="E17" s="110" t="s">
        <v>4027</v>
      </c>
      <c r="F17" s="72" t="s">
        <v>4028</v>
      </c>
      <c r="G17" s="111" t="s">
        <v>3983</v>
      </c>
      <c r="H17" s="112" t="s">
        <v>3950</v>
      </c>
      <c r="I17" s="112" t="s">
        <v>22</v>
      </c>
      <c r="J17" s="112">
        <v>2022.0</v>
      </c>
      <c r="K17" s="113" t="str">
        <f t="shared" si="2"/>
        <v>25DSPRT2022</v>
      </c>
      <c r="L17" s="5" t="s">
        <v>24</v>
      </c>
      <c r="M17" s="112" t="s">
        <v>4029</v>
      </c>
      <c r="N17" s="114" t="s">
        <v>4030</v>
      </c>
      <c r="O17" s="115" t="str">
        <f>HYPERLINK("https://drive.google.com/file/d/1Q5ZfBndeiu-vXbvgnx5yqw6kKBDIO7HC/view?usp=drivesdk","25DSPRT2022")</f>
        <v>25DSPRT2022</v>
      </c>
      <c r="P17" s="112" t="s">
        <v>617</v>
      </c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</row>
    <row r="18">
      <c r="A18" s="72">
        <v>26.0</v>
      </c>
      <c r="B18" s="72" t="s">
        <v>4031</v>
      </c>
      <c r="C18" s="72" t="s">
        <v>4032</v>
      </c>
      <c r="D18" s="72" t="str">
        <f t="shared" si="1"/>
        <v>Yash Patel</v>
      </c>
      <c r="E18" s="110" t="s">
        <v>4033</v>
      </c>
      <c r="F18" s="72" t="s">
        <v>4034</v>
      </c>
      <c r="G18" s="111" t="s">
        <v>3983</v>
      </c>
      <c r="H18" s="112" t="s">
        <v>3950</v>
      </c>
      <c r="I18" s="112" t="s">
        <v>22</v>
      </c>
      <c r="J18" s="112">
        <v>2022.0</v>
      </c>
      <c r="K18" s="113" t="str">
        <f t="shared" si="2"/>
        <v>26DSPRT2022</v>
      </c>
      <c r="L18" s="5" t="s">
        <v>24</v>
      </c>
      <c r="M18" s="112" t="s">
        <v>4035</v>
      </c>
      <c r="N18" s="114" t="s">
        <v>4036</v>
      </c>
      <c r="O18" s="115" t="str">
        <f>HYPERLINK("https://drive.google.com/file/d/1gniQ9b9d2urfPqddfwf8Q_6EdQ897SCX/view?usp=drivesdk","26DSPRT2022")</f>
        <v>26DSPRT2022</v>
      </c>
      <c r="P18" s="112" t="s">
        <v>617</v>
      </c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</row>
    <row r="19">
      <c r="A19" s="72">
        <v>27.0</v>
      </c>
      <c r="B19" s="72" t="s">
        <v>4037</v>
      </c>
      <c r="C19" s="72" t="s">
        <v>4038</v>
      </c>
      <c r="D19" s="72" t="str">
        <f t="shared" si="1"/>
        <v>Aasav Trivedi</v>
      </c>
      <c r="E19" s="110" t="s">
        <v>4033</v>
      </c>
      <c r="F19" s="72" t="s">
        <v>4039</v>
      </c>
      <c r="G19" s="111" t="s">
        <v>3983</v>
      </c>
      <c r="H19" s="112" t="s">
        <v>3950</v>
      </c>
      <c r="I19" s="112" t="s">
        <v>22</v>
      </c>
      <c r="J19" s="112">
        <v>2022.0</v>
      </c>
      <c r="K19" s="113" t="str">
        <f t="shared" si="2"/>
        <v>27DSPRT2022</v>
      </c>
      <c r="L19" s="5" t="s">
        <v>24</v>
      </c>
      <c r="M19" s="112" t="s">
        <v>4040</v>
      </c>
      <c r="N19" s="114" t="s">
        <v>4041</v>
      </c>
      <c r="O19" s="115" t="str">
        <f>HYPERLINK("https://drive.google.com/file/d/1ISTsycohhQGy6OYCNtwm9w9vyKs9sAsS/view?usp=drivesdk","27DSPRT2022")</f>
        <v>27DSPRT2022</v>
      </c>
      <c r="P19" s="112" t="s">
        <v>617</v>
      </c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</row>
    <row r="20">
      <c r="A20" s="72">
        <v>28.0</v>
      </c>
      <c r="B20" s="72" t="s">
        <v>4037</v>
      </c>
      <c r="C20" s="72" t="s">
        <v>4042</v>
      </c>
      <c r="D20" s="72" t="str">
        <f t="shared" si="1"/>
        <v>Rutvik Trivedi</v>
      </c>
      <c r="E20" s="110" t="s">
        <v>4043</v>
      </c>
      <c r="F20" s="72" t="s">
        <v>4044</v>
      </c>
      <c r="G20" s="111" t="s">
        <v>3983</v>
      </c>
      <c r="H20" s="112" t="s">
        <v>3950</v>
      </c>
      <c r="I20" s="112" t="s">
        <v>22</v>
      </c>
      <c r="J20" s="112">
        <v>2022.0</v>
      </c>
      <c r="K20" s="113" t="str">
        <f t="shared" si="2"/>
        <v>28DSPRT2022</v>
      </c>
      <c r="L20" s="5" t="s">
        <v>24</v>
      </c>
      <c r="M20" s="112" t="s">
        <v>4045</v>
      </c>
      <c r="N20" s="114" t="s">
        <v>4046</v>
      </c>
      <c r="O20" s="115" t="str">
        <f>HYPERLINK("https://drive.google.com/file/d/1lWU3a5-x2UO8X3tw0kGihtfC3wsF8Qme/view?usp=drivesdk","28DSPRT2022")</f>
        <v>28DSPRT2022</v>
      </c>
      <c r="P20" s="112" t="s">
        <v>617</v>
      </c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</row>
    <row r="21">
      <c r="A21" s="72">
        <v>29.0</v>
      </c>
      <c r="B21" s="72" t="s">
        <v>4047</v>
      </c>
      <c r="C21" s="72" t="s">
        <v>4048</v>
      </c>
      <c r="D21" s="72" t="str">
        <f t="shared" si="1"/>
        <v>Dhruv Joshi</v>
      </c>
      <c r="E21" s="110" t="s">
        <v>4049</v>
      </c>
      <c r="F21" s="72" t="s">
        <v>4050</v>
      </c>
      <c r="G21" s="111" t="s">
        <v>3983</v>
      </c>
      <c r="H21" s="112" t="s">
        <v>3950</v>
      </c>
      <c r="I21" s="112" t="s">
        <v>22</v>
      </c>
      <c r="J21" s="112">
        <v>2022.0</v>
      </c>
      <c r="K21" s="113" t="str">
        <f t="shared" si="2"/>
        <v>29DSPRT2022</v>
      </c>
      <c r="L21" s="5" t="s">
        <v>24</v>
      </c>
      <c r="M21" s="112" t="s">
        <v>4051</v>
      </c>
      <c r="N21" s="114" t="s">
        <v>4052</v>
      </c>
      <c r="O21" s="115" t="str">
        <f>HYPERLINK("https://drive.google.com/file/d/1wGYX2-ZX_byWE-alATw6Xa5-apMZByMX/view?usp=drivesdk","29DSPRT2022")</f>
        <v>29DSPRT2022</v>
      </c>
      <c r="P21" s="112" t="s">
        <v>639</v>
      </c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</row>
    <row r="22">
      <c r="A22" s="72">
        <v>30.0</v>
      </c>
      <c r="B22" s="72" t="s">
        <v>4047</v>
      </c>
      <c r="C22" s="72" t="s">
        <v>4053</v>
      </c>
      <c r="D22" s="72" t="str">
        <f t="shared" si="1"/>
        <v>Preeti Devadiga</v>
      </c>
      <c r="E22" s="110" t="s">
        <v>4049</v>
      </c>
      <c r="F22" s="72" t="s">
        <v>4054</v>
      </c>
      <c r="G22" s="111" t="s">
        <v>3983</v>
      </c>
      <c r="H22" s="112" t="s">
        <v>3950</v>
      </c>
      <c r="I22" s="112" t="s">
        <v>22</v>
      </c>
      <c r="J22" s="112">
        <v>2022.0</v>
      </c>
      <c r="K22" s="113" t="str">
        <f t="shared" si="2"/>
        <v>30DSPRT2022</v>
      </c>
      <c r="L22" s="5" t="s">
        <v>24</v>
      </c>
      <c r="M22" s="112" t="s">
        <v>4055</v>
      </c>
      <c r="N22" s="114" t="s">
        <v>4056</v>
      </c>
      <c r="O22" s="115" t="str">
        <f>HYPERLINK("https://drive.google.com/file/d/1fcQjhE4CH7OCkgMGx2bACDK65w8NUc6b/view?usp=drivesdk","30DSPRT2022")</f>
        <v>30DSPRT2022</v>
      </c>
      <c r="P22" s="112" t="s">
        <v>639</v>
      </c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</row>
    <row r="23">
      <c r="A23" s="72">
        <v>31.0</v>
      </c>
      <c r="B23" s="72" t="s">
        <v>4057</v>
      </c>
      <c r="C23" s="72" t="s">
        <v>4058</v>
      </c>
      <c r="D23" s="72" t="str">
        <f t="shared" si="1"/>
        <v>Mahiladevi</v>
      </c>
      <c r="E23" s="110" t="s">
        <v>4059</v>
      </c>
      <c r="F23" s="72" t="s">
        <v>4060</v>
      </c>
      <c r="G23" s="111" t="s">
        <v>3983</v>
      </c>
      <c r="H23" s="112" t="s">
        <v>3950</v>
      </c>
      <c r="I23" s="112" t="s">
        <v>22</v>
      </c>
      <c r="J23" s="112">
        <v>2022.0</v>
      </c>
      <c r="K23" s="113" t="str">
        <f t="shared" si="2"/>
        <v>31DSPRT2022</v>
      </c>
      <c r="L23" s="5" t="s">
        <v>24</v>
      </c>
      <c r="M23" s="112" t="s">
        <v>4061</v>
      </c>
      <c r="N23" s="114" t="s">
        <v>4062</v>
      </c>
      <c r="O23" s="115" t="str">
        <f>HYPERLINK("https://drive.google.com/file/d/1KqQ8pMeR7vM0CxaPtx50hxo4DX9FybVR/view?usp=drivesdk","31DSPRT2022")</f>
        <v>31DSPRT2022</v>
      </c>
      <c r="P23" s="112" t="s">
        <v>639</v>
      </c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</row>
    <row r="24">
      <c r="A24" s="72">
        <v>32.0</v>
      </c>
      <c r="B24" s="72" t="s">
        <v>4063</v>
      </c>
      <c r="C24" s="72" t="s">
        <v>4064</v>
      </c>
      <c r="D24" s="72" t="str">
        <f t="shared" si="1"/>
        <v>Chaluvadi.Sreya</v>
      </c>
      <c r="E24" s="110" t="s">
        <v>4065</v>
      </c>
      <c r="F24" s="72" t="s">
        <v>4066</v>
      </c>
      <c r="G24" s="111" t="s">
        <v>3983</v>
      </c>
      <c r="H24" s="112" t="s">
        <v>3950</v>
      </c>
      <c r="I24" s="112" t="s">
        <v>22</v>
      </c>
      <c r="J24" s="112">
        <v>2022.0</v>
      </c>
      <c r="K24" s="113" t="str">
        <f t="shared" si="2"/>
        <v>32DSPRT2022</v>
      </c>
      <c r="L24" s="5" t="s">
        <v>24</v>
      </c>
      <c r="M24" s="112" t="s">
        <v>4067</v>
      </c>
      <c r="N24" s="114" t="s">
        <v>4068</v>
      </c>
      <c r="O24" s="115" t="str">
        <f>HYPERLINK("https://drive.google.com/file/d/1oDpjzSL0nf_W0cnHEpluLxx-k-1kWwZZ/view?usp=drivesdk","32DSPRT2022")</f>
        <v>32DSPRT2022</v>
      </c>
      <c r="P24" s="112" t="s">
        <v>661</v>
      </c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</row>
    <row r="25">
      <c r="A25" s="72">
        <v>33.0</v>
      </c>
      <c r="B25" s="72" t="s">
        <v>4069</v>
      </c>
      <c r="C25" s="72" t="s">
        <v>4070</v>
      </c>
      <c r="D25" s="72" t="str">
        <f t="shared" si="1"/>
        <v>Arun Karthick R</v>
      </c>
      <c r="E25" s="110" t="s">
        <v>4071</v>
      </c>
      <c r="F25" s="72" t="s">
        <v>4072</v>
      </c>
      <c r="G25" s="111" t="s">
        <v>3983</v>
      </c>
      <c r="H25" s="112" t="s">
        <v>3950</v>
      </c>
      <c r="I25" s="112" t="s">
        <v>22</v>
      </c>
      <c r="J25" s="112">
        <v>2022.0</v>
      </c>
      <c r="K25" s="113" t="str">
        <f t="shared" si="2"/>
        <v>33DSPRT2022</v>
      </c>
      <c r="L25" s="5" t="s">
        <v>24</v>
      </c>
      <c r="M25" s="112" t="s">
        <v>4073</v>
      </c>
      <c r="N25" s="114" t="s">
        <v>4074</v>
      </c>
      <c r="O25" s="115" t="str">
        <f>HYPERLINK("https://drive.google.com/file/d/1HmK1a2pqLvHoyHUybSjIIoUig2eo8Hnj/view?usp=drivesdk","33DSPRT2022")</f>
        <v>33DSPRT2022</v>
      </c>
      <c r="P25" s="112" t="s">
        <v>661</v>
      </c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</row>
    <row r="26">
      <c r="A26" s="72">
        <v>34.0</v>
      </c>
      <c r="B26" s="72" t="s">
        <v>4069</v>
      </c>
      <c r="C26" s="72" t="s">
        <v>4075</v>
      </c>
      <c r="D26" s="72" t="str">
        <f t="shared" si="1"/>
        <v>Logeshwaran T</v>
      </c>
      <c r="E26" s="110" t="s">
        <v>4071</v>
      </c>
      <c r="F26" s="72" t="s">
        <v>4076</v>
      </c>
      <c r="G26" s="111" t="s">
        <v>3983</v>
      </c>
      <c r="H26" s="112" t="s">
        <v>3950</v>
      </c>
      <c r="I26" s="112" t="s">
        <v>22</v>
      </c>
      <c r="J26" s="112">
        <v>2022.0</v>
      </c>
      <c r="K26" s="113" t="str">
        <f t="shared" si="2"/>
        <v>34DSPRT2022</v>
      </c>
      <c r="L26" s="5" t="s">
        <v>24</v>
      </c>
      <c r="M26" s="112" t="s">
        <v>4077</v>
      </c>
      <c r="N26" s="114" t="s">
        <v>4078</v>
      </c>
      <c r="O26" s="115" t="str">
        <f>HYPERLINK("https://drive.google.com/file/d/1J1lfqNnRW-s_xaBhpsr9zn_1UWn7S7S4/view?usp=drivesdk","34DSPRT2022")</f>
        <v>34DSPRT2022</v>
      </c>
      <c r="P26" s="112" t="s">
        <v>661</v>
      </c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</row>
    <row r="27">
      <c r="A27" s="72">
        <v>35.0</v>
      </c>
      <c r="B27" s="72" t="s">
        <v>2721</v>
      </c>
      <c r="C27" s="72" t="s">
        <v>2722</v>
      </c>
      <c r="D27" s="72" t="str">
        <f t="shared" si="1"/>
        <v>Varun L</v>
      </c>
      <c r="E27" s="110" t="s">
        <v>3975</v>
      </c>
      <c r="F27" s="72" t="s">
        <v>2723</v>
      </c>
      <c r="G27" s="111" t="s">
        <v>3983</v>
      </c>
      <c r="H27" s="112" t="s">
        <v>3950</v>
      </c>
      <c r="I27" s="112" t="s">
        <v>22</v>
      </c>
      <c r="J27" s="112">
        <v>2022.0</v>
      </c>
      <c r="K27" s="113" t="str">
        <f t="shared" si="2"/>
        <v>35DSPRT2022</v>
      </c>
      <c r="L27" s="5" t="s">
        <v>24</v>
      </c>
      <c r="M27" s="112" t="s">
        <v>4079</v>
      </c>
      <c r="N27" s="114" t="s">
        <v>4080</v>
      </c>
      <c r="O27" s="115" t="str">
        <f>HYPERLINK("https://drive.google.com/file/d/1PSVQcgK9NyVl6sOuYsN6sZhAdVeVE709/view?usp=drivesdk","35DSPRT2022")</f>
        <v>35DSPRT2022</v>
      </c>
      <c r="P27" s="112" t="s">
        <v>661</v>
      </c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</row>
    <row r="28">
      <c r="A28" s="72">
        <v>36.0</v>
      </c>
      <c r="B28" s="72" t="s">
        <v>2721</v>
      </c>
      <c r="C28" s="72" t="s">
        <v>2726</v>
      </c>
      <c r="D28" s="72" t="str">
        <f t="shared" si="1"/>
        <v>Rishabh Pomaje</v>
      </c>
      <c r="E28" s="110" t="s">
        <v>3975</v>
      </c>
      <c r="F28" s="72" t="s">
        <v>2727</v>
      </c>
      <c r="G28" s="111" t="s">
        <v>3983</v>
      </c>
      <c r="H28" s="112" t="s">
        <v>3950</v>
      </c>
      <c r="I28" s="112" t="s">
        <v>22</v>
      </c>
      <c r="J28" s="112">
        <v>2022.0</v>
      </c>
      <c r="K28" s="113" t="str">
        <f t="shared" si="2"/>
        <v>36DSPRT2022</v>
      </c>
      <c r="L28" s="5" t="s">
        <v>24</v>
      </c>
      <c r="M28" s="112" t="s">
        <v>4081</v>
      </c>
      <c r="N28" s="114" t="s">
        <v>4082</v>
      </c>
      <c r="O28" s="115" t="str">
        <f>HYPERLINK("https://drive.google.com/file/d/10Vdn4vZD5RP48lUlork7UqHFWkxpP36q/view?usp=drivesdk","36DSPRT2022")</f>
        <v>36DSPRT2022</v>
      </c>
      <c r="P28" s="112" t="s">
        <v>661</v>
      </c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</row>
    <row r="29">
      <c r="A29" s="72">
        <v>37.0</v>
      </c>
      <c r="B29" s="72" t="s">
        <v>4083</v>
      </c>
      <c r="C29" s="72" t="s">
        <v>4083</v>
      </c>
      <c r="D29" s="72" t="str">
        <f t="shared" si="1"/>
        <v>Aryan Dufare</v>
      </c>
      <c r="E29" s="110" t="s">
        <v>4084</v>
      </c>
      <c r="F29" s="72" t="s">
        <v>4085</v>
      </c>
      <c r="G29" s="111" t="s">
        <v>3983</v>
      </c>
      <c r="H29" s="112" t="s">
        <v>3950</v>
      </c>
      <c r="I29" s="112" t="s">
        <v>22</v>
      </c>
      <c r="J29" s="112">
        <v>2022.0</v>
      </c>
      <c r="K29" s="113" t="str">
        <f t="shared" si="2"/>
        <v>37DSPRT2022</v>
      </c>
      <c r="L29" s="5" t="s">
        <v>24</v>
      </c>
      <c r="M29" s="112" t="s">
        <v>4086</v>
      </c>
      <c r="N29" s="114" t="s">
        <v>4087</v>
      </c>
      <c r="O29" s="115" t="str">
        <f>HYPERLINK("https://drive.google.com/file/d/1lf9ArRbpqLc0KROAXHqtaiajW4RX6r88/view?usp=drivesdk","37DSPRT2022")</f>
        <v>37DSPRT2022</v>
      </c>
      <c r="P29" s="112" t="s">
        <v>661</v>
      </c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</row>
    <row r="30">
      <c r="A30" s="72">
        <v>38.0</v>
      </c>
      <c r="B30" s="72" t="s">
        <v>4088</v>
      </c>
      <c r="C30" s="72" t="s">
        <v>4088</v>
      </c>
      <c r="D30" s="72" t="str">
        <f t="shared" si="1"/>
        <v>Muhsin Al Ramadan</v>
      </c>
      <c r="E30" s="110" t="s">
        <v>4089</v>
      </c>
      <c r="F30" s="72" t="s">
        <v>4090</v>
      </c>
      <c r="G30" s="111" t="s">
        <v>3983</v>
      </c>
      <c r="H30" s="112" t="s">
        <v>3950</v>
      </c>
      <c r="I30" s="112" t="s">
        <v>22</v>
      </c>
      <c r="J30" s="112">
        <v>2022.0</v>
      </c>
      <c r="K30" s="113" t="str">
        <f t="shared" si="2"/>
        <v>38DSPRT2022</v>
      </c>
      <c r="L30" s="5" t="s">
        <v>24</v>
      </c>
      <c r="M30" s="112" t="s">
        <v>4091</v>
      </c>
      <c r="N30" s="114" t="s">
        <v>4092</v>
      </c>
      <c r="O30" s="115" t="str">
        <f>HYPERLINK("https://drive.google.com/file/d/1noprbovwSKGzvzdmgx8cOOaKH2WQRBfc/view?usp=drivesdk","38DSPRT2022")</f>
        <v>38DSPRT2022</v>
      </c>
      <c r="P30" s="112" t="s">
        <v>680</v>
      </c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</row>
    <row r="31">
      <c r="A31" s="72">
        <v>39.0</v>
      </c>
      <c r="B31" s="72" t="s">
        <v>4093</v>
      </c>
      <c r="C31" s="72" t="s">
        <v>4093</v>
      </c>
      <c r="D31" s="72" t="str">
        <f t="shared" si="1"/>
        <v>Jahnavi Sai Ganta</v>
      </c>
      <c r="E31" s="110" t="s">
        <v>4094</v>
      </c>
      <c r="F31" s="72" t="s">
        <v>4095</v>
      </c>
      <c r="G31" s="111" t="s">
        <v>3983</v>
      </c>
      <c r="H31" s="112" t="s">
        <v>3950</v>
      </c>
      <c r="I31" s="112" t="s">
        <v>22</v>
      </c>
      <c r="J31" s="112">
        <v>2022.0</v>
      </c>
      <c r="K31" s="113" t="str">
        <f t="shared" si="2"/>
        <v>39DSPRT2022</v>
      </c>
      <c r="L31" s="5" t="s">
        <v>24</v>
      </c>
      <c r="M31" s="112" t="s">
        <v>4096</v>
      </c>
      <c r="N31" s="114" t="s">
        <v>4097</v>
      </c>
      <c r="O31" s="115" t="str">
        <f>HYPERLINK("https://drive.google.com/file/d/1O5-1E8JTZ9aA1CJWfvw1W5ulKbD07p2M/view?usp=drivesdk","39DSPRT2022")</f>
        <v>39DSPRT2022</v>
      </c>
      <c r="P31" s="112" t="s">
        <v>680</v>
      </c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</row>
    <row r="32">
      <c r="A32" s="72">
        <v>40.0</v>
      </c>
      <c r="B32" s="72" t="s">
        <v>4098</v>
      </c>
      <c r="C32" s="72" t="s">
        <v>4098</v>
      </c>
      <c r="D32" s="72" t="str">
        <f t="shared" si="1"/>
        <v>Poosarla Lahari</v>
      </c>
      <c r="E32" s="110" t="s">
        <v>4099</v>
      </c>
      <c r="F32" s="72" t="s">
        <v>4100</v>
      </c>
      <c r="G32" s="111" t="s">
        <v>3983</v>
      </c>
      <c r="H32" s="112" t="s">
        <v>3950</v>
      </c>
      <c r="I32" s="112" t="s">
        <v>22</v>
      </c>
      <c r="J32" s="112">
        <v>2022.0</v>
      </c>
      <c r="K32" s="113" t="str">
        <f t="shared" si="2"/>
        <v>40DSPRT2022</v>
      </c>
      <c r="L32" s="5" t="s">
        <v>24</v>
      </c>
      <c r="M32" s="112" t="s">
        <v>4101</v>
      </c>
      <c r="N32" s="114" t="s">
        <v>4102</v>
      </c>
      <c r="O32" s="115" t="str">
        <f>HYPERLINK("https://drive.google.com/file/d/1_EcfiyFBJfl4h80ft19QF4gKc5g9r7Y4/view?usp=drivesdk","40DSPRT2022")</f>
        <v>40DSPRT2022</v>
      </c>
      <c r="P32" s="112" t="s">
        <v>680</v>
      </c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</row>
    <row r="33">
      <c r="A33" s="72">
        <v>41.0</v>
      </c>
      <c r="B33" s="72" t="s">
        <v>4103</v>
      </c>
      <c r="C33" s="72" t="s">
        <v>4104</v>
      </c>
      <c r="D33" s="72" t="str">
        <f t="shared" si="1"/>
        <v>Jeetendra</v>
      </c>
      <c r="E33" s="110" t="s">
        <v>3955</v>
      </c>
      <c r="F33" s="72" t="s">
        <v>4105</v>
      </c>
      <c r="G33" s="111" t="s">
        <v>3983</v>
      </c>
      <c r="H33" s="112" t="s">
        <v>3950</v>
      </c>
      <c r="I33" s="112" t="s">
        <v>22</v>
      </c>
      <c r="J33" s="112">
        <v>2022.0</v>
      </c>
      <c r="K33" s="113" t="str">
        <f t="shared" si="2"/>
        <v>41DSPRT2022</v>
      </c>
      <c r="L33" s="5" t="s">
        <v>24</v>
      </c>
      <c r="M33" s="112" t="s">
        <v>4106</v>
      </c>
      <c r="N33" s="114" t="s">
        <v>4107</v>
      </c>
      <c r="O33" s="115" t="str">
        <f>HYPERLINK("https://drive.google.com/file/d/1WrqxZz2WD_nlYUXbr03D1Z27Om5Fpvay/view?usp=drivesdk","41DSPRT2022")</f>
        <v>41DSPRT2022</v>
      </c>
      <c r="P33" s="112" t="s">
        <v>680</v>
      </c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</row>
    <row r="34">
      <c r="A34" s="72">
        <v>42.0</v>
      </c>
      <c r="B34" s="72" t="s">
        <v>4108</v>
      </c>
      <c r="C34" s="72" t="s">
        <v>4108</v>
      </c>
      <c r="D34" s="72" t="str">
        <f t="shared" si="1"/>
        <v>Aryan Dadhich</v>
      </c>
      <c r="E34" s="110" t="s">
        <v>4109</v>
      </c>
      <c r="F34" s="72" t="s">
        <v>4110</v>
      </c>
      <c r="G34" s="111" t="s">
        <v>3983</v>
      </c>
      <c r="H34" s="112" t="s">
        <v>3950</v>
      </c>
      <c r="I34" s="112" t="s">
        <v>22</v>
      </c>
      <c r="J34" s="112">
        <v>2022.0</v>
      </c>
      <c r="K34" s="113" t="str">
        <f t="shared" si="2"/>
        <v>42DSPRT2022</v>
      </c>
      <c r="L34" s="5" t="s">
        <v>24</v>
      </c>
      <c r="M34" s="112" t="s">
        <v>4111</v>
      </c>
      <c r="N34" s="114" t="s">
        <v>4112</v>
      </c>
      <c r="O34" s="115" t="str">
        <f>HYPERLINK("https://drive.google.com/file/d/1QVRNoc2wIEpR1Yoj08ebbVhxzrKwPibl/view?usp=drivesdk","42DSPRT2022")</f>
        <v>42DSPRT2022</v>
      </c>
      <c r="P34" s="112" t="s">
        <v>680</v>
      </c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</row>
    <row r="35">
      <c r="A35" s="72">
        <v>43.0</v>
      </c>
      <c r="B35" s="72" t="s">
        <v>4113</v>
      </c>
      <c r="C35" s="72" t="s">
        <v>4113</v>
      </c>
      <c r="D35" s="72" t="str">
        <f t="shared" si="1"/>
        <v>Chinmay Dhamapurkar</v>
      </c>
      <c r="E35" s="110" t="s">
        <v>3975</v>
      </c>
      <c r="F35" s="72" t="s">
        <v>4114</v>
      </c>
      <c r="G35" s="111" t="s">
        <v>3983</v>
      </c>
      <c r="H35" s="112" t="s">
        <v>3950</v>
      </c>
      <c r="I35" s="112" t="s">
        <v>22</v>
      </c>
      <c r="J35" s="112">
        <v>2022.0</v>
      </c>
      <c r="K35" s="113" t="str">
        <f t="shared" si="2"/>
        <v>43DSPRT2022</v>
      </c>
      <c r="L35" s="5" t="s">
        <v>24</v>
      </c>
      <c r="M35" s="112" t="s">
        <v>4115</v>
      </c>
      <c r="N35" s="114" t="s">
        <v>4116</v>
      </c>
      <c r="O35" s="115" t="str">
        <f>HYPERLINK("https://drive.google.com/file/d/188kVsayOABzXyFBIV0EXrNIAf0PHHbIo/view?usp=drivesdk","43DSPRT2022")</f>
        <v>43DSPRT2022</v>
      </c>
      <c r="P35" s="112" t="s">
        <v>680</v>
      </c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</row>
    <row r="36">
      <c r="A36" s="72">
        <v>44.0</v>
      </c>
      <c r="B36" s="72" t="s">
        <v>4113</v>
      </c>
      <c r="C36" s="72" t="s">
        <v>4117</v>
      </c>
      <c r="D36" s="72" t="str">
        <f t="shared" si="1"/>
        <v>Vedant Shukla</v>
      </c>
      <c r="E36" s="110" t="s">
        <v>3975</v>
      </c>
      <c r="F36" s="72" t="s">
        <v>4118</v>
      </c>
      <c r="G36" s="111" t="s">
        <v>3983</v>
      </c>
      <c r="H36" s="112" t="s">
        <v>3950</v>
      </c>
      <c r="I36" s="112" t="s">
        <v>22</v>
      </c>
      <c r="J36" s="112">
        <v>2022.0</v>
      </c>
      <c r="K36" s="113" t="str">
        <f t="shared" si="2"/>
        <v>44DSPRT2022</v>
      </c>
      <c r="L36" s="5" t="s">
        <v>24</v>
      </c>
      <c r="M36" s="112" t="s">
        <v>4119</v>
      </c>
      <c r="N36" s="114" t="s">
        <v>4120</v>
      </c>
      <c r="O36" s="115" t="str">
        <f>HYPERLINK("https://drive.google.com/file/d/1IvLVIMGOeNXK1PwmLejgW0ZJiMBct-QO/view?usp=drivesdk","44DSPRT2022")</f>
        <v>44DSPRT2022</v>
      </c>
      <c r="P36" s="112" t="s">
        <v>700</v>
      </c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</row>
    <row r="37">
      <c r="A37" s="72">
        <v>45.0</v>
      </c>
      <c r="B37" s="72" t="s">
        <v>1920</v>
      </c>
      <c r="C37" s="72" t="s">
        <v>1920</v>
      </c>
      <c r="D37" s="72" t="str">
        <f t="shared" si="1"/>
        <v>Vardan Jain</v>
      </c>
      <c r="E37" s="110" t="s">
        <v>4121</v>
      </c>
      <c r="F37" s="72" t="s">
        <v>1921</v>
      </c>
      <c r="G37" s="111" t="s">
        <v>3983</v>
      </c>
      <c r="H37" s="112" t="s">
        <v>3950</v>
      </c>
      <c r="I37" s="112" t="s">
        <v>22</v>
      </c>
      <c r="J37" s="112">
        <v>2022.0</v>
      </c>
      <c r="K37" s="113" t="str">
        <f t="shared" si="2"/>
        <v>45DSPRT2022</v>
      </c>
      <c r="L37" s="5" t="s">
        <v>24</v>
      </c>
      <c r="M37" s="112" t="s">
        <v>4122</v>
      </c>
      <c r="N37" s="114" t="s">
        <v>4123</v>
      </c>
      <c r="O37" s="115" t="str">
        <f>HYPERLINK("https://drive.google.com/file/d/1QLLZbD-m6I0Xosixevpvqe__3Vek7sPa/view?usp=drivesdk","45DSPRT2022")</f>
        <v>45DSPRT2022</v>
      </c>
      <c r="P37" s="112" t="s">
        <v>700</v>
      </c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</row>
    <row r="38">
      <c r="A38" s="72">
        <v>46.0</v>
      </c>
      <c r="B38" s="72" t="s">
        <v>4124</v>
      </c>
      <c r="C38" s="72" t="s">
        <v>4124</v>
      </c>
      <c r="D38" s="72" t="str">
        <f t="shared" si="1"/>
        <v>Jainam Rathod</v>
      </c>
      <c r="E38" s="110" t="s">
        <v>4033</v>
      </c>
      <c r="F38" s="72" t="s">
        <v>4125</v>
      </c>
      <c r="G38" s="111" t="s">
        <v>3983</v>
      </c>
      <c r="H38" s="112" t="s">
        <v>3950</v>
      </c>
      <c r="I38" s="112" t="s">
        <v>22</v>
      </c>
      <c r="J38" s="112">
        <v>2022.0</v>
      </c>
      <c r="K38" s="113" t="str">
        <f t="shared" si="2"/>
        <v>46DSPRT2022</v>
      </c>
      <c r="L38" s="5" t="s">
        <v>24</v>
      </c>
      <c r="M38" s="112" t="s">
        <v>4126</v>
      </c>
      <c r="N38" s="114" t="s">
        <v>4127</v>
      </c>
      <c r="O38" s="115" t="str">
        <f>HYPERLINK("https://drive.google.com/file/d/14zIkTG9MYgqWGOP1qd5ikUIEHKi5xc8F/view?usp=drivesdk","46DSPRT2022")</f>
        <v>46DSPRT2022</v>
      </c>
      <c r="P38" s="112" t="s">
        <v>700</v>
      </c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</row>
    <row r="39">
      <c r="A39" s="72">
        <v>47.0</v>
      </c>
      <c r="B39" s="72" t="s">
        <v>4128</v>
      </c>
      <c r="C39" s="72" t="s">
        <v>4129</v>
      </c>
      <c r="D39" s="72" t="str">
        <f t="shared" si="1"/>
        <v>Zahid Pathan</v>
      </c>
      <c r="E39" s="110" t="s">
        <v>3975</v>
      </c>
      <c r="F39" s="72" t="s">
        <v>4130</v>
      </c>
      <c r="G39" s="111" t="s">
        <v>3983</v>
      </c>
      <c r="H39" s="112" t="s">
        <v>3950</v>
      </c>
      <c r="I39" s="112" t="s">
        <v>22</v>
      </c>
      <c r="J39" s="112">
        <v>2022.0</v>
      </c>
      <c r="K39" s="113" t="str">
        <f t="shared" si="2"/>
        <v>47DSPRT2022</v>
      </c>
      <c r="L39" s="5" t="s">
        <v>24</v>
      </c>
      <c r="M39" s="112" t="s">
        <v>4131</v>
      </c>
      <c r="N39" s="114" t="s">
        <v>4132</v>
      </c>
      <c r="O39" s="115" t="str">
        <f>HYPERLINK("https://drive.google.com/file/d/1CNInFENi9MSRQUTypdSXMg1y-XhTiHbk/view?usp=drivesdk","47DSPRT2022")</f>
        <v>47DSPRT2022</v>
      </c>
      <c r="P39" s="112" t="s">
        <v>700</v>
      </c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</row>
    <row r="40">
      <c r="A40" s="72">
        <v>48.0</v>
      </c>
      <c r="B40" s="72" t="s">
        <v>4128</v>
      </c>
      <c r="C40" s="72" t="s">
        <v>4133</v>
      </c>
      <c r="D40" s="72" t="str">
        <f t="shared" si="1"/>
        <v>Rajeshwari Devaramani</v>
      </c>
      <c r="E40" s="110" t="s">
        <v>3975</v>
      </c>
      <c r="F40" s="72" t="s">
        <v>4134</v>
      </c>
      <c r="G40" s="111" t="s">
        <v>3983</v>
      </c>
      <c r="H40" s="112" t="s">
        <v>3950</v>
      </c>
      <c r="I40" s="112" t="s">
        <v>22</v>
      </c>
      <c r="J40" s="112">
        <v>2022.0</v>
      </c>
      <c r="K40" s="113" t="str">
        <f t="shared" si="2"/>
        <v>48DSPRT2022</v>
      </c>
      <c r="L40" s="5" t="s">
        <v>24</v>
      </c>
      <c r="M40" s="112" t="s">
        <v>4135</v>
      </c>
      <c r="N40" s="114" t="s">
        <v>4136</v>
      </c>
      <c r="O40" s="115" t="str">
        <f>HYPERLINK("https://drive.google.com/file/d/19FuO6Cp9A65ofqWFd_WOs5lI-EfXF3pM/view?usp=drivesdk","48DSPRT2022")</f>
        <v>48DSPRT2022</v>
      </c>
      <c r="P40" s="112" t="s">
        <v>700</v>
      </c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</row>
    <row r="41">
      <c r="A41" s="72">
        <v>49.0</v>
      </c>
      <c r="B41" s="72" t="s">
        <v>4137</v>
      </c>
      <c r="C41" s="72" t="s">
        <v>4138</v>
      </c>
      <c r="D41" s="72" t="str">
        <f t="shared" si="1"/>
        <v>Kollu Lavanya</v>
      </c>
      <c r="E41" s="110" t="s">
        <v>4139</v>
      </c>
      <c r="F41" s="72" t="s">
        <v>4140</v>
      </c>
      <c r="G41" s="111" t="s">
        <v>3983</v>
      </c>
      <c r="H41" s="112" t="s">
        <v>3950</v>
      </c>
      <c r="I41" s="112" t="s">
        <v>22</v>
      </c>
      <c r="J41" s="112">
        <v>2022.0</v>
      </c>
      <c r="K41" s="113" t="str">
        <f t="shared" si="2"/>
        <v>49DSPRT2022</v>
      </c>
      <c r="L41" s="5" t="s">
        <v>24</v>
      </c>
      <c r="M41" s="112" t="s">
        <v>4141</v>
      </c>
      <c r="N41" s="114" t="s">
        <v>4142</v>
      </c>
      <c r="O41" s="115" t="str">
        <f>HYPERLINK("https://drive.google.com/file/d/1NOrume3x_dR3nbcZgsdCD3ouOt8L3V7X/view?usp=drivesdk","49DSPRT2022")</f>
        <v>49DSPRT2022</v>
      </c>
      <c r="P41" s="112" t="s">
        <v>700</v>
      </c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</row>
    <row r="42">
      <c r="A42" s="72">
        <v>50.0</v>
      </c>
      <c r="B42" s="72" t="s">
        <v>4137</v>
      </c>
      <c r="C42" s="72" t="s">
        <v>4143</v>
      </c>
      <c r="D42" s="72" t="str">
        <f t="shared" si="1"/>
        <v>Bargavi</v>
      </c>
      <c r="E42" s="110" t="s">
        <v>4144</v>
      </c>
      <c r="F42" s="72" t="s">
        <v>4145</v>
      </c>
      <c r="G42" s="111" t="s">
        <v>3983</v>
      </c>
      <c r="H42" s="112" t="s">
        <v>3950</v>
      </c>
      <c r="I42" s="112" t="s">
        <v>22</v>
      </c>
      <c r="J42" s="112">
        <v>2022.0</v>
      </c>
      <c r="K42" s="113" t="str">
        <f t="shared" si="2"/>
        <v>50DSPRT2022</v>
      </c>
      <c r="L42" s="5" t="s">
        <v>24</v>
      </c>
      <c r="M42" s="112" t="s">
        <v>4146</v>
      </c>
      <c r="N42" s="114" t="s">
        <v>4147</v>
      </c>
      <c r="O42" s="115" t="str">
        <f>HYPERLINK("https://drive.google.com/file/d/1grNRQw7F8fBeUgXlzUIK3J-9nZgODA52/view?usp=drivesdk","50DSPRT2022")</f>
        <v>50DSPRT2022</v>
      </c>
      <c r="P42" s="112" t="s">
        <v>724</v>
      </c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</row>
    <row r="43">
      <c r="A43" s="72">
        <v>51.0</v>
      </c>
      <c r="B43" s="72" t="s">
        <v>3121</v>
      </c>
      <c r="C43" s="72" t="s">
        <v>3121</v>
      </c>
      <c r="D43" s="72" t="str">
        <f t="shared" si="1"/>
        <v>Abdulqadir Nulwalla</v>
      </c>
      <c r="E43" s="110" t="s">
        <v>4148</v>
      </c>
      <c r="F43" s="72" t="s">
        <v>3122</v>
      </c>
      <c r="G43" s="111" t="s">
        <v>3983</v>
      </c>
      <c r="H43" s="112" t="s">
        <v>3950</v>
      </c>
      <c r="I43" s="112" t="s">
        <v>22</v>
      </c>
      <c r="J43" s="112">
        <v>2022.0</v>
      </c>
      <c r="K43" s="113" t="str">
        <f t="shared" si="2"/>
        <v>51DSPRT2022</v>
      </c>
      <c r="L43" s="5" t="s">
        <v>24</v>
      </c>
      <c r="M43" s="112" t="s">
        <v>4149</v>
      </c>
      <c r="N43" s="114" t="s">
        <v>4150</v>
      </c>
      <c r="O43" s="115" t="str">
        <f>HYPERLINK("https://drive.google.com/file/d/1bOetOKAby-CCHaNcNVag52yRay24G2_w/view?usp=drivesdk","51DSPRT2022")</f>
        <v>51DSPRT2022</v>
      </c>
      <c r="P43" s="112" t="s">
        <v>724</v>
      </c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</row>
    <row r="44">
      <c r="A44" s="113"/>
      <c r="B44" s="113"/>
      <c r="C44" s="113"/>
      <c r="D44" s="113"/>
      <c r="E44" s="110"/>
      <c r="F44" s="113"/>
      <c r="G44" s="113"/>
      <c r="H44" s="113"/>
      <c r="I44" s="113"/>
      <c r="J44" s="113"/>
      <c r="K44" s="113"/>
      <c r="L44" s="10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</row>
    <row r="45">
      <c r="A45" s="113"/>
      <c r="B45" s="113"/>
      <c r="C45" s="113"/>
      <c r="D45" s="113"/>
      <c r="E45" s="110"/>
      <c r="F45" s="113"/>
      <c r="G45" s="113"/>
      <c r="H45" s="113"/>
      <c r="I45" s="113"/>
      <c r="J45" s="113"/>
      <c r="K45" s="113"/>
      <c r="L45" s="10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</row>
    <row r="46">
      <c r="A46" s="113"/>
      <c r="B46" s="113"/>
      <c r="C46" s="113"/>
      <c r="D46" s="113"/>
      <c r="E46" s="110"/>
      <c r="F46" s="113"/>
      <c r="G46" s="113"/>
      <c r="H46" s="113"/>
      <c r="I46" s="113"/>
      <c r="J46" s="113"/>
      <c r="K46" s="113"/>
      <c r="L46" s="10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</row>
    <row r="47">
      <c r="A47" s="113"/>
      <c r="B47" s="113"/>
      <c r="C47" s="113"/>
      <c r="D47" s="113"/>
      <c r="E47" s="110"/>
      <c r="F47" s="113"/>
      <c r="G47" s="113"/>
      <c r="H47" s="113"/>
      <c r="I47" s="113"/>
      <c r="J47" s="113"/>
      <c r="K47" s="113"/>
      <c r="L47" s="10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</row>
    <row r="48">
      <c r="A48" s="113"/>
      <c r="B48" s="113"/>
      <c r="C48" s="113"/>
      <c r="D48" s="113"/>
      <c r="E48" s="110"/>
      <c r="F48" s="113"/>
      <c r="G48" s="113"/>
      <c r="H48" s="113"/>
      <c r="I48" s="113"/>
      <c r="J48" s="113"/>
      <c r="K48" s="113"/>
      <c r="L48" s="10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</row>
    <row r="49">
      <c r="A49" s="113"/>
      <c r="B49" s="113"/>
      <c r="C49" s="113"/>
      <c r="D49" s="113"/>
      <c r="E49" s="110"/>
      <c r="F49" s="113"/>
      <c r="G49" s="113"/>
      <c r="H49" s="113"/>
      <c r="I49" s="113"/>
      <c r="J49" s="113"/>
      <c r="K49" s="113"/>
      <c r="L49" s="10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</row>
    <row r="50">
      <c r="A50" s="113"/>
      <c r="B50" s="113"/>
      <c r="C50" s="113"/>
      <c r="D50" s="113"/>
      <c r="E50" s="110"/>
      <c r="F50" s="113"/>
      <c r="G50" s="113"/>
      <c r="H50" s="113"/>
      <c r="I50" s="113"/>
      <c r="J50" s="113"/>
      <c r="K50" s="113"/>
      <c r="L50" s="10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</row>
    <row r="51">
      <c r="A51" s="113"/>
      <c r="B51" s="113"/>
      <c r="C51" s="113"/>
      <c r="D51" s="113"/>
      <c r="E51" s="110"/>
      <c r="F51" s="113"/>
      <c r="G51" s="113"/>
      <c r="H51" s="113"/>
      <c r="I51" s="113"/>
      <c r="J51" s="113"/>
      <c r="K51" s="113"/>
      <c r="L51" s="10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</row>
    <row r="52">
      <c r="A52" s="113"/>
      <c r="B52" s="113"/>
      <c r="C52" s="113"/>
      <c r="D52" s="113"/>
      <c r="E52" s="110"/>
      <c r="F52" s="113"/>
      <c r="G52" s="113"/>
      <c r="H52" s="113"/>
      <c r="I52" s="113"/>
      <c r="J52" s="113"/>
      <c r="K52" s="113"/>
      <c r="L52" s="10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</row>
    <row r="53">
      <c r="A53" s="113"/>
      <c r="B53" s="113"/>
      <c r="C53" s="113"/>
      <c r="D53" s="113"/>
      <c r="E53" s="110"/>
      <c r="F53" s="113"/>
      <c r="G53" s="113"/>
      <c r="H53" s="113"/>
      <c r="I53" s="113"/>
      <c r="J53" s="113"/>
      <c r="K53" s="113"/>
      <c r="L53" s="10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</row>
    <row r="54">
      <c r="A54" s="113"/>
      <c r="B54" s="113"/>
      <c r="C54" s="113"/>
      <c r="D54" s="113"/>
      <c r="E54" s="110"/>
      <c r="F54" s="113"/>
      <c r="G54" s="113"/>
      <c r="H54" s="113"/>
      <c r="I54" s="113"/>
      <c r="J54" s="113"/>
      <c r="K54" s="113"/>
      <c r="L54" s="10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</row>
    <row r="55">
      <c r="A55" s="113"/>
      <c r="B55" s="113"/>
      <c r="C55" s="113"/>
      <c r="D55" s="113"/>
      <c r="E55" s="110"/>
      <c r="F55" s="113"/>
      <c r="G55" s="113"/>
      <c r="H55" s="113"/>
      <c r="I55" s="113"/>
      <c r="J55" s="113"/>
      <c r="K55" s="113"/>
      <c r="L55" s="10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</row>
    <row r="56">
      <c r="A56" s="113"/>
      <c r="B56" s="113"/>
      <c r="C56" s="113"/>
      <c r="D56" s="113"/>
      <c r="E56" s="110"/>
      <c r="F56" s="113"/>
      <c r="G56" s="113"/>
      <c r="H56" s="113"/>
      <c r="I56" s="113"/>
      <c r="J56" s="113"/>
      <c r="K56" s="113"/>
      <c r="L56" s="10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</row>
    <row r="57">
      <c r="A57" s="113"/>
      <c r="B57" s="113"/>
      <c r="C57" s="113"/>
      <c r="D57" s="113"/>
      <c r="E57" s="110"/>
      <c r="F57" s="113"/>
      <c r="G57" s="113"/>
      <c r="H57" s="113"/>
      <c r="I57" s="113"/>
      <c r="J57" s="113"/>
      <c r="K57" s="113"/>
      <c r="L57" s="10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</row>
    <row r="58">
      <c r="A58" s="113"/>
      <c r="B58" s="113"/>
      <c r="C58" s="113"/>
      <c r="D58" s="113"/>
      <c r="E58" s="110"/>
      <c r="F58" s="113"/>
      <c r="G58" s="113"/>
      <c r="H58" s="113"/>
      <c r="I58" s="113"/>
      <c r="J58" s="113"/>
      <c r="K58" s="113"/>
      <c r="L58" s="10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</row>
    <row r="59">
      <c r="A59" s="113"/>
      <c r="B59" s="113"/>
      <c r="C59" s="113"/>
      <c r="D59" s="113"/>
      <c r="E59" s="110"/>
      <c r="F59" s="113"/>
      <c r="G59" s="113"/>
      <c r="H59" s="113"/>
      <c r="I59" s="113"/>
      <c r="J59" s="113"/>
      <c r="K59" s="113"/>
      <c r="L59" s="10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</row>
    <row r="60">
      <c r="A60" s="113"/>
      <c r="B60" s="113"/>
      <c r="C60" s="113"/>
      <c r="D60" s="113"/>
      <c r="E60" s="110"/>
      <c r="F60" s="113"/>
      <c r="G60" s="113"/>
      <c r="H60" s="113"/>
      <c r="I60" s="113"/>
      <c r="J60" s="113"/>
      <c r="K60" s="113"/>
      <c r="L60" s="10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</row>
    <row r="61">
      <c r="A61" s="113"/>
      <c r="B61" s="113"/>
      <c r="C61" s="113"/>
      <c r="D61" s="113"/>
      <c r="E61" s="110"/>
      <c r="F61" s="113"/>
      <c r="G61" s="113"/>
      <c r="H61" s="113"/>
      <c r="I61" s="113"/>
      <c r="J61" s="113"/>
      <c r="K61" s="113"/>
      <c r="L61" s="10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</row>
    <row r="62">
      <c r="A62" s="113"/>
      <c r="B62" s="113"/>
      <c r="C62" s="113"/>
      <c r="D62" s="113"/>
      <c r="E62" s="110"/>
      <c r="F62" s="113"/>
      <c r="G62" s="113"/>
      <c r="H62" s="113"/>
      <c r="I62" s="113"/>
      <c r="J62" s="113"/>
      <c r="K62" s="113"/>
      <c r="L62" s="10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</row>
    <row r="63">
      <c r="A63" s="113"/>
      <c r="B63" s="113"/>
      <c r="C63" s="113"/>
      <c r="D63" s="113"/>
      <c r="E63" s="110"/>
      <c r="F63" s="113"/>
      <c r="G63" s="113"/>
      <c r="H63" s="113"/>
      <c r="I63" s="113"/>
      <c r="J63" s="113"/>
      <c r="K63" s="113"/>
      <c r="L63" s="10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</row>
    <row r="64">
      <c r="A64" s="113"/>
      <c r="B64" s="113"/>
      <c r="C64" s="113"/>
      <c r="D64" s="113"/>
      <c r="E64" s="110"/>
      <c r="F64" s="113"/>
      <c r="G64" s="113"/>
      <c r="H64" s="113"/>
      <c r="I64" s="113"/>
      <c r="J64" s="113"/>
      <c r="K64" s="113"/>
      <c r="L64" s="10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</row>
    <row r="65">
      <c r="A65" s="113"/>
      <c r="B65" s="113"/>
      <c r="C65" s="113"/>
      <c r="D65" s="113"/>
      <c r="E65" s="110"/>
      <c r="F65" s="113"/>
      <c r="G65" s="113"/>
      <c r="H65" s="113"/>
      <c r="I65" s="113"/>
      <c r="J65" s="113"/>
      <c r="K65" s="113"/>
      <c r="L65" s="10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</row>
    <row r="66">
      <c r="A66" s="113"/>
      <c r="B66" s="113"/>
      <c r="C66" s="113"/>
      <c r="D66" s="113"/>
      <c r="E66" s="110"/>
      <c r="F66" s="113"/>
      <c r="G66" s="113"/>
      <c r="H66" s="113"/>
      <c r="I66" s="113"/>
      <c r="J66" s="113"/>
      <c r="K66" s="113"/>
      <c r="L66" s="10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</row>
    <row r="67">
      <c r="A67" s="113"/>
      <c r="B67" s="113"/>
      <c r="C67" s="113"/>
      <c r="D67" s="113"/>
      <c r="E67" s="110"/>
      <c r="F67" s="113"/>
      <c r="G67" s="113"/>
      <c r="H67" s="113"/>
      <c r="I67" s="113"/>
      <c r="J67" s="113"/>
      <c r="K67" s="113"/>
      <c r="L67" s="10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</row>
    <row r="68">
      <c r="A68" s="113"/>
      <c r="B68" s="113"/>
      <c r="C68" s="113"/>
      <c r="D68" s="113"/>
      <c r="E68" s="110"/>
      <c r="F68" s="113"/>
      <c r="G68" s="113"/>
      <c r="H68" s="113"/>
      <c r="I68" s="113"/>
      <c r="J68" s="113"/>
      <c r="K68" s="113"/>
      <c r="L68" s="10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</row>
    <row r="69">
      <c r="A69" s="113"/>
      <c r="B69" s="113"/>
      <c r="C69" s="113"/>
      <c r="D69" s="113"/>
      <c r="E69" s="110"/>
      <c r="F69" s="113"/>
      <c r="G69" s="113"/>
      <c r="H69" s="113"/>
      <c r="I69" s="113"/>
      <c r="J69" s="113"/>
      <c r="K69" s="113"/>
      <c r="L69" s="10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</row>
    <row r="70">
      <c r="A70" s="113"/>
      <c r="B70" s="113"/>
      <c r="C70" s="113"/>
      <c r="D70" s="113"/>
      <c r="E70" s="110"/>
      <c r="F70" s="113"/>
      <c r="G70" s="113"/>
      <c r="H70" s="113"/>
      <c r="I70" s="113"/>
      <c r="J70" s="113"/>
      <c r="K70" s="113"/>
      <c r="L70" s="10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</row>
    <row r="71">
      <c r="A71" s="113"/>
      <c r="B71" s="113"/>
      <c r="C71" s="113"/>
      <c r="D71" s="113"/>
      <c r="E71" s="110"/>
      <c r="F71" s="113"/>
      <c r="G71" s="113"/>
      <c r="H71" s="113"/>
      <c r="I71" s="113"/>
      <c r="J71" s="113"/>
      <c r="K71" s="113"/>
      <c r="L71" s="10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</row>
    <row r="72">
      <c r="A72" s="113"/>
      <c r="B72" s="113"/>
      <c r="C72" s="113"/>
      <c r="D72" s="113"/>
      <c r="E72" s="110"/>
      <c r="F72" s="113"/>
      <c r="G72" s="113"/>
      <c r="H72" s="113"/>
      <c r="I72" s="113"/>
      <c r="J72" s="113"/>
      <c r="K72" s="113"/>
      <c r="L72" s="10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</row>
    <row r="73">
      <c r="A73" s="113"/>
      <c r="B73" s="113"/>
      <c r="C73" s="113"/>
      <c r="D73" s="113"/>
      <c r="E73" s="110"/>
      <c r="F73" s="113"/>
      <c r="G73" s="113"/>
      <c r="H73" s="113"/>
      <c r="I73" s="113"/>
      <c r="J73" s="113"/>
      <c r="K73" s="113"/>
      <c r="L73" s="10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</row>
    <row r="74">
      <c r="A74" s="113"/>
      <c r="B74" s="113"/>
      <c r="C74" s="113"/>
      <c r="D74" s="113"/>
      <c r="E74" s="110"/>
      <c r="F74" s="113"/>
      <c r="G74" s="113"/>
      <c r="H74" s="113"/>
      <c r="I74" s="113"/>
      <c r="J74" s="113"/>
      <c r="K74" s="113"/>
      <c r="L74" s="10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</row>
    <row r="75">
      <c r="A75" s="113"/>
      <c r="B75" s="113"/>
      <c r="C75" s="113"/>
      <c r="D75" s="113"/>
      <c r="E75" s="110"/>
      <c r="F75" s="113"/>
      <c r="G75" s="113"/>
      <c r="H75" s="113"/>
      <c r="I75" s="113"/>
      <c r="J75" s="113"/>
      <c r="K75" s="113"/>
      <c r="L75" s="10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</row>
    <row r="76">
      <c r="A76" s="113"/>
      <c r="B76" s="113"/>
      <c r="C76" s="113"/>
      <c r="D76" s="113"/>
      <c r="E76" s="110"/>
      <c r="F76" s="113"/>
      <c r="G76" s="113"/>
      <c r="H76" s="113"/>
      <c r="I76" s="113"/>
      <c r="J76" s="113"/>
      <c r="K76" s="113"/>
      <c r="L76" s="10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</row>
    <row r="77">
      <c r="A77" s="113"/>
      <c r="B77" s="113"/>
      <c r="C77" s="113"/>
      <c r="D77" s="113"/>
      <c r="E77" s="110"/>
      <c r="F77" s="113"/>
      <c r="G77" s="113"/>
      <c r="H77" s="113"/>
      <c r="I77" s="113"/>
      <c r="J77" s="113"/>
      <c r="K77" s="113"/>
      <c r="L77" s="10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</row>
    <row r="78">
      <c r="A78" s="113"/>
      <c r="B78" s="113"/>
      <c r="C78" s="113"/>
      <c r="D78" s="113"/>
      <c r="E78" s="110"/>
      <c r="F78" s="113"/>
      <c r="G78" s="113"/>
      <c r="H78" s="113"/>
      <c r="I78" s="113"/>
      <c r="J78" s="113"/>
      <c r="K78" s="113"/>
      <c r="L78" s="10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</row>
    <row r="79">
      <c r="A79" s="113"/>
      <c r="B79" s="113"/>
      <c r="C79" s="113"/>
      <c r="D79" s="113"/>
      <c r="E79" s="110"/>
      <c r="F79" s="113"/>
      <c r="G79" s="113"/>
      <c r="H79" s="113"/>
      <c r="I79" s="113"/>
      <c r="J79" s="113"/>
      <c r="K79" s="113"/>
      <c r="L79" s="10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</row>
    <row r="80">
      <c r="A80" s="113"/>
      <c r="B80" s="113"/>
      <c r="C80" s="113"/>
      <c r="D80" s="113"/>
      <c r="E80" s="110"/>
      <c r="F80" s="113"/>
      <c r="G80" s="113"/>
      <c r="H80" s="113"/>
      <c r="I80" s="113"/>
      <c r="J80" s="113"/>
      <c r="K80" s="113"/>
      <c r="L80" s="10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</row>
    <row r="81">
      <c r="A81" s="113"/>
      <c r="B81" s="113"/>
      <c r="C81" s="113"/>
      <c r="D81" s="113"/>
      <c r="E81" s="110"/>
      <c r="F81" s="113"/>
      <c r="G81" s="113"/>
      <c r="H81" s="113"/>
      <c r="I81" s="113"/>
      <c r="J81" s="113"/>
      <c r="K81" s="113"/>
      <c r="L81" s="10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</row>
    <row r="82">
      <c r="A82" s="113"/>
      <c r="B82" s="113"/>
      <c r="C82" s="113"/>
      <c r="D82" s="113"/>
      <c r="E82" s="110"/>
      <c r="F82" s="113"/>
      <c r="G82" s="113"/>
      <c r="H82" s="113"/>
      <c r="I82" s="113"/>
      <c r="J82" s="113"/>
      <c r="K82" s="113"/>
      <c r="L82" s="10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</row>
    <row r="83">
      <c r="A83" s="113"/>
      <c r="B83" s="113"/>
      <c r="C83" s="113"/>
      <c r="D83" s="113"/>
      <c r="E83" s="110"/>
      <c r="F83" s="113"/>
      <c r="G83" s="113"/>
      <c r="H83" s="113"/>
      <c r="I83" s="113"/>
      <c r="J83" s="113"/>
      <c r="K83" s="113"/>
      <c r="L83" s="10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</row>
    <row r="84">
      <c r="A84" s="113"/>
      <c r="B84" s="113"/>
      <c r="C84" s="113"/>
      <c r="D84" s="113"/>
      <c r="E84" s="110"/>
      <c r="F84" s="113"/>
      <c r="G84" s="113"/>
      <c r="H84" s="113"/>
      <c r="I84" s="113"/>
      <c r="J84" s="113"/>
      <c r="K84" s="113"/>
      <c r="L84" s="10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</row>
    <row r="85">
      <c r="A85" s="113"/>
      <c r="B85" s="113"/>
      <c r="C85" s="113"/>
      <c r="D85" s="113"/>
      <c r="E85" s="110"/>
      <c r="F85" s="113"/>
      <c r="G85" s="113"/>
      <c r="H85" s="113"/>
      <c r="I85" s="113"/>
      <c r="J85" s="113"/>
      <c r="K85" s="113"/>
      <c r="L85" s="10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</row>
    <row r="86">
      <c r="A86" s="113"/>
      <c r="B86" s="113"/>
      <c r="C86" s="113"/>
      <c r="D86" s="113"/>
      <c r="E86" s="110"/>
      <c r="F86" s="113"/>
      <c r="G86" s="113"/>
      <c r="H86" s="113"/>
      <c r="I86" s="113"/>
      <c r="J86" s="113"/>
      <c r="K86" s="113"/>
      <c r="L86" s="10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</row>
    <row r="87">
      <c r="A87" s="113"/>
      <c r="B87" s="113"/>
      <c r="C87" s="113"/>
      <c r="D87" s="113"/>
      <c r="E87" s="110"/>
      <c r="F87" s="113"/>
      <c r="G87" s="113"/>
      <c r="H87" s="113"/>
      <c r="I87" s="113"/>
      <c r="J87" s="113"/>
      <c r="K87" s="113"/>
      <c r="L87" s="10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</row>
    <row r="88">
      <c r="A88" s="113"/>
      <c r="B88" s="113"/>
      <c r="C88" s="113"/>
      <c r="D88" s="113"/>
      <c r="E88" s="110"/>
      <c r="F88" s="113"/>
      <c r="G88" s="113"/>
      <c r="H88" s="113"/>
      <c r="I88" s="113"/>
      <c r="J88" s="113"/>
      <c r="K88" s="113"/>
      <c r="L88" s="10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</row>
    <row r="89">
      <c r="A89" s="113"/>
      <c r="B89" s="113"/>
      <c r="C89" s="113"/>
      <c r="D89" s="113"/>
      <c r="E89" s="110"/>
      <c r="F89" s="113"/>
      <c r="G89" s="113"/>
      <c r="H89" s="113"/>
      <c r="I89" s="113"/>
      <c r="J89" s="113"/>
      <c r="K89" s="113"/>
      <c r="L89" s="10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</row>
    <row r="90">
      <c r="A90" s="113"/>
      <c r="B90" s="113"/>
      <c r="C90" s="113"/>
      <c r="D90" s="113"/>
      <c r="E90" s="110"/>
      <c r="F90" s="113"/>
      <c r="G90" s="113"/>
      <c r="H90" s="113"/>
      <c r="I90" s="113"/>
      <c r="J90" s="113"/>
      <c r="K90" s="113"/>
      <c r="L90" s="10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</row>
    <row r="91">
      <c r="A91" s="113"/>
      <c r="B91" s="113"/>
      <c r="C91" s="113"/>
      <c r="D91" s="113"/>
      <c r="E91" s="110"/>
      <c r="F91" s="113"/>
      <c r="G91" s="113"/>
      <c r="H91" s="113"/>
      <c r="I91" s="113"/>
      <c r="J91" s="113"/>
      <c r="K91" s="113"/>
      <c r="L91" s="10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</row>
    <row r="92">
      <c r="A92" s="113"/>
      <c r="B92" s="113"/>
      <c r="C92" s="113"/>
      <c r="D92" s="113"/>
      <c r="E92" s="110"/>
      <c r="F92" s="113"/>
      <c r="G92" s="113"/>
      <c r="H92" s="113"/>
      <c r="I92" s="113"/>
      <c r="J92" s="113"/>
      <c r="K92" s="113"/>
      <c r="L92" s="10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</row>
    <row r="93">
      <c r="A93" s="113"/>
      <c r="B93" s="113"/>
      <c r="C93" s="113"/>
      <c r="D93" s="113"/>
      <c r="E93" s="110"/>
      <c r="F93" s="113"/>
      <c r="G93" s="113"/>
      <c r="H93" s="113"/>
      <c r="I93" s="113"/>
      <c r="J93" s="113"/>
      <c r="K93" s="113"/>
      <c r="L93" s="10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</row>
    <row r="94">
      <c r="A94" s="113"/>
      <c r="B94" s="113"/>
      <c r="C94" s="113"/>
      <c r="D94" s="113"/>
      <c r="E94" s="110"/>
      <c r="F94" s="113"/>
      <c r="G94" s="113"/>
      <c r="H94" s="113"/>
      <c r="I94" s="113"/>
      <c r="J94" s="113"/>
      <c r="K94" s="113"/>
      <c r="L94" s="10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</row>
    <row r="95">
      <c r="A95" s="113"/>
      <c r="B95" s="113"/>
      <c r="C95" s="113"/>
      <c r="D95" s="113"/>
      <c r="E95" s="110"/>
      <c r="F95" s="113"/>
      <c r="G95" s="113"/>
      <c r="H95" s="113"/>
      <c r="I95" s="113"/>
      <c r="J95" s="113"/>
      <c r="K95" s="113"/>
      <c r="L95" s="10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</row>
    <row r="96">
      <c r="A96" s="113"/>
      <c r="B96" s="113"/>
      <c r="C96" s="113"/>
      <c r="D96" s="113"/>
      <c r="E96" s="110"/>
      <c r="F96" s="113"/>
      <c r="G96" s="113"/>
      <c r="H96" s="113"/>
      <c r="I96" s="113"/>
      <c r="J96" s="113"/>
      <c r="K96" s="113"/>
      <c r="L96" s="10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</row>
    <row r="97">
      <c r="A97" s="113"/>
      <c r="B97" s="113"/>
      <c r="C97" s="113"/>
      <c r="D97" s="113"/>
      <c r="E97" s="110"/>
      <c r="F97" s="113"/>
      <c r="G97" s="113"/>
      <c r="H97" s="113"/>
      <c r="I97" s="113"/>
      <c r="J97" s="113"/>
      <c r="K97" s="113"/>
      <c r="L97" s="10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</row>
    <row r="98">
      <c r="A98" s="113"/>
      <c r="B98" s="113"/>
      <c r="C98" s="113"/>
      <c r="D98" s="113"/>
      <c r="E98" s="110"/>
      <c r="F98" s="113"/>
      <c r="G98" s="113"/>
      <c r="H98" s="113"/>
      <c r="I98" s="113"/>
      <c r="J98" s="113"/>
      <c r="K98" s="113"/>
      <c r="L98" s="10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</row>
    <row r="99">
      <c r="A99" s="113"/>
      <c r="B99" s="113"/>
      <c r="C99" s="113"/>
      <c r="D99" s="113"/>
      <c r="E99" s="110"/>
      <c r="F99" s="113"/>
      <c r="G99" s="113"/>
      <c r="H99" s="113"/>
      <c r="I99" s="113"/>
      <c r="J99" s="113"/>
      <c r="K99" s="113"/>
      <c r="L99" s="10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</row>
    <row r="100">
      <c r="A100" s="113"/>
      <c r="B100" s="113"/>
      <c r="C100" s="113"/>
      <c r="D100" s="113"/>
      <c r="E100" s="110"/>
      <c r="F100" s="113"/>
      <c r="G100" s="113"/>
      <c r="H100" s="113"/>
      <c r="I100" s="113"/>
      <c r="J100" s="113"/>
      <c r="K100" s="113"/>
      <c r="L100" s="10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</row>
    <row r="101">
      <c r="A101" s="113"/>
      <c r="B101" s="113"/>
      <c r="C101" s="113"/>
      <c r="D101" s="113"/>
      <c r="E101" s="110"/>
      <c r="F101" s="113"/>
      <c r="G101" s="113"/>
      <c r="H101" s="113"/>
      <c r="I101" s="113"/>
      <c r="J101" s="113"/>
      <c r="K101" s="113"/>
      <c r="L101" s="10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</row>
    <row r="102">
      <c r="A102" s="113"/>
      <c r="B102" s="113"/>
      <c r="C102" s="113"/>
      <c r="D102" s="113"/>
      <c r="E102" s="110"/>
      <c r="F102" s="113"/>
      <c r="G102" s="113"/>
      <c r="H102" s="113"/>
      <c r="I102" s="113"/>
      <c r="J102" s="113"/>
      <c r="K102" s="113"/>
      <c r="L102" s="10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</row>
    <row r="103">
      <c r="A103" s="113"/>
      <c r="B103" s="113"/>
      <c r="C103" s="113"/>
      <c r="D103" s="113"/>
      <c r="E103" s="110"/>
      <c r="F103" s="113"/>
      <c r="G103" s="113"/>
      <c r="H103" s="113"/>
      <c r="I103" s="113"/>
      <c r="J103" s="113"/>
      <c r="K103" s="113"/>
      <c r="L103" s="10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</row>
    <row r="104">
      <c r="A104" s="113"/>
      <c r="B104" s="113"/>
      <c r="C104" s="113"/>
      <c r="D104" s="113"/>
      <c r="E104" s="110"/>
      <c r="F104" s="113"/>
      <c r="G104" s="113"/>
      <c r="H104" s="113"/>
      <c r="I104" s="113"/>
      <c r="J104" s="113"/>
      <c r="K104" s="113"/>
      <c r="L104" s="10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</row>
    <row r="105">
      <c r="A105" s="113"/>
      <c r="B105" s="113"/>
      <c r="C105" s="113"/>
      <c r="D105" s="113"/>
      <c r="E105" s="110"/>
      <c r="F105" s="113"/>
      <c r="G105" s="113"/>
      <c r="H105" s="113"/>
      <c r="I105" s="113"/>
      <c r="J105" s="113"/>
      <c r="K105" s="113"/>
      <c r="L105" s="10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</row>
    <row r="106">
      <c r="A106" s="113"/>
      <c r="B106" s="113"/>
      <c r="C106" s="113"/>
      <c r="D106" s="113"/>
      <c r="E106" s="110"/>
      <c r="F106" s="113"/>
      <c r="G106" s="113"/>
      <c r="H106" s="113"/>
      <c r="I106" s="113"/>
      <c r="J106" s="113"/>
      <c r="K106" s="113"/>
      <c r="L106" s="10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</row>
    <row r="107">
      <c r="A107" s="113"/>
      <c r="B107" s="113"/>
      <c r="C107" s="113"/>
      <c r="D107" s="113"/>
      <c r="E107" s="110"/>
      <c r="F107" s="113"/>
      <c r="G107" s="113"/>
      <c r="H107" s="113"/>
      <c r="I107" s="113"/>
      <c r="J107" s="113"/>
      <c r="K107" s="113"/>
      <c r="L107" s="10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</row>
    <row r="108">
      <c r="A108" s="113"/>
      <c r="B108" s="113"/>
      <c r="C108" s="113"/>
      <c r="D108" s="113"/>
      <c r="E108" s="110"/>
      <c r="F108" s="113"/>
      <c r="G108" s="113"/>
      <c r="H108" s="113"/>
      <c r="I108" s="113"/>
      <c r="J108" s="113"/>
      <c r="K108" s="113"/>
      <c r="L108" s="10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</row>
    <row r="109">
      <c r="A109" s="113"/>
      <c r="B109" s="113"/>
      <c r="C109" s="113"/>
      <c r="D109" s="113"/>
      <c r="E109" s="110"/>
      <c r="F109" s="113"/>
      <c r="G109" s="113"/>
      <c r="H109" s="113"/>
      <c r="I109" s="113"/>
      <c r="J109" s="113"/>
      <c r="K109" s="113"/>
      <c r="L109" s="10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</row>
    <row r="110">
      <c r="A110" s="113"/>
      <c r="B110" s="113"/>
      <c r="C110" s="113"/>
      <c r="D110" s="113"/>
      <c r="E110" s="110"/>
      <c r="F110" s="113"/>
      <c r="G110" s="113"/>
      <c r="H110" s="113"/>
      <c r="I110" s="113"/>
      <c r="J110" s="113"/>
      <c r="K110" s="113"/>
      <c r="L110" s="10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</row>
    <row r="111">
      <c r="A111" s="113"/>
      <c r="B111" s="113"/>
      <c r="C111" s="113"/>
      <c r="D111" s="113"/>
      <c r="E111" s="110"/>
      <c r="F111" s="113"/>
      <c r="G111" s="113"/>
      <c r="H111" s="113"/>
      <c r="I111" s="113"/>
      <c r="J111" s="113"/>
      <c r="K111" s="113"/>
      <c r="L111" s="10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</row>
    <row r="112">
      <c r="A112" s="113"/>
      <c r="B112" s="113"/>
      <c r="C112" s="113"/>
      <c r="D112" s="113"/>
      <c r="E112" s="110"/>
      <c r="F112" s="113"/>
      <c r="G112" s="113"/>
      <c r="H112" s="113"/>
      <c r="I112" s="113"/>
      <c r="J112" s="113"/>
      <c r="K112" s="113"/>
      <c r="L112" s="10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</row>
    <row r="113">
      <c r="A113" s="113"/>
      <c r="B113" s="113"/>
      <c r="C113" s="113"/>
      <c r="D113" s="113"/>
      <c r="E113" s="110"/>
      <c r="F113" s="113"/>
      <c r="G113" s="113"/>
      <c r="H113" s="113"/>
      <c r="I113" s="113"/>
      <c r="J113" s="113"/>
      <c r="K113" s="113"/>
      <c r="L113" s="10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</row>
    <row r="114">
      <c r="A114" s="113"/>
      <c r="B114" s="113"/>
      <c r="C114" s="113"/>
      <c r="D114" s="113"/>
      <c r="E114" s="110"/>
      <c r="F114" s="113"/>
      <c r="G114" s="113"/>
      <c r="H114" s="113"/>
      <c r="I114" s="113"/>
      <c r="J114" s="113"/>
      <c r="K114" s="113"/>
      <c r="L114" s="10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</row>
    <row r="115">
      <c r="A115" s="113"/>
      <c r="B115" s="113"/>
      <c r="C115" s="113"/>
      <c r="D115" s="113"/>
      <c r="E115" s="110"/>
      <c r="F115" s="113"/>
      <c r="G115" s="113"/>
      <c r="H115" s="113"/>
      <c r="I115" s="113"/>
      <c r="J115" s="113"/>
      <c r="K115" s="113"/>
      <c r="L115" s="10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</row>
    <row r="116">
      <c r="A116" s="113"/>
      <c r="B116" s="113"/>
      <c r="C116" s="113"/>
      <c r="D116" s="113"/>
      <c r="E116" s="110"/>
      <c r="F116" s="113"/>
      <c r="G116" s="113"/>
      <c r="H116" s="113"/>
      <c r="I116" s="113"/>
      <c r="J116" s="113"/>
      <c r="K116" s="113"/>
      <c r="L116" s="10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</row>
    <row r="117">
      <c r="A117" s="113"/>
      <c r="B117" s="113"/>
      <c r="C117" s="113"/>
      <c r="D117" s="113"/>
      <c r="E117" s="110"/>
      <c r="F117" s="113"/>
      <c r="G117" s="113"/>
      <c r="H117" s="113"/>
      <c r="I117" s="113"/>
      <c r="J117" s="113"/>
      <c r="K117" s="113"/>
      <c r="L117" s="10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</row>
    <row r="118">
      <c r="A118" s="113"/>
      <c r="B118" s="113"/>
      <c r="C118" s="113"/>
      <c r="D118" s="113"/>
      <c r="E118" s="110"/>
      <c r="F118" s="113"/>
      <c r="G118" s="113"/>
      <c r="H118" s="113"/>
      <c r="I118" s="113"/>
      <c r="J118" s="113"/>
      <c r="K118" s="113"/>
      <c r="L118" s="10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</row>
    <row r="119">
      <c r="A119" s="113"/>
      <c r="B119" s="113"/>
      <c r="C119" s="113"/>
      <c r="D119" s="113"/>
      <c r="E119" s="110"/>
      <c r="F119" s="113"/>
      <c r="G119" s="113"/>
      <c r="H119" s="113"/>
      <c r="I119" s="113"/>
      <c r="J119" s="113"/>
      <c r="K119" s="113"/>
      <c r="L119" s="10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</row>
    <row r="120">
      <c r="A120" s="113"/>
      <c r="B120" s="113"/>
      <c r="C120" s="113"/>
      <c r="D120" s="113"/>
      <c r="E120" s="110"/>
      <c r="F120" s="113"/>
      <c r="G120" s="113"/>
      <c r="H120" s="113"/>
      <c r="I120" s="113"/>
      <c r="J120" s="113"/>
      <c r="K120" s="113"/>
      <c r="L120" s="10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</row>
    <row r="121">
      <c r="A121" s="113"/>
      <c r="B121" s="113"/>
      <c r="C121" s="113"/>
      <c r="D121" s="113"/>
      <c r="E121" s="110"/>
      <c r="F121" s="113"/>
      <c r="G121" s="113"/>
      <c r="H121" s="113"/>
      <c r="I121" s="113"/>
      <c r="J121" s="113"/>
      <c r="K121" s="113"/>
      <c r="L121" s="10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</row>
    <row r="122">
      <c r="A122" s="113"/>
      <c r="B122" s="113"/>
      <c r="C122" s="113"/>
      <c r="D122" s="113"/>
      <c r="E122" s="110"/>
      <c r="F122" s="113"/>
      <c r="G122" s="113"/>
      <c r="H122" s="113"/>
      <c r="I122" s="113"/>
      <c r="J122" s="113"/>
      <c r="K122" s="113"/>
      <c r="L122" s="10"/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  <c r="AA122" s="113"/>
      <c r="AB122" s="113"/>
    </row>
    <row r="123">
      <c r="A123" s="113"/>
      <c r="B123" s="113"/>
      <c r="C123" s="113"/>
      <c r="D123" s="113"/>
      <c r="E123" s="110"/>
      <c r="F123" s="113"/>
      <c r="G123" s="113"/>
      <c r="H123" s="113"/>
      <c r="I123" s="113"/>
      <c r="J123" s="113"/>
      <c r="K123" s="113"/>
      <c r="L123" s="10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  <c r="AA123" s="113"/>
      <c r="AB123" s="113"/>
    </row>
    <row r="124">
      <c r="A124" s="113"/>
      <c r="B124" s="113"/>
      <c r="C124" s="113"/>
      <c r="D124" s="113"/>
      <c r="E124" s="110"/>
      <c r="F124" s="113"/>
      <c r="G124" s="113"/>
      <c r="H124" s="113"/>
      <c r="I124" s="113"/>
      <c r="J124" s="113"/>
      <c r="K124" s="113"/>
      <c r="L124" s="10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  <c r="AA124" s="113"/>
      <c r="AB124" s="113"/>
    </row>
    <row r="125">
      <c r="A125" s="113"/>
      <c r="B125" s="113"/>
      <c r="C125" s="113"/>
      <c r="D125" s="113"/>
      <c r="E125" s="110"/>
      <c r="F125" s="113"/>
      <c r="G125" s="113"/>
      <c r="H125" s="113"/>
      <c r="I125" s="113"/>
      <c r="J125" s="113"/>
      <c r="K125" s="113"/>
      <c r="L125" s="10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  <c r="AA125" s="113"/>
      <c r="AB125" s="113"/>
    </row>
    <row r="126">
      <c r="A126" s="113"/>
      <c r="B126" s="113"/>
      <c r="C126" s="113"/>
      <c r="D126" s="113"/>
      <c r="E126" s="110"/>
      <c r="F126" s="113"/>
      <c r="G126" s="113"/>
      <c r="H126" s="113"/>
      <c r="I126" s="113"/>
      <c r="J126" s="113"/>
      <c r="K126" s="113"/>
      <c r="L126" s="10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</row>
    <row r="127">
      <c r="A127" s="113"/>
      <c r="B127" s="113"/>
      <c r="C127" s="113"/>
      <c r="D127" s="113"/>
      <c r="E127" s="110"/>
      <c r="F127" s="113"/>
      <c r="G127" s="113"/>
      <c r="H127" s="113"/>
      <c r="I127" s="113"/>
      <c r="J127" s="113"/>
      <c r="K127" s="113"/>
      <c r="L127" s="10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  <c r="AA127" s="113"/>
      <c r="AB127" s="113"/>
    </row>
    <row r="128">
      <c r="A128" s="113"/>
      <c r="B128" s="113"/>
      <c r="C128" s="113"/>
      <c r="D128" s="113"/>
      <c r="E128" s="110"/>
      <c r="F128" s="113"/>
      <c r="G128" s="113"/>
      <c r="H128" s="113"/>
      <c r="I128" s="113"/>
      <c r="J128" s="113"/>
      <c r="K128" s="113"/>
      <c r="L128" s="10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  <c r="AA128" s="113"/>
      <c r="AB128" s="113"/>
    </row>
    <row r="129">
      <c r="A129" s="113"/>
      <c r="B129" s="113"/>
      <c r="C129" s="113"/>
      <c r="D129" s="113"/>
      <c r="E129" s="110"/>
      <c r="F129" s="113"/>
      <c r="G129" s="113"/>
      <c r="H129" s="113"/>
      <c r="I129" s="113"/>
      <c r="J129" s="113"/>
      <c r="K129" s="113"/>
      <c r="L129" s="10"/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  <c r="AA129" s="113"/>
      <c r="AB129" s="113"/>
    </row>
    <row r="130">
      <c r="A130" s="113"/>
      <c r="B130" s="113"/>
      <c r="C130" s="113"/>
      <c r="D130" s="113"/>
      <c r="E130" s="110"/>
      <c r="F130" s="113"/>
      <c r="G130" s="113"/>
      <c r="H130" s="113"/>
      <c r="I130" s="113"/>
      <c r="J130" s="113"/>
      <c r="K130" s="113"/>
      <c r="L130" s="10"/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  <c r="AA130" s="113"/>
      <c r="AB130" s="113"/>
    </row>
    <row r="131">
      <c r="A131" s="113"/>
      <c r="B131" s="113"/>
      <c r="C131" s="113"/>
      <c r="D131" s="113"/>
      <c r="E131" s="110"/>
      <c r="F131" s="113"/>
      <c r="G131" s="113"/>
      <c r="H131" s="113"/>
      <c r="I131" s="113"/>
      <c r="J131" s="113"/>
      <c r="K131" s="113"/>
      <c r="L131" s="10"/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  <c r="AA131" s="113"/>
      <c r="AB131" s="113"/>
    </row>
    <row r="132">
      <c r="A132" s="113"/>
      <c r="B132" s="113"/>
      <c r="C132" s="113"/>
      <c r="D132" s="113"/>
      <c r="E132" s="110"/>
      <c r="F132" s="113"/>
      <c r="G132" s="113"/>
      <c r="H132" s="113"/>
      <c r="I132" s="113"/>
      <c r="J132" s="113"/>
      <c r="K132" s="113"/>
      <c r="L132" s="10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  <c r="AA132" s="113"/>
      <c r="AB132" s="113"/>
    </row>
    <row r="133">
      <c r="A133" s="113"/>
      <c r="B133" s="113"/>
      <c r="C133" s="113"/>
      <c r="D133" s="113"/>
      <c r="E133" s="110"/>
      <c r="F133" s="113"/>
      <c r="G133" s="113"/>
      <c r="H133" s="113"/>
      <c r="I133" s="113"/>
      <c r="J133" s="113"/>
      <c r="K133" s="113"/>
      <c r="L133" s="10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  <c r="AA133" s="113"/>
      <c r="AB133" s="113"/>
    </row>
    <row r="134">
      <c r="A134" s="113"/>
      <c r="B134" s="113"/>
      <c r="C134" s="113"/>
      <c r="D134" s="113"/>
      <c r="E134" s="110"/>
      <c r="F134" s="113"/>
      <c r="G134" s="113"/>
      <c r="H134" s="113"/>
      <c r="I134" s="113"/>
      <c r="J134" s="113"/>
      <c r="K134" s="113"/>
      <c r="L134" s="10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  <c r="AA134" s="113"/>
      <c r="AB134" s="113"/>
    </row>
    <row r="135">
      <c r="A135" s="113"/>
      <c r="B135" s="113"/>
      <c r="C135" s="113"/>
      <c r="D135" s="113"/>
      <c r="E135" s="110"/>
      <c r="F135" s="113"/>
      <c r="G135" s="113"/>
      <c r="H135" s="113"/>
      <c r="I135" s="113"/>
      <c r="J135" s="113"/>
      <c r="K135" s="113"/>
      <c r="L135" s="10"/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  <c r="AA135" s="113"/>
      <c r="AB135" s="113"/>
    </row>
    <row r="136">
      <c r="A136" s="113"/>
      <c r="B136" s="113"/>
      <c r="C136" s="113"/>
      <c r="D136" s="113"/>
      <c r="E136" s="110"/>
      <c r="F136" s="113"/>
      <c r="G136" s="113"/>
      <c r="H136" s="113"/>
      <c r="I136" s="113"/>
      <c r="J136" s="113"/>
      <c r="K136" s="113"/>
      <c r="L136" s="10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  <c r="AA136" s="113"/>
      <c r="AB136" s="113"/>
    </row>
    <row r="137">
      <c r="A137" s="113"/>
      <c r="B137" s="113"/>
      <c r="C137" s="113"/>
      <c r="D137" s="113"/>
      <c r="E137" s="110"/>
      <c r="F137" s="113"/>
      <c r="G137" s="113"/>
      <c r="H137" s="113"/>
      <c r="I137" s="113"/>
      <c r="J137" s="113"/>
      <c r="K137" s="113"/>
      <c r="L137" s="10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  <c r="AA137" s="113"/>
      <c r="AB137" s="113"/>
    </row>
    <row r="138">
      <c r="A138" s="113"/>
      <c r="B138" s="113"/>
      <c r="C138" s="113"/>
      <c r="D138" s="113"/>
      <c r="E138" s="110"/>
      <c r="F138" s="113"/>
      <c r="G138" s="113"/>
      <c r="H138" s="113"/>
      <c r="I138" s="113"/>
      <c r="J138" s="113"/>
      <c r="K138" s="113"/>
      <c r="L138" s="10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  <c r="AA138" s="113"/>
      <c r="AB138" s="113"/>
    </row>
    <row r="139">
      <c r="A139" s="113"/>
      <c r="B139" s="113"/>
      <c r="C139" s="113"/>
      <c r="D139" s="113"/>
      <c r="E139" s="110"/>
      <c r="F139" s="113"/>
      <c r="G139" s="113"/>
      <c r="H139" s="113"/>
      <c r="I139" s="113"/>
      <c r="J139" s="113"/>
      <c r="K139" s="113"/>
      <c r="L139" s="10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  <c r="AA139" s="113"/>
      <c r="AB139" s="113"/>
    </row>
    <row r="140">
      <c r="A140" s="113"/>
      <c r="B140" s="113"/>
      <c r="C140" s="113"/>
      <c r="D140" s="113"/>
      <c r="E140" s="110"/>
      <c r="F140" s="113"/>
      <c r="G140" s="113"/>
      <c r="H140" s="113"/>
      <c r="I140" s="113"/>
      <c r="J140" s="113"/>
      <c r="K140" s="113"/>
      <c r="L140" s="10"/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  <c r="AA140" s="113"/>
      <c r="AB140" s="113"/>
    </row>
    <row r="141">
      <c r="A141" s="113"/>
      <c r="B141" s="113"/>
      <c r="C141" s="113"/>
      <c r="D141" s="113"/>
      <c r="E141" s="110"/>
      <c r="F141" s="113"/>
      <c r="G141" s="113"/>
      <c r="H141" s="113"/>
      <c r="I141" s="113"/>
      <c r="J141" s="113"/>
      <c r="K141" s="113"/>
      <c r="L141" s="10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  <c r="AA141" s="113"/>
      <c r="AB141" s="113"/>
    </row>
    <row r="142">
      <c r="A142" s="113"/>
      <c r="B142" s="113"/>
      <c r="C142" s="113"/>
      <c r="D142" s="113"/>
      <c r="E142" s="110"/>
      <c r="F142" s="113"/>
      <c r="G142" s="113"/>
      <c r="H142" s="113"/>
      <c r="I142" s="113"/>
      <c r="J142" s="113"/>
      <c r="K142" s="113"/>
      <c r="L142" s="10"/>
      <c r="M142" s="113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  <c r="AA142" s="113"/>
      <c r="AB142" s="113"/>
    </row>
    <row r="143">
      <c r="A143" s="113"/>
      <c r="B143" s="113"/>
      <c r="C143" s="113"/>
      <c r="D143" s="113"/>
      <c r="E143" s="110"/>
      <c r="F143" s="113"/>
      <c r="G143" s="113"/>
      <c r="H143" s="113"/>
      <c r="I143" s="113"/>
      <c r="J143" s="113"/>
      <c r="K143" s="113"/>
      <c r="L143" s="10"/>
      <c r="M143" s="113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  <c r="AA143" s="113"/>
      <c r="AB143" s="113"/>
    </row>
    <row r="144">
      <c r="A144" s="113"/>
      <c r="B144" s="113"/>
      <c r="C144" s="113"/>
      <c r="D144" s="113"/>
      <c r="E144" s="110"/>
      <c r="F144" s="113"/>
      <c r="G144" s="113"/>
      <c r="H144" s="113"/>
      <c r="I144" s="113"/>
      <c r="J144" s="113"/>
      <c r="K144" s="113"/>
      <c r="L144" s="10"/>
      <c r="M144" s="113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  <c r="AA144" s="113"/>
      <c r="AB144" s="113"/>
    </row>
    <row r="145">
      <c r="A145" s="113"/>
      <c r="B145" s="113"/>
      <c r="C145" s="113"/>
      <c r="D145" s="113"/>
      <c r="E145" s="110"/>
      <c r="F145" s="113"/>
      <c r="G145" s="113"/>
      <c r="H145" s="113"/>
      <c r="I145" s="113"/>
      <c r="J145" s="113"/>
      <c r="K145" s="113"/>
      <c r="L145" s="10"/>
      <c r="M145" s="113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  <c r="AA145" s="113"/>
      <c r="AB145" s="113"/>
    </row>
    <row r="146">
      <c r="A146" s="113"/>
      <c r="B146" s="113"/>
      <c r="C146" s="113"/>
      <c r="D146" s="113"/>
      <c r="E146" s="110"/>
      <c r="F146" s="113"/>
      <c r="G146" s="113"/>
      <c r="H146" s="113"/>
      <c r="I146" s="113"/>
      <c r="J146" s="113"/>
      <c r="K146" s="113"/>
      <c r="L146" s="10"/>
      <c r="M146" s="113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  <c r="AA146" s="113"/>
      <c r="AB146" s="113"/>
    </row>
    <row r="147">
      <c r="A147" s="113"/>
      <c r="B147" s="113"/>
      <c r="C147" s="113"/>
      <c r="D147" s="113"/>
      <c r="E147" s="110"/>
      <c r="F147" s="113"/>
      <c r="G147" s="113"/>
      <c r="H147" s="113"/>
      <c r="I147" s="113"/>
      <c r="J147" s="113"/>
      <c r="K147" s="113"/>
      <c r="L147" s="10"/>
      <c r="M147" s="113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  <c r="AA147" s="113"/>
      <c r="AB147" s="113"/>
    </row>
    <row r="148">
      <c r="A148" s="113"/>
      <c r="B148" s="113"/>
      <c r="C148" s="113"/>
      <c r="D148" s="113"/>
      <c r="E148" s="110"/>
      <c r="F148" s="113"/>
      <c r="G148" s="113"/>
      <c r="H148" s="113"/>
      <c r="I148" s="113"/>
      <c r="J148" s="113"/>
      <c r="K148" s="113"/>
      <c r="L148" s="10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  <c r="AA148" s="113"/>
      <c r="AB148" s="113"/>
    </row>
    <row r="149">
      <c r="A149" s="113"/>
      <c r="B149" s="113"/>
      <c r="C149" s="113"/>
      <c r="D149" s="113"/>
      <c r="E149" s="110"/>
      <c r="F149" s="113"/>
      <c r="G149" s="113"/>
      <c r="H149" s="113"/>
      <c r="I149" s="113"/>
      <c r="J149" s="113"/>
      <c r="K149" s="113"/>
      <c r="L149" s="10"/>
      <c r="M149" s="113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  <c r="AA149" s="113"/>
      <c r="AB149" s="113"/>
    </row>
    <row r="150">
      <c r="A150" s="113"/>
      <c r="B150" s="113"/>
      <c r="C150" s="113"/>
      <c r="D150" s="113"/>
      <c r="E150" s="110"/>
      <c r="F150" s="113"/>
      <c r="G150" s="113"/>
      <c r="H150" s="113"/>
      <c r="I150" s="113"/>
      <c r="J150" s="113"/>
      <c r="K150" s="113"/>
      <c r="L150" s="10"/>
      <c r="M150" s="113"/>
      <c r="N150" s="113"/>
      <c r="O150" s="113"/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  <c r="AA150" s="113"/>
      <c r="AB150" s="113"/>
    </row>
    <row r="151">
      <c r="A151" s="113"/>
      <c r="B151" s="113"/>
      <c r="C151" s="113"/>
      <c r="D151" s="113"/>
      <c r="E151" s="110"/>
      <c r="F151" s="113"/>
      <c r="G151" s="113"/>
      <c r="H151" s="113"/>
      <c r="I151" s="113"/>
      <c r="J151" s="113"/>
      <c r="K151" s="113"/>
      <c r="L151" s="10"/>
      <c r="M151" s="113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  <c r="AA151" s="113"/>
      <c r="AB151" s="113"/>
    </row>
    <row r="152">
      <c r="A152" s="113"/>
      <c r="B152" s="113"/>
      <c r="C152" s="113"/>
      <c r="D152" s="113"/>
      <c r="E152" s="110"/>
      <c r="F152" s="113"/>
      <c r="G152" s="113"/>
      <c r="H152" s="113"/>
      <c r="I152" s="113"/>
      <c r="J152" s="113"/>
      <c r="K152" s="113"/>
      <c r="L152" s="10"/>
      <c r="M152" s="113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  <c r="AA152" s="113"/>
      <c r="AB152" s="113"/>
    </row>
    <row r="153">
      <c r="A153" s="113"/>
      <c r="B153" s="113"/>
      <c r="C153" s="113"/>
      <c r="D153" s="113"/>
      <c r="E153" s="110"/>
      <c r="F153" s="113"/>
      <c r="G153" s="113"/>
      <c r="H153" s="113"/>
      <c r="I153" s="113"/>
      <c r="J153" s="113"/>
      <c r="K153" s="113"/>
      <c r="L153" s="10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  <c r="AA153" s="113"/>
      <c r="AB153" s="113"/>
    </row>
    <row r="154">
      <c r="A154" s="113"/>
      <c r="B154" s="113"/>
      <c r="C154" s="113"/>
      <c r="D154" s="113"/>
      <c r="E154" s="110"/>
      <c r="F154" s="113"/>
      <c r="G154" s="113"/>
      <c r="H154" s="113"/>
      <c r="I154" s="113"/>
      <c r="J154" s="113"/>
      <c r="K154" s="113"/>
      <c r="L154" s="10"/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  <c r="AA154" s="113"/>
      <c r="AB154" s="113"/>
    </row>
    <row r="155">
      <c r="A155" s="113"/>
      <c r="B155" s="113"/>
      <c r="C155" s="113"/>
      <c r="D155" s="113"/>
      <c r="E155" s="110"/>
      <c r="F155" s="113"/>
      <c r="G155" s="113"/>
      <c r="H155" s="113"/>
      <c r="I155" s="113"/>
      <c r="J155" s="113"/>
      <c r="K155" s="113"/>
      <c r="L155" s="10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  <c r="AA155" s="113"/>
      <c r="AB155" s="113"/>
    </row>
    <row r="156">
      <c r="A156" s="113"/>
      <c r="B156" s="113"/>
      <c r="C156" s="113"/>
      <c r="D156" s="113"/>
      <c r="E156" s="110"/>
      <c r="F156" s="113"/>
      <c r="G156" s="113"/>
      <c r="H156" s="113"/>
      <c r="I156" s="113"/>
      <c r="J156" s="113"/>
      <c r="K156" s="113"/>
      <c r="L156" s="10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  <c r="AA156" s="113"/>
      <c r="AB156" s="113"/>
    </row>
    <row r="157">
      <c r="A157" s="113"/>
      <c r="B157" s="113"/>
      <c r="C157" s="113"/>
      <c r="D157" s="113"/>
      <c r="E157" s="110"/>
      <c r="F157" s="113"/>
      <c r="G157" s="113"/>
      <c r="H157" s="113"/>
      <c r="I157" s="113"/>
      <c r="J157" s="113"/>
      <c r="K157" s="113"/>
      <c r="L157" s="10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  <c r="AA157" s="113"/>
      <c r="AB157" s="113"/>
    </row>
    <row r="158">
      <c r="A158" s="113"/>
      <c r="B158" s="113"/>
      <c r="C158" s="113"/>
      <c r="D158" s="113"/>
      <c r="E158" s="110"/>
      <c r="F158" s="113"/>
      <c r="G158" s="113"/>
      <c r="H158" s="113"/>
      <c r="I158" s="113"/>
      <c r="J158" s="113"/>
      <c r="K158" s="113"/>
      <c r="L158" s="10"/>
      <c r="M158" s="113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  <c r="AA158" s="113"/>
      <c r="AB158" s="113"/>
    </row>
    <row r="159">
      <c r="A159" s="113"/>
      <c r="B159" s="113"/>
      <c r="C159" s="113"/>
      <c r="D159" s="113"/>
      <c r="E159" s="110"/>
      <c r="F159" s="113"/>
      <c r="G159" s="113"/>
      <c r="H159" s="113"/>
      <c r="I159" s="113"/>
      <c r="J159" s="113"/>
      <c r="K159" s="113"/>
      <c r="L159" s="10"/>
      <c r="M159" s="113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  <c r="AA159" s="113"/>
      <c r="AB159" s="113"/>
    </row>
    <row r="160">
      <c r="A160" s="113"/>
      <c r="B160" s="113"/>
      <c r="C160" s="113"/>
      <c r="D160" s="113"/>
      <c r="E160" s="110"/>
      <c r="F160" s="113"/>
      <c r="G160" s="113"/>
      <c r="H160" s="113"/>
      <c r="I160" s="113"/>
      <c r="J160" s="113"/>
      <c r="K160" s="113"/>
      <c r="L160" s="10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  <c r="AA160" s="113"/>
      <c r="AB160" s="113"/>
    </row>
    <row r="161">
      <c r="A161" s="113"/>
      <c r="B161" s="113"/>
      <c r="C161" s="113"/>
      <c r="D161" s="113"/>
      <c r="E161" s="110"/>
      <c r="F161" s="113"/>
      <c r="G161" s="113"/>
      <c r="H161" s="113"/>
      <c r="I161" s="113"/>
      <c r="J161" s="113"/>
      <c r="K161" s="113"/>
      <c r="L161" s="10"/>
      <c r="M161" s="113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  <c r="AA161" s="113"/>
      <c r="AB161" s="113"/>
    </row>
    <row r="162">
      <c r="A162" s="113"/>
      <c r="B162" s="113"/>
      <c r="C162" s="113"/>
      <c r="D162" s="113"/>
      <c r="E162" s="110"/>
      <c r="F162" s="113"/>
      <c r="G162" s="113"/>
      <c r="H162" s="113"/>
      <c r="I162" s="113"/>
      <c r="J162" s="113"/>
      <c r="K162" s="113"/>
      <c r="L162" s="10"/>
      <c r="M162" s="113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  <c r="AA162" s="113"/>
      <c r="AB162" s="113"/>
    </row>
    <row r="163">
      <c r="A163" s="113"/>
      <c r="B163" s="113"/>
      <c r="C163" s="113"/>
      <c r="D163" s="113"/>
      <c r="E163" s="110"/>
      <c r="F163" s="113"/>
      <c r="G163" s="113"/>
      <c r="H163" s="113"/>
      <c r="I163" s="113"/>
      <c r="J163" s="113"/>
      <c r="K163" s="113"/>
      <c r="L163" s="10"/>
      <c r="M163" s="113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  <c r="AA163" s="113"/>
      <c r="AB163" s="113"/>
    </row>
    <row r="164">
      <c r="A164" s="113"/>
      <c r="B164" s="113"/>
      <c r="C164" s="113"/>
      <c r="D164" s="113"/>
      <c r="E164" s="110"/>
      <c r="F164" s="113"/>
      <c r="G164" s="113"/>
      <c r="H164" s="113"/>
      <c r="I164" s="113"/>
      <c r="J164" s="113"/>
      <c r="K164" s="113"/>
      <c r="L164" s="10"/>
      <c r="M164" s="113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  <c r="AA164" s="113"/>
      <c r="AB164" s="113"/>
    </row>
    <row r="165">
      <c r="A165" s="113"/>
      <c r="B165" s="113"/>
      <c r="C165" s="113"/>
      <c r="D165" s="113"/>
      <c r="E165" s="110"/>
      <c r="F165" s="113"/>
      <c r="G165" s="113"/>
      <c r="H165" s="113"/>
      <c r="I165" s="113"/>
      <c r="J165" s="113"/>
      <c r="K165" s="113"/>
      <c r="L165" s="10"/>
      <c r="M165" s="113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  <c r="AA165" s="113"/>
      <c r="AB165" s="113"/>
    </row>
    <row r="166">
      <c r="A166" s="113"/>
      <c r="B166" s="113"/>
      <c r="C166" s="113"/>
      <c r="D166" s="113"/>
      <c r="E166" s="110"/>
      <c r="F166" s="113"/>
      <c r="G166" s="113"/>
      <c r="H166" s="113"/>
      <c r="I166" s="113"/>
      <c r="J166" s="113"/>
      <c r="K166" s="113"/>
      <c r="L166" s="10"/>
      <c r="M166" s="113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  <c r="AA166" s="113"/>
      <c r="AB166" s="113"/>
    </row>
    <row r="167">
      <c r="A167" s="113"/>
      <c r="B167" s="113"/>
      <c r="C167" s="113"/>
      <c r="D167" s="113"/>
      <c r="E167" s="110"/>
      <c r="F167" s="113"/>
      <c r="G167" s="113"/>
      <c r="H167" s="113"/>
      <c r="I167" s="113"/>
      <c r="J167" s="113"/>
      <c r="K167" s="113"/>
      <c r="L167" s="10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  <c r="AA167" s="113"/>
      <c r="AB167" s="113"/>
    </row>
    <row r="168">
      <c r="A168" s="113"/>
      <c r="B168" s="113"/>
      <c r="C168" s="113"/>
      <c r="D168" s="113"/>
      <c r="E168" s="110"/>
      <c r="F168" s="113"/>
      <c r="G168" s="113"/>
      <c r="H168" s="113"/>
      <c r="I168" s="113"/>
      <c r="J168" s="113"/>
      <c r="K168" s="113"/>
      <c r="L168" s="10"/>
      <c r="M168" s="113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  <c r="AA168" s="113"/>
      <c r="AB168" s="113"/>
    </row>
    <row r="169">
      <c r="A169" s="113"/>
      <c r="B169" s="113"/>
      <c r="C169" s="113"/>
      <c r="D169" s="113"/>
      <c r="E169" s="110"/>
      <c r="F169" s="113"/>
      <c r="G169" s="113"/>
      <c r="H169" s="113"/>
      <c r="I169" s="113"/>
      <c r="J169" s="113"/>
      <c r="K169" s="113"/>
      <c r="L169" s="10"/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  <c r="AA169" s="113"/>
      <c r="AB169" s="113"/>
    </row>
    <row r="170">
      <c r="A170" s="113"/>
      <c r="B170" s="113"/>
      <c r="C170" s="113"/>
      <c r="D170" s="113"/>
      <c r="E170" s="110"/>
      <c r="F170" s="113"/>
      <c r="G170" s="113"/>
      <c r="H170" s="113"/>
      <c r="I170" s="113"/>
      <c r="J170" s="113"/>
      <c r="K170" s="113"/>
      <c r="L170" s="10"/>
      <c r="M170" s="113"/>
      <c r="N170" s="113"/>
      <c r="O170" s="113"/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  <c r="AA170" s="113"/>
      <c r="AB170" s="113"/>
    </row>
    <row r="171">
      <c r="A171" s="113"/>
      <c r="B171" s="113"/>
      <c r="C171" s="113"/>
      <c r="D171" s="113"/>
      <c r="E171" s="110"/>
      <c r="F171" s="113"/>
      <c r="G171" s="113"/>
      <c r="H171" s="113"/>
      <c r="I171" s="113"/>
      <c r="J171" s="113"/>
      <c r="K171" s="113"/>
      <c r="L171" s="10"/>
      <c r="M171" s="113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  <c r="AA171" s="113"/>
      <c r="AB171" s="113"/>
    </row>
    <row r="172">
      <c r="A172" s="113"/>
      <c r="B172" s="113"/>
      <c r="C172" s="113"/>
      <c r="D172" s="113"/>
      <c r="E172" s="110"/>
      <c r="F172" s="113"/>
      <c r="G172" s="113"/>
      <c r="H172" s="113"/>
      <c r="I172" s="113"/>
      <c r="J172" s="113"/>
      <c r="K172" s="113"/>
      <c r="L172" s="10"/>
      <c r="M172" s="113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  <c r="AA172" s="113"/>
      <c r="AB172" s="113"/>
    </row>
    <row r="173">
      <c r="A173" s="113"/>
      <c r="B173" s="113"/>
      <c r="C173" s="113"/>
      <c r="D173" s="113"/>
      <c r="E173" s="110"/>
      <c r="F173" s="113"/>
      <c r="G173" s="113"/>
      <c r="H173" s="113"/>
      <c r="I173" s="113"/>
      <c r="J173" s="113"/>
      <c r="K173" s="113"/>
      <c r="L173" s="10"/>
      <c r="M173" s="113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  <c r="AA173" s="113"/>
      <c r="AB173" s="113"/>
    </row>
    <row r="174">
      <c r="A174" s="113"/>
      <c r="B174" s="113"/>
      <c r="C174" s="113"/>
      <c r="D174" s="113"/>
      <c r="E174" s="110"/>
      <c r="F174" s="113"/>
      <c r="G174" s="113"/>
      <c r="H174" s="113"/>
      <c r="I174" s="113"/>
      <c r="J174" s="113"/>
      <c r="K174" s="113"/>
      <c r="L174" s="10"/>
      <c r="M174" s="113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  <c r="AA174" s="113"/>
      <c r="AB174" s="113"/>
    </row>
    <row r="175">
      <c r="A175" s="113"/>
      <c r="B175" s="113"/>
      <c r="C175" s="113"/>
      <c r="D175" s="113"/>
      <c r="E175" s="110"/>
      <c r="F175" s="113"/>
      <c r="G175" s="113"/>
      <c r="H175" s="113"/>
      <c r="I175" s="113"/>
      <c r="J175" s="113"/>
      <c r="K175" s="113"/>
      <c r="L175" s="10"/>
      <c r="M175" s="113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  <c r="AA175" s="113"/>
      <c r="AB175" s="113"/>
    </row>
    <row r="176">
      <c r="A176" s="113"/>
      <c r="B176" s="113"/>
      <c r="C176" s="113"/>
      <c r="D176" s="113"/>
      <c r="E176" s="110"/>
      <c r="F176" s="113"/>
      <c r="G176" s="113"/>
      <c r="H176" s="113"/>
      <c r="I176" s="113"/>
      <c r="J176" s="113"/>
      <c r="K176" s="113"/>
      <c r="L176" s="10"/>
      <c r="M176" s="113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  <c r="AA176" s="113"/>
      <c r="AB176" s="113"/>
    </row>
    <row r="177">
      <c r="A177" s="113"/>
      <c r="B177" s="113"/>
      <c r="C177" s="113"/>
      <c r="D177" s="113"/>
      <c r="E177" s="110"/>
      <c r="F177" s="113"/>
      <c r="G177" s="113"/>
      <c r="H177" s="113"/>
      <c r="I177" s="113"/>
      <c r="J177" s="113"/>
      <c r="K177" s="113"/>
      <c r="L177" s="10"/>
      <c r="M177" s="113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  <c r="AA177" s="113"/>
      <c r="AB177" s="113"/>
    </row>
    <row r="178">
      <c r="A178" s="113"/>
      <c r="B178" s="113"/>
      <c r="C178" s="113"/>
      <c r="D178" s="113"/>
      <c r="E178" s="110"/>
      <c r="F178" s="113"/>
      <c r="G178" s="113"/>
      <c r="H178" s="113"/>
      <c r="I178" s="113"/>
      <c r="J178" s="113"/>
      <c r="K178" s="113"/>
      <c r="L178" s="10"/>
      <c r="M178" s="113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  <c r="AA178" s="113"/>
      <c r="AB178" s="113"/>
    </row>
    <row r="179">
      <c r="A179" s="113"/>
      <c r="B179" s="113"/>
      <c r="C179" s="113"/>
      <c r="D179" s="113"/>
      <c r="E179" s="110"/>
      <c r="F179" s="113"/>
      <c r="G179" s="113"/>
      <c r="H179" s="113"/>
      <c r="I179" s="113"/>
      <c r="J179" s="113"/>
      <c r="K179" s="113"/>
      <c r="L179" s="10"/>
      <c r="M179" s="113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  <c r="AA179" s="113"/>
      <c r="AB179" s="113"/>
    </row>
    <row r="180">
      <c r="A180" s="113"/>
      <c r="B180" s="113"/>
      <c r="C180" s="113"/>
      <c r="D180" s="113"/>
      <c r="E180" s="110"/>
      <c r="F180" s="113"/>
      <c r="G180" s="113"/>
      <c r="H180" s="113"/>
      <c r="I180" s="113"/>
      <c r="J180" s="113"/>
      <c r="K180" s="113"/>
      <c r="L180" s="10"/>
      <c r="M180" s="113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  <c r="AA180" s="113"/>
      <c r="AB180" s="113"/>
    </row>
    <row r="181">
      <c r="A181" s="113"/>
      <c r="B181" s="113"/>
      <c r="C181" s="113"/>
      <c r="D181" s="113"/>
      <c r="E181" s="110"/>
      <c r="F181" s="113"/>
      <c r="G181" s="113"/>
      <c r="H181" s="113"/>
      <c r="I181" s="113"/>
      <c r="J181" s="113"/>
      <c r="K181" s="113"/>
      <c r="L181" s="10"/>
      <c r="M181" s="113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  <c r="AA181" s="113"/>
      <c r="AB181" s="113"/>
    </row>
    <row r="182">
      <c r="A182" s="113"/>
      <c r="B182" s="113"/>
      <c r="C182" s="113"/>
      <c r="D182" s="113"/>
      <c r="E182" s="110"/>
      <c r="F182" s="113"/>
      <c r="G182" s="113"/>
      <c r="H182" s="113"/>
      <c r="I182" s="113"/>
      <c r="J182" s="113"/>
      <c r="K182" s="113"/>
      <c r="L182" s="10"/>
      <c r="M182" s="113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  <c r="AA182" s="113"/>
      <c r="AB182" s="113"/>
    </row>
    <row r="183">
      <c r="A183" s="113"/>
      <c r="B183" s="113"/>
      <c r="C183" s="113"/>
      <c r="D183" s="113"/>
      <c r="E183" s="110"/>
      <c r="F183" s="113"/>
      <c r="G183" s="113"/>
      <c r="H183" s="113"/>
      <c r="I183" s="113"/>
      <c r="J183" s="113"/>
      <c r="K183" s="113"/>
      <c r="L183" s="10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  <c r="AA183" s="113"/>
      <c r="AB183" s="113"/>
    </row>
    <row r="184">
      <c r="A184" s="113"/>
      <c r="B184" s="113"/>
      <c r="C184" s="113"/>
      <c r="D184" s="113"/>
      <c r="E184" s="110"/>
      <c r="F184" s="113"/>
      <c r="G184" s="113"/>
      <c r="H184" s="113"/>
      <c r="I184" s="113"/>
      <c r="J184" s="113"/>
      <c r="K184" s="113"/>
      <c r="L184" s="10"/>
      <c r="M184" s="113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  <c r="AA184" s="113"/>
      <c r="AB184" s="113"/>
    </row>
    <row r="185">
      <c r="A185" s="113"/>
      <c r="B185" s="113"/>
      <c r="C185" s="113"/>
      <c r="D185" s="113"/>
      <c r="E185" s="110"/>
      <c r="F185" s="113"/>
      <c r="G185" s="113"/>
      <c r="H185" s="113"/>
      <c r="I185" s="113"/>
      <c r="J185" s="113"/>
      <c r="K185" s="113"/>
      <c r="L185" s="10"/>
      <c r="M185" s="113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  <c r="AA185" s="113"/>
      <c r="AB185" s="113"/>
    </row>
    <row r="186">
      <c r="A186" s="113"/>
      <c r="B186" s="113"/>
      <c r="C186" s="113"/>
      <c r="D186" s="113"/>
      <c r="E186" s="110"/>
      <c r="F186" s="113"/>
      <c r="G186" s="113"/>
      <c r="H186" s="113"/>
      <c r="I186" s="113"/>
      <c r="J186" s="113"/>
      <c r="K186" s="113"/>
      <c r="L186" s="10"/>
      <c r="M186" s="113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  <c r="AA186" s="113"/>
      <c r="AB186" s="113"/>
    </row>
    <row r="187">
      <c r="A187" s="113"/>
      <c r="B187" s="113"/>
      <c r="C187" s="113"/>
      <c r="D187" s="113"/>
      <c r="E187" s="110"/>
      <c r="F187" s="113"/>
      <c r="G187" s="113"/>
      <c r="H187" s="113"/>
      <c r="I187" s="113"/>
      <c r="J187" s="113"/>
      <c r="K187" s="113"/>
      <c r="L187" s="10"/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  <c r="AA187" s="113"/>
      <c r="AB187" s="113"/>
    </row>
    <row r="188">
      <c r="A188" s="113"/>
      <c r="B188" s="113"/>
      <c r="C188" s="113"/>
      <c r="D188" s="113"/>
      <c r="E188" s="110"/>
      <c r="F188" s="113"/>
      <c r="G188" s="113"/>
      <c r="H188" s="113"/>
      <c r="I188" s="113"/>
      <c r="J188" s="113"/>
      <c r="K188" s="113"/>
      <c r="L188" s="10"/>
      <c r="M188" s="113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  <c r="AA188" s="113"/>
      <c r="AB188" s="113"/>
    </row>
    <row r="189">
      <c r="A189" s="113"/>
      <c r="B189" s="113"/>
      <c r="C189" s="113"/>
      <c r="D189" s="113"/>
      <c r="E189" s="110"/>
      <c r="F189" s="113"/>
      <c r="G189" s="113"/>
      <c r="H189" s="113"/>
      <c r="I189" s="113"/>
      <c r="J189" s="113"/>
      <c r="K189" s="113"/>
      <c r="L189" s="10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  <c r="AA189" s="113"/>
      <c r="AB189" s="113"/>
    </row>
    <row r="190">
      <c r="A190" s="113"/>
      <c r="B190" s="113"/>
      <c r="C190" s="113"/>
      <c r="D190" s="113"/>
      <c r="E190" s="110"/>
      <c r="F190" s="113"/>
      <c r="G190" s="113"/>
      <c r="H190" s="113"/>
      <c r="I190" s="113"/>
      <c r="J190" s="113"/>
      <c r="K190" s="113"/>
      <c r="L190" s="10"/>
      <c r="M190" s="113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  <c r="AA190" s="113"/>
      <c r="AB190" s="113"/>
    </row>
    <row r="191">
      <c r="A191" s="113"/>
      <c r="B191" s="113"/>
      <c r="C191" s="113"/>
      <c r="D191" s="113"/>
      <c r="E191" s="110"/>
      <c r="F191" s="113"/>
      <c r="G191" s="113"/>
      <c r="H191" s="113"/>
      <c r="I191" s="113"/>
      <c r="J191" s="113"/>
      <c r="K191" s="113"/>
      <c r="L191" s="10"/>
      <c r="M191" s="113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  <c r="AA191" s="113"/>
      <c r="AB191" s="113"/>
    </row>
    <row r="192">
      <c r="A192" s="113"/>
      <c r="B192" s="113"/>
      <c r="C192" s="113"/>
      <c r="D192" s="113"/>
      <c r="E192" s="110"/>
      <c r="F192" s="113"/>
      <c r="G192" s="113"/>
      <c r="H192" s="113"/>
      <c r="I192" s="113"/>
      <c r="J192" s="113"/>
      <c r="K192" s="113"/>
      <c r="L192" s="10"/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  <c r="AA192" s="113"/>
      <c r="AB192" s="113"/>
    </row>
    <row r="193">
      <c r="A193" s="113"/>
      <c r="B193" s="113"/>
      <c r="C193" s="113"/>
      <c r="D193" s="113"/>
      <c r="E193" s="110"/>
      <c r="F193" s="113"/>
      <c r="G193" s="113"/>
      <c r="H193" s="113"/>
      <c r="I193" s="113"/>
      <c r="J193" s="113"/>
      <c r="K193" s="113"/>
      <c r="L193" s="10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  <c r="AA193" s="113"/>
      <c r="AB193" s="113"/>
    </row>
    <row r="194">
      <c r="A194" s="113"/>
      <c r="B194" s="113"/>
      <c r="C194" s="113"/>
      <c r="D194" s="113"/>
      <c r="E194" s="110"/>
      <c r="F194" s="113"/>
      <c r="G194" s="113"/>
      <c r="H194" s="113"/>
      <c r="I194" s="113"/>
      <c r="J194" s="113"/>
      <c r="K194" s="113"/>
      <c r="L194" s="10"/>
      <c r="M194" s="113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  <c r="AA194" s="113"/>
      <c r="AB194" s="113"/>
    </row>
    <row r="195">
      <c r="A195" s="113"/>
      <c r="B195" s="113"/>
      <c r="C195" s="113"/>
      <c r="D195" s="113"/>
      <c r="E195" s="110"/>
      <c r="F195" s="113"/>
      <c r="G195" s="113"/>
      <c r="H195" s="113"/>
      <c r="I195" s="113"/>
      <c r="J195" s="113"/>
      <c r="K195" s="113"/>
      <c r="L195" s="10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  <c r="AA195" s="113"/>
      <c r="AB195" s="113"/>
    </row>
    <row r="196">
      <c r="A196" s="113"/>
      <c r="B196" s="113"/>
      <c r="C196" s="113"/>
      <c r="D196" s="113"/>
      <c r="E196" s="110"/>
      <c r="F196" s="113"/>
      <c r="G196" s="113"/>
      <c r="H196" s="113"/>
      <c r="I196" s="113"/>
      <c r="J196" s="113"/>
      <c r="K196" s="113"/>
      <c r="L196" s="10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  <c r="AA196" s="113"/>
      <c r="AB196" s="113"/>
    </row>
    <row r="197">
      <c r="A197" s="113"/>
      <c r="B197" s="113"/>
      <c r="C197" s="113"/>
      <c r="D197" s="113"/>
      <c r="E197" s="110"/>
      <c r="F197" s="113"/>
      <c r="G197" s="113"/>
      <c r="H197" s="113"/>
      <c r="I197" s="113"/>
      <c r="J197" s="113"/>
      <c r="K197" s="113"/>
      <c r="L197" s="10"/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  <c r="AA197" s="113"/>
      <c r="AB197" s="113"/>
    </row>
    <row r="198">
      <c r="A198" s="113"/>
      <c r="B198" s="113"/>
      <c r="C198" s="113"/>
      <c r="D198" s="113"/>
      <c r="E198" s="110"/>
      <c r="F198" s="113"/>
      <c r="G198" s="113"/>
      <c r="H198" s="113"/>
      <c r="I198" s="113"/>
      <c r="J198" s="113"/>
      <c r="K198" s="113"/>
      <c r="L198" s="10"/>
      <c r="M198" s="113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  <c r="AA198" s="113"/>
      <c r="AB198" s="113"/>
    </row>
    <row r="199">
      <c r="A199" s="113"/>
      <c r="B199" s="113"/>
      <c r="C199" s="113"/>
      <c r="D199" s="113"/>
      <c r="E199" s="110"/>
      <c r="F199" s="113"/>
      <c r="G199" s="113"/>
      <c r="H199" s="113"/>
      <c r="I199" s="113"/>
      <c r="J199" s="113"/>
      <c r="K199" s="113"/>
      <c r="L199" s="10"/>
      <c r="M199" s="113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  <c r="AA199" s="113"/>
      <c r="AB199" s="113"/>
    </row>
    <row r="200">
      <c r="A200" s="113"/>
      <c r="B200" s="113"/>
      <c r="C200" s="113"/>
      <c r="D200" s="113"/>
      <c r="E200" s="110"/>
      <c r="F200" s="113"/>
      <c r="G200" s="113"/>
      <c r="H200" s="113"/>
      <c r="I200" s="113"/>
      <c r="J200" s="113"/>
      <c r="K200" s="113"/>
      <c r="L200" s="10"/>
      <c r="M200" s="113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  <c r="AA200" s="113"/>
      <c r="AB200" s="113"/>
    </row>
    <row r="201">
      <c r="A201" s="113"/>
      <c r="B201" s="113"/>
      <c r="C201" s="113"/>
      <c r="D201" s="113"/>
      <c r="E201" s="110"/>
      <c r="F201" s="113"/>
      <c r="G201" s="113"/>
      <c r="H201" s="113"/>
      <c r="I201" s="113"/>
      <c r="J201" s="113"/>
      <c r="K201" s="113"/>
      <c r="L201" s="10"/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  <c r="AA201" s="113"/>
      <c r="AB201" s="113"/>
    </row>
    <row r="202">
      <c r="A202" s="113"/>
      <c r="B202" s="113"/>
      <c r="C202" s="113"/>
      <c r="D202" s="113"/>
      <c r="E202" s="110"/>
      <c r="F202" s="113"/>
      <c r="G202" s="113"/>
      <c r="H202" s="113"/>
      <c r="I202" s="113"/>
      <c r="J202" s="113"/>
      <c r="K202" s="113"/>
      <c r="L202" s="10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  <c r="AA202" s="113"/>
      <c r="AB202" s="113"/>
    </row>
    <row r="203">
      <c r="A203" s="113"/>
      <c r="B203" s="113"/>
      <c r="C203" s="113"/>
      <c r="D203" s="113"/>
      <c r="E203" s="110"/>
      <c r="F203" s="113"/>
      <c r="G203" s="113"/>
      <c r="H203" s="113"/>
      <c r="I203" s="113"/>
      <c r="J203" s="113"/>
      <c r="K203" s="113"/>
      <c r="L203" s="10"/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  <c r="AA203" s="113"/>
      <c r="AB203" s="113"/>
    </row>
    <row r="204">
      <c r="A204" s="113"/>
      <c r="B204" s="113"/>
      <c r="C204" s="113"/>
      <c r="D204" s="113"/>
      <c r="E204" s="110"/>
      <c r="F204" s="113"/>
      <c r="G204" s="113"/>
      <c r="H204" s="113"/>
      <c r="I204" s="113"/>
      <c r="J204" s="113"/>
      <c r="K204" s="113"/>
      <c r="L204" s="10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  <c r="AA204" s="113"/>
      <c r="AB204" s="113"/>
    </row>
    <row r="205">
      <c r="A205" s="113"/>
      <c r="B205" s="113"/>
      <c r="C205" s="113"/>
      <c r="D205" s="113"/>
      <c r="E205" s="110"/>
      <c r="F205" s="113"/>
      <c r="G205" s="113"/>
      <c r="H205" s="113"/>
      <c r="I205" s="113"/>
      <c r="J205" s="113"/>
      <c r="K205" s="113"/>
      <c r="L205" s="10"/>
      <c r="M205" s="113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  <c r="AA205" s="113"/>
      <c r="AB205" s="113"/>
    </row>
    <row r="206">
      <c r="A206" s="113"/>
      <c r="B206" s="113"/>
      <c r="C206" s="113"/>
      <c r="D206" s="113"/>
      <c r="E206" s="110"/>
      <c r="F206" s="113"/>
      <c r="G206" s="113"/>
      <c r="H206" s="113"/>
      <c r="I206" s="113"/>
      <c r="J206" s="113"/>
      <c r="K206" s="113"/>
      <c r="L206" s="10"/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  <c r="AA206" s="113"/>
      <c r="AB206" s="113"/>
    </row>
    <row r="207">
      <c r="A207" s="113"/>
      <c r="B207" s="113"/>
      <c r="C207" s="113"/>
      <c r="D207" s="113"/>
      <c r="E207" s="110"/>
      <c r="F207" s="113"/>
      <c r="G207" s="113"/>
      <c r="H207" s="113"/>
      <c r="I207" s="113"/>
      <c r="J207" s="113"/>
      <c r="K207" s="113"/>
      <c r="L207" s="10"/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  <c r="AA207" s="113"/>
      <c r="AB207" s="113"/>
    </row>
    <row r="208">
      <c r="A208" s="113"/>
      <c r="B208" s="113"/>
      <c r="C208" s="113"/>
      <c r="D208" s="113"/>
      <c r="E208" s="110"/>
      <c r="F208" s="113"/>
      <c r="G208" s="113"/>
      <c r="H208" s="113"/>
      <c r="I208" s="113"/>
      <c r="J208" s="113"/>
      <c r="K208" s="113"/>
      <c r="L208" s="10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  <c r="AA208" s="113"/>
      <c r="AB208" s="113"/>
    </row>
    <row r="209">
      <c r="A209" s="113"/>
      <c r="B209" s="113"/>
      <c r="C209" s="113"/>
      <c r="D209" s="113"/>
      <c r="E209" s="110"/>
      <c r="F209" s="113"/>
      <c r="G209" s="113"/>
      <c r="H209" s="113"/>
      <c r="I209" s="113"/>
      <c r="J209" s="113"/>
      <c r="K209" s="113"/>
      <c r="L209" s="10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  <c r="AA209" s="113"/>
      <c r="AB209" s="113"/>
    </row>
    <row r="210">
      <c r="A210" s="113"/>
      <c r="B210" s="113"/>
      <c r="C210" s="113"/>
      <c r="D210" s="113"/>
      <c r="E210" s="110"/>
      <c r="F210" s="113"/>
      <c r="G210" s="113"/>
      <c r="H210" s="113"/>
      <c r="I210" s="113"/>
      <c r="J210" s="113"/>
      <c r="K210" s="113"/>
      <c r="L210" s="10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  <c r="AA210" s="113"/>
      <c r="AB210" s="113"/>
    </row>
    <row r="211">
      <c r="A211" s="113"/>
      <c r="B211" s="113"/>
      <c r="C211" s="113"/>
      <c r="D211" s="113"/>
      <c r="E211" s="110"/>
      <c r="F211" s="113"/>
      <c r="G211" s="113"/>
      <c r="H211" s="113"/>
      <c r="I211" s="113"/>
      <c r="J211" s="113"/>
      <c r="K211" s="113"/>
      <c r="L211" s="10"/>
      <c r="M211" s="113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  <c r="AA211" s="113"/>
      <c r="AB211" s="113"/>
    </row>
    <row r="212">
      <c r="A212" s="113"/>
      <c r="B212" s="113"/>
      <c r="C212" s="113"/>
      <c r="D212" s="113"/>
      <c r="E212" s="110"/>
      <c r="F212" s="113"/>
      <c r="G212" s="113"/>
      <c r="H212" s="113"/>
      <c r="I212" s="113"/>
      <c r="J212" s="113"/>
      <c r="K212" s="113"/>
      <c r="L212" s="10"/>
      <c r="M212" s="113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  <c r="AA212" s="113"/>
      <c r="AB212" s="113"/>
    </row>
    <row r="213">
      <c r="A213" s="113"/>
      <c r="B213" s="113"/>
      <c r="C213" s="113"/>
      <c r="D213" s="113"/>
      <c r="E213" s="110"/>
      <c r="F213" s="113"/>
      <c r="G213" s="113"/>
      <c r="H213" s="113"/>
      <c r="I213" s="113"/>
      <c r="J213" s="113"/>
      <c r="K213" s="113"/>
      <c r="L213" s="10"/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  <c r="AA213" s="113"/>
      <c r="AB213" s="113"/>
    </row>
    <row r="214">
      <c r="A214" s="113"/>
      <c r="B214" s="113"/>
      <c r="C214" s="113"/>
      <c r="D214" s="113"/>
      <c r="E214" s="110"/>
      <c r="F214" s="113"/>
      <c r="G214" s="113"/>
      <c r="H214" s="113"/>
      <c r="I214" s="113"/>
      <c r="J214" s="113"/>
      <c r="K214" s="113"/>
      <c r="L214" s="10"/>
      <c r="M214" s="113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  <c r="AA214" s="113"/>
      <c r="AB214" s="113"/>
    </row>
    <row r="215">
      <c r="A215" s="113"/>
      <c r="B215" s="113"/>
      <c r="C215" s="113"/>
      <c r="D215" s="113"/>
      <c r="E215" s="110"/>
      <c r="F215" s="113"/>
      <c r="G215" s="113"/>
      <c r="H215" s="113"/>
      <c r="I215" s="113"/>
      <c r="J215" s="113"/>
      <c r="K215" s="113"/>
      <c r="L215" s="10"/>
      <c r="M215" s="113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  <c r="AA215" s="113"/>
      <c r="AB215" s="113"/>
    </row>
    <row r="216">
      <c r="A216" s="113"/>
      <c r="B216" s="113"/>
      <c r="C216" s="113"/>
      <c r="D216" s="113"/>
      <c r="E216" s="110"/>
      <c r="F216" s="113"/>
      <c r="G216" s="113"/>
      <c r="H216" s="113"/>
      <c r="I216" s="113"/>
      <c r="J216" s="113"/>
      <c r="K216" s="113"/>
      <c r="L216" s="10"/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  <c r="AA216" s="113"/>
      <c r="AB216" s="113"/>
    </row>
    <row r="217">
      <c r="A217" s="113"/>
      <c r="B217" s="113"/>
      <c r="C217" s="113"/>
      <c r="D217" s="113"/>
      <c r="E217" s="110"/>
      <c r="F217" s="113"/>
      <c r="G217" s="113"/>
      <c r="H217" s="113"/>
      <c r="I217" s="113"/>
      <c r="J217" s="113"/>
      <c r="K217" s="113"/>
      <c r="L217" s="10"/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  <c r="AA217" s="113"/>
      <c r="AB217" s="113"/>
    </row>
    <row r="218">
      <c r="A218" s="113"/>
      <c r="B218" s="113"/>
      <c r="C218" s="113"/>
      <c r="D218" s="113"/>
      <c r="E218" s="110"/>
      <c r="F218" s="113"/>
      <c r="G218" s="113"/>
      <c r="H218" s="113"/>
      <c r="I218" s="113"/>
      <c r="J218" s="113"/>
      <c r="K218" s="113"/>
      <c r="L218" s="10"/>
      <c r="M218" s="113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  <c r="AA218" s="113"/>
      <c r="AB218" s="113"/>
    </row>
    <row r="219">
      <c r="A219" s="113"/>
      <c r="B219" s="113"/>
      <c r="C219" s="113"/>
      <c r="D219" s="113"/>
      <c r="E219" s="110"/>
      <c r="F219" s="113"/>
      <c r="G219" s="113"/>
      <c r="H219" s="113"/>
      <c r="I219" s="113"/>
      <c r="J219" s="113"/>
      <c r="K219" s="113"/>
      <c r="L219" s="10"/>
      <c r="M219" s="113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  <c r="AA219" s="113"/>
      <c r="AB219" s="113"/>
    </row>
    <row r="220">
      <c r="A220" s="113"/>
      <c r="B220" s="113"/>
      <c r="C220" s="113"/>
      <c r="D220" s="113"/>
      <c r="E220" s="110"/>
      <c r="F220" s="113"/>
      <c r="G220" s="113"/>
      <c r="H220" s="113"/>
      <c r="I220" s="113"/>
      <c r="J220" s="113"/>
      <c r="K220" s="113"/>
      <c r="L220" s="10"/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  <c r="AA220" s="113"/>
      <c r="AB220" s="113"/>
    </row>
    <row r="221">
      <c r="A221" s="113"/>
      <c r="B221" s="113"/>
      <c r="C221" s="113"/>
      <c r="D221" s="113"/>
      <c r="E221" s="110"/>
      <c r="F221" s="113"/>
      <c r="G221" s="113"/>
      <c r="H221" s="113"/>
      <c r="I221" s="113"/>
      <c r="J221" s="113"/>
      <c r="K221" s="113"/>
      <c r="L221" s="10"/>
      <c r="M221" s="113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  <c r="AA221" s="113"/>
      <c r="AB221" s="113"/>
    </row>
    <row r="222">
      <c r="A222" s="113"/>
      <c r="B222" s="113"/>
      <c r="C222" s="113"/>
      <c r="D222" s="113"/>
      <c r="E222" s="110"/>
      <c r="F222" s="113"/>
      <c r="G222" s="113"/>
      <c r="H222" s="113"/>
      <c r="I222" s="113"/>
      <c r="J222" s="113"/>
      <c r="K222" s="113"/>
      <c r="L222" s="10"/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  <c r="AA222" s="113"/>
      <c r="AB222" s="113"/>
    </row>
    <row r="223">
      <c r="A223" s="113"/>
      <c r="B223" s="113"/>
      <c r="C223" s="113"/>
      <c r="D223" s="113"/>
      <c r="E223" s="110"/>
      <c r="F223" s="113"/>
      <c r="G223" s="113"/>
      <c r="H223" s="113"/>
      <c r="I223" s="113"/>
      <c r="J223" s="113"/>
      <c r="K223" s="113"/>
      <c r="L223" s="10"/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  <c r="AA223" s="113"/>
      <c r="AB223" s="113"/>
    </row>
    <row r="224">
      <c r="A224" s="113"/>
      <c r="B224" s="113"/>
      <c r="C224" s="113"/>
      <c r="D224" s="113"/>
      <c r="E224" s="110"/>
      <c r="F224" s="113"/>
      <c r="G224" s="113"/>
      <c r="H224" s="113"/>
      <c r="I224" s="113"/>
      <c r="J224" s="113"/>
      <c r="K224" s="113"/>
      <c r="L224" s="10"/>
      <c r="M224" s="113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  <c r="AA224" s="113"/>
      <c r="AB224" s="113"/>
    </row>
    <row r="225">
      <c r="A225" s="113"/>
      <c r="B225" s="113"/>
      <c r="C225" s="113"/>
      <c r="D225" s="113"/>
      <c r="E225" s="110"/>
      <c r="F225" s="113"/>
      <c r="G225" s="113"/>
      <c r="H225" s="113"/>
      <c r="I225" s="113"/>
      <c r="J225" s="113"/>
      <c r="K225" s="113"/>
      <c r="L225" s="10"/>
      <c r="M225" s="113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  <c r="AA225" s="113"/>
      <c r="AB225" s="113"/>
    </row>
    <row r="226">
      <c r="A226" s="113"/>
      <c r="B226" s="113"/>
      <c r="C226" s="113"/>
      <c r="D226" s="113"/>
      <c r="E226" s="110"/>
      <c r="F226" s="113"/>
      <c r="G226" s="113"/>
      <c r="H226" s="113"/>
      <c r="I226" s="113"/>
      <c r="J226" s="113"/>
      <c r="K226" s="113"/>
      <c r="L226" s="10"/>
      <c r="M226" s="113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  <c r="AA226" s="113"/>
      <c r="AB226" s="113"/>
    </row>
    <row r="227">
      <c r="A227" s="113"/>
      <c r="B227" s="113"/>
      <c r="C227" s="113"/>
      <c r="D227" s="113"/>
      <c r="E227" s="110"/>
      <c r="F227" s="113"/>
      <c r="G227" s="113"/>
      <c r="H227" s="113"/>
      <c r="I227" s="113"/>
      <c r="J227" s="113"/>
      <c r="K227" s="113"/>
      <c r="L227" s="10"/>
      <c r="M227" s="113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  <c r="AA227" s="113"/>
      <c r="AB227" s="113"/>
    </row>
    <row r="228">
      <c r="A228" s="113"/>
      <c r="B228" s="113"/>
      <c r="C228" s="113"/>
      <c r="D228" s="113"/>
      <c r="E228" s="110"/>
      <c r="F228" s="113"/>
      <c r="G228" s="113"/>
      <c r="H228" s="113"/>
      <c r="I228" s="113"/>
      <c r="J228" s="113"/>
      <c r="K228" s="113"/>
      <c r="L228" s="10"/>
      <c r="M228" s="113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  <c r="AA228" s="113"/>
      <c r="AB228" s="113"/>
    </row>
    <row r="229">
      <c r="A229" s="113"/>
      <c r="B229" s="113"/>
      <c r="C229" s="113"/>
      <c r="D229" s="113"/>
      <c r="E229" s="110"/>
      <c r="F229" s="113"/>
      <c r="G229" s="113"/>
      <c r="H229" s="113"/>
      <c r="I229" s="113"/>
      <c r="J229" s="113"/>
      <c r="K229" s="113"/>
      <c r="L229" s="10"/>
      <c r="M229" s="113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  <c r="AA229" s="113"/>
      <c r="AB229" s="113"/>
    </row>
    <row r="230">
      <c r="A230" s="113"/>
      <c r="B230" s="113"/>
      <c r="C230" s="113"/>
      <c r="D230" s="113"/>
      <c r="E230" s="110"/>
      <c r="F230" s="113"/>
      <c r="G230" s="113"/>
      <c r="H230" s="113"/>
      <c r="I230" s="113"/>
      <c r="J230" s="113"/>
      <c r="K230" s="113"/>
      <c r="L230" s="10"/>
      <c r="M230" s="113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  <c r="AA230" s="113"/>
      <c r="AB230" s="113"/>
    </row>
    <row r="231">
      <c r="A231" s="113"/>
      <c r="B231" s="113"/>
      <c r="C231" s="113"/>
      <c r="D231" s="113"/>
      <c r="E231" s="110"/>
      <c r="F231" s="113"/>
      <c r="G231" s="113"/>
      <c r="H231" s="113"/>
      <c r="I231" s="113"/>
      <c r="J231" s="113"/>
      <c r="K231" s="113"/>
      <c r="L231" s="10"/>
      <c r="M231" s="113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  <c r="AA231" s="113"/>
      <c r="AB231" s="113"/>
    </row>
    <row r="232">
      <c r="A232" s="113"/>
      <c r="B232" s="113"/>
      <c r="C232" s="113"/>
      <c r="D232" s="113"/>
      <c r="E232" s="110"/>
      <c r="F232" s="113"/>
      <c r="G232" s="113"/>
      <c r="H232" s="113"/>
      <c r="I232" s="113"/>
      <c r="J232" s="113"/>
      <c r="K232" s="113"/>
      <c r="L232" s="10"/>
      <c r="M232" s="113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  <c r="AA232" s="113"/>
      <c r="AB232" s="113"/>
    </row>
    <row r="233">
      <c r="A233" s="113"/>
      <c r="B233" s="113"/>
      <c r="C233" s="113"/>
      <c r="D233" s="113"/>
      <c r="E233" s="110"/>
      <c r="F233" s="113"/>
      <c r="G233" s="113"/>
      <c r="H233" s="113"/>
      <c r="I233" s="113"/>
      <c r="J233" s="113"/>
      <c r="K233" s="113"/>
      <c r="L233" s="10"/>
      <c r="M233" s="113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  <c r="AA233" s="113"/>
      <c r="AB233" s="113"/>
    </row>
    <row r="234">
      <c r="A234" s="113"/>
      <c r="B234" s="113"/>
      <c r="C234" s="113"/>
      <c r="D234" s="113"/>
      <c r="E234" s="110"/>
      <c r="F234" s="113"/>
      <c r="G234" s="113"/>
      <c r="H234" s="113"/>
      <c r="I234" s="113"/>
      <c r="J234" s="113"/>
      <c r="K234" s="113"/>
      <c r="L234" s="10"/>
      <c r="M234" s="113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  <c r="AA234" s="113"/>
      <c r="AB234" s="113"/>
    </row>
    <row r="235">
      <c r="A235" s="113"/>
      <c r="B235" s="113"/>
      <c r="C235" s="113"/>
      <c r="D235" s="113"/>
      <c r="E235" s="110"/>
      <c r="F235" s="113"/>
      <c r="G235" s="113"/>
      <c r="H235" s="113"/>
      <c r="I235" s="113"/>
      <c r="J235" s="113"/>
      <c r="K235" s="113"/>
      <c r="L235" s="10"/>
      <c r="M235" s="113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  <c r="AA235" s="113"/>
      <c r="AB235" s="113"/>
    </row>
    <row r="236">
      <c r="A236" s="113"/>
      <c r="B236" s="113"/>
      <c r="C236" s="113"/>
      <c r="D236" s="113"/>
      <c r="E236" s="110"/>
      <c r="F236" s="113"/>
      <c r="G236" s="113"/>
      <c r="H236" s="113"/>
      <c r="I236" s="113"/>
      <c r="J236" s="113"/>
      <c r="K236" s="113"/>
      <c r="L236" s="10"/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  <c r="AA236" s="113"/>
      <c r="AB236" s="113"/>
    </row>
    <row r="237">
      <c r="A237" s="113"/>
      <c r="B237" s="113"/>
      <c r="C237" s="113"/>
      <c r="D237" s="113"/>
      <c r="E237" s="110"/>
      <c r="F237" s="113"/>
      <c r="G237" s="113"/>
      <c r="H237" s="113"/>
      <c r="I237" s="113"/>
      <c r="J237" s="113"/>
      <c r="K237" s="113"/>
      <c r="L237" s="10"/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  <c r="AA237" s="113"/>
      <c r="AB237" s="113"/>
    </row>
    <row r="238">
      <c r="A238" s="113"/>
      <c r="B238" s="113"/>
      <c r="C238" s="113"/>
      <c r="D238" s="113"/>
      <c r="E238" s="110"/>
      <c r="F238" s="113"/>
      <c r="G238" s="113"/>
      <c r="H238" s="113"/>
      <c r="I238" s="113"/>
      <c r="J238" s="113"/>
      <c r="K238" s="113"/>
      <c r="L238" s="10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  <c r="AA238" s="113"/>
      <c r="AB238" s="113"/>
    </row>
    <row r="239">
      <c r="A239" s="113"/>
      <c r="B239" s="113"/>
      <c r="C239" s="113"/>
      <c r="D239" s="113"/>
      <c r="E239" s="110"/>
      <c r="F239" s="113"/>
      <c r="G239" s="113"/>
      <c r="H239" s="113"/>
      <c r="I239" s="113"/>
      <c r="J239" s="113"/>
      <c r="K239" s="113"/>
      <c r="L239" s="10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  <c r="AA239" s="113"/>
      <c r="AB239" s="113"/>
    </row>
    <row r="240">
      <c r="A240" s="113"/>
      <c r="B240" s="113"/>
      <c r="C240" s="113"/>
      <c r="D240" s="113"/>
      <c r="E240" s="110"/>
      <c r="F240" s="113"/>
      <c r="G240" s="113"/>
      <c r="H240" s="113"/>
      <c r="I240" s="113"/>
      <c r="J240" s="113"/>
      <c r="K240" s="113"/>
      <c r="L240" s="10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  <c r="AA240" s="113"/>
      <c r="AB240" s="113"/>
    </row>
    <row r="241">
      <c r="A241" s="113"/>
      <c r="B241" s="113"/>
      <c r="C241" s="113"/>
      <c r="D241" s="113"/>
      <c r="E241" s="110"/>
      <c r="F241" s="113"/>
      <c r="G241" s="113"/>
      <c r="H241" s="113"/>
      <c r="I241" s="113"/>
      <c r="J241" s="113"/>
      <c r="K241" s="113"/>
      <c r="L241" s="10"/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  <c r="AA241" s="113"/>
      <c r="AB241" s="113"/>
    </row>
    <row r="242">
      <c r="A242" s="113"/>
      <c r="B242" s="113"/>
      <c r="C242" s="113"/>
      <c r="D242" s="113"/>
      <c r="E242" s="110"/>
      <c r="F242" s="113"/>
      <c r="G242" s="113"/>
      <c r="H242" s="113"/>
      <c r="I242" s="113"/>
      <c r="J242" s="113"/>
      <c r="K242" s="113"/>
      <c r="L242" s="10"/>
      <c r="M242" s="113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  <c r="AA242" s="113"/>
      <c r="AB242" s="113"/>
    </row>
    <row r="243">
      <c r="A243" s="113"/>
      <c r="B243" s="113"/>
      <c r="C243" s="113"/>
      <c r="D243" s="113"/>
      <c r="E243" s="110"/>
      <c r="F243" s="113"/>
      <c r="G243" s="113"/>
      <c r="H243" s="113"/>
      <c r="I243" s="113"/>
      <c r="J243" s="113"/>
      <c r="K243" s="113"/>
      <c r="L243" s="10"/>
      <c r="M243" s="113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  <c r="AA243" s="113"/>
      <c r="AB243" s="113"/>
    </row>
    <row r="244">
      <c r="A244" s="113"/>
      <c r="B244" s="113"/>
      <c r="C244" s="113"/>
      <c r="D244" s="113"/>
      <c r="E244" s="110"/>
      <c r="F244" s="113"/>
      <c r="G244" s="113"/>
      <c r="H244" s="113"/>
      <c r="I244" s="113"/>
      <c r="J244" s="113"/>
      <c r="K244" s="113"/>
      <c r="L244" s="10"/>
      <c r="M244" s="113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  <c r="AA244" s="113"/>
      <c r="AB244" s="113"/>
    </row>
    <row r="245">
      <c r="A245" s="113"/>
      <c r="B245" s="113"/>
      <c r="C245" s="113"/>
      <c r="D245" s="113"/>
      <c r="E245" s="110"/>
      <c r="F245" s="113"/>
      <c r="G245" s="113"/>
      <c r="H245" s="113"/>
      <c r="I245" s="113"/>
      <c r="J245" s="113"/>
      <c r="K245" s="113"/>
      <c r="L245" s="10"/>
      <c r="M245" s="113"/>
      <c r="N245" s="113"/>
      <c r="O245" s="113"/>
      <c r="P245" s="113"/>
      <c r="Q245" s="113"/>
      <c r="R245" s="113"/>
      <c r="S245" s="113"/>
      <c r="T245" s="113"/>
      <c r="U245" s="113"/>
      <c r="V245" s="113"/>
      <c r="W245" s="113"/>
      <c r="X245" s="113"/>
      <c r="Y245" s="113"/>
      <c r="Z245" s="113"/>
      <c r="AA245" s="113"/>
      <c r="AB245" s="113"/>
    </row>
    <row r="246">
      <c r="A246" s="113"/>
      <c r="B246" s="113"/>
      <c r="C246" s="113"/>
      <c r="D246" s="113"/>
      <c r="E246" s="110"/>
      <c r="F246" s="113"/>
      <c r="G246" s="113"/>
      <c r="H246" s="113"/>
      <c r="I246" s="113"/>
      <c r="J246" s="113"/>
      <c r="K246" s="113"/>
      <c r="L246" s="10"/>
      <c r="M246" s="113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  <c r="AA246" s="113"/>
      <c r="AB246" s="113"/>
    </row>
    <row r="247">
      <c r="A247" s="113"/>
      <c r="B247" s="113"/>
      <c r="C247" s="113"/>
      <c r="D247" s="113"/>
      <c r="E247" s="110"/>
      <c r="F247" s="113"/>
      <c r="G247" s="113"/>
      <c r="H247" s="113"/>
      <c r="I247" s="113"/>
      <c r="J247" s="113"/>
      <c r="K247" s="113"/>
      <c r="L247" s="10"/>
      <c r="M247" s="113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  <c r="AA247" s="113"/>
      <c r="AB247" s="113"/>
    </row>
    <row r="248">
      <c r="A248" s="113"/>
      <c r="B248" s="113"/>
      <c r="C248" s="113"/>
      <c r="D248" s="113"/>
      <c r="E248" s="110"/>
      <c r="F248" s="113"/>
      <c r="G248" s="113"/>
      <c r="H248" s="113"/>
      <c r="I248" s="113"/>
      <c r="J248" s="113"/>
      <c r="K248" s="113"/>
      <c r="L248" s="10"/>
      <c r="M248" s="113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  <c r="AA248" s="113"/>
      <c r="AB248" s="113"/>
    </row>
    <row r="249">
      <c r="A249" s="113"/>
      <c r="B249" s="113"/>
      <c r="C249" s="113"/>
      <c r="D249" s="113"/>
      <c r="E249" s="110"/>
      <c r="F249" s="113"/>
      <c r="G249" s="113"/>
      <c r="H249" s="113"/>
      <c r="I249" s="113"/>
      <c r="J249" s="113"/>
      <c r="K249" s="113"/>
      <c r="L249" s="10"/>
      <c r="M249" s="113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  <c r="AA249" s="113"/>
      <c r="AB249" s="113"/>
    </row>
    <row r="250">
      <c r="A250" s="113"/>
      <c r="B250" s="113"/>
      <c r="C250" s="113"/>
      <c r="D250" s="113"/>
      <c r="E250" s="110"/>
      <c r="F250" s="113"/>
      <c r="G250" s="113"/>
      <c r="H250" s="113"/>
      <c r="I250" s="113"/>
      <c r="J250" s="113"/>
      <c r="K250" s="113"/>
      <c r="L250" s="10"/>
      <c r="M250" s="113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  <c r="AA250" s="113"/>
      <c r="AB250" s="113"/>
    </row>
    <row r="251">
      <c r="A251" s="113"/>
      <c r="B251" s="113"/>
      <c r="C251" s="113"/>
      <c r="D251" s="113"/>
      <c r="E251" s="110"/>
      <c r="F251" s="113"/>
      <c r="G251" s="113"/>
      <c r="H251" s="113"/>
      <c r="I251" s="113"/>
      <c r="J251" s="113"/>
      <c r="K251" s="113"/>
      <c r="L251" s="10"/>
      <c r="M251" s="113"/>
      <c r="N251" s="113"/>
      <c r="O251" s="113"/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  <c r="AA251" s="113"/>
      <c r="AB251" s="113"/>
    </row>
    <row r="252">
      <c r="A252" s="113"/>
      <c r="B252" s="113"/>
      <c r="C252" s="113"/>
      <c r="D252" s="113"/>
      <c r="E252" s="110"/>
      <c r="F252" s="113"/>
      <c r="G252" s="113"/>
      <c r="H252" s="113"/>
      <c r="I252" s="113"/>
      <c r="J252" s="113"/>
      <c r="K252" s="113"/>
      <c r="L252" s="10"/>
      <c r="M252" s="113"/>
      <c r="N252" s="113"/>
      <c r="O252" s="113"/>
      <c r="P252" s="113"/>
      <c r="Q252" s="113"/>
      <c r="R252" s="113"/>
      <c r="S252" s="113"/>
      <c r="T252" s="113"/>
      <c r="U252" s="113"/>
      <c r="V252" s="113"/>
      <c r="W252" s="113"/>
      <c r="X252" s="113"/>
      <c r="Y252" s="113"/>
      <c r="Z252" s="113"/>
      <c r="AA252" s="113"/>
      <c r="AB252" s="113"/>
    </row>
    <row r="253">
      <c r="A253" s="113"/>
      <c r="B253" s="113"/>
      <c r="C253" s="113"/>
      <c r="D253" s="113"/>
      <c r="E253" s="110"/>
      <c r="F253" s="113"/>
      <c r="G253" s="113"/>
      <c r="H253" s="113"/>
      <c r="I253" s="113"/>
      <c r="J253" s="113"/>
      <c r="K253" s="113"/>
      <c r="L253" s="10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  <c r="AA253" s="113"/>
      <c r="AB253" s="113"/>
    </row>
    <row r="254">
      <c r="A254" s="113"/>
      <c r="B254" s="113"/>
      <c r="C254" s="113"/>
      <c r="D254" s="113"/>
      <c r="E254" s="110"/>
      <c r="F254" s="113"/>
      <c r="G254" s="113"/>
      <c r="H254" s="113"/>
      <c r="I254" s="113"/>
      <c r="J254" s="113"/>
      <c r="K254" s="113"/>
      <c r="L254" s="10"/>
      <c r="M254" s="113"/>
      <c r="N254" s="113"/>
      <c r="O254" s="113"/>
      <c r="P254" s="113"/>
      <c r="Q254" s="113"/>
      <c r="R254" s="113"/>
      <c r="S254" s="113"/>
      <c r="T254" s="113"/>
      <c r="U254" s="113"/>
      <c r="V254" s="113"/>
      <c r="W254" s="113"/>
      <c r="X254" s="113"/>
      <c r="Y254" s="113"/>
      <c r="Z254" s="113"/>
      <c r="AA254" s="113"/>
      <c r="AB254" s="113"/>
    </row>
    <row r="255">
      <c r="A255" s="113"/>
      <c r="B255" s="113"/>
      <c r="C255" s="113"/>
      <c r="D255" s="113"/>
      <c r="E255" s="110"/>
      <c r="F255" s="113"/>
      <c r="G255" s="113"/>
      <c r="H255" s="113"/>
      <c r="I255" s="113"/>
      <c r="J255" s="113"/>
      <c r="K255" s="113"/>
      <c r="L255" s="10"/>
      <c r="M255" s="113"/>
      <c r="N255" s="113"/>
      <c r="O255" s="113"/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  <c r="AA255" s="113"/>
      <c r="AB255" s="113"/>
    </row>
    <row r="256">
      <c r="A256" s="113"/>
      <c r="B256" s="113"/>
      <c r="C256" s="113"/>
      <c r="D256" s="113"/>
      <c r="E256" s="110"/>
      <c r="F256" s="113"/>
      <c r="G256" s="113"/>
      <c r="H256" s="113"/>
      <c r="I256" s="113"/>
      <c r="J256" s="113"/>
      <c r="K256" s="113"/>
      <c r="L256" s="10"/>
      <c r="M256" s="113"/>
      <c r="N256" s="113"/>
      <c r="O256" s="113"/>
      <c r="P256" s="113"/>
      <c r="Q256" s="113"/>
      <c r="R256" s="113"/>
      <c r="S256" s="113"/>
      <c r="T256" s="113"/>
      <c r="U256" s="113"/>
      <c r="V256" s="113"/>
      <c r="W256" s="113"/>
      <c r="X256" s="113"/>
      <c r="Y256" s="113"/>
      <c r="Z256" s="113"/>
      <c r="AA256" s="113"/>
      <c r="AB256" s="113"/>
    </row>
    <row r="257">
      <c r="A257" s="113"/>
      <c r="B257" s="113"/>
      <c r="C257" s="113"/>
      <c r="D257" s="113"/>
      <c r="E257" s="110"/>
      <c r="F257" s="113"/>
      <c r="G257" s="113"/>
      <c r="H257" s="113"/>
      <c r="I257" s="113"/>
      <c r="J257" s="113"/>
      <c r="K257" s="113"/>
      <c r="L257" s="10"/>
      <c r="M257" s="113"/>
      <c r="N257" s="113"/>
      <c r="O257" s="113"/>
      <c r="P257" s="113"/>
      <c r="Q257" s="113"/>
      <c r="R257" s="113"/>
      <c r="S257" s="113"/>
      <c r="T257" s="113"/>
      <c r="U257" s="113"/>
      <c r="V257" s="113"/>
      <c r="W257" s="113"/>
      <c r="X257" s="113"/>
      <c r="Y257" s="113"/>
      <c r="Z257" s="113"/>
      <c r="AA257" s="113"/>
      <c r="AB257" s="113"/>
    </row>
    <row r="258">
      <c r="A258" s="113"/>
      <c r="B258" s="113"/>
      <c r="C258" s="113"/>
      <c r="D258" s="113"/>
      <c r="E258" s="110"/>
      <c r="F258" s="113"/>
      <c r="G258" s="113"/>
      <c r="H258" s="113"/>
      <c r="I258" s="113"/>
      <c r="J258" s="113"/>
      <c r="K258" s="113"/>
      <c r="L258" s="10"/>
      <c r="M258" s="113"/>
      <c r="N258" s="113"/>
      <c r="O258" s="113"/>
      <c r="P258" s="113"/>
      <c r="Q258" s="113"/>
      <c r="R258" s="113"/>
      <c r="S258" s="113"/>
      <c r="T258" s="113"/>
      <c r="U258" s="113"/>
      <c r="V258" s="113"/>
      <c r="W258" s="113"/>
      <c r="X258" s="113"/>
      <c r="Y258" s="113"/>
      <c r="Z258" s="113"/>
      <c r="AA258" s="113"/>
      <c r="AB258" s="113"/>
    </row>
    <row r="259">
      <c r="A259" s="113"/>
      <c r="B259" s="113"/>
      <c r="C259" s="113"/>
      <c r="D259" s="113"/>
      <c r="E259" s="110"/>
      <c r="F259" s="113"/>
      <c r="G259" s="113"/>
      <c r="H259" s="113"/>
      <c r="I259" s="113"/>
      <c r="J259" s="113"/>
      <c r="K259" s="113"/>
      <c r="L259" s="10"/>
      <c r="M259" s="113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  <c r="AA259" s="113"/>
      <c r="AB259" s="113"/>
    </row>
    <row r="260">
      <c r="A260" s="113"/>
      <c r="B260" s="113"/>
      <c r="C260" s="113"/>
      <c r="D260" s="113"/>
      <c r="E260" s="110"/>
      <c r="F260" s="113"/>
      <c r="G260" s="113"/>
      <c r="H260" s="113"/>
      <c r="I260" s="113"/>
      <c r="J260" s="113"/>
      <c r="K260" s="113"/>
      <c r="L260" s="10"/>
      <c r="M260" s="113"/>
      <c r="N260" s="113"/>
      <c r="O260" s="113"/>
      <c r="P260" s="113"/>
      <c r="Q260" s="113"/>
      <c r="R260" s="113"/>
      <c r="S260" s="113"/>
      <c r="T260" s="113"/>
      <c r="U260" s="113"/>
      <c r="V260" s="113"/>
      <c r="W260" s="113"/>
      <c r="X260" s="113"/>
      <c r="Y260" s="113"/>
      <c r="Z260" s="113"/>
      <c r="AA260" s="113"/>
      <c r="AB260" s="113"/>
    </row>
    <row r="261">
      <c r="A261" s="113"/>
      <c r="B261" s="113"/>
      <c r="C261" s="113"/>
      <c r="D261" s="113"/>
      <c r="E261" s="110"/>
      <c r="F261" s="113"/>
      <c r="G261" s="113"/>
      <c r="H261" s="113"/>
      <c r="I261" s="113"/>
      <c r="J261" s="113"/>
      <c r="K261" s="113"/>
      <c r="L261" s="10"/>
      <c r="M261" s="113"/>
      <c r="N261" s="113"/>
      <c r="O261" s="113"/>
      <c r="P261" s="113"/>
      <c r="Q261" s="113"/>
      <c r="R261" s="113"/>
      <c r="S261" s="113"/>
      <c r="T261" s="113"/>
      <c r="U261" s="113"/>
      <c r="V261" s="113"/>
      <c r="W261" s="113"/>
      <c r="X261" s="113"/>
      <c r="Y261" s="113"/>
      <c r="Z261" s="113"/>
      <c r="AA261" s="113"/>
      <c r="AB261" s="113"/>
    </row>
    <row r="262">
      <c r="A262" s="113"/>
      <c r="B262" s="113"/>
      <c r="C262" s="113"/>
      <c r="D262" s="113"/>
      <c r="E262" s="110"/>
      <c r="F262" s="113"/>
      <c r="G262" s="113"/>
      <c r="H262" s="113"/>
      <c r="I262" s="113"/>
      <c r="J262" s="113"/>
      <c r="K262" s="113"/>
      <c r="L262" s="10"/>
      <c r="M262" s="113"/>
      <c r="N262" s="113"/>
      <c r="O262" s="113"/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  <c r="AA262" s="113"/>
      <c r="AB262" s="113"/>
    </row>
    <row r="263">
      <c r="A263" s="113"/>
      <c r="B263" s="113"/>
      <c r="C263" s="113"/>
      <c r="D263" s="113"/>
      <c r="E263" s="110"/>
      <c r="F263" s="113"/>
      <c r="G263" s="113"/>
      <c r="H263" s="113"/>
      <c r="I263" s="113"/>
      <c r="J263" s="113"/>
      <c r="K263" s="113"/>
      <c r="L263" s="10"/>
      <c r="M263" s="113"/>
      <c r="N263" s="113"/>
      <c r="O263" s="113"/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  <c r="AA263" s="113"/>
      <c r="AB263" s="113"/>
    </row>
    <row r="264">
      <c r="A264" s="113"/>
      <c r="B264" s="113"/>
      <c r="C264" s="113"/>
      <c r="D264" s="113"/>
      <c r="E264" s="110"/>
      <c r="F264" s="113"/>
      <c r="G264" s="113"/>
      <c r="H264" s="113"/>
      <c r="I264" s="113"/>
      <c r="J264" s="113"/>
      <c r="K264" s="113"/>
      <c r="L264" s="10"/>
      <c r="M264" s="113"/>
      <c r="N264" s="113"/>
      <c r="O264" s="113"/>
      <c r="P264" s="113"/>
      <c r="Q264" s="113"/>
      <c r="R264" s="113"/>
      <c r="S264" s="113"/>
      <c r="T264" s="113"/>
      <c r="U264" s="113"/>
      <c r="V264" s="113"/>
      <c r="W264" s="113"/>
      <c r="X264" s="113"/>
      <c r="Y264" s="113"/>
      <c r="Z264" s="113"/>
      <c r="AA264" s="113"/>
      <c r="AB264" s="113"/>
    </row>
    <row r="265">
      <c r="A265" s="113"/>
      <c r="B265" s="113"/>
      <c r="C265" s="113"/>
      <c r="D265" s="113"/>
      <c r="E265" s="110"/>
      <c r="F265" s="113"/>
      <c r="G265" s="113"/>
      <c r="H265" s="113"/>
      <c r="I265" s="113"/>
      <c r="J265" s="113"/>
      <c r="K265" s="113"/>
      <c r="L265" s="10"/>
      <c r="M265" s="113"/>
      <c r="N265" s="113"/>
      <c r="O265" s="113"/>
      <c r="P265" s="113"/>
      <c r="Q265" s="113"/>
      <c r="R265" s="113"/>
      <c r="S265" s="113"/>
      <c r="T265" s="113"/>
      <c r="U265" s="113"/>
      <c r="V265" s="113"/>
      <c r="W265" s="113"/>
      <c r="X265" s="113"/>
      <c r="Y265" s="113"/>
      <c r="Z265" s="113"/>
      <c r="AA265" s="113"/>
      <c r="AB265" s="113"/>
    </row>
    <row r="266">
      <c r="A266" s="113"/>
      <c r="B266" s="113"/>
      <c r="C266" s="113"/>
      <c r="D266" s="113"/>
      <c r="E266" s="110"/>
      <c r="F266" s="113"/>
      <c r="G266" s="113"/>
      <c r="H266" s="113"/>
      <c r="I266" s="113"/>
      <c r="J266" s="113"/>
      <c r="K266" s="113"/>
      <c r="L266" s="10"/>
      <c r="M266" s="113"/>
      <c r="N266" s="113"/>
      <c r="O266" s="113"/>
      <c r="P266" s="113"/>
      <c r="Q266" s="113"/>
      <c r="R266" s="113"/>
      <c r="S266" s="113"/>
      <c r="T266" s="113"/>
      <c r="U266" s="113"/>
      <c r="V266" s="113"/>
      <c r="W266" s="113"/>
      <c r="X266" s="113"/>
      <c r="Y266" s="113"/>
      <c r="Z266" s="113"/>
      <c r="AA266" s="113"/>
      <c r="AB266" s="113"/>
    </row>
    <row r="267">
      <c r="A267" s="113"/>
      <c r="B267" s="113"/>
      <c r="C267" s="113"/>
      <c r="D267" s="113"/>
      <c r="E267" s="110"/>
      <c r="F267" s="113"/>
      <c r="G267" s="113"/>
      <c r="H267" s="113"/>
      <c r="I267" s="113"/>
      <c r="J267" s="113"/>
      <c r="K267" s="113"/>
      <c r="L267" s="10"/>
      <c r="M267" s="113"/>
      <c r="N267" s="113"/>
      <c r="O267" s="113"/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  <c r="AA267" s="113"/>
      <c r="AB267" s="113"/>
    </row>
    <row r="268">
      <c r="A268" s="113"/>
      <c r="B268" s="113"/>
      <c r="C268" s="113"/>
      <c r="D268" s="113"/>
      <c r="E268" s="110"/>
      <c r="F268" s="113"/>
      <c r="G268" s="113"/>
      <c r="H268" s="113"/>
      <c r="I268" s="113"/>
      <c r="J268" s="113"/>
      <c r="K268" s="113"/>
      <c r="L268" s="10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  <c r="AA268" s="113"/>
      <c r="AB268" s="113"/>
    </row>
    <row r="269">
      <c r="A269" s="113"/>
      <c r="B269" s="113"/>
      <c r="C269" s="113"/>
      <c r="D269" s="113"/>
      <c r="E269" s="110"/>
      <c r="F269" s="113"/>
      <c r="G269" s="113"/>
      <c r="H269" s="113"/>
      <c r="I269" s="113"/>
      <c r="J269" s="113"/>
      <c r="K269" s="113"/>
      <c r="L269" s="10"/>
      <c r="M269" s="113"/>
      <c r="N269" s="113"/>
      <c r="O269" s="113"/>
      <c r="P269" s="113"/>
      <c r="Q269" s="113"/>
      <c r="R269" s="113"/>
      <c r="S269" s="113"/>
      <c r="T269" s="113"/>
      <c r="U269" s="113"/>
      <c r="V269" s="113"/>
      <c r="W269" s="113"/>
      <c r="X269" s="113"/>
      <c r="Y269" s="113"/>
      <c r="Z269" s="113"/>
      <c r="AA269" s="113"/>
      <c r="AB269" s="113"/>
    </row>
    <row r="270">
      <c r="A270" s="113"/>
      <c r="B270" s="113"/>
      <c r="C270" s="113"/>
      <c r="D270" s="113"/>
      <c r="E270" s="110"/>
      <c r="F270" s="113"/>
      <c r="G270" s="113"/>
      <c r="H270" s="113"/>
      <c r="I270" s="113"/>
      <c r="J270" s="113"/>
      <c r="K270" s="113"/>
      <c r="L270" s="10"/>
      <c r="M270" s="113"/>
      <c r="N270" s="113"/>
      <c r="O270" s="113"/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  <c r="AA270" s="113"/>
      <c r="AB270" s="113"/>
    </row>
    <row r="271">
      <c r="A271" s="113"/>
      <c r="B271" s="113"/>
      <c r="C271" s="113"/>
      <c r="D271" s="113"/>
      <c r="E271" s="110"/>
      <c r="F271" s="113"/>
      <c r="G271" s="113"/>
      <c r="H271" s="113"/>
      <c r="I271" s="113"/>
      <c r="J271" s="113"/>
      <c r="K271" s="113"/>
      <c r="L271" s="10"/>
      <c r="M271" s="113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  <c r="Y271" s="113"/>
      <c r="Z271" s="113"/>
      <c r="AA271" s="113"/>
      <c r="AB271" s="113"/>
    </row>
    <row r="272">
      <c r="A272" s="113"/>
      <c r="B272" s="113"/>
      <c r="C272" s="113"/>
      <c r="D272" s="113"/>
      <c r="E272" s="110"/>
      <c r="F272" s="113"/>
      <c r="G272" s="113"/>
      <c r="H272" s="113"/>
      <c r="I272" s="113"/>
      <c r="J272" s="113"/>
      <c r="K272" s="113"/>
      <c r="L272" s="10"/>
      <c r="M272" s="113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  <c r="Y272" s="113"/>
      <c r="Z272" s="113"/>
      <c r="AA272" s="113"/>
      <c r="AB272" s="113"/>
    </row>
    <row r="273">
      <c r="A273" s="113"/>
      <c r="B273" s="113"/>
      <c r="C273" s="113"/>
      <c r="D273" s="113"/>
      <c r="E273" s="110"/>
      <c r="F273" s="113"/>
      <c r="G273" s="113"/>
      <c r="H273" s="113"/>
      <c r="I273" s="113"/>
      <c r="J273" s="113"/>
      <c r="K273" s="113"/>
      <c r="L273" s="10"/>
      <c r="M273" s="113"/>
      <c r="N273" s="113"/>
      <c r="O273" s="113"/>
      <c r="P273" s="113"/>
      <c r="Q273" s="113"/>
      <c r="R273" s="113"/>
      <c r="S273" s="113"/>
      <c r="T273" s="113"/>
      <c r="U273" s="113"/>
      <c r="V273" s="113"/>
      <c r="W273" s="113"/>
      <c r="X273" s="113"/>
      <c r="Y273" s="113"/>
      <c r="Z273" s="113"/>
      <c r="AA273" s="113"/>
      <c r="AB273" s="113"/>
    </row>
    <row r="274">
      <c r="A274" s="113"/>
      <c r="B274" s="113"/>
      <c r="C274" s="113"/>
      <c r="D274" s="113"/>
      <c r="E274" s="110"/>
      <c r="F274" s="113"/>
      <c r="G274" s="113"/>
      <c r="H274" s="113"/>
      <c r="I274" s="113"/>
      <c r="J274" s="113"/>
      <c r="K274" s="113"/>
      <c r="L274" s="10"/>
      <c r="M274" s="113"/>
      <c r="N274" s="113"/>
      <c r="O274" s="113"/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  <c r="AA274" s="113"/>
      <c r="AB274" s="113"/>
    </row>
    <row r="275">
      <c r="A275" s="113"/>
      <c r="B275" s="113"/>
      <c r="C275" s="113"/>
      <c r="D275" s="113"/>
      <c r="E275" s="110"/>
      <c r="F275" s="113"/>
      <c r="G275" s="113"/>
      <c r="H275" s="113"/>
      <c r="I275" s="113"/>
      <c r="J275" s="113"/>
      <c r="K275" s="113"/>
      <c r="L275" s="10"/>
      <c r="M275" s="113"/>
      <c r="N275" s="113"/>
      <c r="O275" s="113"/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  <c r="AA275" s="113"/>
      <c r="AB275" s="113"/>
    </row>
    <row r="276">
      <c r="A276" s="113"/>
      <c r="B276" s="113"/>
      <c r="C276" s="113"/>
      <c r="D276" s="113"/>
      <c r="E276" s="110"/>
      <c r="F276" s="113"/>
      <c r="G276" s="113"/>
      <c r="H276" s="113"/>
      <c r="I276" s="113"/>
      <c r="J276" s="113"/>
      <c r="K276" s="113"/>
      <c r="L276" s="10"/>
      <c r="M276" s="113"/>
      <c r="N276" s="113"/>
      <c r="O276" s="113"/>
      <c r="P276" s="113"/>
      <c r="Q276" s="113"/>
      <c r="R276" s="113"/>
      <c r="S276" s="113"/>
      <c r="T276" s="113"/>
      <c r="U276" s="113"/>
      <c r="V276" s="113"/>
      <c r="W276" s="113"/>
      <c r="X276" s="113"/>
      <c r="Y276" s="113"/>
      <c r="Z276" s="113"/>
      <c r="AA276" s="113"/>
      <c r="AB276" s="113"/>
    </row>
    <row r="277">
      <c r="A277" s="113"/>
      <c r="B277" s="113"/>
      <c r="C277" s="113"/>
      <c r="D277" s="113"/>
      <c r="E277" s="110"/>
      <c r="F277" s="113"/>
      <c r="G277" s="113"/>
      <c r="H277" s="113"/>
      <c r="I277" s="113"/>
      <c r="J277" s="113"/>
      <c r="K277" s="113"/>
      <c r="L277" s="10"/>
      <c r="M277" s="113"/>
      <c r="N277" s="113"/>
      <c r="O277" s="113"/>
      <c r="P277" s="113"/>
      <c r="Q277" s="113"/>
      <c r="R277" s="113"/>
      <c r="S277" s="113"/>
      <c r="T277" s="113"/>
      <c r="U277" s="113"/>
      <c r="V277" s="113"/>
      <c r="W277" s="113"/>
      <c r="X277" s="113"/>
      <c r="Y277" s="113"/>
      <c r="Z277" s="113"/>
      <c r="AA277" s="113"/>
      <c r="AB277" s="113"/>
    </row>
    <row r="278">
      <c r="A278" s="113"/>
      <c r="B278" s="113"/>
      <c r="C278" s="113"/>
      <c r="D278" s="113"/>
      <c r="E278" s="110"/>
      <c r="F278" s="113"/>
      <c r="G278" s="113"/>
      <c r="H278" s="113"/>
      <c r="I278" s="113"/>
      <c r="J278" s="113"/>
      <c r="K278" s="113"/>
      <c r="L278" s="10"/>
      <c r="M278" s="113"/>
      <c r="N278" s="113"/>
      <c r="O278" s="113"/>
      <c r="P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  <c r="AA278" s="113"/>
      <c r="AB278" s="113"/>
    </row>
    <row r="279">
      <c r="A279" s="113"/>
      <c r="B279" s="113"/>
      <c r="C279" s="113"/>
      <c r="D279" s="113"/>
      <c r="E279" s="110"/>
      <c r="F279" s="113"/>
      <c r="G279" s="113"/>
      <c r="H279" s="113"/>
      <c r="I279" s="113"/>
      <c r="J279" s="113"/>
      <c r="K279" s="113"/>
      <c r="L279" s="10"/>
      <c r="M279" s="113"/>
      <c r="N279" s="113"/>
      <c r="O279" s="113"/>
      <c r="P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  <c r="AA279" s="113"/>
      <c r="AB279" s="113"/>
    </row>
    <row r="280">
      <c r="A280" s="113"/>
      <c r="B280" s="113"/>
      <c r="C280" s="113"/>
      <c r="D280" s="113"/>
      <c r="E280" s="110"/>
      <c r="F280" s="113"/>
      <c r="G280" s="113"/>
      <c r="H280" s="113"/>
      <c r="I280" s="113"/>
      <c r="J280" s="113"/>
      <c r="K280" s="113"/>
      <c r="L280" s="10"/>
      <c r="M280" s="113"/>
      <c r="N280" s="113"/>
      <c r="O280" s="113"/>
      <c r="P280" s="113"/>
      <c r="Q280" s="113"/>
      <c r="R280" s="113"/>
      <c r="S280" s="113"/>
      <c r="T280" s="113"/>
      <c r="U280" s="113"/>
      <c r="V280" s="113"/>
      <c r="W280" s="113"/>
      <c r="X280" s="113"/>
      <c r="Y280" s="113"/>
      <c r="Z280" s="113"/>
      <c r="AA280" s="113"/>
      <c r="AB280" s="113"/>
    </row>
    <row r="281">
      <c r="A281" s="113"/>
      <c r="B281" s="113"/>
      <c r="C281" s="113"/>
      <c r="D281" s="113"/>
      <c r="E281" s="110"/>
      <c r="F281" s="113"/>
      <c r="G281" s="113"/>
      <c r="H281" s="113"/>
      <c r="I281" s="113"/>
      <c r="J281" s="113"/>
      <c r="K281" s="113"/>
      <c r="L281" s="10"/>
      <c r="M281" s="113"/>
      <c r="N281" s="113"/>
      <c r="O281" s="113"/>
      <c r="P281" s="113"/>
      <c r="Q281" s="113"/>
      <c r="R281" s="113"/>
      <c r="S281" s="113"/>
      <c r="T281" s="113"/>
      <c r="U281" s="113"/>
      <c r="V281" s="113"/>
      <c r="W281" s="113"/>
      <c r="X281" s="113"/>
      <c r="Y281" s="113"/>
      <c r="Z281" s="113"/>
      <c r="AA281" s="113"/>
      <c r="AB281" s="113"/>
    </row>
    <row r="282">
      <c r="A282" s="113"/>
      <c r="B282" s="113"/>
      <c r="C282" s="113"/>
      <c r="D282" s="113"/>
      <c r="E282" s="110"/>
      <c r="F282" s="113"/>
      <c r="G282" s="113"/>
      <c r="H282" s="113"/>
      <c r="I282" s="113"/>
      <c r="J282" s="113"/>
      <c r="K282" s="113"/>
      <c r="L282" s="10"/>
      <c r="M282" s="113"/>
      <c r="N282" s="113"/>
      <c r="O282" s="113"/>
      <c r="P282" s="113"/>
      <c r="Q282" s="113"/>
      <c r="R282" s="113"/>
      <c r="S282" s="113"/>
      <c r="T282" s="113"/>
      <c r="U282" s="113"/>
      <c r="V282" s="113"/>
      <c r="W282" s="113"/>
      <c r="X282" s="113"/>
      <c r="Y282" s="113"/>
      <c r="Z282" s="113"/>
      <c r="AA282" s="113"/>
      <c r="AB282" s="113"/>
    </row>
    <row r="283">
      <c r="A283" s="113"/>
      <c r="B283" s="113"/>
      <c r="C283" s="113"/>
      <c r="D283" s="113"/>
      <c r="E283" s="110"/>
      <c r="F283" s="113"/>
      <c r="G283" s="113"/>
      <c r="H283" s="113"/>
      <c r="I283" s="113"/>
      <c r="J283" s="113"/>
      <c r="K283" s="113"/>
      <c r="L283" s="10"/>
      <c r="M283" s="113"/>
      <c r="N283" s="113"/>
      <c r="O283" s="113"/>
      <c r="P283" s="113"/>
      <c r="Q283" s="113"/>
      <c r="R283" s="113"/>
      <c r="S283" s="113"/>
      <c r="T283" s="113"/>
      <c r="U283" s="113"/>
      <c r="V283" s="113"/>
      <c r="W283" s="113"/>
      <c r="X283" s="113"/>
      <c r="Y283" s="113"/>
      <c r="Z283" s="113"/>
      <c r="AA283" s="113"/>
      <c r="AB283" s="113"/>
    </row>
    <row r="284">
      <c r="A284" s="113"/>
      <c r="B284" s="113"/>
      <c r="C284" s="113"/>
      <c r="D284" s="113"/>
      <c r="E284" s="110"/>
      <c r="F284" s="113"/>
      <c r="G284" s="113"/>
      <c r="H284" s="113"/>
      <c r="I284" s="113"/>
      <c r="J284" s="113"/>
      <c r="K284" s="113"/>
      <c r="L284" s="10"/>
      <c r="M284" s="113"/>
      <c r="N284" s="113"/>
      <c r="O284" s="113"/>
      <c r="P284" s="113"/>
      <c r="Q284" s="113"/>
      <c r="R284" s="113"/>
      <c r="S284" s="113"/>
      <c r="T284" s="113"/>
      <c r="U284" s="113"/>
      <c r="V284" s="113"/>
      <c r="W284" s="113"/>
      <c r="X284" s="113"/>
      <c r="Y284" s="113"/>
      <c r="Z284" s="113"/>
      <c r="AA284" s="113"/>
      <c r="AB284" s="113"/>
    </row>
    <row r="285">
      <c r="A285" s="113"/>
      <c r="B285" s="113"/>
      <c r="C285" s="113"/>
      <c r="D285" s="113"/>
      <c r="E285" s="110"/>
      <c r="F285" s="113"/>
      <c r="G285" s="113"/>
      <c r="H285" s="113"/>
      <c r="I285" s="113"/>
      <c r="J285" s="113"/>
      <c r="K285" s="113"/>
      <c r="L285" s="10"/>
      <c r="M285" s="113"/>
      <c r="N285" s="113"/>
      <c r="O285" s="113"/>
      <c r="P285" s="113"/>
      <c r="Q285" s="113"/>
      <c r="R285" s="113"/>
      <c r="S285" s="113"/>
      <c r="T285" s="113"/>
      <c r="U285" s="113"/>
      <c r="V285" s="113"/>
      <c r="W285" s="113"/>
      <c r="X285" s="113"/>
      <c r="Y285" s="113"/>
      <c r="Z285" s="113"/>
      <c r="AA285" s="113"/>
      <c r="AB285" s="113"/>
    </row>
    <row r="286">
      <c r="A286" s="113"/>
      <c r="B286" s="113"/>
      <c r="C286" s="113"/>
      <c r="D286" s="113"/>
      <c r="E286" s="110"/>
      <c r="F286" s="113"/>
      <c r="G286" s="113"/>
      <c r="H286" s="113"/>
      <c r="I286" s="113"/>
      <c r="J286" s="113"/>
      <c r="K286" s="113"/>
      <c r="L286" s="10"/>
      <c r="M286" s="113"/>
      <c r="N286" s="113"/>
      <c r="O286" s="113"/>
      <c r="P286" s="113"/>
      <c r="Q286" s="113"/>
      <c r="R286" s="113"/>
      <c r="S286" s="113"/>
      <c r="T286" s="113"/>
      <c r="U286" s="113"/>
      <c r="V286" s="113"/>
      <c r="W286" s="113"/>
      <c r="X286" s="113"/>
      <c r="Y286" s="113"/>
      <c r="Z286" s="113"/>
      <c r="AA286" s="113"/>
      <c r="AB286" s="113"/>
    </row>
    <row r="287">
      <c r="A287" s="113"/>
      <c r="B287" s="113"/>
      <c r="C287" s="113"/>
      <c r="D287" s="113"/>
      <c r="E287" s="110"/>
      <c r="F287" s="113"/>
      <c r="G287" s="113"/>
      <c r="H287" s="113"/>
      <c r="I287" s="113"/>
      <c r="J287" s="113"/>
      <c r="K287" s="113"/>
      <c r="L287" s="10"/>
      <c r="M287" s="113"/>
      <c r="N287" s="113"/>
      <c r="O287" s="113"/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  <c r="AA287" s="113"/>
      <c r="AB287" s="113"/>
    </row>
    <row r="288">
      <c r="A288" s="113"/>
      <c r="B288" s="113"/>
      <c r="C288" s="113"/>
      <c r="D288" s="113"/>
      <c r="E288" s="110"/>
      <c r="F288" s="113"/>
      <c r="G288" s="113"/>
      <c r="H288" s="113"/>
      <c r="I288" s="113"/>
      <c r="J288" s="113"/>
      <c r="K288" s="113"/>
      <c r="L288" s="10"/>
      <c r="M288" s="113"/>
      <c r="N288" s="113"/>
      <c r="O288" s="113"/>
      <c r="P288" s="113"/>
      <c r="Q288" s="113"/>
      <c r="R288" s="113"/>
      <c r="S288" s="113"/>
      <c r="T288" s="113"/>
      <c r="U288" s="113"/>
      <c r="V288" s="113"/>
      <c r="W288" s="113"/>
      <c r="X288" s="113"/>
      <c r="Y288" s="113"/>
      <c r="Z288" s="113"/>
      <c r="AA288" s="113"/>
      <c r="AB288" s="113"/>
    </row>
    <row r="289">
      <c r="A289" s="113"/>
      <c r="B289" s="113"/>
      <c r="C289" s="113"/>
      <c r="D289" s="113"/>
      <c r="E289" s="110"/>
      <c r="F289" s="113"/>
      <c r="G289" s="113"/>
      <c r="H289" s="113"/>
      <c r="I289" s="113"/>
      <c r="J289" s="113"/>
      <c r="K289" s="113"/>
      <c r="L289" s="10"/>
      <c r="M289" s="113"/>
      <c r="N289" s="113"/>
      <c r="O289" s="113"/>
      <c r="P289" s="113"/>
      <c r="Q289" s="113"/>
      <c r="R289" s="113"/>
      <c r="S289" s="113"/>
      <c r="T289" s="113"/>
      <c r="U289" s="113"/>
      <c r="V289" s="113"/>
      <c r="W289" s="113"/>
      <c r="X289" s="113"/>
      <c r="Y289" s="113"/>
      <c r="Z289" s="113"/>
      <c r="AA289" s="113"/>
      <c r="AB289" s="113"/>
    </row>
    <row r="290">
      <c r="A290" s="113"/>
      <c r="B290" s="113"/>
      <c r="C290" s="113"/>
      <c r="D290" s="113"/>
      <c r="E290" s="110"/>
      <c r="F290" s="113"/>
      <c r="G290" s="113"/>
      <c r="H290" s="113"/>
      <c r="I290" s="113"/>
      <c r="J290" s="113"/>
      <c r="K290" s="113"/>
      <c r="L290" s="10"/>
      <c r="M290" s="113"/>
      <c r="N290" s="113"/>
      <c r="O290" s="113"/>
      <c r="P290" s="113"/>
      <c r="Q290" s="113"/>
      <c r="R290" s="113"/>
      <c r="S290" s="113"/>
      <c r="T290" s="113"/>
      <c r="U290" s="113"/>
      <c r="V290" s="113"/>
      <c r="W290" s="113"/>
      <c r="X290" s="113"/>
      <c r="Y290" s="113"/>
      <c r="Z290" s="113"/>
      <c r="AA290" s="113"/>
      <c r="AB290" s="113"/>
    </row>
    <row r="291">
      <c r="A291" s="113"/>
      <c r="B291" s="113"/>
      <c r="C291" s="113"/>
      <c r="D291" s="113"/>
      <c r="E291" s="110"/>
      <c r="F291" s="113"/>
      <c r="G291" s="113"/>
      <c r="H291" s="113"/>
      <c r="I291" s="113"/>
      <c r="J291" s="113"/>
      <c r="K291" s="113"/>
      <c r="L291" s="10"/>
      <c r="M291" s="113"/>
      <c r="N291" s="113"/>
      <c r="O291" s="113"/>
      <c r="P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  <c r="AA291" s="113"/>
      <c r="AB291" s="113"/>
    </row>
    <row r="292">
      <c r="A292" s="113"/>
      <c r="B292" s="113"/>
      <c r="C292" s="113"/>
      <c r="D292" s="113"/>
      <c r="E292" s="110"/>
      <c r="F292" s="113"/>
      <c r="G292" s="113"/>
      <c r="H292" s="113"/>
      <c r="I292" s="113"/>
      <c r="J292" s="113"/>
      <c r="K292" s="113"/>
      <c r="L292" s="10"/>
      <c r="M292" s="113"/>
      <c r="N292" s="113"/>
      <c r="O292" s="113"/>
      <c r="P292" s="113"/>
      <c r="Q292" s="113"/>
      <c r="R292" s="113"/>
      <c r="S292" s="113"/>
      <c r="T292" s="113"/>
      <c r="U292" s="113"/>
      <c r="V292" s="113"/>
      <c r="W292" s="113"/>
      <c r="X292" s="113"/>
      <c r="Y292" s="113"/>
      <c r="Z292" s="113"/>
      <c r="AA292" s="113"/>
      <c r="AB292" s="113"/>
    </row>
    <row r="293">
      <c r="A293" s="113"/>
      <c r="B293" s="113"/>
      <c r="C293" s="113"/>
      <c r="D293" s="113"/>
      <c r="E293" s="110"/>
      <c r="F293" s="113"/>
      <c r="G293" s="113"/>
      <c r="H293" s="113"/>
      <c r="I293" s="113"/>
      <c r="J293" s="113"/>
      <c r="K293" s="113"/>
      <c r="L293" s="10"/>
      <c r="M293" s="113"/>
      <c r="N293" s="113"/>
      <c r="O293" s="113"/>
      <c r="P293" s="113"/>
      <c r="Q293" s="113"/>
      <c r="R293" s="113"/>
      <c r="S293" s="113"/>
      <c r="T293" s="113"/>
      <c r="U293" s="113"/>
      <c r="V293" s="113"/>
      <c r="W293" s="113"/>
      <c r="X293" s="113"/>
      <c r="Y293" s="113"/>
      <c r="Z293" s="113"/>
      <c r="AA293" s="113"/>
      <c r="AB293" s="113"/>
    </row>
    <row r="294">
      <c r="A294" s="113"/>
      <c r="B294" s="113"/>
      <c r="C294" s="113"/>
      <c r="D294" s="113"/>
      <c r="E294" s="110"/>
      <c r="F294" s="113"/>
      <c r="G294" s="113"/>
      <c r="H294" s="113"/>
      <c r="I294" s="113"/>
      <c r="J294" s="113"/>
      <c r="K294" s="113"/>
      <c r="L294" s="10"/>
      <c r="M294" s="113"/>
      <c r="N294" s="113"/>
      <c r="O294" s="113"/>
      <c r="P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  <c r="AA294" s="113"/>
      <c r="AB294" s="113"/>
    </row>
    <row r="295">
      <c r="A295" s="113"/>
      <c r="B295" s="113"/>
      <c r="C295" s="113"/>
      <c r="D295" s="113"/>
      <c r="E295" s="110"/>
      <c r="F295" s="113"/>
      <c r="G295" s="113"/>
      <c r="H295" s="113"/>
      <c r="I295" s="113"/>
      <c r="J295" s="113"/>
      <c r="K295" s="113"/>
      <c r="L295" s="10"/>
      <c r="M295" s="113"/>
      <c r="N295" s="113"/>
      <c r="O295" s="113"/>
      <c r="P295" s="113"/>
      <c r="Q295" s="113"/>
      <c r="R295" s="113"/>
      <c r="S295" s="113"/>
      <c r="T295" s="113"/>
      <c r="U295" s="113"/>
      <c r="V295" s="113"/>
      <c r="W295" s="113"/>
      <c r="X295" s="113"/>
      <c r="Y295" s="113"/>
      <c r="Z295" s="113"/>
      <c r="AA295" s="113"/>
      <c r="AB295" s="113"/>
    </row>
    <row r="296">
      <c r="A296" s="113"/>
      <c r="B296" s="113"/>
      <c r="C296" s="113"/>
      <c r="D296" s="113"/>
      <c r="E296" s="110"/>
      <c r="F296" s="113"/>
      <c r="G296" s="113"/>
      <c r="H296" s="113"/>
      <c r="I296" s="113"/>
      <c r="J296" s="113"/>
      <c r="K296" s="113"/>
      <c r="L296" s="10"/>
      <c r="M296" s="113"/>
      <c r="N296" s="113"/>
      <c r="O296" s="113"/>
      <c r="P296" s="113"/>
      <c r="Q296" s="113"/>
      <c r="R296" s="113"/>
      <c r="S296" s="113"/>
      <c r="T296" s="113"/>
      <c r="U296" s="113"/>
      <c r="V296" s="113"/>
      <c r="W296" s="113"/>
      <c r="X296" s="113"/>
      <c r="Y296" s="113"/>
      <c r="Z296" s="113"/>
      <c r="AA296" s="113"/>
      <c r="AB296" s="113"/>
    </row>
    <row r="297">
      <c r="A297" s="113"/>
      <c r="B297" s="113"/>
      <c r="C297" s="113"/>
      <c r="D297" s="113"/>
      <c r="E297" s="110"/>
      <c r="F297" s="113"/>
      <c r="G297" s="113"/>
      <c r="H297" s="113"/>
      <c r="I297" s="113"/>
      <c r="J297" s="113"/>
      <c r="K297" s="113"/>
      <c r="L297" s="10"/>
      <c r="M297" s="113"/>
      <c r="N297" s="113"/>
      <c r="O297" s="113"/>
      <c r="P297" s="113"/>
      <c r="Q297" s="113"/>
      <c r="R297" s="113"/>
      <c r="S297" s="113"/>
      <c r="T297" s="113"/>
      <c r="U297" s="113"/>
      <c r="V297" s="113"/>
      <c r="W297" s="113"/>
      <c r="X297" s="113"/>
      <c r="Y297" s="113"/>
      <c r="Z297" s="113"/>
      <c r="AA297" s="113"/>
      <c r="AB297" s="113"/>
    </row>
    <row r="298">
      <c r="A298" s="113"/>
      <c r="B298" s="113"/>
      <c r="C298" s="113"/>
      <c r="D298" s="113"/>
      <c r="E298" s="110"/>
      <c r="F298" s="113"/>
      <c r="G298" s="113"/>
      <c r="H298" s="113"/>
      <c r="I298" s="113"/>
      <c r="J298" s="113"/>
      <c r="K298" s="113"/>
      <c r="L298" s="10"/>
      <c r="M298" s="113"/>
      <c r="N298" s="113"/>
      <c r="O298" s="113"/>
      <c r="P298" s="113"/>
      <c r="Q298" s="113"/>
      <c r="R298" s="113"/>
      <c r="S298" s="113"/>
      <c r="T298" s="113"/>
      <c r="U298" s="113"/>
      <c r="V298" s="113"/>
      <c r="W298" s="113"/>
      <c r="X298" s="113"/>
      <c r="Y298" s="113"/>
      <c r="Z298" s="113"/>
      <c r="AA298" s="113"/>
      <c r="AB298" s="113"/>
    </row>
    <row r="299">
      <c r="A299" s="113"/>
      <c r="B299" s="113"/>
      <c r="C299" s="113"/>
      <c r="D299" s="113"/>
      <c r="E299" s="110"/>
      <c r="F299" s="113"/>
      <c r="G299" s="113"/>
      <c r="H299" s="113"/>
      <c r="I299" s="113"/>
      <c r="J299" s="113"/>
      <c r="K299" s="113"/>
      <c r="L299" s="10"/>
      <c r="M299" s="113"/>
      <c r="N299" s="113"/>
      <c r="O299" s="113"/>
      <c r="P299" s="113"/>
      <c r="Q299" s="113"/>
      <c r="R299" s="113"/>
      <c r="S299" s="113"/>
      <c r="T299" s="113"/>
      <c r="U299" s="113"/>
      <c r="V299" s="113"/>
      <c r="W299" s="113"/>
      <c r="X299" s="113"/>
      <c r="Y299" s="113"/>
      <c r="Z299" s="113"/>
      <c r="AA299" s="113"/>
      <c r="AB299" s="113"/>
    </row>
    <row r="300">
      <c r="A300" s="113"/>
      <c r="B300" s="113"/>
      <c r="C300" s="113"/>
      <c r="D300" s="113"/>
      <c r="E300" s="110"/>
      <c r="F300" s="113"/>
      <c r="G300" s="113"/>
      <c r="H300" s="113"/>
      <c r="I300" s="113"/>
      <c r="J300" s="113"/>
      <c r="K300" s="113"/>
      <c r="L300" s="10"/>
      <c r="M300" s="113"/>
      <c r="N300" s="113"/>
      <c r="O300" s="113"/>
      <c r="P300" s="113"/>
      <c r="Q300" s="113"/>
      <c r="R300" s="113"/>
      <c r="S300" s="113"/>
      <c r="T300" s="113"/>
      <c r="U300" s="113"/>
      <c r="V300" s="113"/>
      <c r="W300" s="113"/>
      <c r="X300" s="113"/>
      <c r="Y300" s="113"/>
      <c r="Z300" s="113"/>
      <c r="AA300" s="113"/>
      <c r="AB300" s="113"/>
    </row>
    <row r="301">
      <c r="A301" s="113"/>
      <c r="B301" s="113"/>
      <c r="C301" s="113"/>
      <c r="D301" s="113"/>
      <c r="E301" s="110"/>
      <c r="F301" s="113"/>
      <c r="G301" s="113"/>
      <c r="H301" s="113"/>
      <c r="I301" s="113"/>
      <c r="J301" s="113"/>
      <c r="K301" s="113"/>
      <c r="L301" s="10"/>
      <c r="M301" s="113"/>
      <c r="N301" s="113"/>
      <c r="O301" s="113"/>
      <c r="P301" s="113"/>
      <c r="Q301" s="113"/>
      <c r="R301" s="113"/>
      <c r="S301" s="113"/>
      <c r="T301" s="113"/>
      <c r="U301" s="113"/>
      <c r="V301" s="113"/>
      <c r="W301" s="113"/>
      <c r="X301" s="113"/>
      <c r="Y301" s="113"/>
      <c r="Z301" s="113"/>
      <c r="AA301" s="113"/>
      <c r="AB301" s="113"/>
    </row>
    <row r="302">
      <c r="A302" s="113"/>
      <c r="B302" s="113"/>
      <c r="C302" s="113"/>
      <c r="D302" s="113"/>
      <c r="E302" s="110"/>
      <c r="F302" s="113"/>
      <c r="G302" s="113"/>
      <c r="H302" s="113"/>
      <c r="I302" s="113"/>
      <c r="J302" s="113"/>
      <c r="K302" s="113"/>
      <c r="L302" s="10"/>
      <c r="M302" s="113"/>
      <c r="N302" s="113"/>
      <c r="O302" s="113"/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  <c r="AA302" s="113"/>
      <c r="AB302" s="113"/>
    </row>
    <row r="303">
      <c r="A303" s="113"/>
      <c r="B303" s="113"/>
      <c r="C303" s="113"/>
      <c r="D303" s="113"/>
      <c r="E303" s="110"/>
      <c r="F303" s="113"/>
      <c r="G303" s="113"/>
      <c r="H303" s="113"/>
      <c r="I303" s="113"/>
      <c r="J303" s="113"/>
      <c r="K303" s="113"/>
      <c r="L303" s="10"/>
      <c r="M303" s="113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  <c r="Y303" s="113"/>
      <c r="Z303" s="113"/>
      <c r="AA303" s="113"/>
      <c r="AB303" s="113"/>
    </row>
    <row r="304">
      <c r="A304" s="113"/>
      <c r="B304" s="113"/>
      <c r="C304" s="113"/>
      <c r="D304" s="113"/>
      <c r="E304" s="110"/>
      <c r="F304" s="113"/>
      <c r="G304" s="113"/>
      <c r="H304" s="113"/>
      <c r="I304" s="113"/>
      <c r="J304" s="113"/>
      <c r="K304" s="113"/>
      <c r="L304" s="10"/>
      <c r="M304" s="113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13"/>
      <c r="AA304" s="113"/>
      <c r="AB304" s="113"/>
    </row>
    <row r="305">
      <c r="A305" s="113"/>
      <c r="B305" s="113"/>
      <c r="C305" s="113"/>
      <c r="D305" s="113"/>
      <c r="E305" s="110"/>
      <c r="F305" s="113"/>
      <c r="G305" s="113"/>
      <c r="H305" s="113"/>
      <c r="I305" s="113"/>
      <c r="J305" s="113"/>
      <c r="K305" s="113"/>
      <c r="L305" s="10"/>
      <c r="M305" s="113"/>
      <c r="N305" s="113"/>
      <c r="O305" s="113"/>
      <c r="P305" s="113"/>
      <c r="Q305" s="113"/>
      <c r="R305" s="113"/>
      <c r="S305" s="113"/>
      <c r="T305" s="113"/>
      <c r="U305" s="113"/>
      <c r="V305" s="113"/>
      <c r="W305" s="113"/>
      <c r="X305" s="113"/>
      <c r="Y305" s="113"/>
      <c r="Z305" s="113"/>
      <c r="AA305" s="113"/>
      <c r="AB305" s="113"/>
    </row>
    <row r="306">
      <c r="A306" s="113"/>
      <c r="B306" s="113"/>
      <c r="C306" s="113"/>
      <c r="D306" s="113"/>
      <c r="E306" s="110"/>
      <c r="F306" s="113"/>
      <c r="G306" s="113"/>
      <c r="H306" s="113"/>
      <c r="I306" s="113"/>
      <c r="J306" s="113"/>
      <c r="K306" s="113"/>
      <c r="L306" s="10"/>
      <c r="M306" s="113"/>
      <c r="N306" s="113"/>
      <c r="O306" s="113"/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  <c r="AA306" s="113"/>
      <c r="AB306" s="113"/>
    </row>
    <row r="307">
      <c r="A307" s="113"/>
      <c r="B307" s="113"/>
      <c r="C307" s="113"/>
      <c r="D307" s="113"/>
      <c r="E307" s="110"/>
      <c r="F307" s="113"/>
      <c r="G307" s="113"/>
      <c r="H307" s="113"/>
      <c r="I307" s="113"/>
      <c r="J307" s="113"/>
      <c r="K307" s="113"/>
      <c r="L307" s="10"/>
      <c r="M307" s="113"/>
      <c r="N307" s="113"/>
      <c r="O307" s="113"/>
      <c r="P307" s="113"/>
      <c r="Q307" s="113"/>
      <c r="R307" s="113"/>
      <c r="S307" s="113"/>
      <c r="T307" s="113"/>
      <c r="U307" s="113"/>
      <c r="V307" s="113"/>
      <c r="W307" s="113"/>
      <c r="X307" s="113"/>
      <c r="Y307" s="113"/>
      <c r="Z307" s="113"/>
      <c r="AA307" s="113"/>
      <c r="AB307" s="113"/>
    </row>
    <row r="308">
      <c r="A308" s="113"/>
      <c r="B308" s="113"/>
      <c r="C308" s="113"/>
      <c r="D308" s="113"/>
      <c r="E308" s="110"/>
      <c r="F308" s="113"/>
      <c r="G308" s="113"/>
      <c r="H308" s="113"/>
      <c r="I308" s="113"/>
      <c r="J308" s="113"/>
      <c r="K308" s="113"/>
      <c r="L308" s="10"/>
      <c r="M308" s="113"/>
      <c r="N308" s="113"/>
      <c r="O308" s="113"/>
      <c r="P308" s="113"/>
      <c r="Q308" s="113"/>
      <c r="R308" s="113"/>
      <c r="S308" s="113"/>
      <c r="T308" s="113"/>
      <c r="U308" s="113"/>
      <c r="V308" s="113"/>
      <c r="W308" s="113"/>
      <c r="X308" s="113"/>
      <c r="Y308" s="113"/>
      <c r="Z308" s="113"/>
      <c r="AA308" s="113"/>
      <c r="AB308" s="113"/>
    </row>
    <row r="309">
      <c r="A309" s="113"/>
      <c r="B309" s="113"/>
      <c r="C309" s="113"/>
      <c r="D309" s="113"/>
      <c r="E309" s="110"/>
      <c r="F309" s="113"/>
      <c r="G309" s="113"/>
      <c r="H309" s="113"/>
      <c r="I309" s="113"/>
      <c r="J309" s="113"/>
      <c r="K309" s="113"/>
      <c r="L309" s="10"/>
      <c r="M309" s="113"/>
      <c r="N309" s="113"/>
      <c r="O309" s="113"/>
      <c r="P309" s="113"/>
      <c r="Q309" s="113"/>
      <c r="R309" s="113"/>
      <c r="S309" s="113"/>
      <c r="T309" s="113"/>
      <c r="U309" s="113"/>
      <c r="V309" s="113"/>
      <c r="W309" s="113"/>
      <c r="X309" s="113"/>
      <c r="Y309" s="113"/>
      <c r="Z309" s="113"/>
      <c r="AA309" s="113"/>
      <c r="AB309" s="113"/>
    </row>
    <row r="310">
      <c r="A310" s="113"/>
      <c r="B310" s="113"/>
      <c r="C310" s="113"/>
      <c r="D310" s="113"/>
      <c r="E310" s="110"/>
      <c r="F310" s="113"/>
      <c r="G310" s="113"/>
      <c r="H310" s="113"/>
      <c r="I310" s="113"/>
      <c r="J310" s="113"/>
      <c r="K310" s="113"/>
      <c r="L310" s="10"/>
      <c r="M310" s="113"/>
      <c r="N310" s="113"/>
      <c r="O310" s="113"/>
      <c r="P310" s="113"/>
      <c r="Q310" s="113"/>
      <c r="R310" s="113"/>
      <c r="S310" s="113"/>
      <c r="T310" s="113"/>
      <c r="U310" s="113"/>
      <c r="V310" s="113"/>
      <c r="W310" s="113"/>
      <c r="X310" s="113"/>
      <c r="Y310" s="113"/>
      <c r="Z310" s="113"/>
      <c r="AA310" s="113"/>
      <c r="AB310" s="113"/>
    </row>
    <row r="311">
      <c r="A311" s="113"/>
      <c r="B311" s="113"/>
      <c r="C311" s="113"/>
      <c r="D311" s="113"/>
      <c r="E311" s="110"/>
      <c r="F311" s="113"/>
      <c r="G311" s="113"/>
      <c r="H311" s="113"/>
      <c r="I311" s="113"/>
      <c r="J311" s="113"/>
      <c r="K311" s="113"/>
      <c r="L311" s="10"/>
      <c r="M311" s="113"/>
      <c r="N311" s="113"/>
      <c r="O311" s="113"/>
      <c r="P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  <c r="AA311" s="113"/>
      <c r="AB311" s="113"/>
    </row>
    <row r="312">
      <c r="A312" s="113"/>
      <c r="B312" s="113"/>
      <c r="C312" s="113"/>
      <c r="D312" s="113"/>
      <c r="E312" s="110"/>
      <c r="F312" s="113"/>
      <c r="G312" s="113"/>
      <c r="H312" s="113"/>
      <c r="I312" s="113"/>
      <c r="J312" s="113"/>
      <c r="K312" s="113"/>
      <c r="L312" s="10"/>
      <c r="M312" s="113"/>
      <c r="N312" s="113"/>
      <c r="O312" s="113"/>
      <c r="P312" s="113"/>
      <c r="Q312" s="113"/>
      <c r="R312" s="113"/>
      <c r="S312" s="113"/>
      <c r="T312" s="113"/>
      <c r="U312" s="113"/>
      <c r="V312" s="113"/>
      <c r="W312" s="113"/>
      <c r="X312" s="113"/>
      <c r="Y312" s="113"/>
      <c r="Z312" s="113"/>
      <c r="AA312" s="113"/>
      <c r="AB312" s="113"/>
    </row>
    <row r="313">
      <c r="A313" s="113"/>
      <c r="B313" s="113"/>
      <c r="C313" s="113"/>
      <c r="D313" s="113"/>
      <c r="E313" s="110"/>
      <c r="F313" s="113"/>
      <c r="G313" s="113"/>
      <c r="H313" s="113"/>
      <c r="I313" s="113"/>
      <c r="J313" s="113"/>
      <c r="K313" s="113"/>
      <c r="L313" s="10"/>
      <c r="M313" s="113"/>
      <c r="N313" s="113"/>
      <c r="O313" s="113"/>
      <c r="P313" s="113"/>
      <c r="Q313" s="113"/>
      <c r="R313" s="113"/>
      <c r="S313" s="113"/>
      <c r="T313" s="113"/>
      <c r="U313" s="113"/>
      <c r="V313" s="113"/>
      <c r="W313" s="113"/>
      <c r="X313" s="113"/>
      <c r="Y313" s="113"/>
      <c r="Z313" s="113"/>
      <c r="AA313" s="113"/>
      <c r="AB313" s="113"/>
    </row>
    <row r="314">
      <c r="A314" s="113"/>
      <c r="B314" s="113"/>
      <c r="C314" s="113"/>
      <c r="D314" s="113"/>
      <c r="E314" s="110"/>
      <c r="F314" s="113"/>
      <c r="G314" s="113"/>
      <c r="H314" s="113"/>
      <c r="I314" s="113"/>
      <c r="J314" s="113"/>
      <c r="K314" s="113"/>
      <c r="L314" s="10"/>
      <c r="M314" s="113"/>
      <c r="N314" s="113"/>
      <c r="O314" s="113"/>
      <c r="P314" s="113"/>
      <c r="Q314" s="113"/>
      <c r="R314" s="113"/>
      <c r="S314" s="113"/>
      <c r="T314" s="113"/>
      <c r="U314" s="113"/>
      <c r="V314" s="113"/>
      <c r="W314" s="113"/>
      <c r="X314" s="113"/>
      <c r="Y314" s="113"/>
      <c r="Z314" s="113"/>
      <c r="AA314" s="113"/>
      <c r="AB314" s="113"/>
    </row>
    <row r="315">
      <c r="A315" s="113"/>
      <c r="B315" s="113"/>
      <c r="C315" s="113"/>
      <c r="D315" s="113"/>
      <c r="E315" s="110"/>
      <c r="F315" s="113"/>
      <c r="G315" s="113"/>
      <c r="H315" s="113"/>
      <c r="I315" s="113"/>
      <c r="J315" s="113"/>
      <c r="K315" s="113"/>
      <c r="L315" s="10"/>
      <c r="M315" s="113"/>
      <c r="N315" s="113"/>
      <c r="O315" s="113"/>
      <c r="P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  <c r="AA315" s="113"/>
      <c r="AB315" s="113"/>
    </row>
    <row r="316">
      <c r="A316" s="113"/>
      <c r="B316" s="113"/>
      <c r="C316" s="113"/>
      <c r="D316" s="113"/>
      <c r="E316" s="110"/>
      <c r="F316" s="113"/>
      <c r="G316" s="113"/>
      <c r="H316" s="113"/>
      <c r="I316" s="113"/>
      <c r="J316" s="113"/>
      <c r="K316" s="113"/>
      <c r="L316" s="10"/>
      <c r="M316" s="113"/>
      <c r="N316" s="113"/>
      <c r="O316" s="113"/>
      <c r="P316" s="113"/>
      <c r="Q316" s="113"/>
      <c r="R316" s="113"/>
      <c r="S316" s="113"/>
      <c r="T316" s="113"/>
      <c r="U316" s="113"/>
      <c r="V316" s="113"/>
      <c r="W316" s="113"/>
      <c r="X316" s="113"/>
      <c r="Y316" s="113"/>
      <c r="Z316" s="113"/>
      <c r="AA316" s="113"/>
      <c r="AB316" s="113"/>
    </row>
    <row r="317">
      <c r="A317" s="113"/>
      <c r="B317" s="113"/>
      <c r="C317" s="113"/>
      <c r="D317" s="113"/>
      <c r="E317" s="110"/>
      <c r="F317" s="113"/>
      <c r="G317" s="113"/>
      <c r="H317" s="113"/>
      <c r="I317" s="113"/>
      <c r="J317" s="113"/>
      <c r="K317" s="113"/>
      <c r="L317" s="10"/>
      <c r="M317" s="113"/>
      <c r="N317" s="113"/>
      <c r="O317" s="113"/>
      <c r="P317" s="113"/>
      <c r="Q317" s="113"/>
      <c r="R317" s="113"/>
      <c r="S317" s="113"/>
      <c r="T317" s="113"/>
      <c r="U317" s="113"/>
      <c r="V317" s="113"/>
      <c r="W317" s="113"/>
      <c r="X317" s="113"/>
      <c r="Y317" s="113"/>
      <c r="Z317" s="113"/>
      <c r="AA317" s="113"/>
      <c r="AB317" s="113"/>
    </row>
    <row r="318">
      <c r="A318" s="113"/>
      <c r="B318" s="113"/>
      <c r="C318" s="113"/>
      <c r="D318" s="113"/>
      <c r="E318" s="110"/>
      <c r="F318" s="113"/>
      <c r="G318" s="113"/>
      <c r="H318" s="113"/>
      <c r="I318" s="113"/>
      <c r="J318" s="113"/>
      <c r="K318" s="113"/>
      <c r="L318" s="10"/>
      <c r="M318" s="113"/>
      <c r="N318" s="113"/>
      <c r="O318" s="113"/>
      <c r="P318" s="113"/>
      <c r="Q318" s="113"/>
      <c r="R318" s="113"/>
      <c r="S318" s="113"/>
      <c r="T318" s="113"/>
      <c r="U318" s="113"/>
      <c r="V318" s="113"/>
      <c r="W318" s="113"/>
      <c r="X318" s="113"/>
      <c r="Y318" s="113"/>
      <c r="Z318" s="113"/>
      <c r="AA318" s="113"/>
      <c r="AB318" s="113"/>
    </row>
    <row r="319">
      <c r="A319" s="113"/>
      <c r="B319" s="113"/>
      <c r="C319" s="113"/>
      <c r="D319" s="113"/>
      <c r="E319" s="110"/>
      <c r="F319" s="113"/>
      <c r="G319" s="113"/>
      <c r="H319" s="113"/>
      <c r="I319" s="113"/>
      <c r="J319" s="113"/>
      <c r="K319" s="113"/>
      <c r="L319" s="10"/>
      <c r="M319" s="113"/>
      <c r="N319" s="113"/>
      <c r="O319" s="113"/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  <c r="AA319" s="113"/>
      <c r="AB319" s="113"/>
    </row>
    <row r="320">
      <c r="A320" s="113"/>
      <c r="B320" s="113"/>
      <c r="C320" s="113"/>
      <c r="D320" s="113"/>
      <c r="E320" s="110"/>
      <c r="F320" s="113"/>
      <c r="G320" s="113"/>
      <c r="H320" s="113"/>
      <c r="I320" s="113"/>
      <c r="J320" s="113"/>
      <c r="K320" s="113"/>
      <c r="L320" s="10"/>
      <c r="M320" s="113"/>
      <c r="N320" s="113"/>
      <c r="O320" s="113"/>
      <c r="P320" s="113"/>
      <c r="Q320" s="113"/>
      <c r="R320" s="113"/>
      <c r="S320" s="113"/>
      <c r="T320" s="113"/>
      <c r="U320" s="113"/>
      <c r="V320" s="113"/>
      <c r="W320" s="113"/>
      <c r="X320" s="113"/>
      <c r="Y320" s="113"/>
      <c r="Z320" s="113"/>
      <c r="AA320" s="113"/>
      <c r="AB320" s="113"/>
    </row>
    <row r="321">
      <c r="A321" s="113"/>
      <c r="B321" s="113"/>
      <c r="C321" s="113"/>
      <c r="D321" s="113"/>
      <c r="E321" s="110"/>
      <c r="F321" s="113"/>
      <c r="G321" s="113"/>
      <c r="H321" s="113"/>
      <c r="I321" s="113"/>
      <c r="J321" s="113"/>
      <c r="K321" s="113"/>
      <c r="L321" s="10"/>
      <c r="M321" s="113"/>
      <c r="N321" s="113"/>
      <c r="O321" s="113"/>
      <c r="P321" s="113"/>
      <c r="Q321" s="113"/>
      <c r="R321" s="113"/>
      <c r="S321" s="113"/>
      <c r="T321" s="113"/>
      <c r="U321" s="113"/>
      <c r="V321" s="113"/>
      <c r="W321" s="113"/>
      <c r="X321" s="113"/>
      <c r="Y321" s="113"/>
      <c r="Z321" s="113"/>
      <c r="AA321" s="113"/>
      <c r="AB321" s="113"/>
    </row>
    <row r="322">
      <c r="A322" s="113"/>
      <c r="B322" s="113"/>
      <c r="C322" s="113"/>
      <c r="D322" s="113"/>
      <c r="E322" s="110"/>
      <c r="F322" s="113"/>
      <c r="G322" s="113"/>
      <c r="H322" s="113"/>
      <c r="I322" s="113"/>
      <c r="J322" s="113"/>
      <c r="K322" s="113"/>
      <c r="L322" s="10"/>
      <c r="M322" s="113"/>
      <c r="N322" s="113"/>
      <c r="O322" s="113"/>
      <c r="P322" s="113"/>
      <c r="Q322" s="113"/>
      <c r="R322" s="113"/>
      <c r="S322" s="113"/>
      <c r="T322" s="113"/>
      <c r="U322" s="113"/>
      <c r="V322" s="113"/>
      <c r="W322" s="113"/>
      <c r="X322" s="113"/>
      <c r="Y322" s="113"/>
      <c r="Z322" s="113"/>
      <c r="AA322" s="113"/>
      <c r="AB322" s="113"/>
    </row>
    <row r="323">
      <c r="A323" s="113"/>
      <c r="B323" s="113"/>
      <c r="C323" s="113"/>
      <c r="D323" s="113"/>
      <c r="E323" s="110"/>
      <c r="F323" s="113"/>
      <c r="G323" s="113"/>
      <c r="H323" s="113"/>
      <c r="I323" s="113"/>
      <c r="J323" s="113"/>
      <c r="K323" s="113"/>
      <c r="L323" s="10"/>
      <c r="M323" s="113"/>
      <c r="N323" s="113"/>
      <c r="O323" s="113"/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  <c r="AA323" s="113"/>
      <c r="AB323" s="113"/>
    </row>
    <row r="324">
      <c r="A324" s="113"/>
      <c r="B324" s="113"/>
      <c r="C324" s="113"/>
      <c r="D324" s="113"/>
      <c r="E324" s="110"/>
      <c r="F324" s="113"/>
      <c r="G324" s="113"/>
      <c r="H324" s="113"/>
      <c r="I324" s="113"/>
      <c r="J324" s="113"/>
      <c r="K324" s="113"/>
      <c r="L324" s="10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  <c r="AA324" s="113"/>
      <c r="AB324" s="113"/>
    </row>
    <row r="325">
      <c r="A325" s="113"/>
      <c r="B325" s="113"/>
      <c r="C325" s="113"/>
      <c r="D325" s="113"/>
      <c r="E325" s="110"/>
      <c r="F325" s="113"/>
      <c r="G325" s="113"/>
      <c r="H325" s="113"/>
      <c r="I325" s="113"/>
      <c r="J325" s="113"/>
      <c r="K325" s="113"/>
      <c r="L325" s="10"/>
      <c r="M325" s="113"/>
      <c r="N325" s="113"/>
      <c r="O325" s="113"/>
      <c r="P325" s="113"/>
      <c r="Q325" s="113"/>
      <c r="R325" s="113"/>
      <c r="S325" s="113"/>
      <c r="T325" s="113"/>
      <c r="U325" s="113"/>
      <c r="V325" s="113"/>
      <c r="W325" s="113"/>
      <c r="X325" s="113"/>
      <c r="Y325" s="113"/>
      <c r="Z325" s="113"/>
      <c r="AA325" s="113"/>
      <c r="AB325" s="113"/>
    </row>
    <row r="326">
      <c r="A326" s="113"/>
      <c r="B326" s="113"/>
      <c r="C326" s="113"/>
      <c r="D326" s="113"/>
      <c r="E326" s="110"/>
      <c r="F326" s="113"/>
      <c r="G326" s="113"/>
      <c r="H326" s="113"/>
      <c r="I326" s="113"/>
      <c r="J326" s="113"/>
      <c r="K326" s="113"/>
      <c r="L326" s="10"/>
      <c r="M326" s="113"/>
      <c r="N326" s="113"/>
      <c r="O326" s="113"/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  <c r="AA326" s="113"/>
      <c r="AB326" s="113"/>
    </row>
    <row r="327">
      <c r="A327" s="113"/>
      <c r="B327" s="113"/>
      <c r="C327" s="113"/>
      <c r="D327" s="113"/>
      <c r="E327" s="110"/>
      <c r="F327" s="113"/>
      <c r="G327" s="113"/>
      <c r="H327" s="113"/>
      <c r="I327" s="113"/>
      <c r="J327" s="113"/>
      <c r="K327" s="113"/>
      <c r="L327" s="10"/>
      <c r="M327" s="113"/>
      <c r="N327" s="113"/>
      <c r="O327" s="113"/>
      <c r="P327" s="113"/>
      <c r="Q327" s="113"/>
      <c r="R327" s="113"/>
      <c r="S327" s="113"/>
      <c r="T327" s="113"/>
      <c r="U327" s="113"/>
      <c r="V327" s="113"/>
      <c r="W327" s="113"/>
      <c r="X327" s="113"/>
      <c r="Y327" s="113"/>
      <c r="Z327" s="113"/>
      <c r="AA327" s="113"/>
      <c r="AB327" s="113"/>
    </row>
    <row r="328">
      <c r="A328" s="113"/>
      <c r="B328" s="113"/>
      <c r="C328" s="113"/>
      <c r="D328" s="113"/>
      <c r="E328" s="110"/>
      <c r="F328" s="113"/>
      <c r="G328" s="113"/>
      <c r="H328" s="113"/>
      <c r="I328" s="113"/>
      <c r="J328" s="113"/>
      <c r="K328" s="113"/>
      <c r="L328" s="10"/>
      <c r="M328" s="113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  <c r="Y328" s="113"/>
      <c r="Z328" s="113"/>
      <c r="AA328" s="113"/>
      <c r="AB328" s="113"/>
    </row>
    <row r="329">
      <c r="A329" s="113"/>
      <c r="B329" s="113"/>
      <c r="C329" s="113"/>
      <c r="D329" s="113"/>
      <c r="E329" s="110"/>
      <c r="F329" s="113"/>
      <c r="G329" s="113"/>
      <c r="H329" s="113"/>
      <c r="I329" s="113"/>
      <c r="J329" s="113"/>
      <c r="K329" s="113"/>
      <c r="L329" s="10"/>
      <c r="M329" s="113"/>
      <c r="N329" s="113"/>
      <c r="O329" s="113"/>
      <c r="P329" s="113"/>
      <c r="Q329" s="113"/>
      <c r="R329" s="113"/>
      <c r="S329" s="113"/>
      <c r="T329" s="113"/>
      <c r="U329" s="113"/>
      <c r="V329" s="113"/>
      <c r="W329" s="113"/>
      <c r="X329" s="113"/>
      <c r="Y329" s="113"/>
      <c r="Z329" s="113"/>
      <c r="AA329" s="113"/>
      <c r="AB329" s="113"/>
    </row>
    <row r="330">
      <c r="A330" s="113"/>
      <c r="B330" s="113"/>
      <c r="C330" s="113"/>
      <c r="D330" s="113"/>
      <c r="E330" s="110"/>
      <c r="F330" s="113"/>
      <c r="G330" s="113"/>
      <c r="H330" s="113"/>
      <c r="I330" s="113"/>
      <c r="J330" s="113"/>
      <c r="K330" s="113"/>
      <c r="L330" s="10"/>
      <c r="M330" s="113"/>
      <c r="N330" s="113"/>
      <c r="O330" s="113"/>
      <c r="P330" s="113"/>
      <c r="Q330" s="113"/>
      <c r="R330" s="113"/>
      <c r="S330" s="113"/>
      <c r="T330" s="113"/>
      <c r="U330" s="113"/>
      <c r="V330" s="113"/>
      <c r="W330" s="113"/>
      <c r="X330" s="113"/>
      <c r="Y330" s="113"/>
      <c r="Z330" s="113"/>
      <c r="AA330" s="113"/>
      <c r="AB330" s="113"/>
    </row>
    <row r="331">
      <c r="A331" s="113"/>
      <c r="B331" s="113"/>
      <c r="C331" s="113"/>
      <c r="D331" s="113"/>
      <c r="E331" s="110"/>
      <c r="F331" s="113"/>
      <c r="G331" s="113"/>
      <c r="H331" s="113"/>
      <c r="I331" s="113"/>
      <c r="J331" s="113"/>
      <c r="K331" s="113"/>
      <c r="L331" s="10"/>
      <c r="M331" s="113"/>
      <c r="N331" s="113"/>
      <c r="O331" s="113"/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  <c r="AA331" s="113"/>
      <c r="AB331" s="113"/>
    </row>
    <row r="332">
      <c r="A332" s="113"/>
      <c r="B332" s="113"/>
      <c r="C332" s="113"/>
      <c r="D332" s="113"/>
      <c r="E332" s="110"/>
      <c r="F332" s="113"/>
      <c r="G332" s="113"/>
      <c r="H332" s="113"/>
      <c r="I332" s="113"/>
      <c r="J332" s="113"/>
      <c r="K332" s="113"/>
      <c r="L332" s="10"/>
      <c r="M332" s="113"/>
      <c r="N332" s="113"/>
      <c r="O332" s="113"/>
      <c r="P332" s="113"/>
      <c r="Q332" s="113"/>
      <c r="R332" s="113"/>
      <c r="S332" s="113"/>
      <c r="T332" s="113"/>
      <c r="U332" s="113"/>
      <c r="V332" s="113"/>
      <c r="W332" s="113"/>
      <c r="X332" s="113"/>
      <c r="Y332" s="113"/>
      <c r="Z332" s="113"/>
      <c r="AA332" s="113"/>
      <c r="AB332" s="113"/>
    </row>
    <row r="333">
      <c r="A333" s="113"/>
      <c r="B333" s="113"/>
      <c r="C333" s="113"/>
      <c r="D333" s="113"/>
      <c r="E333" s="110"/>
      <c r="F333" s="113"/>
      <c r="G333" s="113"/>
      <c r="H333" s="113"/>
      <c r="I333" s="113"/>
      <c r="J333" s="113"/>
      <c r="K333" s="113"/>
      <c r="L333" s="10"/>
      <c r="M333" s="113"/>
      <c r="N333" s="113"/>
      <c r="O333" s="113"/>
      <c r="P333" s="113"/>
      <c r="Q333" s="113"/>
      <c r="R333" s="113"/>
      <c r="S333" s="113"/>
      <c r="T333" s="113"/>
      <c r="U333" s="113"/>
      <c r="V333" s="113"/>
      <c r="W333" s="113"/>
      <c r="X333" s="113"/>
      <c r="Y333" s="113"/>
      <c r="Z333" s="113"/>
      <c r="AA333" s="113"/>
      <c r="AB333" s="113"/>
    </row>
    <row r="334">
      <c r="A334" s="113"/>
      <c r="B334" s="113"/>
      <c r="C334" s="113"/>
      <c r="D334" s="113"/>
      <c r="E334" s="110"/>
      <c r="F334" s="113"/>
      <c r="G334" s="113"/>
      <c r="H334" s="113"/>
      <c r="I334" s="113"/>
      <c r="J334" s="113"/>
      <c r="K334" s="113"/>
      <c r="L334" s="10"/>
      <c r="M334" s="113"/>
      <c r="N334" s="113"/>
      <c r="O334" s="113"/>
      <c r="P334" s="113"/>
      <c r="Q334" s="113"/>
      <c r="R334" s="113"/>
      <c r="S334" s="113"/>
      <c r="T334" s="113"/>
      <c r="U334" s="113"/>
      <c r="V334" s="113"/>
      <c r="W334" s="113"/>
      <c r="X334" s="113"/>
      <c r="Y334" s="113"/>
      <c r="Z334" s="113"/>
      <c r="AA334" s="113"/>
      <c r="AB334" s="113"/>
    </row>
    <row r="335">
      <c r="A335" s="113"/>
      <c r="B335" s="113"/>
      <c r="C335" s="113"/>
      <c r="D335" s="113"/>
      <c r="E335" s="110"/>
      <c r="F335" s="113"/>
      <c r="G335" s="113"/>
      <c r="H335" s="113"/>
      <c r="I335" s="113"/>
      <c r="J335" s="113"/>
      <c r="K335" s="113"/>
      <c r="L335" s="10"/>
      <c r="M335" s="113"/>
      <c r="N335" s="113"/>
      <c r="O335" s="113"/>
      <c r="P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  <c r="AA335" s="113"/>
      <c r="AB335" s="113"/>
    </row>
    <row r="336">
      <c r="A336" s="113"/>
      <c r="B336" s="113"/>
      <c r="C336" s="113"/>
      <c r="D336" s="113"/>
      <c r="E336" s="110"/>
      <c r="F336" s="113"/>
      <c r="G336" s="113"/>
      <c r="H336" s="113"/>
      <c r="I336" s="113"/>
      <c r="J336" s="113"/>
      <c r="K336" s="113"/>
      <c r="L336" s="10"/>
      <c r="M336" s="113"/>
      <c r="N336" s="113"/>
      <c r="O336" s="113"/>
      <c r="P336" s="113"/>
      <c r="Q336" s="113"/>
      <c r="R336" s="113"/>
      <c r="S336" s="113"/>
      <c r="T336" s="113"/>
      <c r="U336" s="113"/>
      <c r="V336" s="113"/>
      <c r="W336" s="113"/>
      <c r="X336" s="113"/>
      <c r="Y336" s="113"/>
      <c r="Z336" s="113"/>
      <c r="AA336" s="113"/>
      <c r="AB336" s="113"/>
    </row>
    <row r="337">
      <c r="A337" s="113"/>
      <c r="B337" s="113"/>
      <c r="C337" s="113"/>
      <c r="D337" s="113"/>
      <c r="E337" s="110"/>
      <c r="F337" s="113"/>
      <c r="G337" s="113"/>
      <c r="H337" s="113"/>
      <c r="I337" s="113"/>
      <c r="J337" s="113"/>
      <c r="K337" s="113"/>
      <c r="L337" s="10"/>
      <c r="M337" s="113"/>
      <c r="N337" s="113"/>
      <c r="O337" s="113"/>
      <c r="P337" s="113"/>
      <c r="Q337" s="113"/>
      <c r="R337" s="113"/>
      <c r="S337" s="113"/>
      <c r="T337" s="113"/>
      <c r="U337" s="113"/>
      <c r="V337" s="113"/>
      <c r="W337" s="113"/>
      <c r="X337" s="113"/>
      <c r="Y337" s="113"/>
      <c r="Z337" s="113"/>
      <c r="AA337" s="113"/>
      <c r="AB337" s="113"/>
    </row>
    <row r="338">
      <c r="A338" s="113"/>
      <c r="B338" s="113"/>
      <c r="C338" s="113"/>
      <c r="D338" s="113"/>
      <c r="E338" s="110"/>
      <c r="F338" s="113"/>
      <c r="G338" s="113"/>
      <c r="H338" s="113"/>
      <c r="I338" s="113"/>
      <c r="J338" s="113"/>
      <c r="K338" s="113"/>
      <c r="L338" s="10"/>
      <c r="M338" s="113"/>
      <c r="N338" s="113"/>
      <c r="O338" s="113"/>
      <c r="P338" s="113"/>
      <c r="Q338" s="113"/>
      <c r="R338" s="113"/>
      <c r="S338" s="113"/>
      <c r="T338" s="113"/>
      <c r="U338" s="113"/>
      <c r="V338" s="113"/>
      <c r="W338" s="113"/>
      <c r="X338" s="113"/>
      <c r="Y338" s="113"/>
      <c r="Z338" s="113"/>
      <c r="AA338" s="113"/>
      <c r="AB338" s="113"/>
    </row>
    <row r="339">
      <c r="A339" s="113"/>
      <c r="B339" s="113"/>
      <c r="C339" s="113"/>
      <c r="D339" s="113"/>
      <c r="E339" s="110"/>
      <c r="F339" s="113"/>
      <c r="G339" s="113"/>
      <c r="H339" s="113"/>
      <c r="I339" s="113"/>
      <c r="J339" s="113"/>
      <c r="K339" s="113"/>
      <c r="L339" s="10"/>
      <c r="M339" s="113"/>
      <c r="N339" s="113"/>
      <c r="O339" s="113"/>
      <c r="P339" s="113"/>
      <c r="Q339" s="113"/>
      <c r="R339" s="113"/>
      <c r="S339" s="113"/>
      <c r="T339" s="113"/>
      <c r="U339" s="113"/>
      <c r="V339" s="113"/>
      <c r="W339" s="113"/>
      <c r="X339" s="113"/>
      <c r="Y339" s="113"/>
      <c r="Z339" s="113"/>
      <c r="AA339" s="113"/>
      <c r="AB339" s="113"/>
    </row>
    <row r="340">
      <c r="A340" s="113"/>
      <c r="B340" s="113"/>
      <c r="C340" s="113"/>
      <c r="D340" s="113"/>
      <c r="E340" s="110"/>
      <c r="F340" s="113"/>
      <c r="G340" s="113"/>
      <c r="H340" s="113"/>
      <c r="I340" s="113"/>
      <c r="J340" s="113"/>
      <c r="K340" s="113"/>
      <c r="L340" s="10"/>
      <c r="M340" s="113"/>
      <c r="N340" s="113"/>
      <c r="O340" s="113"/>
      <c r="P340" s="113"/>
      <c r="Q340" s="113"/>
      <c r="R340" s="113"/>
      <c r="S340" s="113"/>
      <c r="T340" s="113"/>
      <c r="U340" s="113"/>
      <c r="V340" s="113"/>
      <c r="W340" s="113"/>
      <c r="X340" s="113"/>
      <c r="Y340" s="113"/>
      <c r="Z340" s="113"/>
      <c r="AA340" s="113"/>
      <c r="AB340" s="113"/>
    </row>
    <row r="341">
      <c r="A341" s="113"/>
      <c r="B341" s="113"/>
      <c r="C341" s="113"/>
      <c r="D341" s="113"/>
      <c r="E341" s="110"/>
      <c r="F341" s="113"/>
      <c r="G341" s="113"/>
      <c r="H341" s="113"/>
      <c r="I341" s="113"/>
      <c r="J341" s="113"/>
      <c r="K341" s="113"/>
      <c r="L341" s="10"/>
      <c r="M341" s="113"/>
      <c r="N341" s="113"/>
      <c r="O341" s="113"/>
      <c r="P341" s="113"/>
      <c r="Q341" s="113"/>
      <c r="R341" s="113"/>
      <c r="S341" s="113"/>
      <c r="T341" s="113"/>
      <c r="U341" s="113"/>
      <c r="V341" s="113"/>
      <c r="W341" s="113"/>
      <c r="X341" s="113"/>
      <c r="Y341" s="113"/>
      <c r="Z341" s="113"/>
      <c r="AA341" s="113"/>
      <c r="AB341" s="113"/>
    </row>
    <row r="342">
      <c r="A342" s="113"/>
      <c r="B342" s="113"/>
      <c r="C342" s="113"/>
      <c r="D342" s="113"/>
      <c r="E342" s="110"/>
      <c r="F342" s="113"/>
      <c r="G342" s="113"/>
      <c r="H342" s="113"/>
      <c r="I342" s="113"/>
      <c r="J342" s="113"/>
      <c r="K342" s="113"/>
      <c r="L342" s="10"/>
      <c r="M342" s="113"/>
      <c r="N342" s="113"/>
      <c r="O342" s="113"/>
      <c r="P342" s="113"/>
      <c r="Q342" s="113"/>
      <c r="R342" s="113"/>
      <c r="S342" s="113"/>
      <c r="T342" s="113"/>
      <c r="U342" s="113"/>
      <c r="V342" s="113"/>
      <c r="W342" s="113"/>
      <c r="X342" s="113"/>
      <c r="Y342" s="113"/>
      <c r="Z342" s="113"/>
      <c r="AA342" s="113"/>
      <c r="AB342" s="113"/>
    </row>
    <row r="343">
      <c r="A343" s="113"/>
      <c r="B343" s="113"/>
      <c r="C343" s="113"/>
      <c r="D343" s="113"/>
      <c r="E343" s="110"/>
      <c r="F343" s="113"/>
      <c r="G343" s="113"/>
      <c r="H343" s="113"/>
      <c r="I343" s="113"/>
      <c r="J343" s="113"/>
      <c r="K343" s="113"/>
      <c r="L343" s="10"/>
      <c r="M343" s="113"/>
      <c r="N343" s="113"/>
      <c r="O343" s="113"/>
      <c r="P343" s="113"/>
      <c r="Q343" s="113"/>
      <c r="R343" s="113"/>
      <c r="S343" s="113"/>
      <c r="T343" s="113"/>
      <c r="U343" s="113"/>
      <c r="V343" s="113"/>
      <c r="W343" s="113"/>
      <c r="X343" s="113"/>
      <c r="Y343" s="113"/>
      <c r="Z343" s="113"/>
      <c r="AA343" s="113"/>
      <c r="AB343" s="113"/>
    </row>
    <row r="344">
      <c r="A344" s="113"/>
      <c r="B344" s="113"/>
      <c r="C344" s="113"/>
      <c r="D344" s="113"/>
      <c r="E344" s="110"/>
      <c r="F344" s="113"/>
      <c r="G344" s="113"/>
      <c r="H344" s="113"/>
      <c r="I344" s="113"/>
      <c r="J344" s="113"/>
      <c r="K344" s="113"/>
      <c r="L344" s="10"/>
      <c r="M344" s="113"/>
      <c r="N344" s="113"/>
      <c r="O344" s="113"/>
      <c r="P344" s="113"/>
      <c r="Q344" s="113"/>
      <c r="R344" s="113"/>
      <c r="S344" s="113"/>
      <c r="T344" s="113"/>
      <c r="U344" s="113"/>
      <c r="V344" s="113"/>
      <c r="W344" s="113"/>
      <c r="X344" s="113"/>
      <c r="Y344" s="113"/>
      <c r="Z344" s="113"/>
      <c r="AA344" s="113"/>
      <c r="AB344" s="113"/>
    </row>
    <row r="345">
      <c r="A345" s="113"/>
      <c r="B345" s="113"/>
      <c r="C345" s="113"/>
      <c r="D345" s="113"/>
      <c r="E345" s="110"/>
      <c r="F345" s="113"/>
      <c r="G345" s="113"/>
      <c r="H345" s="113"/>
      <c r="I345" s="113"/>
      <c r="J345" s="113"/>
      <c r="K345" s="113"/>
      <c r="L345" s="10"/>
      <c r="M345" s="113"/>
      <c r="N345" s="113"/>
      <c r="O345" s="113"/>
      <c r="P345" s="113"/>
      <c r="Q345" s="113"/>
      <c r="R345" s="113"/>
      <c r="S345" s="113"/>
      <c r="T345" s="113"/>
      <c r="U345" s="113"/>
      <c r="V345" s="113"/>
      <c r="W345" s="113"/>
      <c r="X345" s="113"/>
      <c r="Y345" s="113"/>
      <c r="Z345" s="113"/>
      <c r="AA345" s="113"/>
      <c r="AB345" s="113"/>
    </row>
    <row r="346">
      <c r="A346" s="113"/>
      <c r="B346" s="113"/>
      <c r="C346" s="113"/>
      <c r="D346" s="113"/>
      <c r="E346" s="110"/>
      <c r="F346" s="113"/>
      <c r="G346" s="113"/>
      <c r="H346" s="113"/>
      <c r="I346" s="113"/>
      <c r="J346" s="113"/>
      <c r="K346" s="113"/>
      <c r="L346" s="10"/>
      <c r="M346" s="113"/>
      <c r="N346" s="113"/>
      <c r="O346" s="113"/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  <c r="AA346" s="113"/>
      <c r="AB346" s="113"/>
    </row>
    <row r="347">
      <c r="A347" s="113"/>
      <c r="B347" s="113"/>
      <c r="C347" s="113"/>
      <c r="D347" s="113"/>
      <c r="E347" s="110"/>
      <c r="F347" s="113"/>
      <c r="G347" s="113"/>
      <c r="H347" s="113"/>
      <c r="I347" s="113"/>
      <c r="J347" s="113"/>
      <c r="K347" s="113"/>
      <c r="L347" s="10"/>
      <c r="M347" s="113"/>
      <c r="N347" s="113"/>
      <c r="O347" s="113"/>
      <c r="P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  <c r="AA347" s="113"/>
      <c r="AB347" s="113"/>
    </row>
    <row r="348">
      <c r="A348" s="113"/>
      <c r="B348" s="113"/>
      <c r="C348" s="113"/>
      <c r="D348" s="113"/>
      <c r="E348" s="110"/>
      <c r="F348" s="113"/>
      <c r="G348" s="113"/>
      <c r="H348" s="113"/>
      <c r="I348" s="113"/>
      <c r="J348" s="113"/>
      <c r="K348" s="113"/>
      <c r="L348" s="10"/>
      <c r="M348" s="113"/>
      <c r="N348" s="113"/>
      <c r="O348" s="113"/>
      <c r="P348" s="113"/>
      <c r="Q348" s="113"/>
      <c r="R348" s="113"/>
      <c r="S348" s="113"/>
      <c r="T348" s="113"/>
      <c r="U348" s="113"/>
      <c r="V348" s="113"/>
      <c r="W348" s="113"/>
      <c r="X348" s="113"/>
      <c r="Y348" s="113"/>
      <c r="Z348" s="113"/>
      <c r="AA348" s="113"/>
      <c r="AB348" s="113"/>
    </row>
    <row r="349">
      <c r="A349" s="113"/>
      <c r="B349" s="113"/>
      <c r="C349" s="113"/>
      <c r="D349" s="113"/>
      <c r="E349" s="110"/>
      <c r="F349" s="113"/>
      <c r="G349" s="113"/>
      <c r="H349" s="113"/>
      <c r="I349" s="113"/>
      <c r="J349" s="113"/>
      <c r="K349" s="113"/>
      <c r="L349" s="10"/>
      <c r="M349" s="113"/>
      <c r="N349" s="113"/>
      <c r="O349" s="113"/>
      <c r="P349" s="113"/>
      <c r="Q349" s="113"/>
      <c r="R349" s="113"/>
      <c r="S349" s="113"/>
      <c r="T349" s="113"/>
      <c r="U349" s="113"/>
      <c r="V349" s="113"/>
      <c r="W349" s="113"/>
      <c r="X349" s="113"/>
      <c r="Y349" s="113"/>
      <c r="Z349" s="113"/>
      <c r="AA349" s="113"/>
      <c r="AB349" s="113"/>
    </row>
    <row r="350">
      <c r="A350" s="113"/>
      <c r="B350" s="113"/>
      <c r="C350" s="113"/>
      <c r="D350" s="113"/>
      <c r="E350" s="110"/>
      <c r="F350" s="113"/>
      <c r="G350" s="113"/>
      <c r="H350" s="113"/>
      <c r="I350" s="113"/>
      <c r="J350" s="113"/>
      <c r="K350" s="113"/>
      <c r="L350" s="10"/>
      <c r="M350" s="113"/>
      <c r="N350" s="113"/>
      <c r="O350" s="113"/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  <c r="AA350" s="113"/>
      <c r="AB350" s="113"/>
    </row>
    <row r="351">
      <c r="A351" s="113"/>
      <c r="B351" s="113"/>
      <c r="C351" s="113"/>
      <c r="D351" s="113"/>
      <c r="E351" s="110"/>
      <c r="F351" s="113"/>
      <c r="G351" s="113"/>
      <c r="H351" s="113"/>
      <c r="I351" s="113"/>
      <c r="J351" s="113"/>
      <c r="K351" s="113"/>
      <c r="L351" s="10"/>
      <c r="M351" s="113"/>
      <c r="N351" s="113"/>
      <c r="O351" s="113"/>
      <c r="P351" s="113"/>
      <c r="Q351" s="113"/>
      <c r="R351" s="113"/>
      <c r="S351" s="113"/>
      <c r="T351" s="113"/>
      <c r="U351" s="113"/>
      <c r="V351" s="113"/>
      <c r="W351" s="113"/>
      <c r="X351" s="113"/>
      <c r="Y351" s="113"/>
      <c r="Z351" s="113"/>
      <c r="AA351" s="113"/>
      <c r="AB351" s="113"/>
    </row>
    <row r="352">
      <c r="A352" s="113"/>
      <c r="B352" s="113"/>
      <c r="C352" s="113"/>
      <c r="D352" s="113"/>
      <c r="E352" s="110"/>
      <c r="F352" s="113"/>
      <c r="G352" s="113"/>
      <c r="H352" s="113"/>
      <c r="I352" s="113"/>
      <c r="J352" s="113"/>
      <c r="K352" s="113"/>
      <c r="L352" s="10"/>
      <c r="M352" s="113"/>
      <c r="N352" s="113"/>
      <c r="O352" s="113"/>
      <c r="P352" s="113"/>
      <c r="Q352" s="113"/>
      <c r="R352" s="113"/>
      <c r="S352" s="113"/>
      <c r="T352" s="113"/>
      <c r="U352" s="113"/>
      <c r="V352" s="113"/>
      <c r="W352" s="113"/>
      <c r="X352" s="113"/>
      <c r="Y352" s="113"/>
      <c r="Z352" s="113"/>
      <c r="AA352" s="113"/>
      <c r="AB352" s="113"/>
    </row>
    <row r="353">
      <c r="A353" s="113"/>
      <c r="B353" s="113"/>
      <c r="C353" s="113"/>
      <c r="D353" s="113"/>
      <c r="E353" s="110"/>
      <c r="F353" s="113"/>
      <c r="G353" s="113"/>
      <c r="H353" s="113"/>
      <c r="I353" s="113"/>
      <c r="J353" s="113"/>
      <c r="K353" s="113"/>
      <c r="L353" s="10"/>
      <c r="M353" s="113"/>
      <c r="N353" s="113"/>
      <c r="O353" s="113"/>
      <c r="P353" s="113"/>
      <c r="Q353" s="113"/>
      <c r="R353" s="113"/>
      <c r="S353" s="113"/>
      <c r="T353" s="113"/>
      <c r="U353" s="113"/>
      <c r="V353" s="113"/>
      <c r="W353" s="113"/>
      <c r="X353" s="113"/>
      <c r="Y353" s="113"/>
      <c r="Z353" s="113"/>
      <c r="AA353" s="113"/>
      <c r="AB353" s="113"/>
    </row>
    <row r="354">
      <c r="A354" s="113"/>
      <c r="B354" s="113"/>
      <c r="C354" s="113"/>
      <c r="D354" s="113"/>
      <c r="E354" s="110"/>
      <c r="F354" s="113"/>
      <c r="G354" s="113"/>
      <c r="H354" s="113"/>
      <c r="I354" s="113"/>
      <c r="J354" s="113"/>
      <c r="K354" s="113"/>
      <c r="L354" s="10"/>
      <c r="M354" s="113"/>
      <c r="N354" s="113"/>
      <c r="O354" s="113"/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  <c r="AA354" s="113"/>
      <c r="AB354" s="113"/>
    </row>
    <row r="355">
      <c r="A355" s="113"/>
      <c r="B355" s="113"/>
      <c r="C355" s="113"/>
      <c r="D355" s="113"/>
      <c r="E355" s="110"/>
      <c r="F355" s="113"/>
      <c r="G355" s="113"/>
      <c r="H355" s="113"/>
      <c r="I355" s="113"/>
      <c r="J355" s="113"/>
      <c r="K355" s="113"/>
      <c r="L355" s="10"/>
      <c r="M355" s="113"/>
      <c r="N355" s="113"/>
      <c r="O355" s="113"/>
      <c r="P355" s="113"/>
      <c r="Q355" s="113"/>
      <c r="R355" s="113"/>
      <c r="S355" s="113"/>
      <c r="T355" s="113"/>
      <c r="U355" s="113"/>
      <c r="V355" s="113"/>
      <c r="W355" s="113"/>
      <c r="X355" s="113"/>
      <c r="Y355" s="113"/>
      <c r="Z355" s="113"/>
      <c r="AA355" s="113"/>
      <c r="AB355" s="113"/>
    </row>
    <row r="356">
      <c r="A356" s="113"/>
      <c r="B356" s="113"/>
      <c r="C356" s="113"/>
      <c r="D356" s="113"/>
      <c r="E356" s="110"/>
      <c r="F356" s="113"/>
      <c r="G356" s="113"/>
      <c r="H356" s="113"/>
      <c r="I356" s="113"/>
      <c r="J356" s="113"/>
      <c r="K356" s="113"/>
      <c r="L356" s="10"/>
      <c r="M356" s="113"/>
      <c r="N356" s="113"/>
      <c r="O356" s="113"/>
      <c r="P356" s="113"/>
      <c r="Q356" s="113"/>
      <c r="R356" s="113"/>
      <c r="S356" s="113"/>
      <c r="T356" s="113"/>
      <c r="U356" s="113"/>
      <c r="V356" s="113"/>
      <c r="W356" s="113"/>
      <c r="X356" s="113"/>
      <c r="Y356" s="113"/>
      <c r="Z356" s="113"/>
      <c r="AA356" s="113"/>
      <c r="AB356" s="113"/>
    </row>
    <row r="357">
      <c r="A357" s="113"/>
      <c r="B357" s="113"/>
      <c r="C357" s="113"/>
      <c r="D357" s="113"/>
      <c r="E357" s="110"/>
      <c r="F357" s="113"/>
      <c r="G357" s="113"/>
      <c r="H357" s="113"/>
      <c r="I357" s="113"/>
      <c r="J357" s="113"/>
      <c r="K357" s="113"/>
      <c r="L357" s="10"/>
      <c r="M357" s="113"/>
      <c r="N357" s="113"/>
      <c r="O357" s="113"/>
      <c r="P357" s="113"/>
      <c r="Q357" s="113"/>
      <c r="R357" s="113"/>
      <c r="S357" s="113"/>
      <c r="T357" s="113"/>
      <c r="U357" s="113"/>
      <c r="V357" s="113"/>
      <c r="W357" s="113"/>
      <c r="X357" s="113"/>
      <c r="Y357" s="113"/>
      <c r="Z357" s="113"/>
      <c r="AA357" s="113"/>
      <c r="AB357" s="113"/>
    </row>
    <row r="358">
      <c r="A358" s="113"/>
      <c r="B358" s="113"/>
      <c r="C358" s="113"/>
      <c r="D358" s="113"/>
      <c r="E358" s="110"/>
      <c r="F358" s="113"/>
      <c r="G358" s="113"/>
      <c r="H358" s="113"/>
      <c r="I358" s="113"/>
      <c r="J358" s="113"/>
      <c r="K358" s="113"/>
      <c r="L358" s="10"/>
      <c r="M358" s="113"/>
      <c r="N358" s="113"/>
      <c r="O358" s="113"/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  <c r="AA358" s="113"/>
      <c r="AB358" s="113"/>
    </row>
    <row r="359">
      <c r="A359" s="113"/>
      <c r="B359" s="113"/>
      <c r="C359" s="113"/>
      <c r="D359" s="113"/>
      <c r="E359" s="110"/>
      <c r="F359" s="113"/>
      <c r="G359" s="113"/>
      <c r="H359" s="113"/>
      <c r="I359" s="113"/>
      <c r="J359" s="113"/>
      <c r="K359" s="113"/>
      <c r="L359" s="10"/>
      <c r="M359" s="113"/>
      <c r="N359" s="113"/>
      <c r="O359" s="113"/>
      <c r="P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  <c r="AA359" s="113"/>
      <c r="AB359" s="113"/>
    </row>
    <row r="360">
      <c r="A360" s="113"/>
      <c r="B360" s="113"/>
      <c r="C360" s="113"/>
      <c r="D360" s="113"/>
      <c r="E360" s="110"/>
      <c r="F360" s="113"/>
      <c r="G360" s="113"/>
      <c r="H360" s="113"/>
      <c r="I360" s="113"/>
      <c r="J360" s="113"/>
      <c r="K360" s="113"/>
      <c r="L360" s="10"/>
      <c r="M360" s="113"/>
      <c r="N360" s="113"/>
      <c r="O360" s="113"/>
      <c r="P360" s="113"/>
      <c r="Q360" s="113"/>
      <c r="R360" s="113"/>
      <c r="S360" s="113"/>
      <c r="T360" s="113"/>
      <c r="U360" s="113"/>
      <c r="V360" s="113"/>
      <c r="W360" s="113"/>
      <c r="X360" s="113"/>
      <c r="Y360" s="113"/>
      <c r="Z360" s="113"/>
      <c r="AA360" s="113"/>
      <c r="AB360" s="113"/>
    </row>
    <row r="361">
      <c r="A361" s="113"/>
      <c r="B361" s="113"/>
      <c r="C361" s="113"/>
      <c r="D361" s="113"/>
      <c r="E361" s="110"/>
      <c r="F361" s="113"/>
      <c r="G361" s="113"/>
      <c r="H361" s="113"/>
      <c r="I361" s="113"/>
      <c r="J361" s="113"/>
      <c r="K361" s="113"/>
      <c r="L361" s="10"/>
      <c r="M361" s="113"/>
      <c r="N361" s="113"/>
      <c r="O361" s="113"/>
      <c r="P361" s="113"/>
      <c r="Q361" s="113"/>
      <c r="R361" s="113"/>
      <c r="S361" s="113"/>
      <c r="T361" s="113"/>
      <c r="U361" s="113"/>
      <c r="V361" s="113"/>
      <c r="W361" s="113"/>
      <c r="X361" s="113"/>
      <c r="Y361" s="113"/>
      <c r="Z361" s="113"/>
      <c r="AA361" s="113"/>
      <c r="AB361" s="113"/>
    </row>
    <row r="362">
      <c r="A362" s="113"/>
      <c r="B362" s="113"/>
      <c r="C362" s="113"/>
      <c r="D362" s="113"/>
      <c r="E362" s="110"/>
      <c r="F362" s="113"/>
      <c r="G362" s="113"/>
      <c r="H362" s="113"/>
      <c r="I362" s="113"/>
      <c r="J362" s="113"/>
      <c r="K362" s="113"/>
      <c r="L362" s="10"/>
      <c r="M362" s="113"/>
      <c r="N362" s="113"/>
      <c r="O362" s="113"/>
      <c r="P362" s="113"/>
      <c r="Q362" s="113"/>
      <c r="R362" s="113"/>
      <c r="S362" s="113"/>
      <c r="T362" s="113"/>
      <c r="U362" s="113"/>
      <c r="V362" s="113"/>
      <c r="W362" s="113"/>
      <c r="X362" s="113"/>
      <c r="Y362" s="113"/>
      <c r="Z362" s="113"/>
      <c r="AA362" s="113"/>
      <c r="AB362" s="113"/>
    </row>
    <row r="363">
      <c r="A363" s="113"/>
      <c r="B363" s="113"/>
      <c r="C363" s="113"/>
      <c r="D363" s="113"/>
      <c r="E363" s="110"/>
      <c r="F363" s="113"/>
      <c r="G363" s="113"/>
      <c r="H363" s="113"/>
      <c r="I363" s="113"/>
      <c r="J363" s="113"/>
      <c r="K363" s="113"/>
      <c r="L363" s="10"/>
      <c r="M363" s="113"/>
      <c r="N363" s="113"/>
      <c r="O363" s="113"/>
      <c r="P363" s="113"/>
      <c r="Q363" s="113"/>
      <c r="R363" s="113"/>
      <c r="S363" s="113"/>
      <c r="T363" s="113"/>
      <c r="U363" s="113"/>
      <c r="V363" s="113"/>
      <c r="W363" s="113"/>
      <c r="X363" s="113"/>
      <c r="Y363" s="113"/>
      <c r="Z363" s="113"/>
      <c r="AA363" s="113"/>
      <c r="AB363" s="113"/>
    </row>
    <row r="364">
      <c r="A364" s="113"/>
      <c r="B364" s="113"/>
      <c r="C364" s="113"/>
      <c r="D364" s="113"/>
      <c r="E364" s="110"/>
      <c r="F364" s="113"/>
      <c r="G364" s="113"/>
      <c r="H364" s="113"/>
      <c r="I364" s="113"/>
      <c r="J364" s="113"/>
      <c r="K364" s="113"/>
      <c r="L364" s="10"/>
      <c r="M364" s="113"/>
      <c r="N364" s="113"/>
      <c r="O364" s="113"/>
      <c r="P364" s="113"/>
      <c r="Q364" s="113"/>
      <c r="R364" s="113"/>
      <c r="S364" s="113"/>
      <c r="T364" s="113"/>
      <c r="U364" s="113"/>
      <c r="V364" s="113"/>
      <c r="W364" s="113"/>
      <c r="X364" s="113"/>
      <c r="Y364" s="113"/>
      <c r="Z364" s="113"/>
      <c r="AA364" s="113"/>
      <c r="AB364" s="113"/>
    </row>
    <row r="365">
      <c r="A365" s="113"/>
      <c r="B365" s="113"/>
      <c r="C365" s="113"/>
      <c r="D365" s="113"/>
      <c r="E365" s="110"/>
      <c r="F365" s="113"/>
      <c r="G365" s="113"/>
      <c r="H365" s="113"/>
      <c r="I365" s="113"/>
      <c r="J365" s="113"/>
      <c r="K365" s="113"/>
      <c r="L365" s="10"/>
      <c r="M365" s="113"/>
      <c r="N365" s="113"/>
      <c r="O365" s="113"/>
      <c r="P365" s="113"/>
      <c r="Q365" s="113"/>
      <c r="R365" s="113"/>
      <c r="S365" s="113"/>
      <c r="T365" s="113"/>
      <c r="U365" s="113"/>
      <c r="V365" s="113"/>
      <c r="W365" s="113"/>
      <c r="X365" s="113"/>
      <c r="Y365" s="113"/>
      <c r="Z365" s="113"/>
      <c r="AA365" s="113"/>
      <c r="AB365" s="113"/>
    </row>
    <row r="366">
      <c r="A366" s="113"/>
      <c r="B366" s="113"/>
      <c r="C366" s="113"/>
      <c r="D366" s="113"/>
      <c r="E366" s="110"/>
      <c r="F366" s="113"/>
      <c r="G366" s="113"/>
      <c r="H366" s="113"/>
      <c r="I366" s="113"/>
      <c r="J366" s="113"/>
      <c r="K366" s="113"/>
      <c r="L366" s="10"/>
      <c r="M366" s="113"/>
      <c r="N366" s="113"/>
      <c r="O366" s="113"/>
      <c r="P366" s="113"/>
      <c r="Q366" s="113"/>
      <c r="R366" s="113"/>
      <c r="S366" s="113"/>
      <c r="T366" s="113"/>
      <c r="U366" s="113"/>
      <c r="V366" s="113"/>
      <c r="W366" s="113"/>
      <c r="X366" s="113"/>
      <c r="Y366" s="113"/>
      <c r="Z366" s="113"/>
      <c r="AA366" s="113"/>
      <c r="AB366" s="113"/>
    </row>
    <row r="367">
      <c r="A367" s="113"/>
      <c r="B367" s="113"/>
      <c r="C367" s="113"/>
      <c r="D367" s="113"/>
      <c r="E367" s="110"/>
      <c r="F367" s="113"/>
      <c r="G367" s="113"/>
      <c r="H367" s="113"/>
      <c r="I367" s="113"/>
      <c r="J367" s="113"/>
      <c r="K367" s="113"/>
      <c r="L367" s="10"/>
      <c r="M367" s="113"/>
      <c r="N367" s="113"/>
      <c r="O367" s="113"/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  <c r="AA367" s="113"/>
      <c r="AB367" s="113"/>
    </row>
    <row r="368">
      <c r="A368" s="113"/>
      <c r="B368" s="113"/>
      <c r="C368" s="113"/>
      <c r="D368" s="113"/>
      <c r="E368" s="110"/>
      <c r="F368" s="113"/>
      <c r="G368" s="113"/>
      <c r="H368" s="113"/>
      <c r="I368" s="113"/>
      <c r="J368" s="113"/>
      <c r="K368" s="113"/>
      <c r="L368" s="10"/>
      <c r="M368" s="113"/>
      <c r="N368" s="113"/>
      <c r="O368" s="113"/>
      <c r="P368" s="113"/>
      <c r="Q368" s="113"/>
      <c r="R368" s="113"/>
      <c r="S368" s="113"/>
      <c r="T368" s="113"/>
      <c r="U368" s="113"/>
      <c r="V368" s="113"/>
      <c r="W368" s="113"/>
      <c r="X368" s="113"/>
      <c r="Y368" s="113"/>
      <c r="Z368" s="113"/>
      <c r="AA368" s="113"/>
      <c r="AB368" s="113"/>
    </row>
    <row r="369">
      <c r="A369" s="113"/>
      <c r="B369" s="113"/>
      <c r="C369" s="113"/>
      <c r="D369" s="113"/>
      <c r="E369" s="110"/>
      <c r="F369" s="113"/>
      <c r="G369" s="113"/>
      <c r="H369" s="113"/>
      <c r="I369" s="113"/>
      <c r="J369" s="113"/>
      <c r="K369" s="113"/>
      <c r="L369" s="10"/>
      <c r="M369" s="113"/>
      <c r="N369" s="113"/>
      <c r="O369" s="113"/>
      <c r="P369" s="113"/>
      <c r="Q369" s="113"/>
      <c r="R369" s="113"/>
      <c r="S369" s="113"/>
      <c r="T369" s="113"/>
      <c r="U369" s="113"/>
      <c r="V369" s="113"/>
      <c r="W369" s="113"/>
      <c r="X369" s="113"/>
      <c r="Y369" s="113"/>
      <c r="Z369" s="113"/>
      <c r="AA369" s="113"/>
      <c r="AB369" s="113"/>
    </row>
    <row r="370">
      <c r="A370" s="113"/>
      <c r="B370" s="113"/>
      <c r="C370" s="113"/>
      <c r="D370" s="113"/>
      <c r="E370" s="110"/>
      <c r="F370" s="113"/>
      <c r="G370" s="113"/>
      <c r="H370" s="113"/>
      <c r="I370" s="113"/>
      <c r="J370" s="113"/>
      <c r="K370" s="113"/>
      <c r="L370" s="10"/>
      <c r="M370" s="113"/>
      <c r="N370" s="113"/>
      <c r="O370" s="113"/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  <c r="AA370" s="113"/>
      <c r="AB370" s="113"/>
    </row>
    <row r="371">
      <c r="A371" s="113"/>
      <c r="B371" s="113"/>
      <c r="C371" s="113"/>
      <c r="D371" s="113"/>
      <c r="E371" s="110"/>
      <c r="F371" s="113"/>
      <c r="G371" s="113"/>
      <c r="H371" s="113"/>
      <c r="I371" s="113"/>
      <c r="J371" s="113"/>
      <c r="K371" s="113"/>
      <c r="L371" s="10"/>
      <c r="M371" s="113"/>
      <c r="N371" s="113"/>
      <c r="O371" s="113"/>
      <c r="P371" s="113"/>
      <c r="Q371" s="113"/>
      <c r="R371" s="113"/>
      <c r="S371" s="113"/>
      <c r="T371" s="113"/>
      <c r="U371" s="113"/>
      <c r="V371" s="113"/>
      <c r="W371" s="113"/>
      <c r="X371" s="113"/>
      <c r="Y371" s="113"/>
      <c r="Z371" s="113"/>
      <c r="AA371" s="113"/>
      <c r="AB371" s="113"/>
    </row>
    <row r="372">
      <c r="A372" s="113"/>
      <c r="B372" s="113"/>
      <c r="C372" s="113"/>
      <c r="D372" s="113"/>
      <c r="E372" s="110"/>
      <c r="F372" s="113"/>
      <c r="G372" s="113"/>
      <c r="H372" s="113"/>
      <c r="I372" s="113"/>
      <c r="J372" s="113"/>
      <c r="K372" s="113"/>
      <c r="L372" s="10"/>
      <c r="M372" s="113"/>
      <c r="N372" s="113"/>
      <c r="O372" s="113"/>
      <c r="P372" s="113"/>
      <c r="Q372" s="113"/>
      <c r="R372" s="113"/>
      <c r="S372" s="113"/>
      <c r="T372" s="113"/>
      <c r="U372" s="113"/>
      <c r="V372" s="113"/>
      <c r="W372" s="113"/>
      <c r="X372" s="113"/>
      <c r="Y372" s="113"/>
      <c r="Z372" s="113"/>
      <c r="AA372" s="113"/>
      <c r="AB372" s="113"/>
    </row>
    <row r="373">
      <c r="A373" s="113"/>
      <c r="B373" s="113"/>
      <c r="C373" s="113"/>
      <c r="D373" s="113"/>
      <c r="E373" s="110"/>
      <c r="F373" s="113"/>
      <c r="G373" s="113"/>
      <c r="H373" s="113"/>
      <c r="I373" s="113"/>
      <c r="J373" s="113"/>
      <c r="K373" s="113"/>
      <c r="L373" s="10"/>
      <c r="M373" s="113"/>
      <c r="N373" s="113"/>
      <c r="O373" s="113"/>
      <c r="P373" s="113"/>
      <c r="Q373" s="113"/>
      <c r="R373" s="113"/>
      <c r="S373" s="113"/>
      <c r="T373" s="113"/>
      <c r="U373" s="113"/>
      <c r="V373" s="113"/>
      <c r="W373" s="113"/>
      <c r="X373" s="113"/>
      <c r="Y373" s="113"/>
      <c r="Z373" s="113"/>
      <c r="AA373" s="113"/>
      <c r="AB373" s="113"/>
    </row>
    <row r="374">
      <c r="A374" s="113"/>
      <c r="B374" s="113"/>
      <c r="C374" s="113"/>
      <c r="D374" s="113"/>
      <c r="E374" s="110"/>
      <c r="F374" s="113"/>
      <c r="G374" s="113"/>
      <c r="H374" s="113"/>
      <c r="I374" s="113"/>
      <c r="J374" s="113"/>
      <c r="K374" s="113"/>
      <c r="L374" s="10"/>
      <c r="M374" s="113"/>
      <c r="N374" s="113"/>
      <c r="O374" s="113"/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  <c r="AA374" s="113"/>
      <c r="AB374" s="113"/>
    </row>
    <row r="375">
      <c r="A375" s="113"/>
      <c r="B375" s="113"/>
      <c r="C375" s="113"/>
      <c r="D375" s="113"/>
      <c r="E375" s="110"/>
      <c r="F375" s="113"/>
      <c r="G375" s="113"/>
      <c r="H375" s="113"/>
      <c r="I375" s="113"/>
      <c r="J375" s="113"/>
      <c r="K375" s="113"/>
      <c r="L375" s="10"/>
      <c r="M375" s="113"/>
      <c r="N375" s="113"/>
      <c r="O375" s="113"/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  <c r="AA375" s="113"/>
      <c r="AB375" s="113"/>
    </row>
    <row r="376">
      <c r="A376" s="113"/>
      <c r="B376" s="113"/>
      <c r="C376" s="113"/>
      <c r="D376" s="113"/>
      <c r="E376" s="110"/>
      <c r="F376" s="113"/>
      <c r="G376" s="113"/>
      <c r="H376" s="113"/>
      <c r="I376" s="113"/>
      <c r="J376" s="113"/>
      <c r="K376" s="113"/>
      <c r="L376" s="10"/>
      <c r="M376" s="113"/>
      <c r="N376" s="113"/>
      <c r="O376" s="113"/>
      <c r="P376" s="113"/>
      <c r="Q376" s="113"/>
      <c r="R376" s="113"/>
      <c r="S376" s="113"/>
      <c r="T376" s="113"/>
      <c r="U376" s="113"/>
      <c r="V376" s="113"/>
      <c r="W376" s="113"/>
      <c r="X376" s="113"/>
      <c r="Y376" s="113"/>
      <c r="Z376" s="113"/>
      <c r="AA376" s="113"/>
      <c r="AB376" s="113"/>
    </row>
    <row r="377">
      <c r="A377" s="113"/>
      <c r="B377" s="113"/>
      <c r="C377" s="113"/>
      <c r="D377" s="113"/>
      <c r="E377" s="110"/>
      <c r="F377" s="113"/>
      <c r="G377" s="113"/>
      <c r="H377" s="113"/>
      <c r="I377" s="113"/>
      <c r="J377" s="113"/>
      <c r="K377" s="113"/>
      <c r="L377" s="10"/>
      <c r="M377" s="113"/>
      <c r="N377" s="113"/>
      <c r="O377" s="113"/>
      <c r="P377" s="113"/>
      <c r="Q377" s="113"/>
      <c r="R377" s="113"/>
      <c r="S377" s="113"/>
      <c r="T377" s="113"/>
      <c r="U377" s="113"/>
      <c r="V377" s="113"/>
      <c r="W377" s="113"/>
      <c r="X377" s="113"/>
      <c r="Y377" s="113"/>
      <c r="Z377" s="113"/>
      <c r="AA377" s="113"/>
      <c r="AB377" s="113"/>
    </row>
    <row r="378">
      <c r="A378" s="113"/>
      <c r="B378" s="113"/>
      <c r="C378" s="113"/>
      <c r="D378" s="113"/>
      <c r="E378" s="110"/>
      <c r="F378" s="113"/>
      <c r="G378" s="113"/>
      <c r="H378" s="113"/>
      <c r="I378" s="113"/>
      <c r="J378" s="113"/>
      <c r="K378" s="113"/>
      <c r="L378" s="10"/>
      <c r="M378" s="113"/>
      <c r="N378" s="113"/>
      <c r="O378" s="113"/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  <c r="AA378" s="113"/>
      <c r="AB378" s="113"/>
    </row>
    <row r="379">
      <c r="A379" s="113"/>
      <c r="B379" s="113"/>
      <c r="C379" s="113"/>
      <c r="D379" s="113"/>
      <c r="E379" s="110"/>
      <c r="F379" s="113"/>
      <c r="G379" s="113"/>
      <c r="H379" s="113"/>
      <c r="I379" s="113"/>
      <c r="J379" s="113"/>
      <c r="K379" s="113"/>
      <c r="L379" s="10"/>
      <c r="M379" s="113"/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  <c r="AA379" s="113"/>
      <c r="AB379" s="113"/>
    </row>
    <row r="380">
      <c r="A380" s="113"/>
      <c r="B380" s="113"/>
      <c r="C380" s="113"/>
      <c r="D380" s="113"/>
      <c r="E380" s="110"/>
      <c r="F380" s="113"/>
      <c r="G380" s="113"/>
      <c r="H380" s="113"/>
      <c r="I380" s="113"/>
      <c r="J380" s="113"/>
      <c r="K380" s="113"/>
      <c r="L380" s="10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  <c r="AA380" s="113"/>
      <c r="AB380" s="113"/>
    </row>
    <row r="381">
      <c r="A381" s="113"/>
      <c r="B381" s="113"/>
      <c r="C381" s="113"/>
      <c r="D381" s="113"/>
      <c r="E381" s="110"/>
      <c r="F381" s="113"/>
      <c r="G381" s="113"/>
      <c r="H381" s="113"/>
      <c r="I381" s="113"/>
      <c r="J381" s="113"/>
      <c r="K381" s="113"/>
      <c r="L381" s="10"/>
      <c r="M381" s="113"/>
      <c r="N381" s="113"/>
      <c r="O381" s="113"/>
      <c r="P381" s="113"/>
      <c r="Q381" s="113"/>
      <c r="R381" s="113"/>
      <c r="S381" s="113"/>
      <c r="T381" s="113"/>
      <c r="U381" s="113"/>
      <c r="V381" s="113"/>
      <c r="W381" s="113"/>
      <c r="X381" s="113"/>
      <c r="Y381" s="113"/>
      <c r="Z381" s="113"/>
      <c r="AA381" s="113"/>
      <c r="AB381" s="113"/>
    </row>
    <row r="382">
      <c r="A382" s="113"/>
      <c r="B382" s="113"/>
      <c r="C382" s="113"/>
      <c r="D382" s="113"/>
      <c r="E382" s="110"/>
      <c r="F382" s="113"/>
      <c r="G382" s="113"/>
      <c r="H382" s="113"/>
      <c r="I382" s="113"/>
      <c r="J382" s="113"/>
      <c r="K382" s="113"/>
      <c r="L382" s="10"/>
      <c r="M382" s="113"/>
      <c r="N382" s="113"/>
      <c r="O382" s="113"/>
      <c r="P382" s="113"/>
      <c r="Q382" s="113"/>
      <c r="R382" s="113"/>
      <c r="S382" s="113"/>
      <c r="T382" s="113"/>
      <c r="U382" s="113"/>
      <c r="V382" s="113"/>
      <c r="W382" s="113"/>
      <c r="X382" s="113"/>
      <c r="Y382" s="113"/>
      <c r="Z382" s="113"/>
      <c r="AA382" s="113"/>
      <c r="AB382" s="113"/>
    </row>
    <row r="383">
      <c r="A383" s="113"/>
      <c r="B383" s="113"/>
      <c r="C383" s="113"/>
      <c r="D383" s="113"/>
      <c r="E383" s="110"/>
      <c r="F383" s="113"/>
      <c r="G383" s="113"/>
      <c r="H383" s="113"/>
      <c r="I383" s="113"/>
      <c r="J383" s="113"/>
      <c r="K383" s="113"/>
      <c r="L383" s="10"/>
      <c r="M383" s="113"/>
      <c r="N383" s="113"/>
      <c r="O383" s="113"/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  <c r="AA383" s="113"/>
      <c r="AB383" s="113"/>
    </row>
    <row r="384">
      <c r="A384" s="113"/>
      <c r="B384" s="113"/>
      <c r="C384" s="113"/>
      <c r="D384" s="113"/>
      <c r="E384" s="110"/>
      <c r="F384" s="113"/>
      <c r="G384" s="113"/>
      <c r="H384" s="113"/>
      <c r="I384" s="113"/>
      <c r="J384" s="113"/>
      <c r="K384" s="113"/>
      <c r="L384" s="10"/>
      <c r="M384" s="113"/>
      <c r="N384" s="113"/>
      <c r="O384" s="113"/>
      <c r="P384" s="113"/>
      <c r="Q384" s="113"/>
      <c r="R384" s="113"/>
      <c r="S384" s="113"/>
      <c r="T384" s="113"/>
      <c r="U384" s="113"/>
      <c r="V384" s="113"/>
      <c r="W384" s="113"/>
      <c r="X384" s="113"/>
      <c r="Y384" s="113"/>
      <c r="Z384" s="113"/>
      <c r="AA384" s="113"/>
      <c r="AB384" s="113"/>
    </row>
    <row r="385">
      <c r="A385" s="113"/>
      <c r="B385" s="113"/>
      <c r="C385" s="113"/>
      <c r="D385" s="113"/>
      <c r="E385" s="110"/>
      <c r="F385" s="113"/>
      <c r="G385" s="113"/>
      <c r="H385" s="113"/>
      <c r="I385" s="113"/>
      <c r="J385" s="113"/>
      <c r="K385" s="113"/>
      <c r="L385" s="10"/>
      <c r="M385" s="113"/>
      <c r="N385" s="113"/>
      <c r="O385" s="113"/>
      <c r="P385" s="113"/>
      <c r="Q385" s="113"/>
      <c r="R385" s="113"/>
      <c r="S385" s="113"/>
      <c r="T385" s="113"/>
      <c r="U385" s="113"/>
      <c r="V385" s="113"/>
      <c r="W385" s="113"/>
      <c r="X385" s="113"/>
      <c r="Y385" s="113"/>
      <c r="Z385" s="113"/>
      <c r="AA385" s="113"/>
      <c r="AB385" s="113"/>
    </row>
    <row r="386">
      <c r="A386" s="113"/>
      <c r="B386" s="113"/>
      <c r="C386" s="113"/>
      <c r="D386" s="113"/>
      <c r="E386" s="110"/>
      <c r="F386" s="113"/>
      <c r="G386" s="113"/>
      <c r="H386" s="113"/>
      <c r="I386" s="113"/>
      <c r="J386" s="113"/>
      <c r="K386" s="113"/>
      <c r="L386" s="10"/>
      <c r="M386" s="113"/>
      <c r="N386" s="113"/>
      <c r="O386" s="113"/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  <c r="AA386" s="113"/>
      <c r="AB386" s="113"/>
    </row>
    <row r="387">
      <c r="A387" s="113"/>
      <c r="B387" s="113"/>
      <c r="C387" s="113"/>
      <c r="D387" s="113"/>
      <c r="E387" s="110"/>
      <c r="F387" s="113"/>
      <c r="G387" s="113"/>
      <c r="H387" s="113"/>
      <c r="I387" s="113"/>
      <c r="J387" s="113"/>
      <c r="K387" s="113"/>
      <c r="L387" s="10"/>
      <c r="M387" s="113"/>
      <c r="N387" s="113"/>
      <c r="O387" s="113"/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  <c r="AA387" s="113"/>
      <c r="AB387" s="113"/>
    </row>
    <row r="388">
      <c r="A388" s="113"/>
      <c r="B388" s="113"/>
      <c r="C388" s="113"/>
      <c r="D388" s="113"/>
      <c r="E388" s="110"/>
      <c r="F388" s="113"/>
      <c r="G388" s="113"/>
      <c r="H388" s="113"/>
      <c r="I388" s="113"/>
      <c r="J388" s="113"/>
      <c r="K388" s="113"/>
      <c r="L388" s="10"/>
      <c r="M388" s="113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  <c r="Y388" s="113"/>
      <c r="Z388" s="113"/>
      <c r="AA388" s="113"/>
      <c r="AB388" s="113"/>
    </row>
    <row r="389">
      <c r="A389" s="113"/>
      <c r="B389" s="113"/>
      <c r="C389" s="113"/>
      <c r="D389" s="113"/>
      <c r="E389" s="110"/>
      <c r="F389" s="113"/>
      <c r="G389" s="113"/>
      <c r="H389" s="113"/>
      <c r="I389" s="113"/>
      <c r="J389" s="113"/>
      <c r="K389" s="113"/>
      <c r="L389" s="10"/>
      <c r="M389" s="113"/>
      <c r="N389" s="113"/>
      <c r="O389" s="113"/>
      <c r="P389" s="113"/>
      <c r="Q389" s="113"/>
      <c r="R389" s="113"/>
      <c r="S389" s="113"/>
      <c r="T389" s="113"/>
      <c r="U389" s="113"/>
      <c r="V389" s="113"/>
      <c r="W389" s="113"/>
      <c r="X389" s="113"/>
      <c r="Y389" s="113"/>
      <c r="Z389" s="113"/>
      <c r="AA389" s="113"/>
      <c r="AB389" s="113"/>
    </row>
    <row r="390">
      <c r="A390" s="113"/>
      <c r="B390" s="113"/>
      <c r="C390" s="113"/>
      <c r="D390" s="113"/>
      <c r="E390" s="110"/>
      <c r="F390" s="113"/>
      <c r="G390" s="113"/>
      <c r="H390" s="113"/>
      <c r="I390" s="113"/>
      <c r="J390" s="113"/>
      <c r="K390" s="113"/>
      <c r="L390" s="10"/>
      <c r="M390" s="113"/>
      <c r="N390" s="113"/>
      <c r="O390" s="113"/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  <c r="AA390" s="113"/>
      <c r="AB390" s="113"/>
    </row>
    <row r="391">
      <c r="A391" s="113"/>
      <c r="B391" s="113"/>
      <c r="C391" s="113"/>
      <c r="D391" s="113"/>
      <c r="E391" s="110"/>
      <c r="F391" s="113"/>
      <c r="G391" s="113"/>
      <c r="H391" s="113"/>
      <c r="I391" s="113"/>
      <c r="J391" s="113"/>
      <c r="K391" s="113"/>
      <c r="L391" s="10"/>
      <c r="M391" s="113"/>
      <c r="N391" s="113"/>
      <c r="O391" s="113"/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  <c r="AA391" s="113"/>
      <c r="AB391" s="113"/>
    </row>
    <row r="392">
      <c r="A392" s="113"/>
      <c r="B392" s="113"/>
      <c r="C392" s="113"/>
      <c r="D392" s="113"/>
      <c r="E392" s="110"/>
      <c r="F392" s="113"/>
      <c r="G392" s="113"/>
      <c r="H392" s="113"/>
      <c r="I392" s="113"/>
      <c r="J392" s="113"/>
      <c r="K392" s="113"/>
      <c r="L392" s="10"/>
      <c r="M392" s="113"/>
      <c r="N392" s="113"/>
      <c r="O392" s="113"/>
      <c r="P392" s="113"/>
      <c r="Q392" s="113"/>
      <c r="R392" s="113"/>
      <c r="S392" s="113"/>
      <c r="T392" s="113"/>
      <c r="U392" s="113"/>
      <c r="V392" s="113"/>
      <c r="W392" s="113"/>
      <c r="X392" s="113"/>
      <c r="Y392" s="113"/>
      <c r="Z392" s="113"/>
      <c r="AA392" s="113"/>
      <c r="AB392" s="113"/>
    </row>
    <row r="393">
      <c r="A393" s="113"/>
      <c r="B393" s="113"/>
      <c r="C393" s="113"/>
      <c r="D393" s="113"/>
      <c r="E393" s="110"/>
      <c r="F393" s="113"/>
      <c r="G393" s="113"/>
      <c r="H393" s="113"/>
      <c r="I393" s="113"/>
      <c r="J393" s="113"/>
      <c r="K393" s="113"/>
      <c r="L393" s="10"/>
      <c r="M393" s="113"/>
      <c r="N393" s="113"/>
      <c r="O393" s="113"/>
      <c r="P393" s="113"/>
      <c r="Q393" s="113"/>
      <c r="R393" s="113"/>
      <c r="S393" s="113"/>
      <c r="T393" s="113"/>
      <c r="U393" s="113"/>
      <c r="V393" s="113"/>
      <c r="W393" s="113"/>
      <c r="X393" s="113"/>
      <c r="Y393" s="113"/>
      <c r="Z393" s="113"/>
      <c r="AA393" s="113"/>
      <c r="AB393" s="113"/>
    </row>
    <row r="394">
      <c r="A394" s="113"/>
      <c r="B394" s="113"/>
      <c r="C394" s="113"/>
      <c r="D394" s="113"/>
      <c r="E394" s="110"/>
      <c r="F394" s="113"/>
      <c r="G394" s="113"/>
      <c r="H394" s="113"/>
      <c r="I394" s="113"/>
      <c r="J394" s="113"/>
      <c r="K394" s="113"/>
      <c r="L394" s="10"/>
      <c r="M394" s="113"/>
      <c r="N394" s="113"/>
      <c r="O394" s="113"/>
      <c r="P394" s="113"/>
      <c r="Q394" s="113"/>
      <c r="R394" s="113"/>
      <c r="S394" s="113"/>
      <c r="T394" s="113"/>
      <c r="U394" s="113"/>
      <c r="V394" s="113"/>
      <c r="W394" s="113"/>
      <c r="X394" s="113"/>
      <c r="Y394" s="113"/>
      <c r="Z394" s="113"/>
      <c r="AA394" s="113"/>
      <c r="AB394" s="113"/>
    </row>
    <row r="395">
      <c r="A395" s="113"/>
      <c r="B395" s="113"/>
      <c r="C395" s="113"/>
      <c r="D395" s="113"/>
      <c r="E395" s="110"/>
      <c r="F395" s="113"/>
      <c r="G395" s="113"/>
      <c r="H395" s="113"/>
      <c r="I395" s="113"/>
      <c r="J395" s="113"/>
      <c r="K395" s="113"/>
      <c r="L395" s="10"/>
      <c r="M395" s="113"/>
      <c r="N395" s="113"/>
      <c r="O395" s="113"/>
      <c r="P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  <c r="AA395" s="113"/>
      <c r="AB395" s="113"/>
    </row>
    <row r="396">
      <c r="A396" s="113"/>
      <c r="B396" s="113"/>
      <c r="C396" s="113"/>
      <c r="D396" s="113"/>
      <c r="E396" s="110"/>
      <c r="F396" s="113"/>
      <c r="G396" s="113"/>
      <c r="H396" s="113"/>
      <c r="I396" s="113"/>
      <c r="J396" s="113"/>
      <c r="K396" s="113"/>
      <c r="L396" s="10"/>
      <c r="M396" s="113"/>
      <c r="N396" s="113"/>
      <c r="O396" s="113"/>
      <c r="P396" s="113"/>
      <c r="Q396" s="113"/>
      <c r="R396" s="113"/>
      <c r="S396" s="113"/>
      <c r="T396" s="113"/>
      <c r="U396" s="113"/>
      <c r="V396" s="113"/>
      <c r="W396" s="113"/>
      <c r="X396" s="113"/>
      <c r="Y396" s="113"/>
      <c r="Z396" s="113"/>
      <c r="AA396" s="113"/>
      <c r="AB396" s="113"/>
    </row>
    <row r="397">
      <c r="A397" s="113"/>
      <c r="B397" s="113"/>
      <c r="C397" s="113"/>
      <c r="D397" s="113"/>
      <c r="E397" s="110"/>
      <c r="F397" s="113"/>
      <c r="G397" s="113"/>
      <c r="H397" s="113"/>
      <c r="I397" s="113"/>
      <c r="J397" s="113"/>
      <c r="K397" s="113"/>
      <c r="L397" s="10"/>
      <c r="M397" s="113"/>
      <c r="N397" s="113"/>
      <c r="O397" s="113"/>
      <c r="P397" s="113"/>
      <c r="Q397" s="113"/>
      <c r="R397" s="113"/>
      <c r="S397" s="113"/>
      <c r="T397" s="113"/>
      <c r="U397" s="113"/>
      <c r="V397" s="113"/>
      <c r="W397" s="113"/>
      <c r="X397" s="113"/>
      <c r="Y397" s="113"/>
      <c r="Z397" s="113"/>
      <c r="AA397" s="113"/>
      <c r="AB397" s="113"/>
    </row>
    <row r="398">
      <c r="A398" s="113"/>
      <c r="B398" s="113"/>
      <c r="C398" s="113"/>
      <c r="D398" s="113"/>
      <c r="E398" s="110"/>
      <c r="F398" s="113"/>
      <c r="G398" s="113"/>
      <c r="H398" s="113"/>
      <c r="I398" s="113"/>
      <c r="J398" s="113"/>
      <c r="K398" s="113"/>
      <c r="L398" s="10"/>
      <c r="M398" s="113"/>
      <c r="N398" s="113"/>
      <c r="O398" s="113"/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  <c r="AA398" s="113"/>
      <c r="AB398" s="113"/>
    </row>
    <row r="399">
      <c r="A399" s="113"/>
      <c r="B399" s="113"/>
      <c r="C399" s="113"/>
      <c r="D399" s="113"/>
      <c r="E399" s="110"/>
      <c r="F399" s="113"/>
      <c r="G399" s="113"/>
      <c r="H399" s="113"/>
      <c r="I399" s="113"/>
      <c r="J399" s="113"/>
      <c r="K399" s="113"/>
      <c r="L399" s="10"/>
      <c r="M399" s="113"/>
      <c r="N399" s="113"/>
      <c r="O399" s="113"/>
      <c r="P399" s="113"/>
      <c r="Q399" s="113"/>
      <c r="R399" s="113"/>
      <c r="S399" s="113"/>
      <c r="T399" s="113"/>
      <c r="U399" s="113"/>
      <c r="V399" s="113"/>
      <c r="W399" s="113"/>
      <c r="X399" s="113"/>
      <c r="Y399" s="113"/>
      <c r="Z399" s="113"/>
      <c r="AA399" s="113"/>
      <c r="AB399" s="113"/>
    </row>
    <row r="400">
      <c r="A400" s="113"/>
      <c r="B400" s="113"/>
      <c r="C400" s="113"/>
      <c r="D400" s="113"/>
      <c r="E400" s="110"/>
      <c r="F400" s="113"/>
      <c r="G400" s="113"/>
      <c r="H400" s="113"/>
      <c r="I400" s="113"/>
      <c r="J400" s="113"/>
      <c r="K400" s="113"/>
      <c r="L400" s="10"/>
      <c r="M400" s="113"/>
      <c r="N400" s="113"/>
      <c r="O400" s="113"/>
      <c r="P400" s="113"/>
      <c r="Q400" s="113"/>
      <c r="R400" s="113"/>
      <c r="S400" s="113"/>
      <c r="T400" s="113"/>
      <c r="U400" s="113"/>
      <c r="V400" s="113"/>
      <c r="W400" s="113"/>
      <c r="X400" s="113"/>
      <c r="Y400" s="113"/>
      <c r="Z400" s="113"/>
      <c r="AA400" s="113"/>
      <c r="AB400" s="113"/>
    </row>
    <row r="401">
      <c r="A401" s="113"/>
      <c r="B401" s="113"/>
      <c r="C401" s="113"/>
      <c r="D401" s="113"/>
      <c r="E401" s="110"/>
      <c r="F401" s="113"/>
      <c r="G401" s="113"/>
      <c r="H401" s="113"/>
      <c r="I401" s="113"/>
      <c r="J401" s="113"/>
      <c r="K401" s="113"/>
      <c r="L401" s="10"/>
      <c r="M401" s="113"/>
      <c r="N401" s="113"/>
      <c r="O401" s="113"/>
      <c r="P401" s="113"/>
      <c r="Q401" s="113"/>
      <c r="R401" s="113"/>
      <c r="S401" s="113"/>
      <c r="T401" s="113"/>
      <c r="U401" s="113"/>
      <c r="V401" s="113"/>
      <c r="W401" s="113"/>
      <c r="X401" s="113"/>
      <c r="Y401" s="113"/>
      <c r="Z401" s="113"/>
      <c r="AA401" s="113"/>
      <c r="AB401" s="113"/>
    </row>
    <row r="402">
      <c r="A402" s="113"/>
      <c r="B402" s="113"/>
      <c r="C402" s="113"/>
      <c r="D402" s="113"/>
      <c r="E402" s="110"/>
      <c r="F402" s="113"/>
      <c r="G402" s="113"/>
      <c r="H402" s="113"/>
      <c r="I402" s="113"/>
      <c r="J402" s="113"/>
      <c r="K402" s="113"/>
      <c r="L402" s="10"/>
      <c r="M402" s="113"/>
      <c r="N402" s="113"/>
      <c r="O402" s="113"/>
      <c r="P402" s="113"/>
      <c r="Q402" s="113"/>
      <c r="R402" s="113"/>
      <c r="S402" s="113"/>
      <c r="T402" s="113"/>
      <c r="U402" s="113"/>
      <c r="V402" s="113"/>
      <c r="W402" s="113"/>
      <c r="X402" s="113"/>
      <c r="Y402" s="113"/>
      <c r="Z402" s="113"/>
      <c r="AA402" s="113"/>
      <c r="AB402" s="113"/>
    </row>
    <row r="403">
      <c r="A403" s="113"/>
      <c r="B403" s="113"/>
      <c r="C403" s="113"/>
      <c r="D403" s="113"/>
      <c r="E403" s="110"/>
      <c r="F403" s="113"/>
      <c r="G403" s="113"/>
      <c r="H403" s="113"/>
      <c r="I403" s="113"/>
      <c r="J403" s="113"/>
      <c r="K403" s="113"/>
      <c r="L403" s="10"/>
      <c r="M403" s="113"/>
      <c r="N403" s="113"/>
      <c r="O403" s="113"/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  <c r="AA403" s="113"/>
      <c r="AB403" s="113"/>
    </row>
    <row r="404">
      <c r="A404" s="113"/>
      <c r="B404" s="113"/>
      <c r="C404" s="113"/>
      <c r="D404" s="113"/>
      <c r="E404" s="110"/>
      <c r="F404" s="113"/>
      <c r="G404" s="113"/>
      <c r="H404" s="113"/>
      <c r="I404" s="113"/>
      <c r="J404" s="113"/>
      <c r="K404" s="113"/>
      <c r="L404" s="10"/>
      <c r="M404" s="113"/>
      <c r="N404" s="113"/>
      <c r="O404" s="113"/>
      <c r="P404" s="113"/>
      <c r="Q404" s="113"/>
      <c r="R404" s="113"/>
      <c r="S404" s="113"/>
      <c r="T404" s="113"/>
      <c r="U404" s="113"/>
      <c r="V404" s="113"/>
      <c r="W404" s="113"/>
      <c r="X404" s="113"/>
      <c r="Y404" s="113"/>
      <c r="Z404" s="113"/>
      <c r="AA404" s="113"/>
      <c r="AB404" s="113"/>
    </row>
    <row r="405">
      <c r="A405" s="113"/>
      <c r="B405" s="113"/>
      <c r="C405" s="113"/>
      <c r="D405" s="113"/>
      <c r="E405" s="110"/>
      <c r="F405" s="113"/>
      <c r="G405" s="113"/>
      <c r="H405" s="113"/>
      <c r="I405" s="113"/>
      <c r="J405" s="113"/>
      <c r="K405" s="113"/>
      <c r="L405" s="10"/>
      <c r="M405" s="113"/>
      <c r="N405" s="113"/>
      <c r="O405" s="113"/>
      <c r="P405" s="113"/>
      <c r="Q405" s="113"/>
      <c r="R405" s="113"/>
      <c r="S405" s="113"/>
      <c r="T405" s="113"/>
      <c r="U405" s="113"/>
      <c r="V405" s="113"/>
      <c r="W405" s="113"/>
      <c r="X405" s="113"/>
      <c r="Y405" s="113"/>
      <c r="Z405" s="113"/>
      <c r="AA405" s="113"/>
      <c r="AB405" s="113"/>
    </row>
    <row r="406">
      <c r="A406" s="113"/>
      <c r="B406" s="113"/>
      <c r="C406" s="113"/>
      <c r="D406" s="113"/>
      <c r="E406" s="110"/>
      <c r="F406" s="113"/>
      <c r="G406" s="113"/>
      <c r="H406" s="113"/>
      <c r="I406" s="113"/>
      <c r="J406" s="113"/>
      <c r="K406" s="113"/>
      <c r="L406" s="10"/>
      <c r="M406" s="113"/>
      <c r="N406" s="113"/>
      <c r="O406" s="113"/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  <c r="AA406" s="113"/>
      <c r="AB406" s="113"/>
    </row>
    <row r="407">
      <c r="A407" s="113"/>
      <c r="B407" s="113"/>
      <c r="C407" s="113"/>
      <c r="D407" s="113"/>
      <c r="E407" s="110"/>
      <c r="F407" s="113"/>
      <c r="G407" s="113"/>
      <c r="H407" s="113"/>
      <c r="I407" s="113"/>
      <c r="J407" s="113"/>
      <c r="K407" s="113"/>
      <c r="L407" s="10"/>
      <c r="M407" s="113"/>
      <c r="N407" s="113"/>
      <c r="O407" s="113"/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  <c r="AA407" s="113"/>
      <c r="AB407" s="113"/>
    </row>
    <row r="408">
      <c r="A408" s="113"/>
      <c r="B408" s="113"/>
      <c r="C408" s="113"/>
      <c r="D408" s="113"/>
      <c r="E408" s="110"/>
      <c r="F408" s="113"/>
      <c r="G408" s="113"/>
      <c r="H408" s="113"/>
      <c r="I408" s="113"/>
      <c r="J408" s="113"/>
      <c r="K408" s="113"/>
      <c r="L408" s="10"/>
      <c r="M408" s="113"/>
      <c r="N408" s="113"/>
      <c r="O408" s="113"/>
      <c r="P408" s="113"/>
      <c r="Q408" s="113"/>
      <c r="R408" s="113"/>
      <c r="S408" s="113"/>
      <c r="T408" s="113"/>
      <c r="U408" s="113"/>
      <c r="V408" s="113"/>
      <c r="W408" s="113"/>
      <c r="X408" s="113"/>
      <c r="Y408" s="113"/>
      <c r="Z408" s="113"/>
      <c r="AA408" s="113"/>
      <c r="AB408" s="113"/>
    </row>
    <row r="409">
      <c r="A409" s="113"/>
      <c r="B409" s="113"/>
      <c r="C409" s="113"/>
      <c r="D409" s="113"/>
      <c r="E409" s="110"/>
      <c r="F409" s="113"/>
      <c r="G409" s="113"/>
      <c r="H409" s="113"/>
      <c r="I409" s="113"/>
      <c r="J409" s="113"/>
      <c r="K409" s="113"/>
      <c r="L409" s="10"/>
      <c r="M409" s="113"/>
      <c r="N409" s="113"/>
      <c r="O409" s="113"/>
      <c r="P409" s="113"/>
      <c r="Q409" s="113"/>
      <c r="R409" s="113"/>
      <c r="S409" s="113"/>
      <c r="T409" s="113"/>
      <c r="U409" s="113"/>
      <c r="V409" s="113"/>
      <c r="W409" s="113"/>
      <c r="X409" s="113"/>
      <c r="Y409" s="113"/>
      <c r="Z409" s="113"/>
      <c r="AA409" s="113"/>
      <c r="AB409" s="113"/>
    </row>
    <row r="410">
      <c r="A410" s="113"/>
      <c r="B410" s="113"/>
      <c r="C410" s="113"/>
      <c r="D410" s="113"/>
      <c r="E410" s="110"/>
      <c r="F410" s="113"/>
      <c r="G410" s="113"/>
      <c r="H410" s="113"/>
      <c r="I410" s="113"/>
      <c r="J410" s="113"/>
      <c r="K410" s="113"/>
      <c r="L410" s="10"/>
      <c r="M410" s="113"/>
      <c r="N410" s="113"/>
      <c r="O410" s="113"/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  <c r="AA410" s="113"/>
      <c r="AB410" s="113"/>
    </row>
    <row r="411">
      <c r="A411" s="113"/>
      <c r="B411" s="113"/>
      <c r="C411" s="113"/>
      <c r="D411" s="113"/>
      <c r="E411" s="110"/>
      <c r="F411" s="113"/>
      <c r="G411" s="113"/>
      <c r="H411" s="113"/>
      <c r="I411" s="113"/>
      <c r="J411" s="113"/>
      <c r="K411" s="113"/>
      <c r="L411" s="10"/>
      <c r="M411" s="113"/>
      <c r="N411" s="113"/>
      <c r="O411" s="113"/>
      <c r="P411" s="113"/>
      <c r="Q411" s="113"/>
      <c r="R411" s="113"/>
      <c r="S411" s="113"/>
      <c r="T411" s="113"/>
      <c r="U411" s="113"/>
      <c r="V411" s="113"/>
      <c r="W411" s="113"/>
      <c r="X411" s="113"/>
      <c r="Y411" s="113"/>
      <c r="Z411" s="113"/>
      <c r="AA411" s="113"/>
      <c r="AB411" s="113"/>
    </row>
    <row r="412">
      <c r="A412" s="113"/>
      <c r="B412" s="113"/>
      <c r="C412" s="113"/>
      <c r="D412" s="113"/>
      <c r="E412" s="110"/>
      <c r="F412" s="113"/>
      <c r="G412" s="113"/>
      <c r="H412" s="113"/>
      <c r="I412" s="113"/>
      <c r="J412" s="113"/>
      <c r="K412" s="113"/>
      <c r="L412" s="10"/>
      <c r="M412" s="113"/>
      <c r="N412" s="113"/>
      <c r="O412" s="113"/>
      <c r="P412" s="113"/>
      <c r="Q412" s="113"/>
      <c r="R412" s="113"/>
      <c r="S412" s="113"/>
      <c r="T412" s="113"/>
      <c r="U412" s="113"/>
      <c r="V412" s="113"/>
      <c r="W412" s="113"/>
      <c r="X412" s="113"/>
      <c r="Y412" s="113"/>
      <c r="Z412" s="113"/>
      <c r="AA412" s="113"/>
      <c r="AB412" s="113"/>
    </row>
    <row r="413">
      <c r="A413" s="113"/>
      <c r="B413" s="113"/>
      <c r="C413" s="113"/>
      <c r="D413" s="113"/>
      <c r="E413" s="110"/>
      <c r="F413" s="113"/>
      <c r="G413" s="113"/>
      <c r="H413" s="113"/>
      <c r="I413" s="113"/>
      <c r="J413" s="113"/>
      <c r="K413" s="113"/>
      <c r="L413" s="10"/>
      <c r="M413" s="113"/>
      <c r="N413" s="113"/>
      <c r="O413" s="113"/>
      <c r="P413" s="113"/>
      <c r="Q413" s="113"/>
      <c r="R413" s="113"/>
      <c r="S413" s="113"/>
      <c r="T413" s="113"/>
      <c r="U413" s="113"/>
      <c r="V413" s="113"/>
      <c r="W413" s="113"/>
      <c r="X413" s="113"/>
      <c r="Y413" s="113"/>
      <c r="Z413" s="113"/>
      <c r="AA413" s="113"/>
      <c r="AB413" s="113"/>
    </row>
    <row r="414">
      <c r="A414" s="113"/>
      <c r="B414" s="113"/>
      <c r="C414" s="113"/>
      <c r="D414" s="113"/>
      <c r="E414" s="110"/>
      <c r="F414" s="113"/>
      <c r="G414" s="113"/>
      <c r="H414" s="113"/>
      <c r="I414" s="113"/>
      <c r="J414" s="113"/>
      <c r="K414" s="113"/>
      <c r="L414" s="10"/>
      <c r="M414" s="113"/>
      <c r="N414" s="113"/>
      <c r="O414" s="113"/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  <c r="AA414" s="113"/>
      <c r="AB414" s="113"/>
    </row>
    <row r="415">
      <c r="A415" s="113"/>
      <c r="B415" s="113"/>
      <c r="C415" s="113"/>
      <c r="D415" s="113"/>
      <c r="E415" s="110"/>
      <c r="F415" s="113"/>
      <c r="G415" s="113"/>
      <c r="H415" s="113"/>
      <c r="I415" s="113"/>
      <c r="J415" s="113"/>
      <c r="K415" s="113"/>
      <c r="L415" s="10"/>
      <c r="M415" s="113"/>
      <c r="N415" s="113"/>
      <c r="O415" s="113"/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  <c r="AA415" s="113"/>
      <c r="AB415" s="113"/>
    </row>
    <row r="416">
      <c r="A416" s="113"/>
      <c r="B416" s="113"/>
      <c r="C416" s="113"/>
      <c r="D416" s="113"/>
      <c r="E416" s="110"/>
      <c r="F416" s="113"/>
      <c r="G416" s="113"/>
      <c r="H416" s="113"/>
      <c r="I416" s="113"/>
      <c r="J416" s="113"/>
      <c r="K416" s="113"/>
      <c r="L416" s="10"/>
      <c r="M416" s="113"/>
      <c r="N416" s="113"/>
      <c r="O416" s="113"/>
      <c r="P416" s="113"/>
      <c r="Q416" s="113"/>
      <c r="R416" s="113"/>
      <c r="S416" s="113"/>
      <c r="T416" s="113"/>
      <c r="U416" s="113"/>
      <c r="V416" s="113"/>
      <c r="W416" s="113"/>
      <c r="X416" s="113"/>
      <c r="Y416" s="113"/>
      <c r="Z416" s="113"/>
      <c r="AA416" s="113"/>
      <c r="AB416" s="113"/>
    </row>
    <row r="417">
      <c r="A417" s="113"/>
      <c r="B417" s="113"/>
      <c r="C417" s="113"/>
      <c r="D417" s="113"/>
      <c r="E417" s="110"/>
      <c r="F417" s="113"/>
      <c r="G417" s="113"/>
      <c r="H417" s="113"/>
      <c r="I417" s="113"/>
      <c r="J417" s="113"/>
      <c r="K417" s="113"/>
      <c r="L417" s="10"/>
      <c r="M417" s="113"/>
      <c r="N417" s="113"/>
      <c r="O417" s="113"/>
      <c r="P417" s="113"/>
      <c r="Q417" s="113"/>
      <c r="R417" s="113"/>
      <c r="S417" s="113"/>
      <c r="T417" s="113"/>
      <c r="U417" s="113"/>
      <c r="V417" s="113"/>
      <c r="W417" s="113"/>
      <c r="X417" s="113"/>
      <c r="Y417" s="113"/>
      <c r="Z417" s="113"/>
      <c r="AA417" s="113"/>
      <c r="AB417" s="113"/>
    </row>
    <row r="418">
      <c r="A418" s="113"/>
      <c r="B418" s="113"/>
      <c r="C418" s="113"/>
      <c r="D418" s="113"/>
      <c r="E418" s="110"/>
      <c r="F418" s="113"/>
      <c r="G418" s="113"/>
      <c r="H418" s="113"/>
      <c r="I418" s="113"/>
      <c r="J418" s="113"/>
      <c r="K418" s="113"/>
      <c r="L418" s="10"/>
      <c r="M418" s="113"/>
      <c r="N418" s="113"/>
      <c r="O418" s="113"/>
      <c r="P418" s="113"/>
      <c r="Q418" s="113"/>
      <c r="R418" s="113"/>
      <c r="S418" s="113"/>
      <c r="T418" s="113"/>
      <c r="U418" s="113"/>
      <c r="V418" s="113"/>
      <c r="W418" s="113"/>
      <c r="X418" s="113"/>
      <c r="Y418" s="113"/>
      <c r="Z418" s="113"/>
      <c r="AA418" s="113"/>
      <c r="AB418" s="113"/>
    </row>
    <row r="419">
      <c r="A419" s="113"/>
      <c r="B419" s="113"/>
      <c r="C419" s="113"/>
      <c r="D419" s="113"/>
      <c r="E419" s="110"/>
      <c r="F419" s="113"/>
      <c r="G419" s="113"/>
      <c r="H419" s="113"/>
      <c r="I419" s="113"/>
      <c r="J419" s="113"/>
      <c r="K419" s="113"/>
      <c r="L419" s="10"/>
      <c r="M419" s="113"/>
      <c r="N419" s="113"/>
      <c r="O419" s="113"/>
      <c r="P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  <c r="AA419" s="113"/>
      <c r="AB419" s="113"/>
    </row>
    <row r="420">
      <c r="A420" s="113"/>
      <c r="B420" s="113"/>
      <c r="C420" s="113"/>
      <c r="D420" s="113"/>
      <c r="E420" s="110"/>
      <c r="F420" s="113"/>
      <c r="G420" s="113"/>
      <c r="H420" s="113"/>
      <c r="I420" s="113"/>
      <c r="J420" s="113"/>
      <c r="K420" s="113"/>
      <c r="L420" s="10"/>
      <c r="M420" s="113"/>
      <c r="N420" s="113"/>
      <c r="O420" s="113"/>
      <c r="P420" s="113"/>
      <c r="Q420" s="113"/>
      <c r="R420" s="113"/>
      <c r="S420" s="113"/>
      <c r="T420" s="113"/>
      <c r="U420" s="113"/>
      <c r="V420" s="113"/>
      <c r="W420" s="113"/>
      <c r="X420" s="113"/>
      <c r="Y420" s="113"/>
      <c r="Z420" s="113"/>
      <c r="AA420" s="113"/>
      <c r="AB420" s="113"/>
    </row>
    <row r="421">
      <c r="A421" s="113"/>
      <c r="B421" s="113"/>
      <c r="C421" s="113"/>
      <c r="D421" s="113"/>
      <c r="E421" s="110"/>
      <c r="F421" s="113"/>
      <c r="G421" s="113"/>
      <c r="H421" s="113"/>
      <c r="I421" s="113"/>
      <c r="J421" s="113"/>
      <c r="K421" s="113"/>
      <c r="L421" s="10"/>
      <c r="M421" s="113"/>
      <c r="N421" s="113"/>
      <c r="O421" s="113"/>
      <c r="P421" s="113"/>
      <c r="Q421" s="113"/>
      <c r="R421" s="113"/>
      <c r="S421" s="113"/>
      <c r="T421" s="113"/>
      <c r="U421" s="113"/>
      <c r="V421" s="113"/>
      <c r="W421" s="113"/>
      <c r="X421" s="113"/>
      <c r="Y421" s="113"/>
      <c r="Z421" s="113"/>
      <c r="AA421" s="113"/>
      <c r="AB421" s="113"/>
    </row>
    <row r="422">
      <c r="A422" s="113"/>
      <c r="B422" s="113"/>
      <c r="C422" s="113"/>
      <c r="D422" s="113"/>
      <c r="E422" s="110"/>
      <c r="F422" s="113"/>
      <c r="G422" s="113"/>
      <c r="H422" s="113"/>
      <c r="I422" s="113"/>
      <c r="J422" s="113"/>
      <c r="K422" s="113"/>
      <c r="L422" s="10"/>
      <c r="M422" s="113"/>
      <c r="N422" s="113"/>
      <c r="O422" s="113"/>
      <c r="P422" s="113"/>
      <c r="Q422" s="113"/>
      <c r="R422" s="113"/>
      <c r="S422" s="113"/>
      <c r="T422" s="113"/>
      <c r="U422" s="113"/>
      <c r="V422" s="113"/>
      <c r="W422" s="113"/>
      <c r="X422" s="113"/>
      <c r="Y422" s="113"/>
      <c r="Z422" s="113"/>
      <c r="AA422" s="113"/>
      <c r="AB422" s="113"/>
    </row>
    <row r="423">
      <c r="A423" s="113"/>
      <c r="B423" s="113"/>
      <c r="C423" s="113"/>
      <c r="D423" s="113"/>
      <c r="E423" s="110"/>
      <c r="F423" s="113"/>
      <c r="G423" s="113"/>
      <c r="H423" s="113"/>
      <c r="I423" s="113"/>
      <c r="J423" s="113"/>
      <c r="K423" s="113"/>
      <c r="L423" s="10"/>
      <c r="M423" s="113"/>
      <c r="N423" s="113"/>
      <c r="O423" s="113"/>
      <c r="P423" s="113"/>
      <c r="Q423" s="113"/>
      <c r="R423" s="113"/>
      <c r="S423" s="113"/>
      <c r="T423" s="113"/>
      <c r="U423" s="113"/>
      <c r="V423" s="113"/>
      <c r="W423" s="113"/>
      <c r="X423" s="113"/>
      <c r="Y423" s="113"/>
      <c r="Z423" s="113"/>
      <c r="AA423" s="113"/>
      <c r="AB423" s="113"/>
    </row>
    <row r="424">
      <c r="A424" s="113"/>
      <c r="B424" s="113"/>
      <c r="C424" s="113"/>
      <c r="D424" s="113"/>
      <c r="E424" s="110"/>
      <c r="F424" s="113"/>
      <c r="G424" s="113"/>
      <c r="H424" s="113"/>
      <c r="I424" s="113"/>
      <c r="J424" s="113"/>
      <c r="K424" s="113"/>
      <c r="L424" s="10"/>
      <c r="M424" s="113"/>
      <c r="N424" s="113"/>
      <c r="O424" s="113"/>
      <c r="P424" s="113"/>
      <c r="Q424" s="113"/>
      <c r="R424" s="113"/>
      <c r="S424" s="113"/>
      <c r="T424" s="113"/>
      <c r="U424" s="113"/>
      <c r="V424" s="113"/>
      <c r="W424" s="113"/>
      <c r="X424" s="113"/>
      <c r="Y424" s="113"/>
      <c r="Z424" s="113"/>
      <c r="AA424" s="113"/>
      <c r="AB424" s="113"/>
    </row>
    <row r="425">
      <c r="A425" s="113"/>
      <c r="B425" s="113"/>
      <c r="C425" s="113"/>
      <c r="D425" s="113"/>
      <c r="E425" s="110"/>
      <c r="F425" s="113"/>
      <c r="G425" s="113"/>
      <c r="H425" s="113"/>
      <c r="I425" s="113"/>
      <c r="J425" s="113"/>
      <c r="K425" s="113"/>
      <c r="L425" s="10"/>
      <c r="M425" s="113"/>
      <c r="N425" s="113"/>
      <c r="O425" s="113"/>
      <c r="P425" s="113"/>
      <c r="Q425" s="113"/>
      <c r="R425" s="113"/>
      <c r="S425" s="113"/>
      <c r="T425" s="113"/>
      <c r="U425" s="113"/>
      <c r="V425" s="113"/>
      <c r="W425" s="113"/>
      <c r="X425" s="113"/>
      <c r="Y425" s="113"/>
      <c r="Z425" s="113"/>
      <c r="AA425" s="113"/>
      <c r="AB425" s="113"/>
    </row>
    <row r="426">
      <c r="A426" s="113"/>
      <c r="B426" s="113"/>
      <c r="C426" s="113"/>
      <c r="D426" s="113"/>
      <c r="E426" s="110"/>
      <c r="F426" s="113"/>
      <c r="G426" s="113"/>
      <c r="H426" s="113"/>
      <c r="I426" s="113"/>
      <c r="J426" s="113"/>
      <c r="K426" s="113"/>
      <c r="L426" s="10"/>
      <c r="M426" s="113"/>
      <c r="N426" s="113"/>
      <c r="O426" s="113"/>
      <c r="P426" s="113"/>
      <c r="Q426" s="113"/>
      <c r="R426" s="113"/>
      <c r="S426" s="113"/>
      <c r="T426" s="113"/>
      <c r="U426" s="113"/>
      <c r="V426" s="113"/>
      <c r="W426" s="113"/>
      <c r="X426" s="113"/>
      <c r="Y426" s="113"/>
      <c r="Z426" s="113"/>
      <c r="AA426" s="113"/>
      <c r="AB426" s="113"/>
    </row>
    <row r="427">
      <c r="A427" s="113"/>
      <c r="B427" s="113"/>
      <c r="C427" s="113"/>
      <c r="D427" s="113"/>
      <c r="E427" s="110"/>
      <c r="F427" s="113"/>
      <c r="G427" s="113"/>
      <c r="H427" s="113"/>
      <c r="I427" s="113"/>
      <c r="J427" s="113"/>
      <c r="K427" s="113"/>
      <c r="L427" s="10"/>
      <c r="M427" s="113"/>
      <c r="N427" s="113"/>
      <c r="O427" s="113"/>
      <c r="P427" s="113"/>
      <c r="Q427" s="113"/>
      <c r="R427" s="113"/>
      <c r="S427" s="113"/>
      <c r="T427" s="113"/>
      <c r="U427" s="113"/>
      <c r="V427" s="113"/>
      <c r="W427" s="113"/>
      <c r="X427" s="113"/>
      <c r="Y427" s="113"/>
      <c r="Z427" s="113"/>
      <c r="AA427" s="113"/>
      <c r="AB427" s="113"/>
    </row>
    <row r="428">
      <c r="A428" s="113"/>
      <c r="B428" s="113"/>
      <c r="C428" s="113"/>
      <c r="D428" s="113"/>
      <c r="E428" s="110"/>
      <c r="F428" s="113"/>
      <c r="G428" s="113"/>
      <c r="H428" s="113"/>
      <c r="I428" s="113"/>
      <c r="J428" s="113"/>
      <c r="K428" s="113"/>
      <c r="L428" s="10"/>
      <c r="M428" s="113"/>
      <c r="N428" s="113"/>
      <c r="O428" s="113"/>
      <c r="P428" s="113"/>
      <c r="Q428" s="113"/>
      <c r="R428" s="113"/>
      <c r="S428" s="113"/>
      <c r="T428" s="113"/>
      <c r="U428" s="113"/>
      <c r="V428" s="113"/>
      <c r="W428" s="113"/>
      <c r="X428" s="113"/>
      <c r="Y428" s="113"/>
      <c r="Z428" s="113"/>
      <c r="AA428" s="113"/>
      <c r="AB428" s="113"/>
    </row>
    <row r="429">
      <c r="A429" s="113"/>
      <c r="B429" s="113"/>
      <c r="C429" s="113"/>
      <c r="D429" s="113"/>
      <c r="E429" s="110"/>
      <c r="F429" s="113"/>
      <c r="G429" s="113"/>
      <c r="H429" s="113"/>
      <c r="I429" s="113"/>
      <c r="J429" s="113"/>
      <c r="K429" s="113"/>
      <c r="L429" s="10"/>
      <c r="M429" s="113"/>
      <c r="N429" s="113"/>
      <c r="O429" s="113"/>
      <c r="P429" s="113"/>
      <c r="Q429" s="113"/>
      <c r="R429" s="113"/>
      <c r="S429" s="113"/>
      <c r="T429" s="113"/>
      <c r="U429" s="113"/>
      <c r="V429" s="113"/>
      <c r="W429" s="113"/>
      <c r="X429" s="113"/>
      <c r="Y429" s="113"/>
      <c r="Z429" s="113"/>
      <c r="AA429" s="113"/>
      <c r="AB429" s="113"/>
    </row>
    <row r="430">
      <c r="A430" s="113"/>
      <c r="B430" s="113"/>
      <c r="C430" s="113"/>
      <c r="D430" s="113"/>
      <c r="E430" s="110"/>
      <c r="F430" s="113"/>
      <c r="G430" s="113"/>
      <c r="H430" s="113"/>
      <c r="I430" s="113"/>
      <c r="J430" s="113"/>
      <c r="K430" s="113"/>
      <c r="L430" s="10"/>
      <c r="M430" s="113"/>
      <c r="N430" s="113"/>
      <c r="O430" s="113"/>
      <c r="P430" s="113"/>
      <c r="Q430" s="113"/>
      <c r="R430" s="113"/>
      <c r="S430" s="113"/>
      <c r="T430" s="113"/>
      <c r="U430" s="113"/>
      <c r="V430" s="113"/>
      <c r="W430" s="113"/>
      <c r="X430" s="113"/>
      <c r="Y430" s="113"/>
      <c r="Z430" s="113"/>
      <c r="AA430" s="113"/>
      <c r="AB430" s="113"/>
    </row>
    <row r="431">
      <c r="A431" s="113"/>
      <c r="B431" s="113"/>
      <c r="C431" s="113"/>
      <c r="D431" s="113"/>
      <c r="E431" s="110"/>
      <c r="F431" s="113"/>
      <c r="G431" s="113"/>
      <c r="H431" s="113"/>
      <c r="I431" s="113"/>
      <c r="J431" s="113"/>
      <c r="K431" s="113"/>
      <c r="L431" s="10"/>
      <c r="M431" s="113"/>
      <c r="N431" s="113"/>
      <c r="O431" s="113"/>
      <c r="P431" s="113"/>
      <c r="Q431" s="113"/>
      <c r="R431" s="113"/>
      <c r="S431" s="113"/>
      <c r="T431" s="113"/>
      <c r="U431" s="113"/>
      <c r="V431" s="113"/>
      <c r="W431" s="113"/>
      <c r="X431" s="113"/>
      <c r="Y431" s="113"/>
      <c r="Z431" s="113"/>
      <c r="AA431" s="113"/>
      <c r="AB431" s="113"/>
    </row>
    <row r="432">
      <c r="A432" s="113"/>
      <c r="B432" s="113"/>
      <c r="C432" s="113"/>
      <c r="D432" s="113"/>
      <c r="E432" s="110"/>
      <c r="F432" s="113"/>
      <c r="G432" s="113"/>
      <c r="H432" s="113"/>
      <c r="I432" s="113"/>
      <c r="J432" s="113"/>
      <c r="K432" s="113"/>
      <c r="L432" s="10"/>
      <c r="M432" s="113"/>
      <c r="N432" s="113"/>
      <c r="O432" s="113"/>
      <c r="P432" s="113"/>
      <c r="Q432" s="113"/>
      <c r="R432" s="113"/>
      <c r="S432" s="113"/>
      <c r="T432" s="113"/>
      <c r="U432" s="113"/>
      <c r="V432" s="113"/>
      <c r="W432" s="113"/>
      <c r="X432" s="113"/>
      <c r="Y432" s="113"/>
      <c r="Z432" s="113"/>
      <c r="AA432" s="113"/>
      <c r="AB432" s="113"/>
    </row>
    <row r="433">
      <c r="A433" s="113"/>
      <c r="B433" s="113"/>
      <c r="C433" s="113"/>
      <c r="D433" s="113"/>
      <c r="E433" s="110"/>
      <c r="F433" s="113"/>
      <c r="G433" s="113"/>
      <c r="H433" s="113"/>
      <c r="I433" s="113"/>
      <c r="J433" s="113"/>
      <c r="K433" s="113"/>
      <c r="L433" s="10"/>
      <c r="M433" s="113"/>
      <c r="N433" s="113"/>
      <c r="O433" s="113"/>
      <c r="P433" s="113"/>
      <c r="Q433" s="113"/>
      <c r="R433" s="113"/>
      <c r="S433" s="113"/>
      <c r="T433" s="113"/>
      <c r="U433" s="113"/>
      <c r="V433" s="113"/>
      <c r="W433" s="113"/>
      <c r="X433" s="113"/>
      <c r="Y433" s="113"/>
      <c r="Z433" s="113"/>
      <c r="AA433" s="113"/>
      <c r="AB433" s="113"/>
    </row>
    <row r="434">
      <c r="A434" s="113"/>
      <c r="B434" s="113"/>
      <c r="C434" s="113"/>
      <c r="D434" s="113"/>
      <c r="E434" s="110"/>
      <c r="F434" s="113"/>
      <c r="G434" s="113"/>
      <c r="H434" s="113"/>
      <c r="I434" s="113"/>
      <c r="J434" s="113"/>
      <c r="K434" s="113"/>
      <c r="L434" s="10"/>
      <c r="M434" s="113"/>
      <c r="N434" s="113"/>
      <c r="O434" s="113"/>
      <c r="P434" s="113"/>
      <c r="Q434" s="113"/>
      <c r="R434" s="113"/>
      <c r="S434" s="113"/>
      <c r="T434" s="113"/>
      <c r="U434" s="113"/>
      <c r="V434" s="113"/>
      <c r="W434" s="113"/>
      <c r="X434" s="113"/>
      <c r="Y434" s="113"/>
      <c r="Z434" s="113"/>
      <c r="AA434" s="113"/>
      <c r="AB434" s="113"/>
    </row>
    <row r="435">
      <c r="A435" s="113"/>
      <c r="B435" s="113"/>
      <c r="C435" s="113"/>
      <c r="D435" s="113"/>
      <c r="E435" s="110"/>
      <c r="F435" s="113"/>
      <c r="G435" s="113"/>
      <c r="H435" s="113"/>
      <c r="I435" s="113"/>
      <c r="J435" s="113"/>
      <c r="K435" s="113"/>
      <c r="L435" s="10"/>
      <c r="M435" s="113"/>
      <c r="N435" s="113"/>
      <c r="O435" s="113"/>
      <c r="P435" s="113"/>
      <c r="Q435" s="113"/>
      <c r="R435" s="113"/>
      <c r="S435" s="113"/>
      <c r="T435" s="113"/>
      <c r="U435" s="113"/>
      <c r="V435" s="113"/>
      <c r="W435" s="113"/>
      <c r="X435" s="113"/>
      <c r="Y435" s="113"/>
      <c r="Z435" s="113"/>
      <c r="AA435" s="113"/>
      <c r="AB435" s="113"/>
    </row>
    <row r="436">
      <c r="A436" s="113"/>
      <c r="B436" s="113"/>
      <c r="C436" s="113"/>
      <c r="D436" s="113"/>
      <c r="E436" s="110"/>
      <c r="F436" s="113"/>
      <c r="G436" s="113"/>
      <c r="H436" s="113"/>
      <c r="I436" s="113"/>
      <c r="J436" s="113"/>
      <c r="K436" s="113"/>
      <c r="L436" s="10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  <c r="AA436" s="113"/>
      <c r="AB436" s="113"/>
    </row>
    <row r="437">
      <c r="A437" s="113"/>
      <c r="B437" s="113"/>
      <c r="C437" s="113"/>
      <c r="D437" s="113"/>
      <c r="E437" s="110"/>
      <c r="F437" s="113"/>
      <c r="G437" s="113"/>
      <c r="H437" s="113"/>
      <c r="I437" s="113"/>
      <c r="J437" s="113"/>
      <c r="K437" s="113"/>
      <c r="L437" s="10"/>
      <c r="M437" s="113"/>
      <c r="N437" s="113"/>
      <c r="O437" s="113"/>
      <c r="P437" s="113"/>
      <c r="Q437" s="113"/>
      <c r="R437" s="113"/>
      <c r="S437" s="113"/>
      <c r="T437" s="113"/>
      <c r="U437" s="113"/>
      <c r="V437" s="113"/>
      <c r="W437" s="113"/>
      <c r="X437" s="113"/>
      <c r="Y437" s="113"/>
      <c r="Z437" s="113"/>
      <c r="AA437" s="113"/>
      <c r="AB437" s="113"/>
    </row>
    <row r="438">
      <c r="A438" s="113"/>
      <c r="B438" s="113"/>
      <c r="C438" s="113"/>
      <c r="D438" s="113"/>
      <c r="E438" s="110"/>
      <c r="F438" s="113"/>
      <c r="G438" s="113"/>
      <c r="H438" s="113"/>
      <c r="I438" s="113"/>
      <c r="J438" s="113"/>
      <c r="K438" s="113"/>
      <c r="L438" s="10"/>
      <c r="M438" s="113"/>
      <c r="N438" s="113"/>
      <c r="O438" s="113"/>
      <c r="P438" s="113"/>
      <c r="Q438" s="113"/>
      <c r="R438" s="113"/>
      <c r="S438" s="113"/>
      <c r="T438" s="113"/>
      <c r="U438" s="113"/>
      <c r="V438" s="113"/>
      <c r="W438" s="113"/>
      <c r="X438" s="113"/>
      <c r="Y438" s="113"/>
      <c r="Z438" s="113"/>
      <c r="AA438" s="113"/>
      <c r="AB438" s="113"/>
    </row>
    <row r="439">
      <c r="A439" s="113"/>
      <c r="B439" s="113"/>
      <c r="C439" s="113"/>
      <c r="D439" s="113"/>
      <c r="E439" s="110"/>
      <c r="F439" s="113"/>
      <c r="G439" s="113"/>
      <c r="H439" s="113"/>
      <c r="I439" s="113"/>
      <c r="J439" s="113"/>
      <c r="K439" s="113"/>
      <c r="L439" s="10"/>
      <c r="M439" s="113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  <c r="AA439" s="113"/>
      <c r="AB439" s="113"/>
    </row>
    <row r="440">
      <c r="A440" s="113"/>
      <c r="B440" s="113"/>
      <c r="C440" s="113"/>
      <c r="D440" s="113"/>
      <c r="E440" s="110"/>
      <c r="F440" s="113"/>
      <c r="G440" s="113"/>
      <c r="H440" s="113"/>
      <c r="I440" s="113"/>
      <c r="J440" s="113"/>
      <c r="K440" s="113"/>
      <c r="L440" s="10"/>
      <c r="M440" s="113"/>
      <c r="N440" s="113"/>
      <c r="O440" s="113"/>
      <c r="P440" s="113"/>
      <c r="Q440" s="113"/>
      <c r="R440" s="113"/>
      <c r="S440" s="113"/>
      <c r="T440" s="113"/>
      <c r="U440" s="113"/>
      <c r="V440" s="113"/>
      <c r="W440" s="113"/>
      <c r="X440" s="113"/>
      <c r="Y440" s="113"/>
      <c r="Z440" s="113"/>
      <c r="AA440" s="113"/>
      <c r="AB440" s="113"/>
    </row>
    <row r="441">
      <c r="A441" s="113"/>
      <c r="B441" s="113"/>
      <c r="C441" s="113"/>
      <c r="D441" s="113"/>
      <c r="E441" s="110"/>
      <c r="F441" s="113"/>
      <c r="G441" s="113"/>
      <c r="H441" s="113"/>
      <c r="I441" s="113"/>
      <c r="J441" s="113"/>
      <c r="K441" s="113"/>
      <c r="L441" s="10"/>
      <c r="M441" s="113"/>
      <c r="N441" s="113"/>
      <c r="O441" s="113"/>
      <c r="P441" s="113"/>
      <c r="Q441" s="113"/>
      <c r="R441" s="113"/>
      <c r="S441" s="113"/>
      <c r="T441" s="113"/>
      <c r="U441" s="113"/>
      <c r="V441" s="113"/>
      <c r="W441" s="113"/>
      <c r="X441" s="113"/>
      <c r="Y441" s="113"/>
      <c r="Z441" s="113"/>
      <c r="AA441" s="113"/>
      <c r="AB441" s="113"/>
    </row>
    <row r="442">
      <c r="A442" s="113"/>
      <c r="B442" s="113"/>
      <c r="C442" s="113"/>
      <c r="D442" s="113"/>
      <c r="E442" s="110"/>
      <c r="F442" s="113"/>
      <c r="G442" s="113"/>
      <c r="H442" s="113"/>
      <c r="I442" s="113"/>
      <c r="J442" s="113"/>
      <c r="K442" s="113"/>
      <c r="L442" s="10"/>
      <c r="M442" s="113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  <c r="AA442" s="113"/>
      <c r="AB442" s="113"/>
    </row>
    <row r="443">
      <c r="A443" s="113"/>
      <c r="B443" s="113"/>
      <c r="C443" s="113"/>
      <c r="D443" s="113"/>
      <c r="E443" s="110"/>
      <c r="F443" s="113"/>
      <c r="G443" s="113"/>
      <c r="H443" s="113"/>
      <c r="I443" s="113"/>
      <c r="J443" s="113"/>
      <c r="K443" s="113"/>
      <c r="L443" s="10"/>
      <c r="M443" s="113"/>
      <c r="N443" s="113"/>
      <c r="O443" s="113"/>
      <c r="P443" s="113"/>
      <c r="Q443" s="113"/>
      <c r="R443" s="113"/>
      <c r="S443" s="113"/>
      <c r="T443" s="113"/>
      <c r="U443" s="113"/>
      <c r="V443" s="113"/>
      <c r="W443" s="113"/>
      <c r="X443" s="113"/>
      <c r="Y443" s="113"/>
      <c r="Z443" s="113"/>
      <c r="AA443" s="113"/>
      <c r="AB443" s="113"/>
    </row>
    <row r="444">
      <c r="A444" s="113"/>
      <c r="B444" s="113"/>
      <c r="C444" s="113"/>
      <c r="D444" s="113"/>
      <c r="E444" s="110"/>
      <c r="F444" s="113"/>
      <c r="G444" s="113"/>
      <c r="H444" s="113"/>
      <c r="I444" s="113"/>
      <c r="J444" s="113"/>
      <c r="K444" s="113"/>
      <c r="L444" s="10"/>
      <c r="M444" s="113"/>
      <c r="N444" s="113"/>
      <c r="O444" s="113"/>
      <c r="P444" s="113"/>
      <c r="Q444" s="113"/>
      <c r="R444" s="113"/>
      <c r="S444" s="113"/>
      <c r="T444" s="113"/>
      <c r="U444" s="113"/>
      <c r="V444" s="113"/>
      <c r="W444" s="113"/>
      <c r="X444" s="113"/>
      <c r="Y444" s="113"/>
      <c r="Z444" s="113"/>
      <c r="AA444" s="113"/>
      <c r="AB444" s="113"/>
    </row>
    <row r="445">
      <c r="A445" s="113"/>
      <c r="B445" s="113"/>
      <c r="C445" s="113"/>
      <c r="D445" s="113"/>
      <c r="E445" s="110"/>
      <c r="F445" s="113"/>
      <c r="G445" s="113"/>
      <c r="H445" s="113"/>
      <c r="I445" s="113"/>
      <c r="J445" s="113"/>
      <c r="K445" s="113"/>
      <c r="L445" s="10"/>
      <c r="M445" s="113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  <c r="AA445" s="113"/>
      <c r="AB445" s="113"/>
    </row>
    <row r="446">
      <c r="A446" s="113"/>
      <c r="B446" s="113"/>
      <c r="C446" s="113"/>
      <c r="D446" s="113"/>
      <c r="E446" s="110"/>
      <c r="F446" s="113"/>
      <c r="G446" s="113"/>
      <c r="H446" s="113"/>
      <c r="I446" s="113"/>
      <c r="J446" s="113"/>
      <c r="K446" s="113"/>
      <c r="L446" s="10"/>
      <c r="M446" s="113"/>
      <c r="N446" s="113"/>
      <c r="O446" s="113"/>
      <c r="P446" s="113"/>
      <c r="Q446" s="113"/>
      <c r="R446" s="113"/>
      <c r="S446" s="113"/>
      <c r="T446" s="113"/>
      <c r="U446" s="113"/>
      <c r="V446" s="113"/>
      <c r="W446" s="113"/>
      <c r="X446" s="113"/>
      <c r="Y446" s="113"/>
      <c r="Z446" s="113"/>
      <c r="AA446" s="113"/>
      <c r="AB446" s="113"/>
    </row>
    <row r="447">
      <c r="A447" s="113"/>
      <c r="B447" s="113"/>
      <c r="C447" s="113"/>
      <c r="D447" s="113"/>
      <c r="E447" s="110"/>
      <c r="F447" s="113"/>
      <c r="G447" s="113"/>
      <c r="H447" s="113"/>
      <c r="I447" s="113"/>
      <c r="J447" s="113"/>
      <c r="K447" s="113"/>
      <c r="L447" s="10"/>
      <c r="M447" s="113"/>
      <c r="N447" s="113"/>
      <c r="O447" s="113"/>
      <c r="P447" s="113"/>
      <c r="Q447" s="113"/>
      <c r="R447" s="113"/>
      <c r="S447" s="113"/>
      <c r="T447" s="113"/>
      <c r="U447" s="113"/>
      <c r="V447" s="113"/>
      <c r="W447" s="113"/>
      <c r="X447" s="113"/>
      <c r="Y447" s="113"/>
      <c r="Z447" s="113"/>
      <c r="AA447" s="113"/>
      <c r="AB447" s="113"/>
    </row>
    <row r="448">
      <c r="A448" s="113"/>
      <c r="B448" s="113"/>
      <c r="C448" s="113"/>
      <c r="D448" s="113"/>
      <c r="E448" s="110"/>
      <c r="F448" s="113"/>
      <c r="G448" s="113"/>
      <c r="H448" s="113"/>
      <c r="I448" s="113"/>
      <c r="J448" s="113"/>
      <c r="K448" s="113"/>
      <c r="L448" s="10"/>
      <c r="M448" s="113"/>
      <c r="N448" s="113"/>
      <c r="O448" s="113"/>
      <c r="P448" s="113"/>
      <c r="Q448" s="113"/>
      <c r="R448" s="113"/>
      <c r="S448" s="113"/>
      <c r="T448" s="113"/>
      <c r="U448" s="113"/>
      <c r="V448" s="113"/>
      <c r="W448" s="113"/>
      <c r="X448" s="113"/>
      <c r="Y448" s="113"/>
      <c r="Z448" s="113"/>
      <c r="AA448" s="113"/>
      <c r="AB448" s="113"/>
    </row>
    <row r="449">
      <c r="A449" s="113"/>
      <c r="B449" s="113"/>
      <c r="C449" s="113"/>
      <c r="D449" s="113"/>
      <c r="E449" s="110"/>
      <c r="F449" s="113"/>
      <c r="G449" s="113"/>
      <c r="H449" s="113"/>
      <c r="I449" s="113"/>
      <c r="J449" s="113"/>
      <c r="K449" s="113"/>
      <c r="L449" s="10"/>
      <c r="M449" s="113"/>
      <c r="N449" s="113"/>
      <c r="O449" s="113"/>
      <c r="P449" s="113"/>
      <c r="Q449" s="113"/>
      <c r="R449" s="113"/>
      <c r="S449" s="113"/>
      <c r="T449" s="113"/>
      <c r="U449" s="113"/>
      <c r="V449" s="113"/>
      <c r="W449" s="113"/>
      <c r="X449" s="113"/>
      <c r="Y449" s="113"/>
      <c r="Z449" s="113"/>
      <c r="AA449" s="113"/>
      <c r="AB449" s="113"/>
    </row>
    <row r="450">
      <c r="A450" s="113"/>
      <c r="B450" s="113"/>
      <c r="C450" s="113"/>
      <c r="D450" s="113"/>
      <c r="E450" s="110"/>
      <c r="F450" s="113"/>
      <c r="G450" s="113"/>
      <c r="H450" s="113"/>
      <c r="I450" s="113"/>
      <c r="J450" s="113"/>
      <c r="K450" s="113"/>
      <c r="L450" s="10"/>
      <c r="M450" s="113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  <c r="AA450" s="113"/>
      <c r="AB450" s="113"/>
    </row>
    <row r="451">
      <c r="A451" s="113"/>
      <c r="B451" s="113"/>
      <c r="C451" s="113"/>
      <c r="D451" s="113"/>
      <c r="E451" s="110"/>
      <c r="F451" s="113"/>
      <c r="G451" s="113"/>
      <c r="H451" s="113"/>
      <c r="I451" s="113"/>
      <c r="J451" s="113"/>
      <c r="K451" s="113"/>
      <c r="L451" s="10"/>
      <c r="M451" s="113"/>
      <c r="N451" s="113"/>
      <c r="O451" s="113"/>
      <c r="P451" s="113"/>
      <c r="Q451" s="113"/>
      <c r="R451" s="113"/>
      <c r="S451" s="113"/>
      <c r="T451" s="113"/>
      <c r="U451" s="113"/>
      <c r="V451" s="113"/>
      <c r="W451" s="113"/>
      <c r="X451" s="113"/>
      <c r="Y451" s="113"/>
      <c r="Z451" s="113"/>
      <c r="AA451" s="113"/>
      <c r="AB451" s="113"/>
    </row>
    <row r="452">
      <c r="A452" s="113"/>
      <c r="B452" s="113"/>
      <c r="C452" s="113"/>
      <c r="D452" s="113"/>
      <c r="E452" s="110"/>
      <c r="F452" s="113"/>
      <c r="G452" s="113"/>
      <c r="H452" s="113"/>
      <c r="I452" s="113"/>
      <c r="J452" s="113"/>
      <c r="K452" s="113"/>
      <c r="L452" s="10"/>
      <c r="M452" s="113"/>
      <c r="N452" s="113"/>
      <c r="O452" s="113"/>
      <c r="P452" s="113"/>
      <c r="Q452" s="113"/>
      <c r="R452" s="113"/>
      <c r="S452" s="113"/>
      <c r="T452" s="113"/>
      <c r="U452" s="113"/>
      <c r="V452" s="113"/>
      <c r="W452" s="113"/>
      <c r="X452" s="113"/>
      <c r="Y452" s="113"/>
      <c r="Z452" s="113"/>
      <c r="AA452" s="113"/>
      <c r="AB452" s="113"/>
    </row>
    <row r="453">
      <c r="A453" s="113"/>
      <c r="B453" s="113"/>
      <c r="C453" s="113"/>
      <c r="D453" s="113"/>
      <c r="E453" s="110"/>
      <c r="F453" s="113"/>
      <c r="G453" s="113"/>
      <c r="H453" s="113"/>
      <c r="I453" s="113"/>
      <c r="J453" s="113"/>
      <c r="K453" s="113"/>
      <c r="L453" s="10"/>
      <c r="M453" s="113"/>
      <c r="N453" s="113"/>
      <c r="O453" s="113"/>
      <c r="P453" s="113"/>
      <c r="Q453" s="113"/>
      <c r="R453" s="113"/>
      <c r="S453" s="113"/>
      <c r="T453" s="113"/>
      <c r="U453" s="113"/>
      <c r="V453" s="113"/>
      <c r="W453" s="113"/>
      <c r="X453" s="113"/>
      <c r="Y453" s="113"/>
      <c r="Z453" s="113"/>
      <c r="AA453" s="113"/>
      <c r="AB453" s="113"/>
    </row>
    <row r="454">
      <c r="A454" s="113"/>
      <c r="B454" s="113"/>
      <c r="C454" s="113"/>
      <c r="D454" s="113"/>
      <c r="E454" s="110"/>
      <c r="F454" s="113"/>
      <c r="G454" s="113"/>
      <c r="H454" s="113"/>
      <c r="I454" s="113"/>
      <c r="J454" s="113"/>
      <c r="K454" s="113"/>
      <c r="L454" s="10"/>
      <c r="M454" s="113"/>
      <c r="N454" s="113"/>
      <c r="O454" s="113"/>
      <c r="P454" s="113"/>
      <c r="Q454" s="113"/>
      <c r="R454" s="113"/>
      <c r="S454" s="113"/>
      <c r="T454" s="113"/>
      <c r="U454" s="113"/>
      <c r="V454" s="113"/>
      <c r="W454" s="113"/>
      <c r="X454" s="113"/>
      <c r="Y454" s="113"/>
      <c r="Z454" s="113"/>
      <c r="AA454" s="113"/>
      <c r="AB454" s="113"/>
    </row>
    <row r="455">
      <c r="A455" s="113"/>
      <c r="B455" s="113"/>
      <c r="C455" s="113"/>
      <c r="D455" s="113"/>
      <c r="E455" s="110"/>
      <c r="F455" s="113"/>
      <c r="G455" s="113"/>
      <c r="H455" s="113"/>
      <c r="I455" s="113"/>
      <c r="J455" s="113"/>
      <c r="K455" s="113"/>
      <c r="L455" s="10"/>
      <c r="M455" s="113"/>
      <c r="N455" s="113"/>
      <c r="O455" s="113"/>
      <c r="P455" s="113"/>
      <c r="Q455" s="113"/>
      <c r="R455" s="113"/>
      <c r="S455" s="113"/>
      <c r="T455" s="113"/>
      <c r="U455" s="113"/>
      <c r="V455" s="113"/>
      <c r="W455" s="113"/>
      <c r="X455" s="113"/>
      <c r="Y455" s="113"/>
      <c r="Z455" s="113"/>
      <c r="AA455" s="113"/>
      <c r="AB455" s="113"/>
    </row>
    <row r="456">
      <c r="A456" s="113"/>
      <c r="B456" s="113"/>
      <c r="C456" s="113"/>
      <c r="D456" s="113"/>
      <c r="E456" s="110"/>
      <c r="F456" s="113"/>
      <c r="G456" s="113"/>
      <c r="H456" s="113"/>
      <c r="I456" s="113"/>
      <c r="J456" s="113"/>
      <c r="K456" s="113"/>
      <c r="L456" s="10"/>
      <c r="M456" s="113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  <c r="AA456" s="113"/>
      <c r="AB456" s="113"/>
    </row>
    <row r="457">
      <c r="A457" s="113"/>
      <c r="B457" s="113"/>
      <c r="C457" s="113"/>
      <c r="D457" s="113"/>
      <c r="E457" s="110"/>
      <c r="F457" s="113"/>
      <c r="G457" s="113"/>
      <c r="H457" s="113"/>
      <c r="I457" s="113"/>
      <c r="J457" s="113"/>
      <c r="K457" s="113"/>
      <c r="L457" s="10"/>
      <c r="M457" s="113"/>
      <c r="N457" s="113"/>
      <c r="O457" s="113"/>
      <c r="P457" s="113"/>
      <c r="Q457" s="113"/>
      <c r="R457" s="113"/>
      <c r="S457" s="113"/>
      <c r="T457" s="113"/>
      <c r="U457" s="113"/>
      <c r="V457" s="113"/>
      <c r="W457" s="113"/>
      <c r="X457" s="113"/>
      <c r="Y457" s="113"/>
      <c r="Z457" s="113"/>
      <c r="AA457" s="113"/>
      <c r="AB457" s="113"/>
    </row>
    <row r="458">
      <c r="A458" s="113"/>
      <c r="B458" s="113"/>
      <c r="C458" s="113"/>
      <c r="D458" s="113"/>
      <c r="E458" s="110"/>
      <c r="F458" s="113"/>
      <c r="G458" s="113"/>
      <c r="H458" s="113"/>
      <c r="I458" s="113"/>
      <c r="J458" s="113"/>
      <c r="K458" s="113"/>
      <c r="L458" s="10"/>
      <c r="M458" s="113"/>
      <c r="N458" s="113"/>
      <c r="O458" s="113"/>
      <c r="P458" s="113"/>
      <c r="Q458" s="113"/>
      <c r="R458" s="113"/>
      <c r="S458" s="113"/>
      <c r="T458" s="113"/>
      <c r="U458" s="113"/>
      <c r="V458" s="113"/>
      <c r="W458" s="113"/>
      <c r="X458" s="113"/>
      <c r="Y458" s="113"/>
      <c r="Z458" s="113"/>
      <c r="AA458" s="113"/>
      <c r="AB458" s="113"/>
    </row>
    <row r="459">
      <c r="A459" s="113"/>
      <c r="B459" s="113"/>
      <c r="C459" s="113"/>
      <c r="D459" s="113"/>
      <c r="E459" s="110"/>
      <c r="F459" s="113"/>
      <c r="G459" s="113"/>
      <c r="H459" s="113"/>
      <c r="I459" s="113"/>
      <c r="J459" s="113"/>
      <c r="K459" s="113"/>
      <c r="L459" s="10"/>
      <c r="M459" s="113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  <c r="AA459" s="113"/>
      <c r="AB459" s="113"/>
    </row>
    <row r="460">
      <c r="A460" s="113"/>
      <c r="B460" s="113"/>
      <c r="C460" s="113"/>
      <c r="D460" s="113"/>
      <c r="E460" s="110"/>
      <c r="F460" s="113"/>
      <c r="G460" s="113"/>
      <c r="H460" s="113"/>
      <c r="I460" s="113"/>
      <c r="J460" s="113"/>
      <c r="K460" s="113"/>
      <c r="L460" s="10"/>
      <c r="M460" s="113"/>
      <c r="N460" s="113"/>
      <c r="O460" s="113"/>
      <c r="P460" s="113"/>
      <c r="Q460" s="113"/>
      <c r="R460" s="113"/>
      <c r="S460" s="113"/>
      <c r="T460" s="113"/>
      <c r="U460" s="113"/>
      <c r="V460" s="113"/>
      <c r="W460" s="113"/>
      <c r="X460" s="113"/>
      <c r="Y460" s="113"/>
      <c r="Z460" s="113"/>
      <c r="AA460" s="113"/>
      <c r="AB460" s="113"/>
    </row>
    <row r="461">
      <c r="A461" s="113"/>
      <c r="B461" s="113"/>
      <c r="C461" s="113"/>
      <c r="D461" s="113"/>
      <c r="E461" s="110"/>
      <c r="F461" s="113"/>
      <c r="G461" s="113"/>
      <c r="H461" s="113"/>
      <c r="I461" s="113"/>
      <c r="J461" s="113"/>
      <c r="K461" s="113"/>
      <c r="L461" s="10"/>
      <c r="M461" s="113"/>
      <c r="N461" s="113"/>
      <c r="O461" s="113"/>
      <c r="P461" s="113"/>
      <c r="Q461" s="113"/>
      <c r="R461" s="113"/>
      <c r="S461" s="113"/>
      <c r="T461" s="113"/>
      <c r="U461" s="113"/>
      <c r="V461" s="113"/>
      <c r="W461" s="113"/>
      <c r="X461" s="113"/>
      <c r="Y461" s="113"/>
      <c r="Z461" s="113"/>
      <c r="AA461" s="113"/>
      <c r="AB461" s="113"/>
    </row>
    <row r="462">
      <c r="A462" s="113"/>
      <c r="B462" s="113"/>
      <c r="C462" s="113"/>
      <c r="D462" s="113"/>
      <c r="E462" s="110"/>
      <c r="F462" s="113"/>
      <c r="G462" s="113"/>
      <c r="H462" s="113"/>
      <c r="I462" s="113"/>
      <c r="J462" s="113"/>
      <c r="K462" s="113"/>
      <c r="L462" s="10"/>
      <c r="M462" s="113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  <c r="AA462" s="113"/>
      <c r="AB462" s="113"/>
    </row>
    <row r="463">
      <c r="A463" s="113"/>
      <c r="B463" s="113"/>
      <c r="C463" s="113"/>
      <c r="D463" s="113"/>
      <c r="E463" s="110"/>
      <c r="F463" s="113"/>
      <c r="G463" s="113"/>
      <c r="H463" s="113"/>
      <c r="I463" s="113"/>
      <c r="J463" s="113"/>
      <c r="K463" s="113"/>
      <c r="L463" s="10"/>
      <c r="M463" s="113"/>
      <c r="N463" s="113"/>
      <c r="O463" s="113"/>
      <c r="P463" s="113"/>
      <c r="Q463" s="113"/>
      <c r="R463" s="113"/>
      <c r="S463" s="113"/>
      <c r="T463" s="113"/>
      <c r="U463" s="113"/>
      <c r="V463" s="113"/>
      <c r="W463" s="113"/>
      <c r="X463" s="113"/>
      <c r="Y463" s="113"/>
      <c r="Z463" s="113"/>
      <c r="AA463" s="113"/>
      <c r="AB463" s="113"/>
    </row>
    <row r="464">
      <c r="A464" s="113"/>
      <c r="B464" s="113"/>
      <c r="C464" s="113"/>
      <c r="D464" s="113"/>
      <c r="E464" s="110"/>
      <c r="F464" s="113"/>
      <c r="G464" s="113"/>
      <c r="H464" s="113"/>
      <c r="I464" s="113"/>
      <c r="J464" s="113"/>
      <c r="K464" s="113"/>
      <c r="L464" s="10"/>
      <c r="M464" s="113"/>
      <c r="N464" s="113"/>
      <c r="O464" s="113"/>
      <c r="P464" s="113"/>
      <c r="Q464" s="113"/>
      <c r="R464" s="113"/>
      <c r="S464" s="113"/>
      <c r="T464" s="113"/>
      <c r="U464" s="113"/>
      <c r="V464" s="113"/>
      <c r="W464" s="113"/>
      <c r="X464" s="113"/>
      <c r="Y464" s="113"/>
      <c r="Z464" s="113"/>
      <c r="AA464" s="113"/>
      <c r="AB464" s="113"/>
    </row>
    <row r="465">
      <c r="A465" s="113"/>
      <c r="B465" s="113"/>
      <c r="C465" s="113"/>
      <c r="D465" s="113"/>
      <c r="E465" s="110"/>
      <c r="F465" s="113"/>
      <c r="G465" s="113"/>
      <c r="H465" s="113"/>
      <c r="I465" s="113"/>
      <c r="J465" s="113"/>
      <c r="K465" s="113"/>
      <c r="L465" s="10"/>
      <c r="M465" s="113"/>
      <c r="N465" s="113"/>
      <c r="O465" s="113"/>
      <c r="P465" s="113"/>
      <c r="Q465" s="113"/>
      <c r="R465" s="113"/>
      <c r="S465" s="113"/>
      <c r="T465" s="113"/>
      <c r="U465" s="113"/>
      <c r="V465" s="113"/>
      <c r="W465" s="113"/>
      <c r="X465" s="113"/>
      <c r="Y465" s="113"/>
      <c r="Z465" s="113"/>
      <c r="AA465" s="113"/>
      <c r="AB465" s="113"/>
    </row>
    <row r="466">
      <c r="A466" s="113"/>
      <c r="B466" s="113"/>
      <c r="C466" s="113"/>
      <c r="D466" s="113"/>
      <c r="E466" s="110"/>
      <c r="F466" s="113"/>
      <c r="G466" s="113"/>
      <c r="H466" s="113"/>
      <c r="I466" s="113"/>
      <c r="J466" s="113"/>
      <c r="K466" s="113"/>
      <c r="L466" s="10"/>
      <c r="M466" s="113"/>
      <c r="N466" s="113"/>
      <c r="O466" s="113"/>
      <c r="P466" s="113"/>
      <c r="Q466" s="113"/>
      <c r="R466" s="113"/>
      <c r="S466" s="113"/>
      <c r="T466" s="113"/>
      <c r="U466" s="113"/>
      <c r="V466" s="113"/>
      <c r="W466" s="113"/>
      <c r="X466" s="113"/>
      <c r="Y466" s="113"/>
      <c r="Z466" s="113"/>
      <c r="AA466" s="113"/>
      <c r="AB466" s="113"/>
    </row>
    <row r="467">
      <c r="A467" s="113"/>
      <c r="B467" s="113"/>
      <c r="C467" s="113"/>
      <c r="D467" s="113"/>
      <c r="E467" s="110"/>
      <c r="F467" s="113"/>
      <c r="G467" s="113"/>
      <c r="H467" s="113"/>
      <c r="I467" s="113"/>
      <c r="J467" s="113"/>
      <c r="K467" s="113"/>
      <c r="L467" s="10"/>
      <c r="M467" s="113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  <c r="AA467" s="113"/>
      <c r="AB467" s="113"/>
    </row>
    <row r="468">
      <c r="A468" s="113"/>
      <c r="B468" s="113"/>
      <c r="C468" s="113"/>
      <c r="D468" s="113"/>
      <c r="E468" s="110"/>
      <c r="F468" s="113"/>
      <c r="G468" s="113"/>
      <c r="H468" s="113"/>
      <c r="I468" s="113"/>
      <c r="J468" s="113"/>
      <c r="K468" s="113"/>
      <c r="L468" s="10"/>
      <c r="M468" s="113"/>
      <c r="N468" s="113"/>
      <c r="O468" s="113"/>
      <c r="P468" s="113"/>
      <c r="Q468" s="113"/>
      <c r="R468" s="113"/>
      <c r="S468" s="113"/>
      <c r="T468" s="113"/>
      <c r="U468" s="113"/>
      <c r="V468" s="113"/>
      <c r="W468" s="113"/>
      <c r="X468" s="113"/>
      <c r="Y468" s="113"/>
      <c r="Z468" s="113"/>
      <c r="AA468" s="113"/>
      <c r="AB468" s="113"/>
    </row>
    <row r="469">
      <c r="A469" s="113"/>
      <c r="B469" s="113"/>
      <c r="C469" s="113"/>
      <c r="D469" s="113"/>
      <c r="E469" s="110"/>
      <c r="F469" s="113"/>
      <c r="G469" s="113"/>
      <c r="H469" s="113"/>
      <c r="I469" s="113"/>
      <c r="J469" s="113"/>
      <c r="K469" s="113"/>
      <c r="L469" s="10"/>
      <c r="M469" s="113"/>
      <c r="N469" s="113"/>
      <c r="O469" s="113"/>
      <c r="P469" s="113"/>
      <c r="Q469" s="113"/>
      <c r="R469" s="113"/>
      <c r="S469" s="113"/>
      <c r="T469" s="113"/>
      <c r="U469" s="113"/>
      <c r="V469" s="113"/>
      <c r="W469" s="113"/>
      <c r="X469" s="113"/>
      <c r="Y469" s="113"/>
      <c r="Z469" s="113"/>
      <c r="AA469" s="113"/>
      <c r="AB469" s="113"/>
    </row>
    <row r="470">
      <c r="A470" s="113"/>
      <c r="B470" s="113"/>
      <c r="C470" s="113"/>
      <c r="D470" s="113"/>
      <c r="E470" s="110"/>
      <c r="F470" s="113"/>
      <c r="G470" s="113"/>
      <c r="H470" s="113"/>
      <c r="I470" s="113"/>
      <c r="J470" s="113"/>
      <c r="K470" s="113"/>
      <c r="L470" s="10"/>
      <c r="M470" s="113"/>
      <c r="N470" s="113"/>
      <c r="O470" s="113"/>
      <c r="P470" s="113"/>
      <c r="Q470" s="113"/>
      <c r="R470" s="113"/>
      <c r="S470" s="113"/>
      <c r="T470" s="113"/>
      <c r="U470" s="113"/>
      <c r="V470" s="113"/>
      <c r="W470" s="113"/>
      <c r="X470" s="113"/>
      <c r="Y470" s="113"/>
      <c r="Z470" s="113"/>
      <c r="AA470" s="113"/>
      <c r="AB470" s="113"/>
    </row>
    <row r="471">
      <c r="A471" s="113"/>
      <c r="B471" s="113"/>
      <c r="C471" s="113"/>
      <c r="D471" s="113"/>
      <c r="E471" s="110"/>
      <c r="F471" s="113"/>
      <c r="G471" s="113"/>
      <c r="H471" s="113"/>
      <c r="I471" s="113"/>
      <c r="J471" s="113"/>
      <c r="K471" s="113"/>
      <c r="L471" s="10"/>
      <c r="M471" s="113"/>
      <c r="N471" s="113"/>
      <c r="O471" s="113"/>
      <c r="P471" s="113"/>
      <c r="Q471" s="113"/>
      <c r="R471" s="113"/>
      <c r="S471" s="113"/>
      <c r="T471" s="113"/>
      <c r="U471" s="113"/>
      <c r="V471" s="113"/>
      <c r="W471" s="113"/>
      <c r="X471" s="113"/>
      <c r="Y471" s="113"/>
      <c r="Z471" s="113"/>
      <c r="AA471" s="113"/>
      <c r="AB471" s="113"/>
    </row>
    <row r="472">
      <c r="A472" s="113"/>
      <c r="B472" s="113"/>
      <c r="C472" s="113"/>
      <c r="D472" s="113"/>
      <c r="E472" s="110"/>
      <c r="F472" s="113"/>
      <c r="G472" s="113"/>
      <c r="H472" s="113"/>
      <c r="I472" s="113"/>
      <c r="J472" s="113"/>
      <c r="K472" s="113"/>
      <c r="L472" s="10"/>
      <c r="M472" s="113"/>
      <c r="N472" s="113"/>
      <c r="O472" s="113"/>
      <c r="P472" s="113"/>
      <c r="Q472" s="113"/>
      <c r="R472" s="113"/>
      <c r="S472" s="113"/>
      <c r="T472" s="113"/>
      <c r="U472" s="113"/>
      <c r="V472" s="113"/>
      <c r="W472" s="113"/>
      <c r="X472" s="113"/>
      <c r="Y472" s="113"/>
      <c r="Z472" s="113"/>
      <c r="AA472" s="113"/>
      <c r="AB472" s="113"/>
    </row>
    <row r="473">
      <c r="A473" s="113"/>
      <c r="B473" s="113"/>
      <c r="C473" s="113"/>
      <c r="D473" s="113"/>
      <c r="E473" s="110"/>
      <c r="F473" s="113"/>
      <c r="G473" s="113"/>
      <c r="H473" s="113"/>
      <c r="I473" s="113"/>
      <c r="J473" s="113"/>
      <c r="K473" s="113"/>
      <c r="L473" s="10"/>
      <c r="M473" s="113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  <c r="AA473" s="113"/>
      <c r="AB473" s="113"/>
    </row>
    <row r="474">
      <c r="A474" s="113"/>
      <c r="B474" s="113"/>
      <c r="C474" s="113"/>
      <c r="D474" s="113"/>
      <c r="E474" s="110"/>
      <c r="F474" s="113"/>
      <c r="G474" s="113"/>
      <c r="H474" s="113"/>
      <c r="I474" s="113"/>
      <c r="J474" s="113"/>
      <c r="K474" s="113"/>
      <c r="L474" s="10"/>
      <c r="M474" s="113"/>
      <c r="N474" s="113"/>
      <c r="O474" s="113"/>
      <c r="P474" s="113"/>
      <c r="Q474" s="113"/>
      <c r="R474" s="113"/>
      <c r="S474" s="113"/>
      <c r="T474" s="113"/>
      <c r="U474" s="113"/>
      <c r="V474" s="113"/>
      <c r="W474" s="113"/>
      <c r="X474" s="113"/>
      <c r="Y474" s="113"/>
      <c r="Z474" s="113"/>
      <c r="AA474" s="113"/>
      <c r="AB474" s="113"/>
    </row>
    <row r="475">
      <c r="A475" s="113"/>
      <c r="B475" s="113"/>
      <c r="C475" s="113"/>
      <c r="D475" s="113"/>
      <c r="E475" s="110"/>
      <c r="F475" s="113"/>
      <c r="G475" s="113"/>
      <c r="H475" s="113"/>
      <c r="I475" s="113"/>
      <c r="J475" s="113"/>
      <c r="K475" s="113"/>
      <c r="L475" s="10"/>
      <c r="M475" s="113"/>
      <c r="N475" s="113"/>
      <c r="O475" s="113"/>
      <c r="P475" s="113"/>
      <c r="Q475" s="113"/>
      <c r="R475" s="113"/>
      <c r="S475" s="113"/>
      <c r="T475" s="113"/>
      <c r="U475" s="113"/>
      <c r="V475" s="113"/>
      <c r="W475" s="113"/>
      <c r="X475" s="113"/>
      <c r="Y475" s="113"/>
      <c r="Z475" s="113"/>
      <c r="AA475" s="113"/>
      <c r="AB475" s="113"/>
    </row>
    <row r="476">
      <c r="A476" s="113"/>
      <c r="B476" s="113"/>
      <c r="C476" s="113"/>
      <c r="D476" s="113"/>
      <c r="E476" s="110"/>
      <c r="F476" s="113"/>
      <c r="G476" s="113"/>
      <c r="H476" s="113"/>
      <c r="I476" s="113"/>
      <c r="J476" s="113"/>
      <c r="K476" s="113"/>
      <c r="L476" s="10"/>
      <c r="M476" s="113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  <c r="AA476" s="113"/>
      <c r="AB476" s="113"/>
    </row>
    <row r="477">
      <c r="A477" s="113"/>
      <c r="B477" s="113"/>
      <c r="C477" s="113"/>
      <c r="D477" s="113"/>
      <c r="E477" s="110"/>
      <c r="F477" s="113"/>
      <c r="G477" s="113"/>
      <c r="H477" s="113"/>
      <c r="I477" s="113"/>
      <c r="J477" s="113"/>
      <c r="K477" s="113"/>
      <c r="L477" s="10"/>
      <c r="M477" s="113"/>
      <c r="N477" s="113"/>
      <c r="O477" s="113"/>
      <c r="P477" s="113"/>
      <c r="Q477" s="113"/>
      <c r="R477" s="113"/>
      <c r="S477" s="113"/>
      <c r="T477" s="113"/>
      <c r="U477" s="113"/>
      <c r="V477" s="113"/>
      <c r="W477" s="113"/>
      <c r="X477" s="113"/>
      <c r="Y477" s="113"/>
      <c r="Z477" s="113"/>
      <c r="AA477" s="113"/>
      <c r="AB477" s="113"/>
    </row>
    <row r="478">
      <c r="A478" s="113"/>
      <c r="B478" s="113"/>
      <c r="C478" s="113"/>
      <c r="D478" s="113"/>
      <c r="E478" s="110"/>
      <c r="F478" s="113"/>
      <c r="G478" s="113"/>
      <c r="H478" s="113"/>
      <c r="I478" s="113"/>
      <c r="J478" s="113"/>
      <c r="K478" s="113"/>
      <c r="L478" s="10"/>
      <c r="M478" s="113"/>
      <c r="N478" s="113"/>
      <c r="O478" s="113"/>
      <c r="P478" s="113"/>
      <c r="Q478" s="113"/>
      <c r="R478" s="113"/>
      <c r="S478" s="113"/>
      <c r="T478" s="113"/>
      <c r="U478" s="113"/>
      <c r="V478" s="113"/>
      <c r="W478" s="113"/>
      <c r="X478" s="113"/>
      <c r="Y478" s="113"/>
      <c r="Z478" s="113"/>
      <c r="AA478" s="113"/>
      <c r="AB478" s="113"/>
    </row>
    <row r="479">
      <c r="A479" s="113"/>
      <c r="B479" s="113"/>
      <c r="C479" s="113"/>
      <c r="D479" s="113"/>
      <c r="E479" s="110"/>
      <c r="F479" s="113"/>
      <c r="G479" s="113"/>
      <c r="H479" s="113"/>
      <c r="I479" s="113"/>
      <c r="J479" s="113"/>
      <c r="K479" s="113"/>
      <c r="L479" s="10"/>
      <c r="M479" s="113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  <c r="AA479" s="113"/>
      <c r="AB479" s="113"/>
    </row>
    <row r="480">
      <c r="A480" s="113"/>
      <c r="B480" s="113"/>
      <c r="C480" s="113"/>
      <c r="D480" s="113"/>
      <c r="E480" s="110"/>
      <c r="F480" s="113"/>
      <c r="G480" s="113"/>
      <c r="H480" s="113"/>
      <c r="I480" s="113"/>
      <c r="J480" s="113"/>
      <c r="K480" s="113"/>
      <c r="L480" s="10"/>
      <c r="M480" s="113"/>
      <c r="N480" s="113"/>
      <c r="O480" s="113"/>
      <c r="P480" s="113"/>
      <c r="Q480" s="113"/>
      <c r="R480" s="113"/>
      <c r="S480" s="113"/>
      <c r="T480" s="113"/>
      <c r="U480" s="113"/>
      <c r="V480" s="113"/>
      <c r="W480" s="113"/>
      <c r="X480" s="113"/>
      <c r="Y480" s="113"/>
      <c r="Z480" s="113"/>
      <c r="AA480" s="113"/>
      <c r="AB480" s="113"/>
    </row>
    <row r="481">
      <c r="A481" s="113"/>
      <c r="B481" s="113"/>
      <c r="C481" s="113"/>
      <c r="D481" s="113"/>
      <c r="E481" s="110"/>
      <c r="F481" s="113"/>
      <c r="G481" s="113"/>
      <c r="H481" s="113"/>
      <c r="I481" s="113"/>
      <c r="J481" s="113"/>
      <c r="K481" s="113"/>
      <c r="L481" s="10"/>
      <c r="M481" s="113"/>
      <c r="N481" s="113"/>
      <c r="O481" s="113"/>
      <c r="P481" s="113"/>
      <c r="Q481" s="113"/>
      <c r="R481" s="113"/>
      <c r="S481" s="113"/>
      <c r="T481" s="113"/>
      <c r="U481" s="113"/>
      <c r="V481" s="113"/>
      <c r="W481" s="113"/>
      <c r="X481" s="113"/>
      <c r="Y481" s="113"/>
      <c r="Z481" s="113"/>
      <c r="AA481" s="113"/>
      <c r="AB481" s="113"/>
    </row>
    <row r="482">
      <c r="A482" s="113"/>
      <c r="B482" s="113"/>
      <c r="C482" s="113"/>
      <c r="D482" s="113"/>
      <c r="E482" s="110"/>
      <c r="F482" s="113"/>
      <c r="G482" s="113"/>
      <c r="H482" s="113"/>
      <c r="I482" s="113"/>
      <c r="J482" s="113"/>
      <c r="K482" s="113"/>
      <c r="L482" s="10"/>
      <c r="M482" s="113"/>
      <c r="N482" s="113"/>
      <c r="O482" s="113"/>
      <c r="P482" s="113"/>
      <c r="Q482" s="113"/>
      <c r="R482" s="113"/>
      <c r="S482" s="113"/>
      <c r="T482" s="113"/>
      <c r="U482" s="113"/>
      <c r="V482" s="113"/>
      <c r="W482" s="113"/>
      <c r="X482" s="113"/>
      <c r="Y482" s="113"/>
      <c r="Z482" s="113"/>
      <c r="AA482" s="113"/>
      <c r="AB482" s="113"/>
    </row>
    <row r="483">
      <c r="A483" s="113"/>
      <c r="B483" s="113"/>
      <c r="C483" s="113"/>
      <c r="D483" s="113"/>
      <c r="E483" s="110"/>
      <c r="F483" s="113"/>
      <c r="G483" s="113"/>
      <c r="H483" s="113"/>
      <c r="I483" s="113"/>
      <c r="J483" s="113"/>
      <c r="K483" s="113"/>
      <c r="L483" s="10"/>
      <c r="M483" s="113"/>
      <c r="N483" s="113"/>
      <c r="O483" s="113"/>
      <c r="P483" s="113"/>
      <c r="Q483" s="113"/>
      <c r="R483" s="113"/>
      <c r="S483" s="113"/>
      <c r="T483" s="113"/>
      <c r="U483" s="113"/>
      <c r="V483" s="113"/>
      <c r="W483" s="113"/>
      <c r="X483" s="113"/>
      <c r="Y483" s="113"/>
      <c r="Z483" s="113"/>
      <c r="AA483" s="113"/>
      <c r="AB483" s="113"/>
    </row>
    <row r="484">
      <c r="A484" s="113"/>
      <c r="B484" s="113"/>
      <c r="C484" s="113"/>
      <c r="D484" s="113"/>
      <c r="E484" s="110"/>
      <c r="F484" s="113"/>
      <c r="G484" s="113"/>
      <c r="H484" s="113"/>
      <c r="I484" s="113"/>
      <c r="J484" s="113"/>
      <c r="K484" s="113"/>
      <c r="L484" s="10"/>
      <c r="M484" s="113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  <c r="AA484" s="113"/>
      <c r="AB484" s="113"/>
    </row>
    <row r="485">
      <c r="A485" s="113"/>
      <c r="B485" s="113"/>
      <c r="C485" s="113"/>
      <c r="D485" s="113"/>
      <c r="E485" s="110"/>
      <c r="F485" s="113"/>
      <c r="G485" s="113"/>
      <c r="H485" s="113"/>
      <c r="I485" s="113"/>
      <c r="J485" s="113"/>
      <c r="K485" s="113"/>
      <c r="L485" s="10"/>
      <c r="M485" s="113"/>
      <c r="N485" s="113"/>
      <c r="O485" s="113"/>
      <c r="P485" s="113"/>
      <c r="Q485" s="113"/>
      <c r="R485" s="113"/>
      <c r="S485" s="113"/>
      <c r="T485" s="113"/>
      <c r="U485" s="113"/>
      <c r="V485" s="113"/>
      <c r="W485" s="113"/>
      <c r="X485" s="113"/>
      <c r="Y485" s="113"/>
      <c r="Z485" s="113"/>
      <c r="AA485" s="113"/>
      <c r="AB485" s="113"/>
    </row>
    <row r="486">
      <c r="A486" s="113"/>
      <c r="B486" s="113"/>
      <c r="C486" s="113"/>
      <c r="D486" s="113"/>
      <c r="E486" s="110"/>
      <c r="F486" s="113"/>
      <c r="G486" s="113"/>
      <c r="H486" s="113"/>
      <c r="I486" s="113"/>
      <c r="J486" s="113"/>
      <c r="K486" s="113"/>
      <c r="L486" s="10"/>
      <c r="M486" s="113"/>
      <c r="N486" s="113"/>
      <c r="O486" s="113"/>
      <c r="P486" s="113"/>
      <c r="Q486" s="113"/>
      <c r="R486" s="113"/>
      <c r="S486" s="113"/>
      <c r="T486" s="113"/>
      <c r="U486" s="113"/>
      <c r="V486" s="113"/>
      <c r="W486" s="113"/>
      <c r="X486" s="113"/>
      <c r="Y486" s="113"/>
      <c r="Z486" s="113"/>
      <c r="AA486" s="113"/>
      <c r="AB486" s="113"/>
    </row>
    <row r="487">
      <c r="A487" s="113"/>
      <c r="B487" s="113"/>
      <c r="C487" s="113"/>
      <c r="D487" s="113"/>
      <c r="E487" s="110"/>
      <c r="F487" s="113"/>
      <c r="G487" s="113"/>
      <c r="H487" s="113"/>
      <c r="I487" s="113"/>
      <c r="J487" s="113"/>
      <c r="K487" s="113"/>
      <c r="L487" s="10"/>
      <c r="M487" s="113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3"/>
      <c r="AA487" s="113"/>
      <c r="AB487" s="113"/>
    </row>
    <row r="488">
      <c r="A488" s="113"/>
      <c r="B488" s="113"/>
      <c r="C488" s="113"/>
      <c r="D488" s="113"/>
      <c r="E488" s="110"/>
      <c r="F488" s="113"/>
      <c r="G488" s="113"/>
      <c r="H488" s="113"/>
      <c r="I488" s="113"/>
      <c r="J488" s="113"/>
      <c r="K488" s="113"/>
      <c r="L488" s="10"/>
      <c r="M488" s="113"/>
      <c r="N488" s="113"/>
      <c r="O488" s="113"/>
      <c r="P488" s="113"/>
      <c r="Q488" s="113"/>
      <c r="R488" s="113"/>
      <c r="S488" s="113"/>
      <c r="T488" s="113"/>
      <c r="U488" s="113"/>
      <c r="V488" s="113"/>
      <c r="W488" s="113"/>
      <c r="X488" s="113"/>
      <c r="Y488" s="113"/>
      <c r="Z488" s="113"/>
      <c r="AA488" s="113"/>
      <c r="AB488" s="113"/>
    </row>
    <row r="489">
      <c r="A489" s="113"/>
      <c r="B489" s="113"/>
      <c r="C489" s="113"/>
      <c r="D489" s="113"/>
      <c r="E489" s="110"/>
      <c r="F489" s="113"/>
      <c r="G489" s="113"/>
      <c r="H489" s="113"/>
      <c r="I489" s="113"/>
      <c r="J489" s="113"/>
      <c r="K489" s="113"/>
      <c r="L489" s="10"/>
      <c r="M489" s="113"/>
      <c r="N489" s="113"/>
      <c r="O489" s="113"/>
      <c r="P489" s="113"/>
      <c r="Q489" s="113"/>
      <c r="R489" s="113"/>
      <c r="S489" s="113"/>
      <c r="T489" s="113"/>
      <c r="U489" s="113"/>
      <c r="V489" s="113"/>
      <c r="W489" s="113"/>
      <c r="X489" s="113"/>
      <c r="Y489" s="113"/>
      <c r="Z489" s="113"/>
      <c r="AA489" s="113"/>
      <c r="AB489" s="113"/>
    </row>
    <row r="490">
      <c r="A490" s="113"/>
      <c r="B490" s="113"/>
      <c r="C490" s="113"/>
      <c r="D490" s="113"/>
      <c r="E490" s="110"/>
      <c r="F490" s="113"/>
      <c r="G490" s="113"/>
      <c r="H490" s="113"/>
      <c r="I490" s="113"/>
      <c r="J490" s="113"/>
      <c r="K490" s="113"/>
      <c r="L490" s="10"/>
      <c r="M490" s="113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  <c r="AA490" s="113"/>
      <c r="AB490" s="113"/>
    </row>
    <row r="491">
      <c r="A491" s="113"/>
      <c r="B491" s="113"/>
      <c r="C491" s="113"/>
      <c r="D491" s="113"/>
      <c r="E491" s="110"/>
      <c r="F491" s="113"/>
      <c r="G491" s="113"/>
      <c r="H491" s="113"/>
      <c r="I491" s="113"/>
      <c r="J491" s="113"/>
      <c r="K491" s="113"/>
      <c r="L491" s="10"/>
      <c r="M491" s="113"/>
      <c r="N491" s="113"/>
      <c r="O491" s="113"/>
      <c r="P491" s="113"/>
      <c r="Q491" s="113"/>
      <c r="R491" s="113"/>
      <c r="S491" s="113"/>
      <c r="T491" s="113"/>
      <c r="U491" s="113"/>
      <c r="V491" s="113"/>
      <c r="W491" s="113"/>
      <c r="X491" s="113"/>
      <c r="Y491" s="113"/>
      <c r="Z491" s="113"/>
      <c r="AA491" s="113"/>
      <c r="AB491" s="113"/>
    </row>
    <row r="492">
      <c r="A492" s="113"/>
      <c r="B492" s="113"/>
      <c r="C492" s="113"/>
      <c r="D492" s="113"/>
      <c r="E492" s="110"/>
      <c r="F492" s="113"/>
      <c r="G492" s="113"/>
      <c r="H492" s="113"/>
      <c r="I492" s="113"/>
      <c r="J492" s="113"/>
      <c r="K492" s="113"/>
      <c r="L492" s="10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  <c r="AA492" s="113"/>
      <c r="AB492" s="113"/>
    </row>
    <row r="493">
      <c r="A493" s="113"/>
      <c r="B493" s="113"/>
      <c r="C493" s="113"/>
      <c r="D493" s="113"/>
      <c r="E493" s="110"/>
      <c r="F493" s="113"/>
      <c r="G493" s="113"/>
      <c r="H493" s="113"/>
      <c r="I493" s="113"/>
      <c r="J493" s="113"/>
      <c r="K493" s="113"/>
      <c r="L493" s="10"/>
      <c r="M493" s="113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  <c r="AA493" s="113"/>
      <c r="AB493" s="113"/>
    </row>
    <row r="494">
      <c r="A494" s="113"/>
      <c r="B494" s="113"/>
      <c r="C494" s="113"/>
      <c r="D494" s="113"/>
      <c r="E494" s="110"/>
      <c r="F494" s="113"/>
      <c r="G494" s="113"/>
      <c r="H494" s="113"/>
      <c r="I494" s="113"/>
      <c r="J494" s="113"/>
      <c r="K494" s="113"/>
      <c r="L494" s="10"/>
      <c r="M494" s="113"/>
      <c r="N494" s="113"/>
      <c r="O494" s="113"/>
      <c r="P494" s="113"/>
      <c r="Q494" s="113"/>
      <c r="R494" s="113"/>
      <c r="S494" s="113"/>
      <c r="T494" s="113"/>
      <c r="U494" s="113"/>
      <c r="V494" s="113"/>
      <c r="W494" s="113"/>
      <c r="X494" s="113"/>
      <c r="Y494" s="113"/>
      <c r="Z494" s="113"/>
      <c r="AA494" s="113"/>
      <c r="AB494" s="113"/>
    </row>
    <row r="495">
      <c r="A495" s="113"/>
      <c r="B495" s="113"/>
      <c r="C495" s="113"/>
      <c r="D495" s="113"/>
      <c r="E495" s="110"/>
      <c r="F495" s="113"/>
      <c r="G495" s="113"/>
      <c r="H495" s="113"/>
      <c r="I495" s="113"/>
      <c r="J495" s="113"/>
      <c r="K495" s="113"/>
      <c r="L495" s="10"/>
      <c r="M495" s="113"/>
      <c r="N495" s="113"/>
      <c r="O495" s="113"/>
      <c r="P495" s="113"/>
      <c r="Q495" s="113"/>
      <c r="R495" s="113"/>
      <c r="S495" s="113"/>
      <c r="T495" s="113"/>
      <c r="U495" s="113"/>
      <c r="V495" s="113"/>
      <c r="W495" s="113"/>
      <c r="X495" s="113"/>
      <c r="Y495" s="113"/>
      <c r="Z495" s="113"/>
      <c r="AA495" s="113"/>
      <c r="AB495" s="113"/>
    </row>
    <row r="496">
      <c r="A496" s="113"/>
      <c r="B496" s="113"/>
      <c r="C496" s="113"/>
      <c r="D496" s="113"/>
      <c r="E496" s="110"/>
      <c r="F496" s="113"/>
      <c r="G496" s="113"/>
      <c r="H496" s="113"/>
      <c r="I496" s="113"/>
      <c r="J496" s="113"/>
      <c r="K496" s="113"/>
      <c r="L496" s="10"/>
      <c r="M496" s="113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  <c r="AA496" s="113"/>
      <c r="AB496" s="113"/>
    </row>
    <row r="497">
      <c r="A497" s="113"/>
      <c r="B497" s="113"/>
      <c r="C497" s="113"/>
      <c r="D497" s="113"/>
      <c r="E497" s="110"/>
      <c r="F497" s="113"/>
      <c r="G497" s="113"/>
      <c r="H497" s="113"/>
      <c r="I497" s="113"/>
      <c r="J497" s="113"/>
      <c r="K497" s="113"/>
      <c r="L497" s="10"/>
      <c r="M497" s="113"/>
      <c r="N497" s="113"/>
      <c r="O497" s="113"/>
      <c r="P497" s="113"/>
      <c r="Q497" s="113"/>
      <c r="R497" s="113"/>
      <c r="S497" s="113"/>
      <c r="T497" s="113"/>
      <c r="U497" s="113"/>
      <c r="V497" s="113"/>
      <c r="W497" s="113"/>
      <c r="X497" s="113"/>
      <c r="Y497" s="113"/>
      <c r="Z497" s="113"/>
      <c r="AA497" s="113"/>
      <c r="AB497" s="113"/>
    </row>
    <row r="498">
      <c r="A498" s="113"/>
      <c r="B498" s="113"/>
      <c r="C498" s="113"/>
      <c r="D498" s="113"/>
      <c r="E498" s="110"/>
      <c r="F498" s="113"/>
      <c r="G498" s="113"/>
      <c r="H498" s="113"/>
      <c r="I498" s="113"/>
      <c r="J498" s="113"/>
      <c r="K498" s="113"/>
      <c r="L498" s="10"/>
      <c r="M498" s="113"/>
      <c r="N498" s="113"/>
      <c r="O498" s="113"/>
      <c r="P498" s="113"/>
      <c r="Q498" s="113"/>
      <c r="R498" s="113"/>
      <c r="S498" s="113"/>
      <c r="T498" s="113"/>
      <c r="U498" s="113"/>
      <c r="V498" s="113"/>
      <c r="W498" s="113"/>
      <c r="X498" s="113"/>
      <c r="Y498" s="113"/>
      <c r="Z498" s="113"/>
      <c r="AA498" s="113"/>
      <c r="AB498" s="113"/>
    </row>
    <row r="499">
      <c r="A499" s="113"/>
      <c r="B499" s="113"/>
      <c r="C499" s="113"/>
      <c r="D499" s="113"/>
      <c r="E499" s="110"/>
      <c r="F499" s="113"/>
      <c r="G499" s="113"/>
      <c r="H499" s="113"/>
      <c r="I499" s="113"/>
      <c r="J499" s="113"/>
      <c r="K499" s="113"/>
      <c r="L499" s="10"/>
      <c r="M499" s="113"/>
      <c r="N499" s="113"/>
      <c r="O499" s="113"/>
      <c r="P499" s="113"/>
      <c r="Q499" s="113"/>
      <c r="R499" s="113"/>
      <c r="S499" s="113"/>
      <c r="T499" s="113"/>
      <c r="U499" s="113"/>
      <c r="V499" s="113"/>
      <c r="W499" s="113"/>
      <c r="X499" s="113"/>
      <c r="Y499" s="113"/>
      <c r="Z499" s="113"/>
      <c r="AA499" s="113"/>
      <c r="AB499" s="113"/>
    </row>
    <row r="500">
      <c r="A500" s="113"/>
      <c r="B500" s="113"/>
      <c r="C500" s="113"/>
      <c r="D500" s="113"/>
      <c r="E500" s="110"/>
      <c r="F500" s="113"/>
      <c r="G500" s="113"/>
      <c r="H500" s="113"/>
      <c r="I500" s="113"/>
      <c r="J500" s="113"/>
      <c r="K500" s="113"/>
      <c r="L500" s="10"/>
      <c r="M500" s="113"/>
      <c r="N500" s="113"/>
      <c r="O500" s="113"/>
      <c r="P500" s="113"/>
      <c r="Q500" s="113"/>
      <c r="R500" s="113"/>
      <c r="S500" s="113"/>
      <c r="T500" s="113"/>
      <c r="U500" s="113"/>
      <c r="V500" s="113"/>
      <c r="W500" s="113"/>
      <c r="X500" s="113"/>
      <c r="Y500" s="113"/>
      <c r="Z500" s="113"/>
      <c r="AA500" s="113"/>
      <c r="AB500" s="113"/>
    </row>
    <row r="501">
      <c r="A501" s="113"/>
      <c r="B501" s="113"/>
      <c r="C501" s="113"/>
      <c r="D501" s="113"/>
      <c r="E501" s="110"/>
      <c r="F501" s="113"/>
      <c r="G501" s="113"/>
      <c r="H501" s="113"/>
      <c r="I501" s="113"/>
      <c r="J501" s="113"/>
      <c r="K501" s="113"/>
      <c r="L501" s="10"/>
      <c r="M501" s="113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  <c r="AA501" s="113"/>
      <c r="AB501" s="113"/>
    </row>
    <row r="502">
      <c r="A502" s="113"/>
      <c r="B502" s="113"/>
      <c r="C502" s="113"/>
      <c r="D502" s="113"/>
      <c r="E502" s="110"/>
      <c r="F502" s="113"/>
      <c r="G502" s="113"/>
      <c r="H502" s="113"/>
      <c r="I502" s="113"/>
      <c r="J502" s="113"/>
      <c r="K502" s="113"/>
      <c r="L502" s="10"/>
      <c r="M502" s="113"/>
      <c r="N502" s="113"/>
      <c r="O502" s="113"/>
      <c r="P502" s="113"/>
      <c r="Q502" s="113"/>
      <c r="R502" s="113"/>
      <c r="S502" s="113"/>
      <c r="T502" s="113"/>
      <c r="U502" s="113"/>
      <c r="V502" s="113"/>
      <c r="W502" s="113"/>
      <c r="X502" s="113"/>
      <c r="Y502" s="113"/>
      <c r="Z502" s="113"/>
      <c r="AA502" s="113"/>
      <c r="AB502" s="113"/>
    </row>
    <row r="503">
      <c r="A503" s="113"/>
      <c r="B503" s="113"/>
      <c r="C503" s="113"/>
      <c r="D503" s="113"/>
      <c r="E503" s="110"/>
      <c r="F503" s="113"/>
      <c r="G503" s="113"/>
      <c r="H503" s="113"/>
      <c r="I503" s="113"/>
      <c r="J503" s="113"/>
      <c r="K503" s="113"/>
      <c r="L503" s="10"/>
      <c r="M503" s="113"/>
      <c r="N503" s="113"/>
      <c r="O503" s="113"/>
      <c r="P503" s="113"/>
      <c r="Q503" s="113"/>
      <c r="R503" s="113"/>
      <c r="S503" s="113"/>
      <c r="T503" s="113"/>
      <c r="U503" s="113"/>
      <c r="V503" s="113"/>
      <c r="W503" s="113"/>
      <c r="X503" s="113"/>
      <c r="Y503" s="113"/>
      <c r="Z503" s="113"/>
      <c r="AA503" s="113"/>
      <c r="AB503" s="113"/>
    </row>
    <row r="504">
      <c r="A504" s="113"/>
      <c r="B504" s="113"/>
      <c r="C504" s="113"/>
      <c r="D504" s="113"/>
      <c r="E504" s="110"/>
      <c r="F504" s="113"/>
      <c r="G504" s="113"/>
      <c r="H504" s="113"/>
      <c r="I504" s="113"/>
      <c r="J504" s="113"/>
      <c r="K504" s="113"/>
      <c r="L504" s="10"/>
      <c r="M504" s="113"/>
      <c r="N504" s="113"/>
      <c r="O504" s="113"/>
      <c r="P504" s="113"/>
      <c r="Q504" s="113"/>
      <c r="R504" s="113"/>
      <c r="S504" s="113"/>
      <c r="T504" s="113"/>
      <c r="U504" s="113"/>
      <c r="V504" s="113"/>
      <c r="W504" s="113"/>
      <c r="X504" s="113"/>
      <c r="Y504" s="113"/>
      <c r="Z504" s="113"/>
      <c r="AA504" s="113"/>
      <c r="AB504" s="113"/>
    </row>
    <row r="505">
      <c r="A505" s="113"/>
      <c r="B505" s="113"/>
      <c r="C505" s="113"/>
      <c r="D505" s="113"/>
      <c r="E505" s="110"/>
      <c r="F505" s="113"/>
      <c r="G505" s="113"/>
      <c r="H505" s="113"/>
      <c r="I505" s="113"/>
      <c r="J505" s="113"/>
      <c r="K505" s="113"/>
      <c r="L505" s="10"/>
      <c r="M505" s="113"/>
      <c r="N505" s="113"/>
      <c r="O505" s="113"/>
      <c r="P505" s="113"/>
      <c r="Q505" s="113"/>
      <c r="R505" s="113"/>
      <c r="S505" s="113"/>
      <c r="T505" s="113"/>
      <c r="U505" s="113"/>
      <c r="V505" s="113"/>
      <c r="W505" s="113"/>
      <c r="X505" s="113"/>
      <c r="Y505" s="113"/>
      <c r="Z505" s="113"/>
      <c r="AA505" s="113"/>
      <c r="AB505" s="113"/>
    </row>
    <row r="506">
      <c r="A506" s="113"/>
      <c r="B506" s="113"/>
      <c r="C506" s="113"/>
      <c r="D506" s="113"/>
      <c r="E506" s="110"/>
      <c r="F506" s="113"/>
      <c r="G506" s="113"/>
      <c r="H506" s="113"/>
      <c r="I506" s="113"/>
      <c r="J506" s="113"/>
      <c r="K506" s="113"/>
      <c r="L506" s="10"/>
      <c r="M506" s="113"/>
      <c r="N506" s="113"/>
      <c r="O506" s="113"/>
      <c r="P506" s="113"/>
      <c r="Q506" s="113"/>
      <c r="R506" s="113"/>
      <c r="S506" s="113"/>
      <c r="T506" s="113"/>
      <c r="U506" s="113"/>
      <c r="V506" s="113"/>
      <c r="W506" s="113"/>
      <c r="X506" s="113"/>
      <c r="Y506" s="113"/>
      <c r="Z506" s="113"/>
      <c r="AA506" s="113"/>
      <c r="AB506" s="113"/>
    </row>
    <row r="507">
      <c r="A507" s="113"/>
      <c r="B507" s="113"/>
      <c r="C507" s="113"/>
      <c r="D507" s="113"/>
      <c r="E507" s="110"/>
      <c r="F507" s="113"/>
      <c r="G507" s="113"/>
      <c r="H507" s="113"/>
      <c r="I507" s="113"/>
      <c r="J507" s="113"/>
      <c r="K507" s="113"/>
      <c r="L507" s="10"/>
      <c r="M507" s="113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  <c r="AA507" s="113"/>
      <c r="AB507" s="113"/>
    </row>
    <row r="508">
      <c r="A508" s="113"/>
      <c r="B508" s="113"/>
      <c r="C508" s="113"/>
      <c r="D508" s="113"/>
      <c r="E508" s="110"/>
      <c r="F508" s="113"/>
      <c r="G508" s="113"/>
      <c r="H508" s="113"/>
      <c r="I508" s="113"/>
      <c r="J508" s="113"/>
      <c r="K508" s="113"/>
      <c r="L508" s="10"/>
      <c r="M508" s="113"/>
      <c r="N508" s="113"/>
      <c r="O508" s="113"/>
      <c r="P508" s="113"/>
      <c r="Q508" s="113"/>
      <c r="R508" s="113"/>
      <c r="S508" s="113"/>
      <c r="T508" s="113"/>
      <c r="U508" s="113"/>
      <c r="V508" s="113"/>
      <c r="W508" s="113"/>
      <c r="X508" s="113"/>
      <c r="Y508" s="113"/>
      <c r="Z508" s="113"/>
      <c r="AA508" s="113"/>
      <c r="AB508" s="113"/>
    </row>
    <row r="509">
      <c r="A509" s="113"/>
      <c r="B509" s="113"/>
      <c r="C509" s="113"/>
      <c r="D509" s="113"/>
      <c r="E509" s="110"/>
      <c r="F509" s="113"/>
      <c r="G509" s="113"/>
      <c r="H509" s="113"/>
      <c r="I509" s="113"/>
      <c r="J509" s="113"/>
      <c r="K509" s="113"/>
      <c r="L509" s="10"/>
      <c r="M509" s="113"/>
      <c r="N509" s="113"/>
      <c r="O509" s="113"/>
      <c r="P509" s="113"/>
      <c r="Q509" s="113"/>
      <c r="R509" s="113"/>
      <c r="S509" s="113"/>
      <c r="T509" s="113"/>
      <c r="U509" s="113"/>
      <c r="V509" s="113"/>
      <c r="W509" s="113"/>
      <c r="X509" s="113"/>
      <c r="Y509" s="113"/>
      <c r="Z509" s="113"/>
      <c r="AA509" s="113"/>
      <c r="AB509" s="113"/>
    </row>
    <row r="510">
      <c r="A510" s="113"/>
      <c r="B510" s="113"/>
      <c r="C510" s="113"/>
      <c r="D510" s="113"/>
      <c r="E510" s="110"/>
      <c r="F510" s="113"/>
      <c r="G510" s="113"/>
      <c r="H510" s="113"/>
      <c r="I510" s="113"/>
      <c r="J510" s="113"/>
      <c r="K510" s="113"/>
      <c r="L510" s="10"/>
      <c r="M510" s="113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  <c r="AA510" s="113"/>
      <c r="AB510" s="113"/>
    </row>
    <row r="511">
      <c r="A511" s="113"/>
      <c r="B511" s="113"/>
      <c r="C511" s="113"/>
      <c r="D511" s="113"/>
      <c r="E511" s="110"/>
      <c r="F511" s="113"/>
      <c r="G511" s="113"/>
      <c r="H511" s="113"/>
      <c r="I511" s="113"/>
      <c r="J511" s="113"/>
      <c r="K511" s="113"/>
      <c r="L511" s="10"/>
      <c r="M511" s="113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  <c r="AA511" s="113"/>
      <c r="AB511" s="113"/>
    </row>
    <row r="512">
      <c r="A512" s="113"/>
      <c r="B512" s="113"/>
      <c r="C512" s="113"/>
      <c r="D512" s="113"/>
      <c r="E512" s="110"/>
      <c r="F512" s="113"/>
      <c r="G512" s="113"/>
      <c r="H512" s="113"/>
      <c r="I512" s="113"/>
      <c r="J512" s="113"/>
      <c r="K512" s="113"/>
      <c r="L512" s="10"/>
      <c r="M512" s="113"/>
      <c r="N512" s="113"/>
      <c r="O512" s="113"/>
      <c r="P512" s="113"/>
      <c r="Q512" s="113"/>
      <c r="R512" s="113"/>
      <c r="S512" s="113"/>
      <c r="T512" s="113"/>
      <c r="U512" s="113"/>
      <c r="V512" s="113"/>
      <c r="W512" s="113"/>
      <c r="X512" s="113"/>
      <c r="Y512" s="113"/>
      <c r="Z512" s="113"/>
      <c r="AA512" s="113"/>
      <c r="AB512" s="113"/>
    </row>
    <row r="513">
      <c r="A513" s="113"/>
      <c r="B513" s="113"/>
      <c r="C513" s="113"/>
      <c r="D513" s="113"/>
      <c r="E513" s="110"/>
      <c r="F513" s="113"/>
      <c r="G513" s="113"/>
      <c r="H513" s="113"/>
      <c r="I513" s="113"/>
      <c r="J513" s="113"/>
      <c r="K513" s="113"/>
      <c r="L513" s="10"/>
      <c r="M513" s="113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  <c r="AA513" s="113"/>
      <c r="AB513" s="113"/>
    </row>
    <row r="514">
      <c r="A514" s="113"/>
      <c r="B514" s="113"/>
      <c r="C514" s="113"/>
      <c r="D514" s="113"/>
      <c r="E514" s="110"/>
      <c r="F514" s="113"/>
      <c r="G514" s="113"/>
      <c r="H514" s="113"/>
      <c r="I514" s="113"/>
      <c r="J514" s="113"/>
      <c r="K514" s="113"/>
      <c r="L514" s="10"/>
      <c r="M514" s="113"/>
      <c r="N514" s="113"/>
      <c r="O514" s="113"/>
      <c r="P514" s="113"/>
      <c r="Q514" s="113"/>
      <c r="R514" s="113"/>
      <c r="S514" s="113"/>
      <c r="T514" s="113"/>
      <c r="U514" s="113"/>
      <c r="V514" s="113"/>
      <c r="W514" s="113"/>
      <c r="X514" s="113"/>
      <c r="Y514" s="113"/>
      <c r="Z514" s="113"/>
      <c r="AA514" s="113"/>
      <c r="AB514" s="113"/>
    </row>
    <row r="515">
      <c r="A515" s="113"/>
      <c r="B515" s="113"/>
      <c r="C515" s="113"/>
      <c r="D515" s="113"/>
      <c r="E515" s="110"/>
      <c r="F515" s="113"/>
      <c r="G515" s="113"/>
      <c r="H515" s="113"/>
      <c r="I515" s="113"/>
      <c r="J515" s="113"/>
      <c r="K515" s="113"/>
      <c r="L515" s="10"/>
      <c r="M515" s="113"/>
      <c r="N515" s="113"/>
      <c r="O515" s="113"/>
      <c r="P515" s="113"/>
      <c r="Q515" s="113"/>
      <c r="R515" s="113"/>
      <c r="S515" s="113"/>
      <c r="T515" s="113"/>
      <c r="U515" s="113"/>
      <c r="V515" s="113"/>
      <c r="W515" s="113"/>
      <c r="X515" s="113"/>
      <c r="Y515" s="113"/>
      <c r="Z515" s="113"/>
      <c r="AA515" s="113"/>
      <c r="AB515" s="113"/>
    </row>
    <row r="516">
      <c r="A516" s="113"/>
      <c r="B516" s="113"/>
      <c r="C516" s="113"/>
      <c r="D516" s="113"/>
      <c r="E516" s="110"/>
      <c r="F516" s="113"/>
      <c r="G516" s="113"/>
      <c r="H516" s="113"/>
      <c r="I516" s="113"/>
      <c r="J516" s="113"/>
      <c r="K516" s="113"/>
      <c r="L516" s="10"/>
      <c r="M516" s="113"/>
      <c r="N516" s="113"/>
      <c r="O516" s="113"/>
      <c r="P516" s="113"/>
      <c r="Q516" s="113"/>
      <c r="R516" s="113"/>
      <c r="S516" s="113"/>
      <c r="T516" s="113"/>
      <c r="U516" s="113"/>
      <c r="V516" s="113"/>
      <c r="W516" s="113"/>
      <c r="X516" s="113"/>
      <c r="Y516" s="113"/>
      <c r="Z516" s="113"/>
      <c r="AA516" s="113"/>
      <c r="AB516" s="113"/>
    </row>
    <row r="517">
      <c r="A517" s="113"/>
      <c r="B517" s="113"/>
      <c r="C517" s="113"/>
      <c r="D517" s="113"/>
      <c r="E517" s="110"/>
      <c r="F517" s="113"/>
      <c r="G517" s="113"/>
      <c r="H517" s="113"/>
      <c r="I517" s="113"/>
      <c r="J517" s="113"/>
      <c r="K517" s="113"/>
      <c r="L517" s="10"/>
      <c r="M517" s="113"/>
      <c r="N517" s="113"/>
      <c r="O517" s="113"/>
      <c r="P517" s="113"/>
      <c r="Q517" s="113"/>
      <c r="R517" s="113"/>
      <c r="S517" s="113"/>
      <c r="T517" s="113"/>
      <c r="U517" s="113"/>
      <c r="V517" s="113"/>
      <c r="W517" s="113"/>
      <c r="X517" s="113"/>
      <c r="Y517" s="113"/>
      <c r="Z517" s="113"/>
      <c r="AA517" s="113"/>
      <c r="AB517" s="113"/>
    </row>
    <row r="518">
      <c r="A518" s="113"/>
      <c r="B518" s="113"/>
      <c r="C518" s="113"/>
      <c r="D518" s="113"/>
      <c r="E518" s="110"/>
      <c r="F518" s="113"/>
      <c r="G518" s="113"/>
      <c r="H518" s="113"/>
      <c r="I518" s="113"/>
      <c r="J518" s="113"/>
      <c r="K518" s="113"/>
      <c r="L518" s="10"/>
      <c r="M518" s="113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  <c r="AA518" s="113"/>
      <c r="AB518" s="113"/>
    </row>
    <row r="519">
      <c r="A519" s="113"/>
      <c r="B519" s="113"/>
      <c r="C519" s="113"/>
      <c r="D519" s="113"/>
      <c r="E519" s="110"/>
      <c r="F519" s="113"/>
      <c r="G519" s="113"/>
      <c r="H519" s="113"/>
      <c r="I519" s="113"/>
      <c r="J519" s="113"/>
      <c r="K519" s="113"/>
      <c r="L519" s="10"/>
      <c r="M519" s="113"/>
      <c r="N519" s="113"/>
      <c r="O519" s="113"/>
      <c r="P519" s="113"/>
      <c r="Q519" s="113"/>
      <c r="R519" s="113"/>
      <c r="S519" s="113"/>
      <c r="T519" s="113"/>
      <c r="U519" s="113"/>
      <c r="V519" s="113"/>
      <c r="W519" s="113"/>
      <c r="X519" s="113"/>
      <c r="Y519" s="113"/>
      <c r="Z519" s="113"/>
      <c r="AA519" s="113"/>
      <c r="AB519" s="113"/>
    </row>
    <row r="520">
      <c r="A520" s="113"/>
      <c r="B520" s="113"/>
      <c r="C520" s="113"/>
      <c r="D520" s="113"/>
      <c r="E520" s="110"/>
      <c r="F520" s="113"/>
      <c r="G520" s="113"/>
      <c r="H520" s="113"/>
      <c r="I520" s="113"/>
      <c r="J520" s="113"/>
      <c r="K520" s="113"/>
      <c r="L520" s="10"/>
      <c r="M520" s="113"/>
      <c r="N520" s="113"/>
      <c r="O520" s="113"/>
      <c r="P520" s="113"/>
      <c r="Q520" s="113"/>
      <c r="R520" s="113"/>
      <c r="S520" s="113"/>
      <c r="T520" s="113"/>
      <c r="U520" s="113"/>
      <c r="V520" s="113"/>
      <c r="W520" s="113"/>
      <c r="X520" s="113"/>
      <c r="Y520" s="113"/>
      <c r="Z520" s="113"/>
      <c r="AA520" s="113"/>
      <c r="AB520" s="113"/>
    </row>
    <row r="521">
      <c r="A521" s="113"/>
      <c r="B521" s="113"/>
      <c r="C521" s="113"/>
      <c r="D521" s="113"/>
      <c r="E521" s="110"/>
      <c r="F521" s="113"/>
      <c r="G521" s="113"/>
      <c r="H521" s="113"/>
      <c r="I521" s="113"/>
      <c r="J521" s="113"/>
      <c r="K521" s="113"/>
      <c r="L521" s="10"/>
      <c r="M521" s="113"/>
      <c r="N521" s="113"/>
      <c r="O521" s="113"/>
      <c r="P521" s="113"/>
      <c r="Q521" s="113"/>
      <c r="R521" s="113"/>
      <c r="S521" s="113"/>
      <c r="T521" s="113"/>
      <c r="U521" s="113"/>
      <c r="V521" s="113"/>
      <c r="W521" s="113"/>
      <c r="X521" s="113"/>
      <c r="Y521" s="113"/>
      <c r="Z521" s="113"/>
      <c r="AA521" s="113"/>
      <c r="AB521" s="113"/>
    </row>
    <row r="522">
      <c r="A522" s="113"/>
      <c r="B522" s="113"/>
      <c r="C522" s="113"/>
      <c r="D522" s="113"/>
      <c r="E522" s="110"/>
      <c r="F522" s="113"/>
      <c r="G522" s="113"/>
      <c r="H522" s="113"/>
      <c r="I522" s="113"/>
      <c r="J522" s="113"/>
      <c r="K522" s="113"/>
      <c r="L522" s="10"/>
      <c r="M522" s="113"/>
      <c r="N522" s="113"/>
      <c r="O522" s="113"/>
      <c r="P522" s="113"/>
      <c r="Q522" s="113"/>
      <c r="R522" s="113"/>
      <c r="S522" s="113"/>
      <c r="T522" s="113"/>
      <c r="U522" s="113"/>
      <c r="V522" s="113"/>
      <c r="W522" s="113"/>
      <c r="X522" s="113"/>
      <c r="Y522" s="113"/>
      <c r="Z522" s="113"/>
      <c r="AA522" s="113"/>
      <c r="AB522" s="113"/>
    </row>
    <row r="523">
      <c r="A523" s="113"/>
      <c r="B523" s="113"/>
      <c r="C523" s="113"/>
      <c r="D523" s="113"/>
      <c r="E523" s="110"/>
      <c r="F523" s="113"/>
      <c r="G523" s="113"/>
      <c r="H523" s="113"/>
      <c r="I523" s="113"/>
      <c r="J523" s="113"/>
      <c r="K523" s="113"/>
      <c r="L523" s="10"/>
      <c r="M523" s="113"/>
      <c r="N523" s="113"/>
      <c r="O523" s="113"/>
      <c r="P523" s="113"/>
      <c r="Q523" s="113"/>
      <c r="R523" s="113"/>
      <c r="S523" s="113"/>
      <c r="T523" s="113"/>
      <c r="U523" s="113"/>
      <c r="V523" s="113"/>
      <c r="W523" s="113"/>
      <c r="X523" s="113"/>
      <c r="Y523" s="113"/>
      <c r="Z523" s="113"/>
      <c r="AA523" s="113"/>
      <c r="AB523" s="113"/>
    </row>
    <row r="524">
      <c r="A524" s="113"/>
      <c r="B524" s="113"/>
      <c r="C524" s="113"/>
      <c r="D524" s="113"/>
      <c r="E524" s="110"/>
      <c r="F524" s="113"/>
      <c r="G524" s="113"/>
      <c r="H524" s="113"/>
      <c r="I524" s="113"/>
      <c r="J524" s="113"/>
      <c r="K524" s="113"/>
      <c r="L524" s="10"/>
      <c r="M524" s="113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  <c r="AA524" s="113"/>
      <c r="AB524" s="113"/>
    </row>
    <row r="525">
      <c r="A525" s="113"/>
      <c r="B525" s="113"/>
      <c r="C525" s="113"/>
      <c r="D525" s="113"/>
      <c r="E525" s="110"/>
      <c r="F525" s="113"/>
      <c r="G525" s="113"/>
      <c r="H525" s="113"/>
      <c r="I525" s="113"/>
      <c r="J525" s="113"/>
      <c r="K525" s="113"/>
      <c r="L525" s="10"/>
      <c r="M525" s="113"/>
      <c r="N525" s="113"/>
      <c r="O525" s="113"/>
      <c r="P525" s="113"/>
      <c r="Q525" s="113"/>
      <c r="R525" s="113"/>
      <c r="S525" s="113"/>
      <c r="T525" s="113"/>
      <c r="U525" s="113"/>
      <c r="V525" s="113"/>
      <c r="W525" s="113"/>
      <c r="X525" s="113"/>
      <c r="Y525" s="113"/>
      <c r="Z525" s="113"/>
      <c r="AA525" s="113"/>
      <c r="AB525" s="113"/>
    </row>
    <row r="526">
      <c r="A526" s="113"/>
      <c r="B526" s="113"/>
      <c r="C526" s="113"/>
      <c r="D526" s="113"/>
      <c r="E526" s="110"/>
      <c r="F526" s="113"/>
      <c r="G526" s="113"/>
      <c r="H526" s="113"/>
      <c r="I526" s="113"/>
      <c r="J526" s="113"/>
      <c r="K526" s="113"/>
      <c r="L526" s="10"/>
      <c r="M526" s="113"/>
      <c r="N526" s="113"/>
      <c r="O526" s="113"/>
      <c r="P526" s="113"/>
      <c r="Q526" s="113"/>
      <c r="R526" s="113"/>
      <c r="S526" s="113"/>
      <c r="T526" s="113"/>
      <c r="U526" s="113"/>
      <c r="V526" s="113"/>
      <c r="W526" s="113"/>
      <c r="X526" s="113"/>
      <c r="Y526" s="113"/>
      <c r="Z526" s="113"/>
      <c r="AA526" s="113"/>
      <c r="AB526" s="113"/>
    </row>
    <row r="527">
      <c r="A527" s="113"/>
      <c r="B527" s="113"/>
      <c r="C527" s="113"/>
      <c r="D527" s="113"/>
      <c r="E527" s="110"/>
      <c r="F527" s="113"/>
      <c r="G527" s="113"/>
      <c r="H527" s="113"/>
      <c r="I527" s="113"/>
      <c r="J527" s="113"/>
      <c r="K527" s="113"/>
      <c r="L527" s="10"/>
      <c r="M527" s="113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  <c r="AA527" s="113"/>
      <c r="AB527" s="113"/>
    </row>
    <row r="528">
      <c r="A528" s="113"/>
      <c r="B528" s="113"/>
      <c r="C528" s="113"/>
      <c r="D528" s="113"/>
      <c r="E528" s="110"/>
      <c r="F528" s="113"/>
      <c r="G528" s="113"/>
      <c r="H528" s="113"/>
      <c r="I528" s="113"/>
      <c r="J528" s="113"/>
      <c r="K528" s="113"/>
      <c r="L528" s="10"/>
      <c r="M528" s="113"/>
      <c r="N528" s="113"/>
      <c r="O528" s="113"/>
      <c r="P528" s="113"/>
      <c r="Q528" s="113"/>
      <c r="R528" s="113"/>
      <c r="S528" s="113"/>
      <c r="T528" s="113"/>
      <c r="U528" s="113"/>
      <c r="V528" s="113"/>
      <c r="W528" s="113"/>
      <c r="X528" s="113"/>
      <c r="Y528" s="113"/>
      <c r="Z528" s="113"/>
      <c r="AA528" s="113"/>
      <c r="AB528" s="113"/>
    </row>
    <row r="529">
      <c r="A529" s="113"/>
      <c r="B529" s="113"/>
      <c r="C529" s="113"/>
      <c r="D529" s="113"/>
      <c r="E529" s="110"/>
      <c r="F529" s="113"/>
      <c r="G529" s="113"/>
      <c r="H529" s="113"/>
      <c r="I529" s="113"/>
      <c r="J529" s="113"/>
      <c r="K529" s="113"/>
      <c r="L529" s="10"/>
      <c r="M529" s="113"/>
      <c r="N529" s="113"/>
      <c r="O529" s="113"/>
      <c r="P529" s="113"/>
      <c r="Q529" s="113"/>
      <c r="R529" s="113"/>
      <c r="S529" s="113"/>
      <c r="T529" s="113"/>
      <c r="U529" s="113"/>
      <c r="V529" s="113"/>
      <c r="W529" s="113"/>
      <c r="X529" s="113"/>
      <c r="Y529" s="113"/>
      <c r="Z529" s="113"/>
      <c r="AA529" s="113"/>
      <c r="AB529" s="113"/>
    </row>
    <row r="530">
      <c r="A530" s="113"/>
      <c r="B530" s="113"/>
      <c r="C530" s="113"/>
      <c r="D530" s="113"/>
      <c r="E530" s="110"/>
      <c r="F530" s="113"/>
      <c r="G530" s="113"/>
      <c r="H530" s="113"/>
      <c r="I530" s="113"/>
      <c r="J530" s="113"/>
      <c r="K530" s="113"/>
      <c r="L530" s="10"/>
      <c r="M530" s="113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  <c r="AA530" s="113"/>
      <c r="AB530" s="113"/>
    </row>
    <row r="531">
      <c r="A531" s="113"/>
      <c r="B531" s="113"/>
      <c r="C531" s="113"/>
      <c r="D531" s="113"/>
      <c r="E531" s="110"/>
      <c r="F531" s="113"/>
      <c r="G531" s="113"/>
      <c r="H531" s="113"/>
      <c r="I531" s="113"/>
      <c r="J531" s="113"/>
      <c r="K531" s="113"/>
      <c r="L531" s="10"/>
      <c r="M531" s="113"/>
      <c r="N531" s="113"/>
      <c r="O531" s="113"/>
      <c r="P531" s="113"/>
      <c r="Q531" s="113"/>
      <c r="R531" s="113"/>
      <c r="S531" s="113"/>
      <c r="T531" s="113"/>
      <c r="U531" s="113"/>
      <c r="V531" s="113"/>
      <c r="W531" s="113"/>
      <c r="X531" s="113"/>
      <c r="Y531" s="113"/>
      <c r="Z531" s="113"/>
      <c r="AA531" s="113"/>
      <c r="AB531" s="113"/>
    </row>
    <row r="532">
      <c r="A532" s="113"/>
      <c r="B532" s="113"/>
      <c r="C532" s="113"/>
      <c r="D532" s="113"/>
      <c r="E532" s="110"/>
      <c r="F532" s="113"/>
      <c r="G532" s="113"/>
      <c r="H532" s="113"/>
      <c r="I532" s="113"/>
      <c r="J532" s="113"/>
      <c r="K532" s="113"/>
      <c r="L532" s="10"/>
      <c r="M532" s="113"/>
      <c r="N532" s="113"/>
      <c r="O532" s="113"/>
      <c r="P532" s="113"/>
      <c r="Q532" s="113"/>
      <c r="R532" s="113"/>
      <c r="S532" s="113"/>
      <c r="T532" s="113"/>
      <c r="U532" s="113"/>
      <c r="V532" s="113"/>
      <c r="W532" s="113"/>
      <c r="X532" s="113"/>
      <c r="Y532" s="113"/>
      <c r="Z532" s="113"/>
      <c r="AA532" s="113"/>
      <c r="AB532" s="113"/>
    </row>
    <row r="533">
      <c r="A533" s="113"/>
      <c r="B533" s="113"/>
      <c r="C533" s="113"/>
      <c r="D533" s="113"/>
      <c r="E533" s="110"/>
      <c r="F533" s="113"/>
      <c r="G533" s="113"/>
      <c r="H533" s="113"/>
      <c r="I533" s="113"/>
      <c r="J533" s="113"/>
      <c r="K533" s="113"/>
      <c r="L533" s="10"/>
      <c r="M533" s="113"/>
      <c r="N533" s="113"/>
      <c r="O533" s="113"/>
      <c r="P533" s="113"/>
      <c r="Q533" s="113"/>
      <c r="R533" s="113"/>
      <c r="S533" s="113"/>
      <c r="T533" s="113"/>
      <c r="U533" s="113"/>
      <c r="V533" s="113"/>
      <c r="W533" s="113"/>
      <c r="X533" s="113"/>
      <c r="Y533" s="113"/>
      <c r="Z533" s="113"/>
      <c r="AA533" s="113"/>
      <c r="AB533" s="113"/>
    </row>
    <row r="534">
      <c r="A534" s="113"/>
      <c r="B534" s="113"/>
      <c r="C534" s="113"/>
      <c r="D534" s="113"/>
      <c r="E534" s="110"/>
      <c r="F534" s="113"/>
      <c r="G534" s="113"/>
      <c r="H534" s="113"/>
      <c r="I534" s="113"/>
      <c r="J534" s="113"/>
      <c r="K534" s="113"/>
      <c r="L534" s="10"/>
      <c r="M534" s="113"/>
      <c r="N534" s="113"/>
      <c r="O534" s="113"/>
      <c r="P534" s="113"/>
      <c r="Q534" s="113"/>
      <c r="R534" s="113"/>
      <c r="S534" s="113"/>
      <c r="T534" s="113"/>
      <c r="U534" s="113"/>
      <c r="V534" s="113"/>
      <c r="W534" s="113"/>
      <c r="X534" s="113"/>
      <c r="Y534" s="113"/>
      <c r="Z534" s="113"/>
      <c r="AA534" s="113"/>
      <c r="AB534" s="113"/>
    </row>
    <row r="535">
      <c r="A535" s="113"/>
      <c r="B535" s="113"/>
      <c r="C535" s="113"/>
      <c r="D535" s="113"/>
      <c r="E535" s="110"/>
      <c r="F535" s="113"/>
      <c r="G535" s="113"/>
      <c r="H535" s="113"/>
      <c r="I535" s="113"/>
      <c r="J535" s="113"/>
      <c r="K535" s="113"/>
      <c r="L535" s="10"/>
      <c r="M535" s="113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  <c r="AA535" s="113"/>
      <c r="AB535" s="113"/>
    </row>
    <row r="536">
      <c r="A536" s="113"/>
      <c r="B536" s="113"/>
      <c r="C536" s="113"/>
      <c r="D536" s="113"/>
      <c r="E536" s="110"/>
      <c r="F536" s="113"/>
      <c r="G536" s="113"/>
      <c r="H536" s="113"/>
      <c r="I536" s="113"/>
      <c r="J536" s="113"/>
      <c r="K536" s="113"/>
      <c r="L536" s="10"/>
      <c r="M536" s="113"/>
      <c r="N536" s="113"/>
      <c r="O536" s="113"/>
      <c r="P536" s="113"/>
      <c r="Q536" s="113"/>
      <c r="R536" s="113"/>
      <c r="S536" s="113"/>
      <c r="T536" s="113"/>
      <c r="U536" s="113"/>
      <c r="V536" s="113"/>
      <c r="W536" s="113"/>
      <c r="X536" s="113"/>
      <c r="Y536" s="113"/>
      <c r="Z536" s="113"/>
      <c r="AA536" s="113"/>
      <c r="AB536" s="113"/>
    </row>
    <row r="537">
      <c r="A537" s="113"/>
      <c r="B537" s="113"/>
      <c r="C537" s="113"/>
      <c r="D537" s="113"/>
      <c r="E537" s="110"/>
      <c r="F537" s="113"/>
      <c r="G537" s="113"/>
      <c r="H537" s="113"/>
      <c r="I537" s="113"/>
      <c r="J537" s="113"/>
      <c r="K537" s="113"/>
      <c r="L537" s="10"/>
      <c r="M537" s="113"/>
      <c r="N537" s="113"/>
      <c r="O537" s="113"/>
      <c r="P537" s="113"/>
      <c r="Q537" s="113"/>
      <c r="R537" s="113"/>
      <c r="S537" s="113"/>
      <c r="T537" s="113"/>
      <c r="U537" s="113"/>
      <c r="V537" s="113"/>
      <c r="W537" s="113"/>
      <c r="X537" s="113"/>
      <c r="Y537" s="113"/>
      <c r="Z537" s="113"/>
      <c r="AA537" s="113"/>
      <c r="AB537" s="113"/>
    </row>
    <row r="538">
      <c r="A538" s="113"/>
      <c r="B538" s="113"/>
      <c r="C538" s="113"/>
      <c r="D538" s="113"/>
      <c r="E538" s="110"/>
      <c r="F538" s="113"/>
      <c r="G538" s="113"/>
      <c r="H538" s="113"/>
      <c r="I538" s="113"/>
      <c r="J538" s="113"/>
      <c r="K538" s="113"/>
      <c r="L538" s="10"/>
      <c r="M538" s="113"/>
      <c r="N538" s="113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13"/>
      <c r="AA538" s="113"/>
      <c r="AB538" s="113"/>
    </row>
    <row r="539">
      <c r="A539" s="113"/>
      <c r="B539" s="113"/>
      <c r="C539" s="113"/>
      <c r="D539" s="113"/>
      <c r="E539" s="110"/>
      <c r="F539" s="113"/>
      <c r="G539" s="113"/>
      <c r="H539" s="113"/>
      <c r="I539" s="113"/>
      <c r="J539" s="113"/>
      <c r="K539" s="113"/>
      <c r="L539" s="10"/>
      <c r="M539" s="113"/>
      <c r="N539" s="113"/>
      <c r="O539" s="113"/>
      <c r="P539" s="113"/>
      <c r="Q539" s="113"/>
      <c r="R539" s="113"/>
      <c r="S539" s="113"/>
      <c r="T539" s="113"/>
      <c r="U539" s="113"/>
      <c r="V539" s="113"/>
      <c r="W539" s="113"/>
      <c r="X539" s="113"/>
      <c r="Y539" s="113"/>
      <c r="Z539" s="113"/>
      <c r="AA539" s="113"/>
      <c r="AB539" s="113"/>
    </row>
    <row r="540">
      <c r="A540" s="113"/>
      <c r="B540" s="113"/>
      <c r="C540" s="113"/>
      <c r="D540" s="113"/>
      <c r="E540" s="110"/>
      <c r="F540" s="113"/>
      <c r="G540" s="113"/>
      <c r="H540" s="113"/>
      <c r="I540" s="113"/>
      <c r="J540" s="113"/>
      <c r="K540" s="113"/>
      <c r="L540" s="10"/>
      <c r="M540" s="113"/>
      <c r="N540" s="113"/>
      <c r="O540" s="113"/>
      <c r="P540" s="113"/>
      <c r="Q540" s="113"/>
      <c r="R540" s="113"/>
      <c r="S540" s="113"/>
      <c r="T540" s="113"/>
      <c r="U540" s="113"/>
      <c r="V540" s="113"/>
      <c r="W540" s="113"/>
      <c r="X540" s="113"/>
      <c r="Y540" s="113"/>
      <c r="Z540" s="113"/>
      <c r="AA540" s="113"/>
      <c r="AB540" s="113"/>
    </row>
    <row r="541">
      <c r="A541" s="113"/>
      <c r="B541" s="113"/>
      <c r="C541" s="113"/>
      <c r="D541" s="113"/>
      <c r="E541" s="110"/>
      <c r="F541" s="113"/>
      <c r="G541" s="113"/>
      <c r="H541" s="113"/>
      <c r="I541" s="113"/>
      <c r="J541" s="113"/>
      <c r="K541" s="113"/>
      <c r="L541" s="10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  <c r="AA541" s="113"/>
      <c r="AB541" s="113"/>
    </row>
    <row r="542">
      <c r="A542" s="113"/>
      <c r="B542" s="113"/>
      <c r="C542" s="113"/>
      <c r="D542" s="113"/>
      <c r="E542" s="110"/>
      <c r="F542" s="113"/>
      <c r="G542" s="113"/>
      <c r="H542" s="113"/>
      <c r="I542" s="113"/>
      <c r="J542" s="113"/>
      <c r="K542" s="113"/>
      <c r="L542" s="10"/>
      <c r="M542" s="113"/>
      <c r="N542" s="113"/>
      <c r="O542" s="113"/>
      <c r="P542" s="113"/>
      <c r="Q542" s="113"/>
      <c r="R542" s="113"/>
      <c r="S542" s="113"/>
      <c r="T542" s="113"/>
      <c r="U542" s="113"/>
      <c r="V542" s="113"/>
      <c r="W542" s="113"/>
      <c r="X542" s="113"/>
      <c r="Y542" s="113"/>
      <c r="Z542" s="113"/>
      <c r="AA542" s="113"/>
      <c r="AB542" s="113"/>
    </row>
    <row r="543">
      <c r="A543" s="113"/>
      <c r="B543" s="113"/>
      <c r="C543" s="113"/>
      <c r="D543" s="113"/>
      <c r="E543" s="110"/>
      <c r="F543" s="113"/>
      <c r="G543" s="113"/>
      <c r="H543" s="113"/>
      <c r="I543" s="113"/>
      <c r="J543" s="113"/>
      <c r="K543" s="113"/>
      <c r="L543" s="10"/>
      <c r="M543" s="113"/>
      <c r="N543" s="113"/>
      <c r="O543" s="113"/>
      <c r="P543" s="113"/>
      <c r="Q543" s="113"/>
      <c r="R543" s="113"/>
      <c r="S543" s="113"/>
      <c r="T543" s="113"/>
      <c r="U543" s="113"/>
      <c r="V543" s="113"/>
      <c r="W543" s="113"/>
      <c r="X543" s="113"/>
      <c r="Y543" s="113"/>
      <c r="Z543" s="113"/>
      <c r="AA543" s="113"/>
      <c r="AB543" s="113"/>
    </row>
    <row r="544">
      <c r="A544" s="113"/>
      <c r="B544" s="113"/>
      <c r="C544" s="113"/>
      <c r="D544" s="113"/>
      <c r="E544" s="110"/>
      <c r="F544" s="113"/>
      <c r="G544" s="113"/>
      <c r="H544" s="113"/>
      <c r="I544" s="113"/>
      <c r="J544" s="113"/>
      <c r="K544" s="113"/>
      <c r="L544" s="10"/>
      <c r="M544" s="113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  <c r="AA544" s="113"/>
      <c r="AB544" s="113"/>
    </row>
    <row r="545">
      <c r="A545" s="113"/>
      <c r="B545" s="113"/>
      <c r="C545" s="113"/>
      <c r="D545" s="113"/>
      <c r="E545" s="110"/>
      <c r="F545" s="113"/>
      <c r="G545" s="113"/>
      <c r="H545" s="113"/>
      <c r="I545" s="113"/>
      <c r="J545" s="113"/>
      <c r="K545" s="113"/>
      <c r="L545" s="10"/>
      <c r="M545" s="113"/>
      <c r="N545" s="113"/>
      <c r="O545" s="113"/>
      <c r="P545" s="113"/>
      <c r="Q545" s="113"/>
      <c r="R545" s="113"/>
      <c r="S545" s="113"/>
      <c r="T545" s="113"/>
      <c r="U545" s="113"/>
      <c r="V545" s="113"/>
      <c r="W545" s="113"/>
      <c r="X545" s="113"/>
      <c r="Y545" s="113"/>
      <c r="Z545" s="113"/>
      <c r="AA545" s="113"/>
      <c r="AB545" s="113"/>
    </row>
    <row r="546">
      <c r="A546" s="113"/>
      <c r="B546" s="113"/>
      <c r="C546" s="113"/>
      <c r="D546" s="113"/>
      <c r="E546" s="110"/>
      <c r="F546" s="113"/>
      <c r="G546" s="113"/>
      <c r="H546" s="113"/>
      <c r="I546" s="113"/>
      <c r="J546" s="113"/>
      <c r="K546" s="113"/>
      <c r="L546" s="10"/>
      <c r="M546" s="113"/>
      <c r="N546" s="113"/>
      <c r="O546" s="113"/>
      <c r="P546" s="113"/>
      <c r="Q546" s="113"/>
      <c r="R546" s="113"/>
      <c r="S546" s="113"/>
      <c r="T546" s="113"/>
      <c r="U546" s="113"/>
      <c r="V546" s="113"/>
      <c r="W546" s="113"/>
      <c r="X546" s="113"/>
      <c r="Y546" s="113"/>
      <c r="Z546" s="113"/>
      <c r="AA546" s="113"/>
      <c r="AB546" s="113"/>
    </row>
    <row r="547">
      <c r="A547" s="113"/>
      <c r="B547" s="113"/>
      <c r="C547" s="113"/>
      <c r="D547" s="113"/>
      <c r="E547" s="110"/>
      <c r="F547" s="113"/>
      <c r="G547" s="113"/>
      <c r="H547" s="113"/>
      <c r="I547" s="113"/>
      <c r="J547" s="113"/>
      <c r="K547" s="113"/>
      <c r="L547" s="10"/>
      <c r="M547" s="113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  <c r="AA547" s="113"/>
      <c r="AB547" s="113"/>
    </row>
    <row r="548">
      <c r="A548" s="113"/>
      <c r="B548" s="113"/>
      <c r="C548" s="113"/>
      <c r="D548" s="113"/>
      <c r="E548" s="110"/>
      <c r="F548" s="113"/>
      <c r="G548" s="113"/>
      <c r="H548" s="113"/>
      <c r="I548" s="113"/>
      <c r="J548" s="113"/>
      <c r="K548" s="113"/>
      <c r="L548" s="10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  <c r="AA548" s="113"/>
      <c r="AB548" s="113"/>
    </row>
    <row r="549">
      <c r="A549" s="113"/>
      <c r="B549" s="113"/>
      <c r="C549" s="113"/>
      <c r="D549" s="113"/>
      <c r="E549" s="110"/>
      <c r="F549" s="113"/>
      <c r="G549" s="113"/>
      <c r="H549" s="113"/>
      <c r="I549" s="113"/>
      <c r="J549" s="113"/>
      <c r="K549" s="113"/>
      <c r="L549" s="10"/>
      <c r="M549" s="113"/>
      <c r="N549" s="113"/>
      <c r="O549" s="113"/>
      <c r="P549" s="113"/>
      <c r="Q549" s="113"/>
      <c r="R549" s="113"/>
      <c r="S549" s="113"/>
      <c r="T549" s="113"/>
      <c r="U549" s="113"/>
      <c r="V549" s="113"/>
      <c r="W549" s="113"/>
      <c r="X549" s="113"/>
      <c r="Y549" s="113"/>
      <c r="Z549" s="113"/>
      <c r="AA549" s="113"/>
      <c r="AB549" s="113"/>
    </row>
    <row r="550">
      <c r="A550" s="113"/>
      <c r="B550" s="113"/>
      <c r="C550" s="113"/>
      <c r="D550" s="113"/>
      <c r="E550" s="110"/>
      <c r="F550" s="113"/>
      <c r="G550" s="113"/>
      <c r="H550" s="113"/>
      <c r="I550" s="113"/>
      <c r="J550" s="113"/>
      <c r="K550" s="113"/>
      <c r="L550" s="10"/>
      <c r="M550" s="113"/>
      <c r="N550" s="113"/>
      <c r="O550" s="113"/>
      <c r="P550" s="113"/>
      <c r="Q550" s="113"/>
      <c r="R550" s="113"/>
      <c r="S550" s="113"/>
      <c r="T550" s="113"/>
      <c r="U550" s="113"/>
      <c r="V550" s="113"/>
      <c r="W550" s="113"/>
      <c r="X550" s="113"/>
      <c r="Y550" s="113"/>
      <c r="Z550" s="113"/>
      <c r="AA550" s="113"/>
      <c r="AB550" s="113"/>
    </row>
    <row r="551">
      <c r="A551" s="113"/>
      <c r="B551" s="113"/>
      <c r="C551" s="113"/>
      <c r="D551" s="113"/>
      <c r="E551" s="110"/>
      <c r="F551" s="113"/>
      <c r="G551" s="113"/>
      <c r="H551" s="113"/>
      <c r="I551" s="113"/>
      <c r="J551" s="113"/>
      <c r="K551" s="113"/>
      <c r="L551" s="10"/>
      <c r="M551" s="113"/>
      <c r="N551" s="113"/>
      <c r="O551" s="113"/>
      <c r="P551" s="113"/>
      <c r="Q551" s="113"/>
      <c r="R551" s="113"/>
      <c r="S551" s="113"/>
      <c r="T551" s="113"/>
      <c r="U551" s="113"/>
      <c r="V551" s="113"/>
      <c r="W551" s="113"/>
      <c r="X551" s="113"/>
      <c r="Y551" s="113"/>
      <c r="Z551" s="113"/>
      <c r="AA551" s="113"/>
      <c r="AB551" s="113"/>
    </row>
    <row r="552">
      <c r="A552" s="113"/>
      <c r="B552" s="113"/>
      <c r="C552" s="113"/>
      <c r="D552" s="113"/>
      <c r="E552" s="110"/>
      <c r="F552" s="113"/>
      <c r="G552" s="113"/>
      <c r="H552" s="113"/>
      <c r="I552" s="113"/>
      <c r="J552" s="113"/>
      <c r="K552" s="113"/>
      <c r="L552" s="10"/>
      <c r="M552" s="113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  <c r="AA552" s="113"/>
      <c r="AB552" s="113"/>
    </row>
    <row r="553">
      <c r="A553" s="113"/>
      <c r="B553" s="113"/>
      <c r="C553" s="113"/>
      <c r="D553" s="113"/>
      <c r="E553" s="110"/>
      <c r="F553" s="113"/>
      <c r="G553" s="113"/>
      <c r="H553" s="113"/>
      <c r="I553" s="113"/>
      <c r="J553" s="113"/>
      <c r="K553" s="113"/>
      <c r="L553" s="10"/>
      <c r="M553" s="113"/>
      <c r="N553" s="113"/>
      <c r="O553" s="113"/>
      <c r="P553" s="113"/>
      <c r="Q553" s="113"/>
      <c r="R553" s="113"/>
      <c r="S553" s="113"/>
      <c r="T553" s="113"/>
      <c r="U553" s="113"/>
      <c r="V553" s="113"/>
      <c r="W553" s="113"/>
      <c r="X553" s="113"/>
      <c r="Y553" s="113"/>
      <c r="Z553" s="113"/>
      <c r="AA553" s="113"/>
      <c r="AB553" s="113"/>
    </row>
    <row r="554">
      <c r="A554" s="113"/>
      <c r="B554" s="113"/>
      <c r="C554" s="113"/>
      <c r="D554" s="113"/>
      <c r="E554" s="110"/>
      <c r="F554" s="113"/>
      <c r="G554" s="113"/>
      <c r="H554" s="113"/>
      <c r="I554" s="113"/>
      <c r="J554" s="113"/>
      <c r="K554" s="113"/>
      <c r="L554" s="10"/>
      <c r="M554" s="113"/>
      <c r="N554" s="113"/>
      <c r="O554" s="113"/>
      <c r="P554" s="113"/>
      <c r="Q554" s="113"/>
      <c r="R554" s="113"/>
      <c r="S554" s="113"/>
      <c r="T554" s="113"/>
      <c r="U554" s="113"/>
      <c r="V554" s="113"/>
      <c r="W554" s="113"/>
      <c r="X554" s="113"/>
      <c r="Y554" s="113"/>
      <c r="Z554" s="113"/>
      <c r="AA554" s="113"/>
      <c r="AB554" s="113"/>
    </row>
    <row r="555">
      <c r="A555" s="113"/>
      <c r="B555" s="113"/>
      <c r="C555" s="113"/>
      <c r="D555" s="113"/>
      <c r="E555" s="110"/>
      <c r="F555" s="113"/>
      <c r="G555" s="113"/>
      <c r="H555" s="113"/>
      <c r="I555" s="113"/>
      <c r="J555" s="113"/>
      <c r="K555" s="113"/>
      <c r="L555" s="10"/>
      <c r="M555" s="113"/>
      <c r="N555" s="113"/>
      <c r="O555" s="113"/>
      <c r="P555" s="113"/>
      <c r="Q555" s="113"/>
      <c r="R555" s="113"/>
      <c r="S555" s="113"/>
      <c r="T555" s="113"/>
      <c r="U555" s="113"/>
      <c r="V555" s="113"/>
      <c r="W555" s="113"/>
      <c r="X555" s="113"/>
      <c r="Y555" s="113"/>
      <c r="Z555" s="113"/>
      <c r="AA555" s="113"/>
      <c r="AB555" s="113"/>
    </row>
    <row r="556">
      <c r="A556" s="113"/>
      <c r="B556" s="113"/>
      <c r="C556" s="113"/>
      <c r="D556" s="113"/>
      <c r="E556" s="110"/>
      <c r="F556" s="113"/>
      <c r="G556" s="113"/>
      <c r="H556" s="113"/>
      <c r="I556" s="113"/>
      <c r="J556" s="113"/>
      <c r="K556" s="113"/>
      <c r="L556" s="10"/>
      <c r="M556" s="113"/>
      <c r="N556" s="113"/>
      <c r="O556" s="113"/>
      <c r="P556" s="113"/>
      <c r="Q556" s="113"/>
      <c r="R556" s="113"/>
      <c r="S556" s="113"/>
      <c r="T556" s="113"/>
      <c r="U556" s="113"/>
      <c r="V556" s="113"/>
      <c r="W556" s="113"/>
      <c r="X556" s="113"/>
      <c r="Y556" s="113"/>
      <c r="Z556" s="113"/>
      <c r="AA556" s="113"/>
      <c r="AB556" s="113"/>
    </row>
    <row r="557">
      <c r="A557" s="113"/>
      <c r="B557" s="113"/>
      <c r="C557" s="113"/>
      <c r="D557" s="113"/>
      <c r="E557" s="110"/>
      <c r="F557" s="113"/>
      <c r="G557" s="113"/>
      <c r="H557" s="113"/>
      <c r="I557" s="113"/>
      <c r="J557" s="113"/>
      <c r="K557" s="113"/>
      <c r="L557" s="10"/>
      <c r="M557" s="113"/>
      <c r="N557" s="113"/>
      <c r="O557" s="113"/>
      <c r="P557" s="113"/>
      <c r="Q557" s="113"/>
      <c r="R557" s="113"/>
      <c r="S557" s="113"/>
      <c r="T557" s="113"/>
      <c r="U557" s="113"/>
      <c r="V557" s="113"/>
      <c r="W557" s="113"/>
      <c r="X557" s="113"/>
      <c r="Y557" s="113"/>
      <c r="Z557" s="113"/>
      <c r="AA557" s="113"/>
      <c r="AB557" s="113"/>
    </row>
    <row r="558">
      <c r="A558" s="113"/>
      <c r="B558" s="113"/>
      <c r="C558" s="113"/>
      <c r="D558" s="113"/>
      <c r="E558" s="110"/>
      <c r="F558" s="113"/>
      <c r="G558" s="113"/>
      <c r="H558" s="113"/>
      <c r="I558" s="113"/>
      <c r="J558" s="113"/>
      <c r="K558" s="113"/>
      <c r="L558" s="10"/>
      <c r="M558" s="113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  <c r="AA558" s="113"/>
      <c r="AB558" s="113"/>
    </row>
    <row r="559">
      <c r="A559" s="113"/>
      <c r="B559" s="113"/>
      <c r="C559" s="113"/>
      <c r="D559" s="113"/>
      <c r="E559" s="110"/>
      <c r="F559" s="113"/>
      <c r="G559" s="113"/>
      <c r="H559" s="113"/>
      <c r="I559" s="113"/>
      <c r="J559" s="113"/>
      <c r="K559" s="113"/>
      <c r="L559" s="10"/>
      <c r="M559" s="113"/>
      <c r="N559" s="113"/>
      <c r="O559" s="113"/>
      <c r="P559" s="113"/>
      <c r="Q559" s="113"/>
      <c r="R559" s="113"/>
      <c r="S559" s="113"/>
      <c r="T559" s="113"/>
      <c r="U559" s="113"/>
      <c r="V559" s="113"/>
      <c r="W559" s="113"/>
      <c r="X559" s="113"/>
      <c r="Y559" s="113"/>
      <c r="Z559" s="113"/>
      <c r="AA559" s="113"/>
      <c r="AB559" s="113"/>
    </row>
    <row r="560">
      <c r="A560" s="113"/>
      <c r="B560" s="113"/>
      <c r="C560" s="113"/>
      <c r="D560" s="113"/>
      <c r="E560" s="110"/>
      <c r="F560" s="113"/>
      <c r="G560" s="113"/>
      <c r="H560" s="113"/>
      <c r="I560" s="113"/>
      <c r="J560" s="113"/>
      <c r="K560" s="113"/>
      <c r="L560" s="10"/>
      <c r="M560" s="113"/>
      <c r="N560" s="113"/>
      <c r="O560" s="113"/>
      <c r="P560" s="113"/>
      <c r="Q560" s="113"/>
      <c r="R560" s="113"/>
      <c r="S560" s="113"/>
      <c r="T560" s="113"/>
      <c r="U560" s="113"/>
      <c r="V560" s="113"/>
      <c r="W560" s="113"/>
      <c r="X560" s="113"/>
      <c r="Y560" s="113"/>
      <c r="Z560" s="113"/>
      <c r="AA560" s="113"/>
      <c r="AB560" s="113"/>
    </row>
    <row r="561">
      <c r="A561" s="113"/>
      <c r="B561" s="113"/>
      <c r="C561" s="113"/>
      <c r="D561" s="113"/>
      <c r="E561" s="110"/>
      <c r="F561" s="113"/>
      <c r="G561" s="113"/>
      <c r="H561" s="113"/>
      <c r="I561" s="113"/>
      <c r="J561" s="113"/>
      <c r="K561" s="113"/>
      <c r="L561" s="10"/>
      <c r="M561" s="113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  <c r="AA561" s="113"/>
      <c r="AB561" s="113"/>
    </row>
    <row r="562">
      <c r="A562" s="113"/>
      <c r="B562" s="113"/>
      <c r="C562" s="113"/>
      <c r="D562" s="113"/>
      <c r="E562" s="110"/>
      <c r="F562" s="113"/>
      <c r="G562" s="113"/>
      <c r="H562" s="113"/>
      <c r="I562" s="113"/>
      <c r="J562" s="113"/>
      <c r="K562" s="113"/>
      <c r="L562" s="10"/>
      <c r="M562" s="113"/>
      <c r="N562" s="113"/>
      <c r="O562" s="113"/>
      <c r="P562" s="113"/>
      <c r="Q562" s="113"/>
      <c r="R562" s="113"/>
      <c r="S562" s="113"/>
      <c r="T562" s="113"/>
      <c r="U562" s="113"/>
      <c r="V562" s="113"/>
      <c r="W562" s="113"/>
      <c r="X562" s="113"/>
      <c r="Y562" s="113"/>
      <c r="Z562" s="113"/>
      <c r="AA562" s="113"/>
      <c r="AB562" s="113"/>
    </row>
    <row r="563">
      <c r="A563" s="113"/>
      <c r="B563" s="113"/>
      <c r="C563" s="113"/>
      <c r="D563" s="113"/>
      <c r="E563" s="110"/>
      <c r="F563" s="113"/>
      <c r="G563" s="113"/>
      <c r="H563" s="113"/>
      <c r="I563" s="113"/>
      <c r="J563" s="113"/>
      <c r="K563" s="113"/>
      <c r="L563" s="10"/>
      <c r="M563" s="113"/>
      <c r="N563" s="113"/>
      <c r="O563" s="113"/>
      <c r="P563" s="113"/>
      <c r="Q563" s="113"/>
      <c r="R563" s="113"/>
      <c r="S563" s="113"/>
      <c r="T563" s="113"/>
      <c r="U563" s="113"/>
      <c r="V563" s="113"/>
      <c r="W563" s="113"/>
      <c r="X563" s="113"/>
      <c r="Y563" s="113"/>
      <c r="Z563" s="113"/>
      <c r="AA563" s="113"/>
      <c r="AB563" s="113"/>
    </row>
    <row r="564">
      <c r="A564" s="113"/>
      <c r="B564" s="113"/>
      <c r="C564" s="113"/>
      <c r="D564" s="113"/>
      <c r="E564" s="110"/>
      <c r="F564" s="113"/>
      <c r="G564" s="113"/>
      <c r="H564" s="113"/>
      <c r="I564" s="113"/>
      <c r="J564" s="113"/>
      <c r="K564" s="113"/>
      <c r="L564" s="10"/>
      <c r="M564" s="113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  <c r="AA564" s="113"/>
      <c r="AB564" s="113"/>
    </row>
    <row r="565">
      <c r="A565" s="113"/>
      <c r="B565" s="113"/>
      <c r="C565" s="113"/>
      <c r="D565" s="113"/>
      <c r="E565" s="110"/>
      <c r="F565" s="113"/>
      <c r="G565" s="113"/>
      <c r="H565" s="113"/>
      <c r="I565" s="113"/>
      <c r="J565" s="113"/>
      <c r="K565" s="113"/>
      <c r="L565" s="10"/>
      <c r="M565" s="113"/>
      <c r="N565" s="113"/>
      <c r="O565" s="113"/>
      <c r="P565" s="113"/>
      <c r="Q565" s="113"/>
      <c r="R565" s="113"/>
      <c r="S565" s="113"/>
      <c r="T565" s="113"/>
      <c r="U565" s="113"/>
      <c r="V565" s="113"/>
      <c r="W565" s="113"/>
      <c r="X565" s="113"/>
      <c r="Y565" s="113"/>
      <c r="Z565" s="113"/>
      <c r="AA565" s="113"/>
      <c r="AB565" s="113"/>
    </row>
    <row r="566">
      <c r="A566" s="113"/>
      <c r="B566" s="113"/>
      <c r="C566" s="113"/>
      <c r="D566" s="113"/>
      <c r="E566" s="110"/>
      <c r="F566" s="113"/>
      <c r="G566" s="113"/>
      <c r="H566" s="113"/>
      <c r="I566" s="113"/>
      <c r="J566" s="113"/>
      <c r="K566" s="113"/>
      <c r="L566" s="10"/>
      <c r="M566" s="113"/>
      <c r="N566" s="113"/>
      <c r="O566" s="113"/>
      <c r="P566" s="113"/>
      <c r="Q566" s="113"/>
      <c r="R566" s="113"/>
      <c r="S566" s="113"/>
      <c r="T566" s="113"/>
      <c r="U566" s="113"/>
      <c r="V566" s="113"/>
      <c r="W566" s="113"/>
      <c r="X566" s="113"/>
      <c r="Y566" s="113"/>
      <c r="Z566" s="113"/>
      <c r="AA566" s="113"/>
      <c r="AB566" s="113"/>
    </row>
    <row r="567">
      <c r="A567" s="113"/>
      <c r="B567" s="113"/>
      <c r="C567" s="113"/>
      <c r="D567" s="113"/>
      <c r="E567" s="110"/>
      <c r="F567" s="113"/>
      <c r="G567" s="113"/>
      <c r="H567" s="113"/>
      <c r="I567" s="113"/>
      <c r="J567" s="113"/>
      <c r="K567" s="113"/>
      <c r="L567" s="10"/>
      <c r="M567" s="113"/>
      <c r="N567" s="113"/>
      <c r="O567" s="113"/>
      <c r="P567" s="113"/>
      <c r="Q567" s="113"/>
      <c r="R567" s="113"/>
      <c r="S567" s="113"/>
      <c r="T567" s="113"/>
      <c r="U567" s="113"/>
      <c r="V567" s="113"/>
      <c r="W567" s="113"/>
      <c r="X567" s="113"/>
      <c r="Y567" s="113"/>
      <c r="Z567" s="113"/>
      <c r="AA567" s="113"/>
      <c r="AB567" s="113"/>
    </row>
    <row r="568">
      <c r="A568" s="113"/>
      <c r="B568" s="113"/>
      <c r="C568" s="113"/>
      <c r="D568" s="113"/>
      <c r="E568" s="110"/>
      <c r="F568" s="113"/>
      <c r="G568" s="113"/>
      <c r="H568" s="113"/>
      <c r="I568" s="113"/>
      <c r="J568" s="113"/>
      <c r="K568" s="113"/>
      <c r="L568" s="10"/>
      <c r="M568" s="113"/>
      <c r="N568" s="113"/>
      <c r="O568" s="113"/>
      <c r="P568" s="113"/>
      <c r="Q568" s="113"/>
      <c r="R568" s="113"/>
      <c r="S568" s="113"/>
      <c r="T568" s="113"/>
      <c r="U568" s="113"/>
      <c r="V568" s="113"/>
      <c r="W568" s="113"/>
      <c r="X568" s="113"/>
      <c r="Y568" s="113"/>
      <c r="Z568" s="113"/>
      <c r="AA568" s="113"/>
      <c r="AB568" s="113"/>
    </row>
    <row r="569">
      <c r="A569" s="113"/>
      <c r="B569" s="113"/>
      <c r="C569" s="113"/>
      <c r="D569" s="113"/>
      <c r="E569" s="110"/>
      <c r="F569" s="113"/>
      <c r="G569" s="113"/>
      <c r="H569" s="113"/>
      <c r="I569" s="113"/>
      <c r="J569" s="113"/>
      <c r="K569" s="113"/>
      <c r="L569" s="10"/>
      <c r="M569" s="113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  <c r="AA569" s="113"/>
      <c r="AB569" s="113"/>
    </row>
    <row r="570">
      <c r="A570" s="113"/>
      <c r="B570" s="113"/>
      <c r="C570" s="113"/>
      <c r="D570" s="113"/>
      <c r="E570" s="110"/>
      <c r="F570" s="113"/>
      <c r="G570" s="113"/>
      <c r="H570" s="113"/>
      <c r="I570" s="113"/>
      <c r="J570" s="113"/>
      <c r="K570" s="113"/>
      <c r="L570" s="10"/>
      <c r="M570" s="113"/>
      <c r="N570" s="113"/>
      <c r="O570" s="113"/>
      <c r="P570" s="113"/>
      <c r="Q570" s="113"/>
      <c r="R570" s="113"/>
      <c r="S570" s="113"/>
      <c r="T570" s="113"/>
      <c r="U570" s="113"/>
      <c r="V570" s="113"/>
      <c r="W570" s="113"/>
      <c r="X570" s="113"/>
      <c r="Y570" s="113"/>
      <c r="Z570" s="113"/>
      <c r="AA570" s="113"/>
      <c r="AB570" s="113"/>
    </row>
    <row r="571">
      <c r="A571" s="113"/>
      <c r="B571" s="113"/>
      <c r="C571" s="113"/>
      <c r="D571" s="113"/>
      <c r="E571" s="110"/>
      <c r="F571" s="113"/>
      <c r="G571" s="113"/>
      <c r="H571" s="113"/>
      <c r="I571" s="113"/>
      <c r="J571" s="113"/>
      <c r="K571" s="113"/>
      <c r="L571" s="10"/>
      <c r="M571" s="113"/>
      <c r="N571" s="113"/>
      <c r="O571" s="113"/>
      <c r="P571" s="113"/>
      <c r="Q571" s="113"/>
      <c r="R571" s="113"/>
      <c r="S571" s="113"/>
      <c r="T571" s="113"/>
      <c r="U571" s="113"/>
      <c r="V571" s="113"/>
      <c r="W571" s="113"/>
      <c r="X571" s="113"/>
      <c r="Y571" s="113"/>
      <c r="Z571" s="113"/>
      <c r="AA571" s="113"/>
      <c r="AB571" s="113"/>
    </row>
    <row r="572">
      <c r="A572" s="113"/>
      <c r="B572" s="113"/>
      <c r="C572" s="113"/>
      <c r="D572" s="113"/>
      <c r="E572" s="110"/>
      <c r="F572" s="113"/>
      <c r="G572" s="113"/>
      <c r="H572" s="113"/>
      <c r="I572" s="113"/>
      <c r="J572" s="113"/>
      <c r="K572" s="113"/>
      <c r="L572" s="10"/>
      <c r="M572" s="113"/>
      <c r="N572" s="113"/>
      <c r="O572" s="113"/>
      <c r="P572" s="113"/>
      <c r="Q572" s="113"/>
      <c r="R572" s="113"/>
      <c r="S572" s="113"/>
      <c r="T572" s="113"/>
      <c r="U572" s="113"/>
      <c r="V572" s="113"/>
      <c r="W572" s="113"/>
      <c r="X572" s="113"/>
      <c r="Y572" s="113"/>
      <c r="Z572" s="113"/>
      <c r="AA572" s="113"/>
      <c r="AB572" s="113"/>
    </row>
    <row r="573">
      <c r="A573" s="113"/>
      <c r="B573" s="113"/>
      <c r="C573" s="113"/>
      <c r="D573" s="113"/>
      <c r="E573" s="110"/>
      <c r="F573" s="113"/>
      <c r="G573" s="113"/>
      <c r="H573" s="113"/>
      <c r="I573" s="113"/>
      <c r="J573" s="113"/>
      <c r="K573" s="113"/>
      <c r="L573" s="10"/>
      <c r="M573" s="113"/>
      <c r="N573" s="113"/>
      <c r="O573" s="113"/>
      <c r="P573" s="113"/>
      <c r="Q573" s="113"/>
      <c r="R573" s="113"/>
      <c r="S573" s="113"/>
      <c r="T573" s="113"/>
      <c r="U573" s="113"/>
      <c r="V573" s="113"/>
      <c r="W573" s="113"/>
      <c r="X573" s="113"/>
      <c r="Y573" s="113"/>
      <c r="Z573" s="113"/>
      <c r="AA573" s="113"/>
      <c r="AB573" s="113"/>
    </row>
    <row r="574">
      <c r="A574" s="113"/>
      <c r="B574" s="113"/>
      <c r="C574" s="113"/>
      <c r="D574" s="113"/>
      <c r="E574" s="110"/>
      <c r="F574" s="113"/>
      <c r="G574" s="113"/>
      <c r="H574" s="113"/>
      <c r="I574" s="113"/>
      <c r="J574" s="113"/>
      <c r="K574" s="113"/>
      <c r="L574" s="10"/>
      <c r="M574" s="113"/>
      <c r="N574" s="113"/>
      <c r="O574" s="113"/>
      <c r="P574" s="113"/>
      <c r="Q574" s="113"/>
      <c r="R574" s="113"/>
      <c r="S574" s="113"/>
      <c r="T574" s="113"/>
      <c r="U574" s="113"/>
      <c r="V574" s="113"/>
      <c r="W574" s="113"/>
      <c r="X574" s="113"/>
      <c r="Y574" s="113"/>
      <c r="Z574" s="113"/>
      <c r="AA574" s="113"/>
      <c r="AB574" s="113"/>
    </row>
    <row r="575">
      <c r="A575" s="113"/>
      <c r="B575" s="113"/>
      <c r="C575" s="113"/>
      <c r="D575" s="113"/>
      <c r="E575" s="110"/>
      <c r="F575" s="113"/>
      <c r="G575" s="113"/>
      <c r="H575" s="113"/>
      <c r="I575" s="113"/>
      <c r="J575" s="113"/>
      <c r="K575" s="113"/>
      <c r="L575" s="10"/>
      <c r="M575" s="113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  <c r="AA575" s="113"/>
      <c r="AB575" s="113"/>
    </row>
    <row r="576">
      <c r="A576" s="113"/>
      <c r="B576" s="113"/>
      <c r="C576" s="113"/>
      <c r="D576" s="113"/>
      <c r="E576" s="110"/>
      <c r="F576" s="113"/>
      <c r="G576" s="113"/>
      <c r="H576" s="113"/>
      <c r="I576" s="113"/>
      <c r="J576" s="113"/>
      <c r="K576" s="113"/>
      <c r="L576" s="10"/>
      <c r="M576" s="113"/>
      <c r="N576" s="113"/>
      <c r="O576" s="113"/>
      <c r="P576" s="113"/>
      <c r="Q576" s="113"/>
      <c r="R576" s="113"/>
      <c r="S576" s="113"/>
      <c r="T576" s="113"/>
      <c r="U576" s="113"/>
      <c r="V576" s="113"/>
      <c r="W576" s="113"/>
      <c r="X576" s="113"/>
      <c r="Y576" s="113"/>
      <c r="Z576" s="113"/>
      <c r="AA576" s="113"/>
      <c r="AB576" s="113"/>
    </row>
    <row r="577">
      <c r="A577" s="113"/>
      <c r="B577" s="113"/>
      <c r="C577" s="113"/>
      <c r="D577" s="113"/>
      <c r="E577" s="110"/>
      <c r="F577" s="113"/>
      <c r="G577" s="113"/>
      <c r="H577" s="113"/>
      <c r="I577" s="113"/>
      <c r="J577" s="113"/>
      <c r="K577" s="113"/>
      <c r="L577" s="10"/>
      <c r="M577" s="113"/>
      <c r="N577" s="113"/>
      <c r="O577" s="113"/>
      <c r="P577" s="113"/>
      <c r="Q577" s="113"/>
      <c r="R577" s="113"/>
      <c r="S577" s="113"/>
      <c r="T577" s="113"/>
      <c r="U577" s="113"/>
      <c r="V577" s="113"/>
      <c r="W577" s="113"/>
      <c r="X577" s="113"/>
      <c r="Y577" s="113"/>
      <c r="Z577" s="113"/>
      <c r="AA577" s="113"/>
      <c r="AB577" s="113"/>
    </row>
    <row r="578">
      <c r="A578" s="113"/>
      <c r="B578" s="113"/>
      <c r="C578" s="113"/>
      <c r="D578" s="113"/>
      <c r="E578" s="110"/>
      <c r="F578" s="113"/>
      <c r="G578" s="113"/>
      <c r="H578" s="113"/>
      <c r="I578" s="113"/>
      <c r="J578" s="113"/>
      <c r="K578" s="113"/>
      <c r="L578" s="10"/>
      <c r="M578" s="113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  <c r="AA578" s="113"/>
      <c r="AB578" s="113"/>
    </row>
    <row r="579">
      <c r="A579" s="113"/>
      <c r="B579" s="113"/>
      <c r="C579" s="113"/>
      <c r="D579" s="113"/>
      <c r="E579" s="110"/>
      <c r="F579" s="113"/>
      <c r="G579" s="113"/>
      <c r="H579" s="113"/>
      <c r="I579" s="113"/>
      <c r="J579" s="113"/>
      <c r="K579" s="113"/>
      <c r="L579" s="10"/>
      <c r="M579" s="113"/>
      <c r="N579" s="113"/>
      <c r="O579" s="113"/>
      <c r="P579" s="113"/>
      <c r="Q579" s="113"/>
      <c r="R579" s="113"/>
      <c r="S579" s="113"/>
      <c r="T579" s="113"/>
      <c r="U579" s="113"/>
      <c r="V579" s="113"/>
      <c r="W579" s="113"/>
      <c r="X579" s="113"/>
      <c r="Y579" s="113"/>
      <c r="Z579" s="113"/>
      <c r="AA579" s="113"/>
      <c r="AB579" s="113"/>
    </row>
    <row r="580">
      <c r="A580" s="113"/>
      <c r="B580" s="113"/>
      <c r="C580" s="113"/>
      <c r="D580" s="113"/>
      <c r="E580" s="110"/>
      <c r="F580" s="113"/>
      <c r="G580" s="113"/>
      <c r="H580" s="113"/>
      <c r="I580" s="113"/>
      <c r="J580" s="113"/>
      <c r="K580" s="113"/>
      <c r="L580" s="10"/>
      <c r="M580" s="113"/>
      <c r="N580" s="113"/>
      <c r="O580" s="113"/>
      <c r="P580" s="113"/>
      <c r="Q580" s="113"/>
      <c r="R580" s="113"/>
      <c r="S580" s="113"/>
      <c r="T580" s="113"/>
      <c r="U580" s="113"/>
      <c r="V580" s="113"/>
      <c r="W580" s="113"/>
      <c r="X580" s="113"/>
      <c r="Y580" s="113"/>
      <c r="Z580" s="113"/>
      <c r="AA580" s="113"/>
      <c r="AB580" s="113"/>
    </row>
    <row r="581">
      <c r="A581" s="113"/>
      <c r="B581" s="113"/>
      <c r="C581" s="113"/>
      <c r="D581" s="113"/>
      <c r="E581" s="110"/>
      <c r="F581" s="113"/>
      <c r="G581" s="113"/>
      <c r="H581" s="113"/>
      <c r="I581" s="113"/>
      <c r="J581" s="113"/>
      <c r="K581" s="113"/>
      <c r="L581" s="10"/>
      <c r="M581" s="113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  <c r="AA581" s="113"/>
      <c r="AB581" s="113"/>
    </row>
    <row r="582">
      <c r="A582" s="113"/>
      <c r="B582" s="113"/>
      <c r="C582" s="113"/>
      <c r="D582" s="113"/>
      <c r="E582" s="110"/>
      <c r="F582" s="113"/>
      <c r="G582" s="113"/>
      <c r="H582" s="113"/>
      <c r="I582" s="113"/>
      <c r="J582" s="113"/>
      <c r="K582" s="113"/>
      <c r="L582" s="10"/>
      <c r="M582" s="113"/>
      <c r="N582" s="113"/>
      <c r="O582" s="113"/>
      <c r="P582" s="113"/>
      <c r="Q582" s="113"/>
      <c r="R582" s="113"/>
      <c r="S582" s="113"/>
      <c r="T582" s="113"/>
      <c r="U582" s="113"/>
      <c r="V582" s="113"/>
      <c r="W582" s="113"/>
      <c r="X582" s="113"/>
      <c r="Y582" s="113"/>
      <c r="Z582" s="113"/>
      <c r="AA582" s="113"/>
      <c r="AB582" s="113"/>
    </row>
    <row r="583">
      <c r="A583" s="113"/>
      <c r="B583" s="113"/>
      <c r="C583" s="113"/>
      <c r="D583" s="113"/>
      <c r="E583" s="110"/>
      <c r="F583" s="113"/>
      <c r="G583" s="113"/>
      <c r="H583" s="113"/>
      <c r="I583" s="113"/>
      <c r="J583" s="113"/>
      <c r="K583" s="113"/>
      <c r="L583" s="10"/>
      <c r="M583" s="113"/>
      <c r="N583" s="113"/>
      <c r="O583" s="113"/>
      <c r="P583" s="113"/>
      <c r="Q583" s="113"/>
      <c r="R583" s="113"/>
      <c r="S583" s="113"/>
      <c r="T583" s="113"/>
      <c r="U583" s="113"/>
      <c r="V583" s="113"/>
      <c r="W583" s="113"/>
      <c r="X583" s="113"/>
      <c r="Y583" s="113"/>
      <c r="Z583" s="113"/>
      <c r="AA583" s="113"/>
      <c r="AB583" s="113"/>
    </row>
    <row r="584">
      <c r="A584" s="113"/>
      <c r="B584" s="113"/>
      <c r="C584" s="113"/>
      <c r="D584" s="113"/>
      <c r="E584" s="110"/>
      <c r="F584" s="113"/>
      <c r="G584" s="113"/>
      <c r="H584" s="113"/>
      <c r="I584" s="113"/>
      <c r="J584" s="113"/>
      <c r="K584" s="113"/>
      <c r="L584" s="10"/>
      <c r="M584" s="113"/>
      <c r="N584" s="113"/>
      <c r="O584" s="113"/>
      <c r="P584" s="113"/>
      <c r="Q584" s="113"/>
      <c r="R584" s="113"/>
      <c r="S584" s="113"/>
      <c r="T584" s="113"/>
      <c r="U584" s="113"/>
      <c r="V584" s="113"/>
      <c r="W584" s="113"/>
      <c r="X584" s="113"/>
      <c r="Y584" s="113"/>
      <c r="Z584" s="113"/>
      <c r="AA584" s="113"/>
      <c r="AB584" s="113"/>
    </row>
    <row r="585">
      <c r="A585" s="113"/>
      <c r="B585" s="113"/>
      <c r="C585" s="113"/>
      <c r="D585" s="113"/>
      <c r="E585" s="110"/>
      <c r="F585" s="113"/>
      <c r="G585" s="113"/>
      <c r="H585" s="113"/>
      <c r="I585" s="113"/>
      <c r="J585" s="113"/>
      <c r="K585" s="113"/>
      <c r="L585" s="10"/>
      <c r="M585" s="113"/>
      <c r="N585" s="113"/>
      <c r="O585" s="113"/>
      <c r="P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  <c r="AA585" s="113"/>
      <c r="AB585" s="113"/>
    </row>
    <row r="586">
      <c r="A586" s="113"/>
      <c r="B586" s="113"/>
      <c r="C586" s="113"/>
      <c r="D586" s="113"/>
      <c r="E586" s="110"/>
      <c r="F586" s="113"/>
      <c r="G586" s="113"/>
      <c r="H586" s="113"/>
      <c r="I586" s="113"/>
      <c r="J586" s="113"/>
      <c r="K586" s="113"/>
      <c r="L586" s="10"/>
      <c r="M586" s="113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  <c r="AA586" s="113"/>
      <c r="AB586" s="113"/>
    </row>
    <row r="587">
      <c r="A587" s="113"/>
      <c r="B587" s="113"/>
      <c r="C587" s="113"/>
      <c r="D587" s="113"/>
      <c r="E587" s="110"/>
      <c r="F587" s="113"/>
      <c r="G587" s="113"/>
      <c r="H587" s="113"/>
      <c r="I587" s="113"/>
      <c r="J587" s="113"/>
      <c r="K587" s="113"/>
      <c r="L587" s="10"/>
      <c r="M587" s="113"/>
      <c r="N587" s="113"/>
      <c r="O587" s="113"/>
      <c r="P587" s="113"/>
      <c r="Q587" s="113"/>
      <c r="R587" s="113"/>
      <c r="S587" s="113"/>
      <c r="T587" s="113"/>
      <c r="U587" s="113"/>
      <c r="V587" s="113"/>
      <c r="W587" s="113"/>
      <c r="X587" s="113"/>
      <c r="Y587" s="113"/>
      <c r="Z587" s="113"/>
      <c r="AA587" s="113"/>
      <c r="AB587" s="113"/>
    </row>
    <row r="588">
      <c r="A588" s="113"/>
      <c r="B588" s="113"/>
      <c r="C588" s="113"/>
      <c r="D588" s="113"/>
      <c r="E588" s="110"/>
      <c r="F588" s="113"/>
      <c r="G588" s="113"/>
      <c r="H588" s="113"/>
      <c r="I588" s="113"/>
      <c r="J588" s="113"/>
      <c r="K588" s="113"/>
      <c r="L588" s="10"/>
      <c r="M588" s="113"/>
      <c r="N588" s="113"/>
      <c r="O588" s="113"/>
      <c r="P588" s="113"/>
      <c r="Q588" s="113"/>
      <c r="R588" s="113"/>
      <c r="S588" s="113"/>
      <c r="T588" s="113"/>
      <c r="U588" s="113"/>
      <c r="V588" s="113"/>
      <c r="W588" s="113"/>
      <c r="X588" s="113"/>
      <c r="Y588" s="113"/>
      <c r="Z588" s="113"/>
      <c r="AA588" s="113"/>
      <c r="AB588" s="113"/>
    </row>
    <row r="589">
      <c r="A589" s="113"/>
      <c r="B589" s="113"/>
      <c r="C589" s="113"/>
      <c r="D589" s="113"/>
      <c r="E589" s="110"/>
      <c r="F589" s="113"/>
      <c r="G589" s="113"/>
      <c r="H589" s="113"/>
      <c r="I589" s="113"/>
      <c r="J589" s="113"/>
      <c r="K589" s="113"/>
      <c r="L589" s="10"/>
      <c r="M589" s="113"/>
      <c r="N589" s="113"/>
      <c r="O589" s="113"/>
      <c r="P589" s="113"/>
      <c r="Q589" s="113"/>
      <c r="R589" s="113"/>
      <c r="S589" s="113"/>
      <c r="T589" s="113"/>
      <c r="U589" s="113"/>
      <c r="V589" s="113"/>
      <c r="W589" s="113"/>
      <c r="X589" s="113"/>
      <c r="Y589" s="113"/>
      <c r="Z589" s="113"/>
      <c r="AA589" s="113"/>
      <c r="AB589" s="113"/>
    </row>
    <row r="590">
      <c r="A590" s="113"/>
      <c r="B590" s="113"/>
      <c r="C590" s="113"/>
      <c r="D590" s="113"/>
      <c r="E590" s="110"/>
      <c r="F590" s="113"/>
      <c r="G590" s="113"/>
      <c r="H590" s="113"/>
      <c r="I590" s="113"/>
      <c r="J590" s="113"/>
      <c r="K590" s="113"/>
      <c r="L590" s="10"/>
      <c r="M590" s="113"/>
      <c r="N590" s="113"/>
      <c r="O590" s="113"/>
      <c r="P590" s="113"/>
      <c r="Q590" s="113"/>
      <c r="R590" s="113"/>
      <c r="S590" s="113"/>
      <c r="T590" s="113"/>
      <c r="U590" s="113"/>
      <c r="V590" s="113"/>
      <c r="W590" s="113"/>
      <c r="X590" s="113"/>
      <c r="Y590" s="113"/>
      <c r="Z590" s="113"/>
      <c r="AA590" s="113"/>
      <c r="AB590" s="113"/>
    </row>
    <row r="591">
      <c r="A591" s="113"/>
      <c r="B591" s="113"/>
      <c r="C591" s="113"/>
      <c r="D591" s="113"/>
      <c r="E591" s="110"/>
      <c r="F591" s="113"/>
      <c r="G591" s="113"/>
      <c r="H591" s="113"/>
      <c r="I591" s="113"/>
      <c r="J591" s="113"/>
      <c r="K591" s="113"/>
      <c r="L591" s="10"/>
      <c r="M591" s="113"/>
      <c r="N591" s="113"/>
      <c r="O591" s="113"/>
      <c r="P591" s="113"/>
      <c r="Q591" s="113"/>
      <c r="R591" s="113"/>
      <c r="S591" s="113"/>
      <c r="T591" s="113"/>
      <c r="U591" s="113"/>
      <c r="V591" s="113"/>
      <c r="W591" s="113"/>
      <c r="X591" s="113"/>
      <c r="Y591" s="113"/>
      <c r="Z591" s="113"/>
      <c r="AA591" s="113"/>
      <c r="AB591" s="113"/>
    </row>
    <row r="592">
      <c r="A592" s="113"/>
      <c r="B592" s="113"/>
      <c r="C592" s="113"/>
      <c r="D592" s="113"/>
      <c r="E592" s="110"/>
      <c r="F592" s="113"/>
      <c r="G592" s="113"/>
      <c r="H592" s="113"/>
      <c r="I592" s="113"/>
      <c r="J592" s="113"/>
      <c r="K592" s="113"/>
      <c r="L592" s="10"/>
      <c r="M592" s="113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  <c r="AA592" s="113"/>
      <c r="AB592" s="113"/>
    </row>
    <row r="593">
      <c r="A593" s="113"/>
      <c r="B593" s="113"/>
      <c r="C593" s="113"/>
      <c r="D593" s="113"/>
      <c r="E593" s="110"/>
      <c r="F593" s="113"/>
      <c r="G593" s="113"/>
      <c r="H593" s="113"/>
      <c r="I593" s="113"/>
      <c r="J593" s="113"/>
      <c r="K593" s="113"/>
      <c r="L593" s="10"/>
      <c r="M593" s="113"/>
      <c r="N593" s="113"/>
      <c r="O593" s="113"/>
      <c r="P593" s="113"/>
      <c r="Q593" s="113"/>
      <c r="R593" s="113"/>
      <c r="S593" s="113"/>
      <c r="T593" s="113"/>
      <c r="U593" s="113"/>
      <c r="V593" s="113"/>
      <c r="W593" s="113"/>
      <c r="X593" s="113"/>
      <c r="Y593" s="113"/>
      <c r="Z593" s="113"/>
      <c r="AA593" s="113"/>
      <c r="AB593" s="113"/>
    </row>
    <row r="594">
      <c r="A594" s="113"/>
      <c r="B594" s="113"/>
      <c r="C594" s="113"/>
      <c r="D594" s="113"/>
      <c r="E594" s="110"/>
      <c r="F594" s="113"/>
      <c r="G594" s="113"/>
      <c r="H594" s="113"/>
      <c r="I594" s="113"/>
      <c r="J594" s="113"/>
      <c r="K594" s="113"/>
      <c r="L594" s="10"/>
      <c r="M594" s="113"/>
      <c r="N594" s="113"/>
      <c r="O594" s="113"/>
      <c r="P594" s="113"/>
      <c r="Q594" s="113"/>
      <c r="R594" s="113"/>
      <c r="S594" s="113"/>
      <c r="T594" s="113"/>
      <c r="U594" s="113"/>
      <c r="V594" s="113"/>
      <c r="W594" s="113"/>
      <c r="X594" s="113"/>
      <c r="Y594" s="113"/>
      <c r="Z594" s="113"/>
      <c r="AA594" s="113"/>
      <c r="AB594" s="113"/>
    </row>
    <row r="595">
      <c r="A595" s="113"/>
      <c r="B595" s="113"/>
      <c r="C595" s="113"/>
      <c r="D595" s="113"/>
      <c r="E595" s="110"/>
      <c r="F595" s="113"/>
      <c r="G595" s="113"/>
      <c r="H595" s="113"/>
      <c r="I595" s="113"/>
      <c r="J595" s="113"/>
      <c r="K595" s="113"/>
      <c r="L595" s="10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  <c r="AA595" s="113"/>
      <c r="AB595" s="113"/>
    </row>
    <row r="596">
      <c r="A596" s="113"/>
      <c r="B596" s="113"/>
      <c r="C596" s="113"/>
      <c r="D596" s="113"/>
      <c r="E596" s="110"/>
      <c r="F596" s="113"/>
      <c r="G596" s="113"/>
      <c r="H596" s="113"/>
      <c r="I596" s="113"/>
      <c r="J596" s="113"/>
      <c r="K596" s="113"/>
      <c r="L596" s="10"/>
      <c r="M596" s="113"/>
      <c r="N596" s="113"/>
      <c r="O596" s="113"/>
      <c r="P596" s="113"/>
      <c r="Q596" s="113"/>
      <c r="R596" s="113"/>
      <c r="S596" s="113"/>
      <c r="T596" s="113"/>
      <c r="U596" s="113"/>
      <c r="V596" s="113"/>
      <c r="W596" s="113"/>
      <c r="X596" s="113"/>
      <c r="Y596" s="113"/>
      <c r="Z596" s="113"/>
      <c r="AA596" s="113"/>
      <c r="AB596" s="113"/>
    </row>
    <row r="597">
      <c r="A597" s="113"/>
      <c r="B597" s="113"/>
      <c r="C597" s="113"/>
      <c r="D597" s="113"/>
      <c r="E597" s="110"/>
      <c r="F597" s="113"/>
      <c r="G597" s="113"/>
      <c r="H597" s="113"/>
      <c r="I597" s="113"/>
      <c r="J597" s="113"/>
      <c r="K597" s="113"/>
      <c r="L597" s="10"/>
      <c r="M597" s="113"/>
      <c r="N597" s="113"/>
      <c r="O597" s="113"/>
      <c r="P597" s="113"/>
      <c r="Q597" s="113"/>
      <c r="R597" s="113"/>
      <c r="S597" s="113"/>
      <c r="T597" s="113"/>
      <c r="U597" s="113"/>
      <c r="V597" s="113"/>
      <c r="W597" s="113"/>
      <c r="X597" s="113"/>
      <c r="Y597" s="113"/>
      <c r="Z597" s="113"/>
      <c r="AA597" s="113"/>
      <c r="AB597" s="113"/>
    </row>
    <row r="598">
      <c r="A598" s="113"/>
      <c r="B598" s="113"/>
      <c r="C598" s="113"/>
      <c r="D598" s="113"/>
      <c r="E598" s="110"/>
      <c r="F598" s="113"/>
      <c r="G598" s="113"/>
      <c r="H598" s="113"/>
      <c r="I598" s="113"/>
      <c r="J598" s="113"/>
      <c r="K598" s="113"/>
      <c r="L598" s="10"/>
      <c r="M598" s="113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  <c r="AA598" s="113"/>
      <c r="AB598" s="113"/>
    </row>
    <row r="599">
      <c r="A599" s="113"/>
      <c r="B599" s="113"/>
      <c r="C599" s="113"/>
      <c r="D599" s="113"/>
      <c r="E599" s="110"/>
      <c r="F599" s="113"/>
      <c r="G599" s="113"/>
      <c r="H599" s="113"/>
      <c r="I599" s="113"/>
      <c r="J599" s="113"/>
      <c r="K599" s="113"/>
      <c r="L599" s="10"/>
      <c r="M599" s="113"/>
      <c r="N599" s="113"/>
      <c r="O599" s="113"/>
      <c r="P599" s="113"/>
      <c r="Q599" s="113"/>
      <c r="R599" s="113"/>
      <c r="S599" s="113"/>
      <c r="T599" s="113"/>
      <c r="U599" s="113"/>
      <c r="V599" s="113"/>
      <c r="W599" s="113"/>
      <c r="X599" s="113"/>
      <c r="Y599" s="113"/>
      <c r="Z599" s="113"/>
      <c r="AA599" s="113"/>
      <c r="AB599" s="113"/>
    </row>
    <row r="600">
      <c r="A600" s="113"/>
      <c r="B600" s="113"/>
      <c r="C600" s="113"/>
      <c r="D600" s="113"/>
      <c r="E600" s="110"/>
      <c r="F600" s="113"/>
      <c r="G600" s="113"/>
      <c r="H600" s="113"/>
      <c r="I600" s="113"/>
      <c r="J600" s="113"/>
      <c r="K600" s="113"/>
      <c r="L600" s="10"/>
      <c r="M600" s="113"/>
      <c r="N600" s="113"/>
      <c r="O600" s="113"/>
      <c r="P600" s="113"/>
      <c r="Q600" s="113"/>
      <c r="R600" s="113"/>
      <c r="S600" s="113"/>
      <c r="T600" s="113"/>
      <c r="U600" s="113"/>
      <c r="V600" s="113"/>
      <c r="W600" s="113"/>
      <c r="X600" s="113"/>
      <c r="Y600" s="113"/>
      <c r="Z600" s="113"/>
      <c r="AA600" s="113"/>
      <c r="AB600" s="113"/>
    </row>
    <row r="601">
      <c r="A601" s="113"/>
      <c r="B601" s="113"/>
      <c r="C601" s="113"/>
      <c r="D601" s="113"/>
      <c r="E601" s="110"/>
      <c r="F601" s="113"/>
      <c r="G601" s="113"/>
      <c r="H601" s="113"/>
      <c r="I601" s="113"/>
      <c r="J601" s="113"/>
      <c r="K601" s="113"/>
      <c r="L601" s="10"/>
      <c r="M601" s="113"/>
      <c r="N601" s="113"/>
      <c r="O601" s="113"/>
      <c r="P601" s="113"/>
      <c r="Q601" s="113"/>
      <c r="R601" s="113"/>
      <c r="S601" s="113"/>
      <c r="T601" s="113"/>
      <c r="U601" s="113"/>
      <c r="V601" s="113"/>
      <c r="W601" s="113"/>
      <c r="X601" s="113"/>
      <c r="Y601" s="113"/>
      <c r="Z601" s="113"/>
      <c r="AA601" s="113"/>
      <c r="AB601" s="113"/>
    </row>
    <row r="602">
      <c r="A602" s="113"/>
      <c r="B602" s="113"/>
      <c r="C602" s="113"/>
      <c r="D602" s="113"/>
      <c r="E602" s="110"/>
      <c r="F602" s="113"/>
      <c r="G602" s="113"/>
      <c r="H602" s="113"/>
      <c r="I602" s="113"/>
      <c r="J602" s="113"/>
      <c r="K602" s="113"/>
      <c r="L602" s="10"/>
      <c r="M602" s="113"/>
      <c r="N602" s="113"/>
      <c r="O602" s="113"/>
      <c r="P602" s="113"/>
      <c r="Q602" s="113"/>
      <c r="R602" s="113"/>
      <c r="S602" s="113"/>
      <c r="T602" s="113"/>
      <c r="U602" s="113"/>
      <c r="V602" s="113"/>
      <c r="W602" s="113"/>
      <c r="X602" s="113"/>
      <c r="Y602" s="113"/>
      <c r="Z602" s="113"/>
      <c r="AA602" s="113"/>
      <c r="AB602" s="113"/>
    </row>
    <row r="603">
      <c r="A603" s="113"/>
      <c r="B603" s="113"/>
      <c r="C603" s="113"/>
      <c r="D603" s="113"/>
      <c r="E603" s="110"/>
      <c r="F603" s="113"/>
      <c r="G603" s="113"/>
      <c r="H603" s="113"/>
      <c r="I603" s="113"/>
      <c r="J603" s="113"/>
      <c r="K603" s="113"/>
      <c r="L603" s="10"/>
      <c r="M603" s="113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  <c r="AA603" s="113"/>
      <c r="AB603" s="113"/>
    </row>
    <row r="604">
      <c r="A604" s="113"/>
      <c r="B604" s="113"/>
      <c r="C604" s="113"/>
      <c r="D604" s="113"/>
      <c r="E604" s="110"/>
      <c r="F604" s="113"/>
      <c r="G604" s="113"/>
      <c r="H604" s="113"/>
      <c r="I604" s="113"/>
      <c r="J604" s="113"/>
      <c r="K604" s="113"/>
      <c r="L604" s="10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  <c r="AA604" s="113"/>
      <c r="AB604" s="113"/>
    </row>
    <row r="605">
      <c r="A605" s="113"/>
      <c r="B605" s="113"/>
      <c r="C605" s="113"/>
      <c r="D605" s="113"/>
      <c r="E605" s="110"/>
      <c r="F605" s="113"/>
      <c r="G605" s="113"/>
      <c r="H605" s="113"/>
      <c r="I605" s="113"/>
      <c r="J605" s="113"/>
      <c r="K605" s="113"/>
      <c r="L605" s="10"/>
      <c r="M605" s="113"/>
      <c r="N605" s="113"/>
      <c r="O605" s="113"/>
      <c r="P605" s="113"/>
      <c r="Q605" s="113"/>
      <c r="R605" s="113"/>
      <c r="S605" s="113"/>
      <c r="T605" s="113"/>
      <c r="U605" s="113"/>
      <c r="V605" s="113"/>
      <c r="W605" s="113"/>
      <c r="X605" s="113"/>
      <c r="Y605" s="113"/>
      <c r="Z605" s="113"/>
      <c r="AA605" s="113"/>
      <c r="AB605" s="113"/>
    </row>
    <row r="606">
      <c r="A606" s="113"/>
      <c r="B606" s="113"/>
      <c r="C606" s="113"/>
      <c r="D606" s="113"/>
      <c r="E606" s="110"/>
      <c r="F606" s="113"/>
      <c r="G606" s="113"/>
      <c r="H606" s="113"/>
      <c r="I606" s="113"/>
      <c r="J606" s="113"/>
      <c r="K606" s="113"/>
      <c r="L606" s="10"/>
      <c r="M606" s="113"/>
      <c r="N606" s="113"/>
      <c r="O606" s="113"/>
      <c r="P606" s="113"/>
      <c r="Q606" s="113"/>
      <c r="R606" s="113"/>
      <c r="S606" s="113"/>
      <c r="T606" s="113"/>
      <c r="U606" s="113"/>
      <c r="V606" s="113"/>
      <c r="W606" s="113"/>
      <c r="X606" s="113"/>
      <c r="Y606" s="113"/>
      <c r="Z606" s="113"/>
      <c r="AA606" s="113"/>
      <c r="AB606" s="113"/>
    </row>
    <row r="607">
      <c r="A607" s="113"/>
      <c r="B607" s="113"/>
      <c r="C607" s="113"/>
      <c r="D607" s="113"/>
      <c r="E607" s="110"/>
      <c r="F607" s="113"/>
      <c r="G607" s="113"/>
      <c r="H607" s="113"/>
      <c r="I607" s="113"/>
      <c r="J607" s="113"/>
      <c r="K607" s="113"/>
      <c r="L607" s="10"/>
      <c r="M607" s="113"/>
      <c r="N607" s="113"/>
      <c r="O607" s="113"/>
      <c r="P607" s="113"/>
      <c r="Q607" s="113"/>
      <c r="R607" s="113"/>
      <c r="S607" s="113"/>
      <c r="T607" s="113"/>
      <c r="U607" s="113"/>
      <c r="V607" s="113"/>
      <c r="W607" s="113"/>
      <c r="X607" s="113"/>
      <c r="Y607" s="113"/>
      <c r="Z607" s="113"/>
      <c r="AA607" s="113"/>
      <c r="AB607" s="113"/>
    </row>
    <row r="608">
      <c r="A608" s="113"/>
      <c r="B608" s="113"/>
      <c r="C608" s="113"/>
      <c r="D608" s="113"/>
      <c r="E608" s="110"/>
      <c r="F608" s="113"/>
      <c r="G608" s="113"/>
      <c r="H608" s="113"/>
      <c r="I608" s="113"/>
      <c r="J608" s="113"/>
      <c r="K608" s="113"/>
      <c r="L608" s="10"/>
      <c r="M608" s="113"/>
      <c r="N608" s="113"/>
      <c r="O608" s="113"/>
      <c r="P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  <c r="AA608" s="113"/>
      <c r="AB608" s="113"/>
    </row>
    <row r="609">
      <c r="A609" s="113"/>
      <c r="B609" s="113"/>
      <c r="C609" s="113"/>
      <c r="D609" s="113"/>
      <c r="E609" s="110"/>
      <c r="F609" s="113"/>
      <c r="G609" s="113"/>
      <c r="H609" s="113"/>
      <c r="I609" s="113"/>
      <c r="J609" s="113"/>
      <c r="K609" s="113"/>
      <c r="L609" s="10"/>
      <c r="M609" s="113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  <c r="AA609" s="113"/>
      <c r="AB609" s="113"/>
    </row>
    <row r="610">
      <c r="A610" s="113"/>
      <c r="B610" s="113"/>
      <c r="C610" s="113"/>
      <c r="D610" s="113"/>
      <c r="E610" s="110"/>
      <c r="F610" s="113"/>
      <c r="G610" s="113"/>
      <c r="H610" s="113"/>
      <c r="I610" s="113"/>
      <c r="J610" s="113"/>
      <c r="K610" s="113"/>
      <c r="L610" s="10"/>
      <c r="M610" s="113"/>
      <c r="N610" s="113"/>
      <c r="O610" s="113"/>
      <c r="P610" s="113"/>
      <c r="Q610" s="113"/>
      <c r="R610" s="113"/>
      <c r="S610" s="113"/>
      <c r="T610" s="113"/>
      <c r="U610" s="113"/>
      <c r="V610" s="113"/>
      <c r="W610" s="113"/>
      <c r="X610" s="113"/>
      <c r="Y610" s="113"/>
      <c r="Z610" s="113"/>
      <c r="AA610" s="113"/>
      <c r="AB610" s="113"/>
    </row>
    <row r="611">
      <c r="A611" s="113"/>
      <c r="B611" s="113"/>
      <c r="C611" s="113"/>
      <c r="D611" s="113"/>
      <c r="E611" s="110"/>
      <c r="F611" s="113"/>
      <c r="G611" s="113"/>
      <c r="H611" s="113"/>
      <c r="I611" s="113"/>
      <c r="J611" s="113"/>
      <c r="K611" s="113"/>
      <c r="L611" s="10"/>
      <c r="M611" s="113"/>
      <c r="N611" s="113"/>
      <c r="O611" s="113"/>
      <c r="P611" s="113"/>
      <c r="Q611" s="113"/>
      <c r="R611" s="113"/>
      <c r="S611" s="113"/>
      <c r="T611" s="113"/>
      <c r="U611" s="113"/>
      <c r="V611" s="113"/>
      <c r="W611" s="113"/>
      <c r="X611" s="113"/>
      <c r="Y611" s="113"/>
      <c r="Z611" s="113"/>
      <c r="AA611" s="113"/>
      <c r="AB611" s="113"/>
    </row>
    <row r="612">
      <c r="A612" s="113"/>
      <c r="B612" s="113"/>
      <c r="C612" s="113"/>
      <c r="D612" s="113"/>
      <c r="E612" s="110"/>
      <c r="F612" s="113"/>
      <c r="G612" s="113"/>
      <c r="H612" s="113"/>
      <c r="I612" s="113"/>
      <c r="J612" s="113"/>
      <c r="K612" s="113"/>
      <c r="L612" s="10"/>
      <c r="M612" s="113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  <c r="AA612" s="113"/>
      <c r="AB612" s="113"/>
    </row>
    <row r="613">
      <c r="A613" s="113"/>
      <c r="B613" s="113"/>
      <c r="C613" s="113"/>
      <c r="D613" s="113"/>
      <c r="E613" s="110"/>
      <c r="F613" s="113"/>
      <c r="G613" s="113"/>
      <c r="H613" s="113"/>
      <c r="I613" s="113"/>
      <c r="J613" s="113"/>
      <c r="K613" s="113"/>
      <c r="L613" s="10"/>
      <c r="M613" s="113"/>
      <c r="N613" s="113"/>
      <c r="O613" s="113"/>
      <c r="P613" s="113"/>
      <c r="Q613" s="113"/>
      <c r="R613" s="113"/>
      <c r="S613" s="113"/>
      <c r="T613" s="113"/>
      <c r="U613" s="113"/>
      <c r="V613" s="113"/>
      <c r="W613" s="113"/>
      <c r="X613" s="113"/>
      <c r="Y613" s="113"/>
      <c r="Z613" s="113"/>
      <c r="AA613" s="113"/>
      <c r="AB613" s="113"/>
    </row>
    <row r="614">
      <c r="A614" s="113"/>
      <c r="B614" s="113"/>
      <c r="C614" s="113"/>
      <c r="D614" s="113"/>
      <c r="E614" s="110"/>
      <c r="F614" s="113"/>
      <c r="G614" s="113"/>
      <c r="H614" s="113"/>
      <c r="I614" s="113"/>
      <c r="J614" s="113"/>
      <c r="K614" s="113"/>
      <c r="L614" s="10"/>
      <c r="M614" s="113"/>
      <c r="N614" s="113"/>
      <c r="O614" s="113"/>
      <c r="P614" s="113"/>
      <c r="Q614" s="113"/>
      <c r="R614" s="113"/>
      <c r="S614" s="113"/>
      <c r="T614" s="113"/>
      <c r="U614" s="113"/>
      <c r="V614" s="113"/>
      <c r="W614" s="113"/>
      <c r="X614" s="113"/>
      <c r="Y614" s="113"/>
      <c r="Z614" s="113"/>
      <c r="AA614" s="113"/>
      <c r="AB614" s="113"/>
    </row>
    <row r="615">
      <c r="A615" s="113"/>
      <c r="B615" s="113"/>
      <c r="C615" s="113"/>
      <c r="D615" s="113"/>
      <c r="E615" s="110"/>
      <c r="F615" s="113"/>
      <c r="G615" s="113"/>
      <c r="H615" s="113"/>
      <c r="I615" s="113"/>
      <c r="J615" s="113"/>
      <c r="K615" s="113"/>
      <c r="L615" s="10"/>
      <c r="M615" s="113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  <c r="AA615" s="113"/>
      <c r="AB615" s="113"/>
    </row>
    <row r="616">
      <c r="A616" s="113"/>
      <c r="B616" s="113"/>
      <c r="C616" s="113"/>
      <c r="D616" s="113"/>
      <c r="E616" s="110"/>
      <c r="F616" s="113"/>
      <c r="G616" s="113"/>
      <c r="H616" s="113"/>
      <c r="I616" s="113"/>
      <c r="J616" s="113"/>
      <c r="K616" s="113"/>
      <c r="L616" s="10"/>
      <c r="M616" s="113"/>
      <c r="N616" s="113"/>
      <c r="O616" s="113"/>
      <c r="P616" s="113"/>
      <c r="Q616" s="113"/>
      <c r="R616" s="113"/>
      <c r="S616" s="113"/>
      <c r="T616" s="113"/>
      <c r="U616" s="113"/>
      <c r="V616" s="113"/>
      <c r="W616" s="113"/>
      <c r="X616" s="113"/>
      <c r="Y616" s="113"/>
      <c r="Z616" s="113"/>
      <c r="AA616" s="113"/>
      <c r="AB616" s="113"/>
    </row>
    <row r="617">
      <c r="A617" s="113"/>
      <c r="B617" s="113"/>
      <c r="C617" s="113"/>
      <c r="D617" s="113"/>
      <c r="E617" s="110"/>
      <c r="F617" s="113"/>
      <c r="G617" s="113"/>
      <c r="H617" s="113"/>
      <c r="I617" s="113"/>
      <c r="J617" s="113"/>
      <c r="K617" s="113"/>
      <c r="L617" s="10"/>
      <c r="M617" s="113"/>
      <c r="N617" s="113"/>
      <c r="O617" s="113"/>
      <c r="P617" s="113"/>
      <c r="Q617" s="113"/>
      <c r="R617" s="113"/>
      <c r="S617" s="113"/>
      <c r="T617" s="113"/>
      <c r="U617" s="113"/>
      <c r="V617" s="113"/>
      <c r="W617" s="113"/>
      <c r="X617" s="113"/>
      <c r="Y617" s="113"/>
      <c r="Z617" s="113"/>
      <c r="AA617" s="113"/>
      <c r="AB617" s="113"/>
    </row>
    <row r="618">
      <c r="A618" s="113"/>
      <c r="B618" s="113"/>
      <c r="C618" s="113"/>
      <c r="D618" s="113"/>
      <c r="E618" s="110"/>
      <c r="F618" s="113"/>
      <c r="G618" s="113"/>
      <c r="H618" s="113"/>
      <c r="I618" s="113"/>
      <c r="J618" s="113"/>
      <c r="K618" s="113"/>
      <c r="L618" s="10"/>
      <c r="M618" s="113"/>
      <c r="N618" s="113"/>
      <c r="O618" s="113"/>
      <c r="P618" s="113"/>
      <c r="Q618" s="113"/>
      <c r="R618" s="113"/>
      <c r="S618" s="113"/>
      <c r="T618" s="113"/>
      <c r="U618" s="113"/>
      <c r="V618" s="113"/>
      <c r="W618" s="113"/>
      <c r="X618" s="113"/>
      <c r="Y618" s="113"/>
      <c r="Z618" s="113"/>
      <c r="AA618" s="113"/>
      <c r="AB618" s="113"/>
    </row>
    <row r="619">
      <c r="A619" s="113"/>
      <c r="B619" s="113"/>
      <c r="C619" s="113"/>
      <c r="D619" s="113"/>
      <c r="E619" s="110"/>
      <c r="F619" s="113"/>
      <c r="G619" s="113"/>
      <c r="H619" s="113"/>
      <c r="I619" s="113"/>
      <c r="J619" s="113"/>
      <c r="K619" s="113"/>
      <c r="L619" s="10"/>
      <c r="M619" s="113"/>
      <c r="N619" s="113"/>
      <c r="O619" s="113"/>
      <c r="P619" s="113"/>
      <c r="Q619" s="113"/>
      <c r="R619" s="113"/>
      <c r="S619" s="113"/>
      <c r="T619" s="113"/>
      <c r="U619" s="113"/>
      <c r="V619" s="113"/>
      <c r="W619" s="113"/>
      <c r="X619" s="113"/>
      <c r="Y619" s="113"/>
      <c r="Z619" s="113"/>
      <c r="AA619" s="113"/>
      <c r="AB619" s="113"/>
    </row>
    <row r="620">
      <c r="A620" s="113"/>
      <c r="B620" s="113"/>
      <c r="C620" s="113"/>
      <c r="D620" s="113"/>
      <c r="E620" s="110"/>
      <c r="F620" s="113"/>
      <c r="G620" s="113"/>
      <c r="H620" s="113"/>
      <c r="I620" s="113"/>
      <c r="J620" s="113"/>
      <c r="K620" s="113"/>
      <c r="L620" s="10"/>
      <c r="M620" s="113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  <c r="AA620" s="113"/>
      <c r="AB620" s="113"/>
    </row>
    <row r="621">
      <c r="A621" s="113"/>
      <c r="B621" s="113"/>
      <c r="C621" s="113"/>
      <c r="D621" s="113"/>
      <c r="E621" s="110"/>
      <c r="F621" s="113"/>
      <c r="G621" s="113"/>
      <c r="H621" s="113"/>
      <c r="I621" s="113"/>
      <c r="J621" s="113"/>
      <c r="K621" s="113"/>
      <c r="L621" s="10"/>
      <c r="M621" s="113"/>
      <c r="N621" s="113"/>
      <c r="O621" s="113"/>
      <c r="P621" s="113"/>
      <c r="Q621" s="113"/>
      <c r="R621" s="113"/>
      <c r="S621" s="113"/>
      <c r="T621" s="113"/>
      <c r="U621" s="113"/>
      <c r="V621" s="113"/>
      <c r="W621" s="113"/>
      <c r="X621" s="113"/>
      <c r="Y621" s="113"/>
      <c r="Z621" s="113"/>
      <c r="AA621" s="113"/>
      <c r="AB621" s="113"/>
    </row>
    <row r="622">
      <c r="A622" s="113"/>
      <c r="B622" s="113"/>
      <c r="C622" s="113"/>
      <c r="D622" s="113"/>
      <c r="E622" s="110"/>
      <c r="F622" s="113"/>
      <c r="G622" s="113"/>
      <c r="H622" s="113"/>
      <c r="I622" s="113"/>
      <c r="J622" s="113"/>
      <c r="K622" s="113"/>
      <c r="L622" s="10"/>
      <c r="M622" s="113"/>
      <c r="N622" s="113"/>
      <c r="O622" s="113"/>
      <c r="P622" s="113"/>
      <c r="Q622" s="113"/>
      <c r="R622" s="113"/>
      <c r="S622" s="113"/>
      <c r="T622" s="113"/>
      <c r="U622" s="113"/>
      <c r="V622" s="113"/>
      <c r="W622" s="113"/>
      <c r="X622" s="113"/>
      <c r="Y622" s="113"/>
      <c r="Z622" s="113"/>
      <c r="AA622" s="113"/>
      <c r="AB622" s="113"/>
    </row>
    <row r="623">
      <c r="A623" s="113"/>
      <c r="B623" s="113"/>
      <c r="C623" s="113"/>
      <c r="D623" s="113"/>
      <c r="E623" s="110"/>
      <c r="F623" s="113"/>
      <c r="G623" s="113"/>
      <c r="H623" s="113"/>
      <c r="I623" s="113"/>
      <c r="J623" s="113"/>
      <c r="K623" s="113"/>
      <c r="L623" s="10"/>
      <c r="M623" s="113"/>
      <c r="N623" s="113"/>
      <c r="O623" s="113"/>
      <c r="P623" s="113"/>
      <c r="Q623" s="113"/>
      <c r="R623" s="113"/>
      <c r="S623" s="113"/>
      <c r="T623" s="113"/>
      <c r="U623" s="113"/>
      <c r="V623" s="113"/>
      <c r="W623" s="113"/>
      <c r="X623" s="113"/>
      <c r="Y623" s="113"/>
      <c r="Z623" s="113"/>
      <c r="AA623" s="113"/>
      <c r="AB623" s="113"/>
    </row>
    <row r="624">
      <c r="A624" s="113"/>
      <c r="B624" s="113"/>
      <c r="C624" s="113"/>
      <c r="D624" s="113"/>
      <c r="E624" s="110"/>
      <c r="F624" s="113"/>
      <c r="G624" s="113"/>
      <c r="H624" s="113"/>
      <c r="I624" s="113"/>
      <c r="J624" s="113"/>
      <c r="K624" s="113"/>
      <c r="L624" s="10"/>
      <c r="M624" s="113"/>
      <c r="N624" s="113"/>
      <c r="O624" s="113"/>
      <c r="P624" s="113"/>
      <c r="Q624" s="113"/>
      <c r="R624" s="113"/>
      <c r="S624" s="113"/>
      <c r="T624" s="113"/>
      <c r="U624" s="113"/>
      <c r="V624" s="113"/>
      <c r="W624" s="113"/>
      <c r="X624" s="113"/>
      <c r="Y624" s="113"/>
      <c r="Z624" s="113"/>
      <c r="AA624" s="113"/>
      <c r="AB624" s="113"/>
    </row>
    <row r="625">
      <c r="A625" s="113"/>
      <c r="B625" s="113"/>
      <c r="C625" s="113"/>
      <c r="D625" s="113"/>
      <c r="E625" s="110"/>
      <c r="F625" s="113"/>
      <c r="G625" s="113"/>
      <c r="H625" s="113"/>
      <c r="I625" s="113"/>
      <c r="J625" s="113"/>
      <c r="K625" s="113"/>
      <c r="L625" s="10"/>
      <c r="M625" s="113"/>
      <c r="N625" s="113"/>
      <c r="O625" s="113"/>
      <c r="P625" s="113"/>
      <c r="Q625" s="113"/>
      <c r="R625" s="113"/>
      <c r="S625" s="113"/>
      <c r="T625" s="113"/>
      <c r="U625" s="113"/>
      <c r="V625" s="113"/>
      <c r="W625" s="113"/>
      <c r="X625" s="113"/>
      <c r="Y625" s="113"/>
      <c r="Z625" s="113"/>
      <c r="AA625" s="113"/>
      <c r="AB625" s="113"/>
    </row>
    <row r="626">
      <c r="A626" s="113"/>
      <c r="B626" s="113"/>
      <c r="C626" s="113"/>
      <c r="D626" s="113"/>
      <c r="E626" s="110"/>
      <c r="F626" s="113"/>
      <c r="G626" s="113"/>
      <c r="H626" s="113"/>
      <c r="I626" s="113"/>
      <c r="J626" s="113"/>
      <c r="K626" s="113"/>
      <c r="L626" s="10"/>
      <c r="M626" s="113"/>
      <c r="N626" s="113"/>
      <c r="O626" s="113"/>
      <c r="P626" s="113"/>
      <c r="Q626" s="113"/>
      <c r="R626" s="113"/>
      <c r="S626" s="113"/>
      <c r="T626" s="113"/>
      <c r="U626" s="113"/>
      <c r="V626" s="113"/>
      <c r="W626" s="113"/>
      <c r="X626" s="113"/>
      <c r="Y626" s="113"/>
      <c r="Z626" s="113"/>
      <c r="AA626" s="113"/>
      <c r="AB626" s="113"/>
    </row>
    <row r="627">
      <c r="A627" s="113"/>
      <c r="B627" s="113"/>
      <c r="C627" s="113"/>
      <c r="D627" s="113"/>
      <c r="E627" s="110"/>
      <c r="F627" s="113"/>
      <c r="G627" s="113"/>
      <c r="H627" s="113"/>
      <c r="I627" s="113"/>
      <c r="J627" s="113"/>
      <c r="K627" s="113"/>
      <c r="L627" s="10"/>
      <c r="M627" s="113"/>
      <c r="N627" s="113"/>
      <c r="O627" s="113"/>
      <c r="P627" s="113"/>
      <c r="Q627" s="113"/>
      <c r="R627" s="113"/>
      <c r="S627" s="113"/>
      <c r="T627" s="113"/>
      <c r="U627" s="113"/>
      <c r="V627" s="113"/>
      <c r="W627" s="113"/>
      <c r="X627" s="113"/>
      <c r="Y627" s="113"/>
      <c r="Z627" s="113"/>
      <c r="AA627" s="113"/>
      <c r="AB627" s="113"/>
    </row>
    <row r="628">
      <c r="A628" s="113"/>
      <c r="B628" s="113"/>
      <c r="C628" s="113"/>
      <c r="D628" s="113"/>
      <c r="E628" s="110"/>
      <c r="F628" s="113"/>
      <c r="G628" s="113"/>
      <c r="H628" s="113"/>
      <c r="I628" s="113"/>
      <c r="J628" s="113"/>
      <c r="K628" s="113"/>
      <c r="L628" s="10"/>
      <c r="M628" s="113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  <c r="AA628" s="113"/>
      <c r="AB628" s="113"/>
    </row>
    <row r="629">
      <c r="A629" s="113"/>
      <c r="B629" s="113"/>
      <c r="C629" s="113"/>
      <c r="D629" s="113"/>
      <c r="E629" s="110"/>
      <c r="F629" s="113"/>
      <c r="G629" s="113"/>
      <c r="H629" s="113"/>
      <c r="I629" s="113"/>
      <c r="J629" s="113"/>
      <c r="K629" s="113"/>
      <c r="L629" s="10"/>
      <c r="M629" s="113"/>
      <c r="N629" s="113"/>
      <c r="O629" s="113"/>
      <c r="P629" s="113"/>
      <c r="Q629" s="113"/>
      <c r="R629" s="113"/>
      <c r="S629" s="113"/>
      <c r="T629" s="113"/>
      <c r="U629" s="113"/>
      <c r="V629" s="113"/>
      <c r="W629" s="113"/>
      <c r="X629" s="113"/>
      <c r="Y629" s="113"/>
      <c r="Z629" s="113"/>
      <c r="AA629" s="113"/>
      <c r="AB629" s="113"/>
    </row>
    <row r="630">
      <c r="A630" s="113"/>
      <c r="B630" s="113"/>
      <c r="C630" s="113"/>
      <c r="D630" s="113"/>
      <c r="E630" s="110"/>
      <c r="F630" s="113"/>
      <c r="G630" s="113"/>
      <c r="H630" s="113"/>
      <c r="I630" s="113"/>
      <c r="J630" s="113"/>
      <c r="K630" s="113"/>
      <c r="L630" s="10"/>
      <c r="M630" s="113"/>
      <c r="N630" s="113"/>
      <c r="O630" s="113"/>
      <c r="P630" s="113"/>
      <c r="Q630" s="113"/>
      <c r="R630" s="113"/>
      <c r="S630" s="113"/>
      <c r="T630" s="113"/>
      <c r="U630" s="113"/>
      <c r="V630" s="113"/>
      <c r="W630" s="113"/>
      <c r="X630" s="113"/>
      <c r="Y630" s="113"/>
      <c r="Z630" s="113"/>
      <c r="AA630" s="113"/>
      <c r="AB630" s="113"/>
    </row>
    <row r="631">
      <c r="A631" s="113"/>
      <c r="B631" s="113"/>
      <c r="C631" s="113"/>
      <c r="D631" s="113"/>
      <c r="E631" s="110"/>
      <c r="F631" s="113"/>
      <c r="G631" s="113"/>
      <c r="H631" s="113"/>
      <c r="I631" s="113"/>
      <c r="J631" s="113"/>
      <c r="K631" s="113"/>
      <c r="L631" s="10"/>
      <c r="M631" s="113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  <c r="AA631" s="113"/>
      <c r="AB631" s="113"/>
    </row>
    <row r="632">
      <c r="A632" s="113"/>
      <c r="B632" s="113"/>
      <c r="C632" s="113"/>
      <c r="D632" s="113"/>
      <c r="E632" s="110"/>
      <c r="F632" s="113"/>
      <c r="G632" s="113"/>
      <c r="H632" s="113"/>
      <c r="I632" s="113"/>
      <c r="J632" s="113"/>
      <c r="K632" s="113"/>
      <c r="L632" s="10"/>
      <c r="M632" s="113"/>
      <c r="N632" s="113"/>
      <c r="O632" s="113"/>
      <c r="P632" s="113"/>
      <c r="Q632" s="113"/>
      <c r="R632" s="113"/>
      <c r="S632" s="113"/>
      <c r="T632" s="113"/>
      <c r="U632" s="113"/>
      <c r="V632" s="113"/>
      <c r="W632" s="113"/>
      <c r="X632" s="113"/>
      <c r="Y632" s="113"/>
      <c r="Z632" s="113"/>
      <c r="AA632" s="113"/>
      <c r="AB632" s="113"/>
    </row>
    <row r="633">
      <c r="A633" s="113"/>
      <c r="B633" s="113"/>
      <c r="C633" s="113"/>
      <c r="D633" s="113"/>
      <c r="E633" s="110"/>
      <c r="F633" s="113"/>
      <c r="G633" s="113"/>
      <c r="H633" s="113"/>
      <c r="I633" s="113"/>
      <c r="J633" s="113"/>
      <c r="K633" s="113"/>
      <c r="L633" s="10"/>
      <c r="M633" s="113"/>
      <c r="N633" s="113"/>
      <c r="O633" s="113"/>
      <c r="P633" s="113"/>
      <c r="Q633" s="113"/>
      <c r="R633" s="113"/>
      <c r="S633" s="113"/>
      <c r="T633" s="113"/>
      <c r="U633" s="113"/>
      <c r="V633" s="113"/>
      <c r="W633" s="113"/>
      <c r="X633" s="113"/>
      <c r="Y633" s="113"/>
      <c r="Z633" s="113"/>
      <c r="AA633" s="113"/>
      <c r="AB633" s="113"/>
    </row>
    <row r="634">
      <c r="A634" s="113"/>
      <c r="B634" s="113"/>
      <c r="C634" s="113"/>
      <c r="D634" s="113"/>
      <c r="E634" s="110"/>
      <c r="F634" s="113"/>
      <c r="G634" s="113"/>
      <c r="H634" s="113"/>
      <c r="I634" s="113"/>
      <c r="J634" s="113"/>
      <c r="K634" s="113"/>
      <c r="L634" s="10"/>
      <c r="M634" s="113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  <c r="AA634" s="113"/>
      <c r="AB634" s="113"/>
    </row>
    <row r="635">
      <c r="A635" s="113"/>
      <c r="B635" s="113"/>
      <c r="C635" s="113"/>
      <c r="D635" s="113"/>
      <c r="E635" s="110"/>
      <c r="F635" s="113"/>
      <c r="G635" s="113"/>
      <c r="H635" s="113"/>
      <c r="I635" s="113"/>
      <c r="J635" s="113"/>
      <c r="K635" s="113"/>
      <c r="L635" s="10"/>
      <c r="M635" s="113"/>
      <c r="N635" s="113"/>
      <c r="O635" s="113"/>
      <c r="P635" s="113"/>
      <c r="Q635" s="113"/>
      <c r="R635" s="113"/>
      <c r="S635" s="113"/>
      <c r="T635" s="113"/>
      <c r="U635" s="113"/>
      <c r="V635" s="113"/>
      <c r="W635" s="113"/>
      <c r="X635" s="113"/>
      <c r="Y635" s="113"/>
      <c r="Z635" s="113"/>
      <c r="AA635" s="113"/>
      <c r="AB635" s="113"/>
    </row>
    <row r="636">
      <c r="A636" s="113"/>
      <c r="B636" s="113"/>
      <c r="C636" s="113"/>
      <c r="D636" s="113"/>
      <c r="E636" s="110"/>
      <c r="F636" s="113"/>
      <c r="G636" s="113"/>
      <c r="H636" s="113"/>
      <c r="I636" s="113"/>
      <c r="J636" s="113"/>
      <c r="K636" s="113"/>
      <c r="L636" s="10"/>
      <c r="M636" s="113"/>
      <c r="N636" s="113"/>
      <c r="O636" s="113"/>
      <c r="P636" s="113"/>
      <c r="Q636" s="113"/>
      <c r="R636" s="113"/>
      <c r="S636" s="113"/>
      <c r="T636" s="113"/>
      <c r="U636" s="113"/>
      <c r="V636" s="113"/>
      <c r="W636" s="113"/>
      <c r="X636" s="113"/>
      <c r="Y636" s="113"/>
      <c r="Z636" s="113"/>
      <c r="AA636" s="113"/>
      <c r="AB636" s="113"/>
    </row>
    <row r="637">
      <c r="A637" s="113"/>
      <c r="B637" s="113"/>
      <c r="C637" s="113"/>
      <c r="D637" s="113"/>
      <c r="E637" s="110"/>
      <c r="F637" s="113"/>
      <c r="G637" s="113"/>
      <c r="H637" s="113"/>
      <c r="I637" s="113"/>
      <c r="J637" s="113"/>
      <c r="K637" s="113"/>
      <c r="L637" s="10"/>
      <c r="M637" s="113"/>
      <c r="N637" s="113"/>
      <c r="O637" s="113"/>
      <c r="P637" s="113"/>
      <c r="Q637" s="113"/>
      <c r="R637" s="113"/>
      <c r="S637" s="113"/>
      <c r="T637" s="113"/>
      <c r="U637" s="113"/>
      <c r="V637" s="113"/>
      <c r="W637" s="113"/>
      <c r="X637" s="113"/>
      <c r="Y637" s="113"/>
      <c r="Z637" s="113"/>
      <c r="AA637" s="113"/>
      <c r="AB637" s="113"/>
    </row>
    <row r="638">
      <c r="A638" s="113"/>
      <c r="B638" s="113"/>
      <c r="C638" s="113"/>
      <c r="D638" s="113"/>
      <c r="E638" s="110"/>
      <c r="F638" s="113"/>
      <c r="G638" s="113"/>
      <c r="H638" s="113"/>
      <c r="I638" s="113"/>
      <c r="J638" s="113"/>
      <c r="K638" s="113"/>
      <c r="L638" s="10"/>
      <c r="M638" s="113"/>
      <c r="N638" s="113"/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  <c r="AA638" s="113"/>
      <c r="AB638" s="113"/>
    </row>
    <row r="639">
      <c r="A639" s="113"/>
      <c r="B639" s="113"/>
      <c r="C639" s="113"/>
      <c r="D639" s="113"/>
      <c r="E639" s="110"/>
      <c r="F639" s="113"/>
      <c r="G639" s="113"/>
      <c r="H639" s="113"/>
      <c r="I639" s="113"/>
      <c r="J639" s="113"/>
      <c r="K639" s="113"/>
      <c r="L639" s="10"/>
      <c r="M639" s="113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  <c r="AA639" s="113"/>
      <c r="AB639" s="113"/>
    </row>
    <row r="640">
      <c r="A640" s="113"/>
      <c r="B640" s="113"/>
      <c r="C640" s="113"/>
      <c r="D640" s="113"/>
      <c r="E640" s="110"/>
      <c r="F640" s="113"/>
      <c r="G640" s="113"/>
      <c r="H640" s="113"/>
      <c r="I640" s="113"/>
      <c r="J640" s="113"/>
      <c r="K640" s="113"/>
      <c r="L640" s="10"/>
      <c r="M640" s="113"/>
      <c r="N640" s="113"/>
      <c r="O640" s="113"/>
      <c r="P640" s="113"/>
      <c r="Q640" s="113"/>
      <c r="R640" s="113"/>
      <c r="S640" s="113"/>
      <c r="T640" s="113"/>
      <c r="U640" s="113"/>
      <c r="V640" s="113"/>
      <c r="W640" s="113"/>
      <c r="X640" s="113"/>
      <c r="Y640" s="113"/>
      <c r="Z640" s="113"/>
      <c r="AA640" s="113"/>
      <c r="AB640" s="113"/>
    </row>
    <row r="641">
      <c r="A641" s="113"/>
      <c r="B641" s="113"/>
      <c r="C641" s="113"/>
      <c r="D641" s="113"/>
      <c r="E641" s="110"/>
      <c r="F641" s="113"/>
      <c r="G641" s="113"/>
      <c r="H641" s="113"/>
      <c r="I641" s="113"/>
      <c r="J641" s="113"/>
      <c r="K641" s="113"/>
      <c r="L641" s="10"/>
      <c r="M641" s="113"/>
      <c r="N641" s="113"/>
      <c r="O641" s="113"/>
      <c r="P641" s="113"/>
      <c r="Q641" s="113"/>
      <c r="R641" s="113"/>
      <c r="S641" s="113"/>
      <c r="T641" s="113"/>
      <c r="U641" s="113"/>
      <c r="V641" s="113"/>
      <c r="W641" s="113"/>
      <c r="X641" s="113"/>
      <c r="Y641" s="113"/>
      <c r="Z641" s="113"/>
      <c r="AA641" s="113"/>
      <c r="AB641" s="113"/>
    </row>
    <row r="642">
      <c r="A642" s="113"/>
      <c r="B642" s="113"/>
      <c r="C642" s="113"/>
      <c r="D642" s="113"/>
      <c r="E642" s="110"/>
      <c r="F642" s="113"/>
      <c r="G642" s="113"/>
      <c r="H642" s="113"/>
      <c r="I642" s="113"/>
      <c r="J642" s="113"/>
      <c r="K642" s="113"/>
      <c r="L642" s="10"/>
      <c r="M642" s="113"/>
      <c r="N642" s="113"/>
      <c r="O642" s="113"/>
      <c r="P642" s="113"/>
      <c r="Q642" s="113"/>
      <c r="R642" s="113"/>
      <c r="S642" s="113"/>
      <c r="T642" s="113"/>
      <c r="U642" s="113"/>
      <c r="V642" s="113"/>
      <c r="W642" s="113"/>
      <c r="X642" s="113"/>
      <c r="Y642" s="113"/>
      <c r="Z642" s="113"/>
      <c r="AA642" s="113"/>
      <c r="AB642" s="113"/>
    </row>
    <row r="643">
      <c r="A643" s="113"/>
      <c r="B643" s="113"/>
      <c r="C643" s="113"/>
      <c r="D643" s="113"/>
      <c r="E643" s="110"/>
      <c r="F643" s="113"/>
      <c r="G643" s="113"/>
      <c r="H643" s="113"/>
      <c r="I643" s="113"/>
      <c r="J643" s="113"/>
      <c r="K643" s="113"/>
      <c r="L643" s="10"/>
      <c r="M643" s="113"/>
      <c r="N643" s="113"/>
      <c r="O643" s="113"/>
      <c r="P643" s="113"/>
      <c r="Q643" s="113"/>
      <c r="R643" s="113"/>
      <c r="S643" s="113"/>
      <c r="T643" s="113"/>
      <c r="U643" s="113"/>
      <c r="V643" s="113"/>
      <c r="W643" s="113"/>
      <c r="X643" s="113"/>
      <c r="Y643" s="113"/>
      <c r="Z643" s="113"/>
      <c r="AA643" s="113"/>
      <c r="AB643" s="113"/>
    </row>
    <row r="644">
      <c r="A644" s="113"/>
      <c r="B644" s="113"/>
      <c r="C644" s="113"/>
      <c r="D644" s="113"/>
      <c r="E644" s="110"/>
      <c r="F644" s="113"/>
      <c r="G644" s="113"/>
      <c r="H644" s="113"/>
      <c r="I644" s="113"/>
      <c r="J644" s="113"/>
      <c r="K644" s="113"/>
      <c r="L644" s="10"/>
      <c r="M644" s="113"/>
      <c r="N644" s="113"/>
      <c r="O644" s="113"/>
      <c r="P644" s="113"/>
      <c r="Q644" s="113"/>
      <c r="R644" s="113"/>
      <c r="S644" s="113"/>
      <c r="T644" s="113"/>
      <c r="U644" s="113"/>
      <c r="V644" s="113"/>
      <c r="W644" s="113"/>
      <c r="X644" s="113"/>
      <c r="Y644" s="113"/>
      <c r="Z644" s="113"/>
      <c r="AA644" s="113"/>
      <c r="AB644" s="113"/>
    </row>
    <row r="645">
      <c r="A645" s="113"/>
      <c r="B645" s="113"/>
      <c r="C645" s="113"/>
      <c r="D645" s="113"/>
      <c r="E645" s="110"/>
      <c r="F645" s="113"/>
      <c r="G645" s="113"/>
      <c r="H645" s="113"/>
      <c r="I645" s="113"/>
      <c r="J645" s="113"/>
      <c r="K645" s="113"/>
      <c r="L645" s="10"/>
      <c r="M645" s="113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  <c r="AA645" s="113"/>
      <c r="AB645" s="113"/>
    </row>
    <row r="646">
      <c r="A646" s="113"/>
      <c r="B646" s="113"/>
      <c r="C646" s="113"/>
      <c r="D646" s="113"/>
      <c r="E646" s="110"/>
      <c r="F646" s="113"/>
      <c r="G646" s="113"/>
      <c r="H646" s="113"/>
      <c r="I646" s="113"/>
      <c r="J646" s="113"/>
      <c r="K646" s="113"/>
      <c r="L646" s="10"/>
      <c r="M646" s="113"/>
      <c r="N646" s="113"/>
      <c r="O646" s="113"/>
      <c r="P646" s="113"/>
      <c r="Q646" s="113"/>
      <c r="R646" s="113"/>
      <c r="S646" s="113"/>
      <c r="T646" s="113"/>
      <c r="U646" s="113"/>
      <c r="V646" s="113"/>
      <c r="W646" s="113"/>
      <c r="X646" s="113"/>
      <c r="Y646" s="113"/>
      <c r="Z646" s="113"/>
      <c r="AA646" s="113"/>
      <c r="AB646" s="113"/>
    </row>
    <row r="647">
      <c r="A647" s="113"/>
      <c r="B647" s="113"/>
      <c r="C647" s="113"/>
      <c r="D647" s="113"/>
      <c r="E647" s="110"/>
      <c r="F647" s="113"/>
      <c r="G647" s="113"/>
      <c r="H647" s="113"/>
      <c r="I647" s="113"/>
      <c r="J647" s="113"/>
      <c r="K647" s="113"/>
      <c r="L647" s="10"/>
      <c r="M647" s="113"/>
      <c r="N647" s="113"/>
      <c r="O647" s="113"/>
      <c r="P647" s="113"/>
      <c r="Q647" s="113"/>
      <c r="R647" s="113"/>
      <c r="S647" s="113"/>
      <c r="T647" s="113"/>
      <c r="U647" s="113"/>
      <c r="V647" s="113"/>
      <c r="W647" s="113"/>
      <c r="X647" s="113"/>
      <c r="Y647" s="113"/>
      <c r="Z647" s="113"/>
      <c r="AA647" s="113"/>
      <c r="AB647" s="113"/>
    </row>
    <row r="648">
      <c r="A648" s="113"/>
      <c r="B648" s="113"/>
      <c r="C648" s="113"/>
      <c r="D648" s="113"/>
      <c r="E648" s="110"/>
      <c r="F648" s="113"/>
      <c r="G648" s="113"/>
      <c r="H648" s="113"/>
      <c r="I648" s="113"/>
      <c r="J648" s="113"/>
      <c r="K648" s="113"/>
      <c r="L648" s="10"/>
      <c r="M648" s="113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  <c r="AA648" s="113"/>
      <c r="AB648" s="113"/>
    </row>
    <row r="649">
      <c r="A649" s="113"/>
      <c r="B649" s="113"/>
      <c r="C649" s="113"/>
      <c r="D649" s="113"/>
      <c r="E649" s="110"/>
      <c r="F649" s="113"/>
      <c r="G649" s="113"/>
      <c r="H649" s="113"/>
      <c r="I649" s="113"/>
      <c r="J649" s="113"/>
      <c r="K649" s="113"/>
      <c r="L649" s="10"/>
      <c r="M649" s="113"/>
      <c r="N649" s="113"/>
      <c r="O649" s="113"/>
      <c r="P649" s="113"/>
      <c r="Q649" s="113"/>
      <c r="R649" s="113"/>
      <c r="S649" s="113"/>
      <c r="T649" s="113"/>
      <c r="U649" s="113"/>
      <c r="V649" s="113"/>
      <c r="W649" s="113"/>
      <c r="X649" s="113"/>
      <c r="Y649" s="113"/>
      <c r="Z649" s="113"/>
      <c r="AA649" s="113"/>
      <c r="AB649" s="113"/>
    </row>
    <row r="650">
      <c r="A650" s="113"/>
      <c r="B650" s="113"/>
      <c r="C650" s="113"/>
      <c r="D650" s="113"/>
      <c r="E650" s="110"/>
      <c r="F650" s="113"/>
      <c r="G650" s="113"/>
      <c r="H650" s="113"/>
      <c r="I650" s="113"/>
      <c r="J650" s="113"/>
      <c r="K650" s="113"/>
      <c r="L650" s="10"/>
      <c r="M650" s="113"/>
      <c r="N650" s="113"/>
      <c r="O650" s="113"/>
      <c r="P650" s="113"/>
      <c r="Q650" s="113"/>
      <c r="R650" s="113"/>
      <c r="S650" s="113"/>
      <c r="T650" s="113"/>
      <c r="U650" s="113"/>
      <c r="V650" s="113"/>
      <c r="W650" s="113"/>
      <c r="X650" s="113"/>
      <c r="Y650" s="113"/>
      <c r="Z650" s="113"/>
      <c r="AA650" s="113"/>
      <c r="AB650" s="113"/>
    </row>
    <row r="651">
      <c r="A651" s="113"/>
      <c r="B651" s="113"/>
      <c r="C651" s="113"/>
      <c r="D651" s="113"/>
      <c r="E651" s="110"/>
      <c r="F651" s="113"/>
      <c r="G651" s="113"/>
      <c r="H651" s="113"/>
      <c r="I651" s="113"/>
      <c r="J651" s="113"/>
      <c r="K651" s="113"/>
      <c r="L651" s="10"/>
      <c r="M651" s="113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  <c r="AA651" s="113"/>
      <c r="AB651" s="113"/>
    </row>
    <row r="652">
      <c r="A652" s="113"/>
      <c r="B652" s="113"/>
      <c r="C652" s="113"/>
      <c r="D652" s="113"/>
      <c r="E652" s="110"/>
      <c r="F652" s="113"/>
      <c r="G652" s="113"/>
      <c r="H652" s="113"/>
      <c r="I652" s="113"/>
      <c r="J652" s="113"/>
      <c r="K652" s="113"/>
      <c r="L652" s="10"/>
      <c r="M652" s="113"/>
      <c r="N652" s="113"/>
      <c r="O652" s="113"/>
      <c r="P652" s="113"/>
      <c r="Q652" s="113"/>
      <c r="R652" s="113"/>
      <c r="S652" s="113"/>
      <c r="T652" s="113"/>
      <c r="U652" s="113"/>
      <c r="V652" s="113"/>
      <c r="W652" s="113"/>
      <c r="X652" s="113"/>
      <c r="Y652" s="113"/>
      <c r="Z652" s="113"/>
      <c r="AA652" s="113"/>
      <c r="AB652" s="113"/>
    </row>
    <row r="653">
      <c r="A653" s="113"/>
      <c r="B653" s="113"/>
      <c r="C653" s="113"/>
      <c r="D653" s="113"/>
      <c r="E653" s="110"/>
      <c r="F653" s="113"/>
      <c r="G653" s="113"/>
      <c r="H653" s="113"/>
      <c r="I653" s="113"/>
      <c r="J653" s="113"/>
      <c r="K653" s="113"/>
      <c r="L653" s="10"/>
      <c r="M653" s="113"/>
      <c r="N653" s="113"/>
      <c r="O653" s="113"/>
      <c r="P653" s="113"/>
      <c r="Q653" s="113"/>
      <c r="R653" s="113"/>
      <c r="S653" s="113"/>
      <c r="T653" s="113"/>
      <c r="U653" s="113"/>
      <c r="V653" s="113"/>
      <c r="W653" s="113"/>
      <c r="X653" s="113"/>
      <c r="Y653" s="113"/>
      <c r="Z653" s="113"/>
      <c r="AA653" s="113"/>
      <c r="AB653" s="113"/>
    </row>
    <row r="654">
      <c r="A654" s="113"/>
      <c r="B654" s="113"/>
      <c r="C654" s="113"/>
      <c r="D654" s="113"/>
      <c r="E654" s="110"/>
      <c r="F654" s="113"/>
      <c r="G654" s="113"/>
      <c r="H654" s="113"/>
      <c r="I654" s="113"/>
      <c r="J654" s="113"/>
      <c r="K654" s="113"/>
      <c r="L654" s="10"/>
      <c r="M654" s="113"/>
      <c r="N654" s="113"/>
      <c r="O654" s="113"/>
      <c r="P654" s="113"/>
      <c r="Q654" s="113"/>
      <c r="R654" s="113"/>
      <c r="S654" s="113"/>
      <c r="T654" s="113"/>
      <c r="U654" s="113"/>
      <c r="V654" s="113"/>
      <c r="W654" s="113"/>
      <c r="X654" s="113"/>
      <c r="Y654" s="113"/>
      <c r="Z654" s="113"/>
      <c r="AA654" s="113"/>
      <c r="AB654" s="113"/>
    </row>
    <row r="655">
      <c r="A655" s="113"/>
      <c r="B655" s="113"/>
      <c r="C655" s="113"/>
      <c r="D655" s="113"/>
      <c r="E655" s="110"/>
      <c r="F655" s="113"/>
      <c r="G655" s="113"/>
      <c r="H655" s="113"/>
      <c r="I655" s="113"/>
      <c r="J655" s="113"/>
      <c r="K655" s="113"/>
      <c r="L655" s="10"/>
      <c r="M655" s="113"/>
      <c r="N655" s="113"/>
      <c r="O655" s="113"/>
      <c r="P655" s="113"/>
      <c r="Q655" s="113"/>
      <c r="R655" s="113"/>
      <c r="S655" s="113"/>
      <c r="T655" s="113"/>
      <c r="U655" s="113"/>
      <c r="V655" s="113"/>
      <c r="W655" s="113"/>
      <c r="X655" s="113"/>
      <c r="Y655" s="113"/>
      <c r="Z655" s="113"/>
      <c r="AA655" s="113"/>
      <c r="AB655" s="113"/>
    </row>
    <row r="656">
      <c r="A656" s="113"/>
      <c r="B656" s="113"/>
      <c r="C656" s="113"/>
      <c r="D656" s="113"/>
      <c r="E656" s="110"/>
      <c r="F656" s="113"/>
      <c r="G656" s="113"/>
      <c r="H656" s="113"/>
      <c r="I656" s="113"/>
      <c r="J656" s="113"/>
      <c r="K656" s="113"/>
      <c r="L656" s="10"/>
      <c r="M656" s="113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  <c r="AA656" s="113"/>
      <c r="AB656" s="113"/>
    </row>
    <row r="657">
      <c r="A657" s="113"/>
      <c r="B657" s="113"/>
      <c r="C657" s="113"/>
      <c r="D657" s="113"/>
      <c r="E657" s="110"/>
      <c r="F657" s="113"/>
      <c r="G657" s="113"/>
      <c r="H657" s="113"/>
      <c r="I657" s="113"/>
      <c r="J657" s="113"/>
      <c r="K657" s="113"/>
      <c r="L657" s="10"/>
      <c r="M657" s="113"/>
      <c r="N657" s="113"/>
      <c r="O657" s="113"/>
      <c r="P657" s="113"/>
      <c r="Q657" s="113"/>
      <c r="R657" s="113"/>
      <c r="S657" s="113"/>
      <c r="T657" s="113"/>
      <c r="U657" s="113"/>
      <c r="V657" s="113"/>
      <c r="W657" s="113"/>
      <c r="X657" s="113"/>
      <c r="Y657" s="113"/>
      <c r="Z657" s="113"/>
      <c r="AA657" s="113"/>
      <c r="AB657" s="113"/>
    </row>
    <row r="658">
      <c r="A658" s="113"/>
      <c r="B658" s="113"/>
      <c r="C658" s="113"/>
      <c r="D658" s="113"/>
      <c r="E658" s="110"/>
      <c r="F658" s="113"/>
      <c r="G658" s="113"/>
      <c r="H658" s="113"/>
      <c r="I658" s="113"/>
      <c r="J658" s="113"/>
      <c r="K658" s="113"/>
      <c r="L658" s="10"/>
      <c r="M658" s="113"/>
      <c r="N658" s="113"/>
      <c r="O658" s="113"/>
      <c r="P658" s="113"/>
      <c r="Q658" s="113"/>
      <c r="R658" s="113"/>
      <c r="S658" s="113"/>
      <c r="T658" s="113"/>
      <c r="U658" s="113"/>
      <c r="V658" s="113"/>
      <c r="W658" s="113"/>
      <c r="X658" s="113"/>
      <c r="Y658" s="113"/>
      <c r="Z658" s="113"/>
      <c r="AA658" s="113"/>
      <c r="AB658" s="113"/>
    </row>
    <row r="659">
      <c r="A659" s="113"/>
      <c r="B659" s="113"/>
      <c r="C659" s="113"/>
      <c r="D659" s="113"/>
      <c r="E659" s="110"/>
      <c r="F659" s="113"/>
      <c r="G659" s="113"/>
      <c r="H659" s="113"/>
      <c r="I659" s="113"/>
      <c r="J659" s="113"/>
      <c r="K659" s="113"/>
      <c r="L659" s="10"/>
      <c r="M659" s="113"/>
      <c r="N659" s="113"/>
      <c r="O659" s="113"/>
      <c r="P659" s="113"/>
      <c r="Q659" s="113"/>
      <c r="R659" s="113"/>
      <c r="S659" s="113"/>
      <c r="T659" s="113"/>
      <c r="U659" s="113"/>
      <c r="V659" s="113"/>
      <c r="W659" s="113"/>
      <c r="X659" s="113"/>
      <c r="Y659" s="113"/>
      <c r="Z659" s="113"/>
      <c r="AA659" s="113"/>
      <c r="AB659" s="113"/>
    </row>
    <row r="660">
      <c r="A660" s="113"/>
      <c r="B660" s="113"/>
      <c r="C660" s="113"/>
      <c r="D660" s="113"/>
      <c r="E660" s="110"/>
      <c r="F660" s="113"/>
      <c r="G660" s="113"/>
      <c r="H660" s="113"/>
      <c r="I660" s="113"/>
      <c r="J660" s="113"/>
      <c r="K660" s="113"/>
      <c r="L660" s="10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  <c r="AA660" s="113"/>
      <c r="AB660" s="113"/>
    </row>
    <row r="661">
      <c r="A661" s="113"/>
      <c r="B661" s="113"/>
      <c r="C661" s="113"/>
      <c r="D661" s="113"/>
      <c r="E661" s="110"/>
      <c r="F661" s="113"/>
      <c r="G661" s="113"/>
      <c r="H661" s="113"/>
      <c r="I661" s="113"/>
      <c r="J661" s="113"/>
      <c r="K661" s="113"/>
      <c r="L661" s="10"/>
      <c r="M661" s="113"/>
      <c r="N661" s="113"/>
      <c r="O661" s="113"/>
      <c r="P661" s="113"/>
      <c r="Q661" s="113"/>
      <c r="R661" s="113"/>
      <c r="S661" s="113"/>
      <c r="T661" s="113"/>
      <c r="U661" s="113"/>
      <c r="V661" s="113"/>
      <c r="W661" s="113"/>
      <c r="X661" s="113"/>
      <c r="Y661" s="113"/>
      <c r="Z661" s="113"/>
      <c r="AA661" s="113"/>
      <c r="AB661" s="113"/>
    </row>
    <row r="662">
      <c r="A662" s="113"/>
      <c r="B662" s="113"/>
      <c r="C662" s="113"/>
      <c r="D662" s="113"/>
      <c r="E662" s="110"/>
      <c r="F662" s="113"/>
      <c r="G662" s="113"/>
      <c r="H662" s="113"/>
      <c r="I662" s="113"/>
      <c r="J662" s="113"/>
      <c r="K662" s="113"/>
      <c r="L662" s="10"/>
      <c r="M662" s="113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  <c r="AA662" s="113"/>
      <c r="AB662" s="113"/>
    </row>
    <row r="663">
      <c r="A663" s="113"/>
      <c r="B663" s="113"/>
      <c r="C663" s="113"/>
      <c r="D663" s="113"/>
      <c r="E663" s="110"/>
      <c r="F663" s="113"/>
      <c r="G663" s="113"/>
      <c r="H663" s="113"/>
      <c r="I663" s="113"/>
      <c r="J663" s="113"/>
      <c r="K663" s="113"/>
      <c r="L663" s="10"/>
      <c r="M663" s="113"/>
      <c r="N663" s="113"/>
      <c r="O663" s="113"/>
      <c r="P663" s="113"/>
      <c r="Q663" s="113"/>
      <c r="R663" s="113"/>
      <c r="S663" s="113"/>
      <c r="T663" s="113"/>
      <c r="U663" s="113"/>
      <c r="V663" s="113"/>
      <c r="W663" s="113"/>
      <c r="X663" s="113"/>
      <c r="Y663" s="113"/>
      <c r="Z663" s="113"/>
      <c r="AA663" s="113"/>
      <c r="AB663" s="113"/>
    </row>
    <row r="664">
      <c r="A664" s="113"/>
      <c r="B664" s="113"/>
      <c r="C664" s="113"/>
      <c r="D664" s="113"/>
      <c r="E664" s="110"/>
      <c r="F664" s="113"/>
      <c r="G664" s="113"/>
      <c r="H664" s="113"/>
      <c r="I664" s="113"/>
      <c r="J664" s="113"/>
      <c r="K664" s="113"/>
      <c r="L664" s="10"/>
      <c r="M664" s="113"/>
      <c r="N664" s="113"/>
      <c r="O664" s="113"/>
      <c r="P664" s="113"/>
      <c r="Q664" s="113"/>
      <c r="R664" s="113"/>
      <c r="S664" s="113"/>
      <c r="T664" s="113"/>
      <c r="U664" s="113"/>
      <c r="V664" s="113"/>
      <c r="W664" s="113"/>
      <c r="X664" s="113"/>
      <c r="Y664" s="113"/>
      <c r="Z664" s="113"/>
      <c r="AA664" s="113"/>
      <c r="AB664" s="113"/>
    </row>
    <row r="665">
      <c r="A665" s="113"/>
      <c r="B665" s="113"/>
      <c r="C665" s="113"/>
      <c r="D665" s="113"/>
      <c r="E665" s="110"/>
      <c r="F665" s="113"/>
      <c r="G665" s="113"/>
      <c r="H665" s="113"/>
      <c r="I665" s="113"/>
      <c r="J665" s="113"/>
      <c r="K665" s="113"/>
      <c r="L665" s="10"/>
      <c r="M665" s="113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  <c r="AA665" s="113"/>
      <c r="AB665" s="113"/>
    </row>
    <row r="666">
      <c r="A666" s="113"/>
      <c r="B666" s="113"/>
      <c r="C666" s="113"/>
      <c r="D666" s="113"/>
      <c r="E666" s="110"/>
      <c r="F666" s="113"/>
      <c r="G666" s="113"/>
      <c r="H666" s="113"/>
      <c r="I666" s="113"/>
      <c r="J666" s="113"/>
      <c r="K666" s="113"/>
      <c r="L666" s="10"/>
      <c r="M666" s="113"/>
      <c r="N666" s="113"/>
      <c r="O666" s="113"/>
      <c r="P666" s="113"/>
      <c r="Q666" s="113"/>
      <c r="R666" s="113"/>
      <c r="S666" s="113"/>
      <c r="T666" s="113"/>
      <c r="U666" s="113"/>
      <c r="V666" s="113"/>
      <c r="W666" s="113"/>
      <c r="X666" s="113"/>
      <c r="Y666" s="113"/>
      <c r="Z666" s="113"/>
      <c r="AA666" s="113"/>
      <c r="AB666" s="113"/>
    </row>
    <row r="667">
      <c r="A667" s="113"/>
      <c r="B667" s="113"/>
      <c r="C667" s="113"/>
      <c r="D667" s="113"/>
      <c r="E667" s="110"/>
      <c r="F667" s="113"/>
      <c r="G667" s="113"/>
      <c r="H667" s="113"/>
      <c r="I667" s="113"/>
      <c r="J667" s="113"/>
      <c r="K667" s="113"/>
      <c r="L667" s="10"/>
      <c r="M667" s="113"/>
      <c r="N667" s="113"/>
      <c r="O667" s="113"/>
      <c r="P667" s="113"/>
      <c r="Q667" s="113"/>
      <c r="R667" s="113"/>
      <c r="S667" s="113"/>
      <c r="T667" s="113"/>
      <c r="U667" s="113"/>
      <c r="V667" s="113"/>
      <c r="W667" s="113"/>
      <c r="X667" s="113"/>
      <c r="Y667" s="113"/>
      <c r="Z667" s="113"/>
      <c r="AA667" s="113"/>
      <c r="AB667" s="113"/>
    </row>
    <row r="668">
      <c r="A668" s="113"/>
      <c r="B668" s="113"/>
      <c r="C668" s="113"/>
      <c r="D668" s="113"/>
      <c r="E668" s="110"/>
      <c r="F668" s="113"/>
      <c r="G668" s="113"/>
      <c r="H668" s="113"/>
      <c r="I668" s="113"/>
      <c r="J668" s="113"/>
      <c r="K668" s="113"/>
      <c r="L668" s="10"/>
      <c r="M668" s="113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  <c r="AA668" s="113"/>
      <c r="AB668" s="113"/>
    </row>
    <row r="669">
      <c r="A669" s="113"/>
      <c r="B669" s="113"/>
      <c r="C669" s="113"/>
      <c r="D669" s="113"/>
      <c r="E669" s="110"/>
      <c r="F669" s="113"/>
      <c r="G669" s="113"/>
      <c r="H669" s="113"/>
      <c r="I669" s="113"/>
      <c r="J669" s="113"/>
      <c r="K669" s="113"/>
      <c r="L669" s="10"/>
      <c r="M669" s="113"/>
      <c r="N669" s="113"/>
      <c r="O669" s="113"/>
      <c r="P669" s="113"/>
      <c r="Q669" s="113"/>
      <c r="R669" s="113"/>
      <c r="S669" s="113"/>
      <c r="T669" s="113"/>
      <c r="U669" s="113"/>
      <c r="V669" s="113"/>
      <c r="W669" s="113"/>
      <c r="X669" s="113"/>
      <c r="Y669" s="113"/>
      <c r="Z669" s="113"/>
      <c r="AA669" s="113"/>
      <c r="AB669" s="113"/>
    </row>
    <row r="670">
      <c r="A670" s="113"/>
      <c r="B670" s="113"/>
      <c r="C670" s="113"/>
      <c r="D670" s="113"/>
      <c r="E670" s="110"/>
      <c r="F670" s="113"/>
      <c r="G670" s="113"/>
      <c r="H670" s="113"/>
      <c r="I670" s="113"/>
      <c r="J670" s="113"/>
      <c r="K670" s="113"/>
      <c r="L670" s="10"/>
      <c r="M670" s="113"/>
      <c r="N670" s="113"/>
      <c r="O670" s="113"/>
      <c r="P670" s="113"/>
      <c r="Q670" s="113"/>
      <c r="R670" s="113"/>
      <c r="S670" s="113"/>
      <c r="T670" s="113"/>
      <c r="U670" s="113"/>
      <c r="V670" s="113"/>
      <c r="W670" s="113"/>
      <c r="X670" s="113"/>
      <c r="Y670" s="113"/>
      <c r="Z670" s="113"/>
      <c r="AA670" s="113"/>
      <c r="AB670" s="113"/>
    </row>
    <row r="671">
      <c r="A671" s="113"/>
      <c r="B671" s="113"/>
      <c r="C671" s="113"/>
      <c r="D671" s="113"/>
      <c r="E671" s="110"/>
      <c r="F671" s="113"/>
      <c r="G671" s="113"/>
      <c r="H671" s="113"/>
      <c r="I671" s="113"/>
      <c r="J671" s="113"/>
      <c r="K671" s="113"/>
      <c r="L671" s="10"/>
      <c r="M671" s="113"/>
      <c r="N671" s="113"/>
      <c r="O671" s="113"/>
      <c r="P671" s="113"/>
      <c r="Q671" s="113"/>
      <c r="R671" s="113"/>
      <c r="S671" s="113"/>
      <c r="T671" s="113"/>
      <c r="U671" s="113"/>
      <c r="V671" s="113"/>
      <c r="W671" s="113"/>
      <c r="X671" s="113"/>
      <c r="Y671" s="113"/>
      <c r="Z671" s="113"/>
      <c r="AA671" s="113"/>
      <c r="AB671" s="113"/>
    </row>
    <row r="672">
      <c r="A672" s="113"/>
      <c r="B672" s="113"/>
      <c r="C672" s="113"/>
      <c r="D672" s="113"/>
      <c r="E672" s="110"/>
      <c r="F672" s="113"/>
      <c r="G672" s="113"/>
      <c r="H672" s="113"/>
      <c r="I672" s="113"/>
      <c r="J672" s="113"/>
      <c r="K672" s="113"/>
      <c r="L672" s="10"/>
      <c r="M672" s="113"/>
      <c r="N672" s="113"/>
      <c r="O672" s="113"/>
      <c r="P672" s="113"/>
      <c r="Q672" s="113"/>
      <c r="R672" s="113"/>
      <c r="S672" s="113"/>
      <c r="T672" s="113"/>
      <c r="U672" s="113"/>
      <c r="V672" s="113"/>
      <c r="W672" s="113"/>
      <c r="X672" s="113"/>
      <c r="Y672" s="113"/>
      <c r="Z672" s="113"/>
      <c r="AA672" s="113"/>
      <c r="AB672" s="113"/>
    </row>
    <row r="673">
      <c r="A673" s="113"/>
      <c r="B673" s="113"/>
      <c r="C673" s="113"/>
      <c r="D673" s="113"/>
      <c r="E673" s="110"/>
      <c r="F673" s="113"/>
      <c r="G673" s="113"/>
      <c r="H673" s="113"/>
      <c r="I673" s="113"/>
      <c r="J673" s="113"/>
      <c r="K673" s="113"/>
      <c r="L673" s="10"/>
      <c r="M673" s="113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  <c r="AA673" s="113"/>
      <c r="AB673" s="113"/>
    </row>
    <row r="674">
      <c r="A674" s="113"/>
      <c r="B674" s="113"/>
      <c r="C674" s="113"/>
      <c r="D674" s="113"/>
      <c r="E674" s="110"/>
      <c r="F674" s="113"/>
      <c r="G674" s="113"/>
      <c r="H674" s="113"/>
      <c r="I674" s="113"/>
      <c r="J674" s="113"/>
      <c r="K674" s="113"/>
      <c r="L674" s="10"/>
      <c r="M674" s="113"/>
      <c r="N674" s="113"/>
      <c r="O674" s="113"/>
      <c r="P674" s="113"/>
      <c r="Q674" s="113"/>
      <c r="R674" s="113"/>
      <c r="S674" s="113"/>
      <c r="T674" s="113"/>
      <c r="U674" s="113"/>
      <c r="V674" s="113"/>
      <c r="W674" s="113"/>
      <c r="X674" s="113"/>
      <c r="Y674" s="113"/>
      <c r="Z674" s="113"/>
      <c r="AA674" s="113"/>
      <c r="AB674" s="113"/>
    </row>
    <row r="675">
      <c r="A675" s="113"/>
      <c r="B675" s="113"/>
      <c r="C675" s="113"/>
      <c r="D675" s="113"/>
      <c r="E675" s="110"/>
      <c r="F675" s="113"/>
      <c r="G675" s="113"/>
      <c r="H675" s="113"/>
      <c r="I675" s="113"/>
      <c r="J675" s="113"/>
      <c r="K675" s="113"/>
      <c r="L675" s="10"/>
      <c r="M675" s="113"/>
      <c r="N675" s="113"/>
      <c r="O675" s="113"/>
      <c r="P675" s="113"/>
      <c r="Q675" s="113"/>
      <c r="R675" s="113"/>
      <c r="S675" s="113"/>
      <c r="T675" s="113"/>
      <c r="U675" s="113"/>
      <c r="V675" s="113"/>
      <c r="W675" s="113"/>
      <c r="X675" s="113"/>
      <c r="Y675" s="113"/>
      <c r="Z675" s="113"/>
      <c r="AA675" s="113"/>
      <c r="AB675" s="113"/>
    </row>
    <row r="676">
      <c r="A676" s="113"/>
      <c r="B676" s="113"/>
      <c r="C676" s="113"/>
      <c r="D676" s="113"/>
      <c r="E676" s="110"/>
      <c r="F676" s="113"/>
      <c r="G676" s="113"/>
      <c r="H676" s="113"/>
      <c r="I676" s="113"/>
      <c r="J676" s="113"/>
      <c r="K676" s="113"/>
      <c r="L676" s="10"/>
      <c r="M676" s="113"/>
      <c r="N676" s="113"/>
      <c r="O676" s="113"/>
      <c r="P676" s="113"/>
      <c r="Q676" s="113"/>
      <c r="R676" s="113"/>
      <c r="S676" s="113"/>
      <c r="T676" s="113"/>
      <c r="U676" s="113"/>
      <c r="V676" s="113"/>
      <c r="W676" s="113"/>
      <c r="X676" s="113"/>
      <c r="Y676" s="113"/>
      <c r="Z676" s="113"/>
      <c r="AA676" s="113"/>
      <c r="AB676" s="113"/>
    </row>
    <row r="677">
      <c r="A677" s="113"/>
      <c r="B677" s="113"/>
      <c r="C677" s="113"/>
      <c r="D677" s="113"/>
      <c r="E677" s="110"/>
      <c r="F677" s="113"/>
      <c r="G677" s="113"/>
      <c r="H677" s="113"/>
      <c r="I677" s="113"/>
      <c r="J677" s="113"/>
      <c r="K677" s="113"/>
      <c r="L677" s="10"/>
      <c r="M677" s="113"/>
      <c r="N677" s="113"/>
      <c r="O677" s="113"/>
      <c r="P677" s="113"/>
      <c r="Q677" s="113"/>
      <c r="R677" s="113"/>
      <c r="S677" s="113"/>
      <c r="T677" s="113"/>
      <c r="U677" s="113"/>
      <c r="V677" s="113"/>
      <c r="W677" s="113"/>
      <c r="X677" s="113"/>
      <c r="Y677" s="113"/>
      <c r="Z677" s="113"/>
      <c r="AA677" s="113"/>
      <c r="AB677" s="113"/>
    </row>
    <row r="678">
      <c r="A678" s="113"/>
      <c r="B678" s="113"/>
      <c r="C678" s="113"/>
      <c r="D678" s="113"/>
      <c r="E678" s="110"/>
      <c r="F678" s="113"/>
      <c r="G678" s="113"/>
      <c r="H678" s="113"/>
      <c r="I678" s="113"/>
      <c r="J678" s="113"/>
      <c r="K678" s="113"/>
      <c r="L678" s="10"/>
      <c r="M678" s="113"/>
      <c r="N678" s="113"/>
      <c r="O678" s="113"/>
      <c r="P678" s="113"/>
      <c r="Q678" s="113"/>
      <c r="R678" s="113"/>
      <c r="S678" s="113"/>
      <c r="T678" s="113"/>
      <c r="U678" s="113"/>
      <c r="V678" s="113"/>
      <c r="W678" s="113"/>
      <c r="X678" s="113"/>
      <c r="Y678" s="113"/>
      <c r="Z678" s="113"/>
      <c r="AA678" s="113"/>
      <c r="AB678" s="113"/>
    </row>
    <row r="679">
      <c r="A679" s="113"/>
      <c r="B679" s="113"/>
      <c r="C679" s="113"/>
      <c r="D679" s="113"/>
      <c r="E679" s="110"/>
      <c r="F679" s="113"/>
      <c r="G679" s="113"/>
      <c r="H679" s="113"/>
      <c r="I679" s="113"/>
      <c r="J679" s="113"/>
      <c r="K679" s="113"/>
      <c r="L679" s="10"/>
      <c r="M679" s="113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  <c r="AA679" s="113"/>
      <c r="AB679" s="113"/>
    </row>
    <row r="680">
      <c r="A680" s="113"/>
      <c r="B680" s="113"/>
      <c r="C680" s="113"/>
      <c r="D680" s="113"/>
      <c r="E680" s="110"/>
      <c r="F680" s="113"/>
      <c r="G680" s="113"/>
      <c r="H680" s="113"/>
      <c r="I680" s="113"/>
      <c r="J680" s="113"/>
      <c r="K680" s="113"/>
      <c r="L680" s="10"/>
      <c r="M680" s="113"/>
      <c r="N680" s="113"/>
      <c r="O680" s="113"/>
      <c r="P680" s="113"/>
      <c r="Q680" s="113"/>
      <c r="R680" s="113"/>
      <c r="S680" s="113"/>
      <c r="T680" s="113"/>
      <c r="U680" s="113"/>
      <c r="V680" s="113"/>
      <c r="W680" s="113"/>
      <c r="X680" s="113"/>
      <c r="Y680" s="113"/>
      <c r="Z680" s="113"/>
      <c r="AA680" s="113"/>
      <c r="AB680" s="113"/>
    </row>
    <row r="681">
      <c r="A681" s="113"/>
      <c r="B681" s="113"/>
      <c r="C681" s="113"/>
      <c r="D681" s="113"/>
      <c r="E681" s="110"/>
      <c r="F681" s="113"/>
      <c r="G681" s="113"/>
      <c r="H681" s="113"/>
      <c r="I681" s="113"/>
      <c r="J681" s="113"/>
      <c r="K681" s="113"/>
      <c r="L681" s="10"/>
      <c r="M681" s="113"/>
      <c r="N681" s="113"/>
      <c r="O681" s="113"/>
      <c r="P681" s="113"/>
      <c r="Q681" s="113"/>
      <c r="R681" s="113"/>
      <c r="S681" s="113"/>
      <c r="T681" s="113"/>
      <c r="U681" s="113"/>
      <c r="V681" s="113"/>
      <c r="W681" s="113"/>
      <c r="X681" s="113"/>
      <c r="Y681" s="113"/>
      <c r="Z681" s="113"/>
      <c r="AA681" s="113"/>
      <c r="AB681" s="113"/>
    </row>
    <row r="682">
      <c r="A682" s="113"/>
      <c r="B682" s="113"/>
      <c r="C682" s="113"/>
      <c r="D682" s="113"/>
      <c r="E682" s="110"/>
      <c r="F682" s="113"/>
      <c r="G682" s="113"/>
      <c r="H682" s="113"/>
      <c r="I682" s="113"/>
      <c r="J682" s="113"/>
      <c r="K682" s="113"/>
      <c r="L682" s="10"/>
      <c r="M682" s="113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  <c r="AA682" s="113"/>
      <c r="AB682" s="113"/>
    </row>
    <row r="683">
      <c r="A683" s="113"/>
      <c r="B683" s="113"/>
      <c r="C683" s="113"/>
      <c r="D683" s="113"/>
      <c r="E683" s="110"/>
      <c r="F683" s="113"/>
      <c r="G683" s="113"/>
      <c r="H683" s="113"/>
      <c r="I683" s="113"/>
      <c r="J683" s="113"/>
      <c r="K683" s="113"/>
      <c r="L683" s="10"/>
      <c r="M683" s="113"/>
      <c r="N683" s="113"/>
      <c r="O683" s="113"/>
      <c r="P683" s="113"/>
      <c r="Q683" s="113"/>
      <c r="R683" s="113"/>
      <c r="S683" s="113"/>
      <c r="T683" s="113"/>
      <c r="U683" s="113"/>
      <c r="V683" s="113"/>
      <c r="W683" s="113"/>
      <c r="X683" s="113"/>
      <c r="Y683" s="113"/>
      <c r="Z683" s="113"/>
      <c r="AA683" s="113"/>
      <c r="AB683" s="113"/>
    </row>
    <row r="684">
      <c r="A684" s="113"/>
      <c r="B684" s="113"/>
      <c r="C684" s="113"/>
      <c r="D684" s="113"/>
      <c r="E684" s="110"/>
      <c r="F684" s="113"/>
      <c r="G684" s="113"/>
      <c r="H684" s="113"/>
      <c r="I684" s="113"/>
      <c r="J684" s="113"/>
      <c r="K684" s="113"/>
      <c r="L684" s="10"/>
      <c r="M684" s="113"/>
      <c r="N684" s="113"/>
      <c r="O684" s="113"/>
      <c r="P684" s="113"/>
      <c r="Q684" s="113"/>
      <c r="R684" s="113"/>
      <c r="S684" s="113"/>
      <c r="T684" s="113"/>
      <c r="U684" s="113"/>
      <c r="V684" s="113"/>
      <c r="W684" s="113"/>
      <c r="X684" s="113"/>
      <c r="Y684" s="113"/>
      <c r="Z684" s="113"/>
      <c r="AA684" s="113"/>
      <c r="AB684" s="113"/>
    </row>
    <row r="685">
      <c r="A685" s="113"/>
      <c r="B685" s="113"/>
      <c r="C685" s="113"/>
      <c r="D685" s="113"/>
      <c r="E685" s="110"/>
      <c r="F685" s="113"/>
      <c r="G685" s="113"/>
      <c r="H685" s="113"/>
      <c r="I685" s="113"/>
      <c r="J685" s="113"/>
      <c r="K685" s="113"/>
      <c r="L685" s="10"/>
      <c r="M685" s="113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  <c r="AA685" s="113"/>
      <c r="AB685" s="113"/>
    </row>
    <row r="686">
      <c r="A686" s="113"/>
      <c r="B686" s="113"/>
      <c r="C686" s="113"/>
      <c r="D686" s="113"/>
      <c r="E686" s="110"/>
      <c r="F686" s="113"/>
      <c r="G686" s="113"/>
      <c r="H686" s="113"/>
      <c r="I686" s="113"/>
      <c r="J686" s="113"/>
      <c r="K686" s="113"/>
      <c r="L686" s="10"/>
      <c r="M686" s="113"/>
      <c r="N686" s="113"/>
      <c r="O686" s="113"/>
      <c r="P686" s="113"/>
      <c r="Q686" s="113"/>
      <c r="R686" s="113"/>
      <c r="S686" s="113"/>
      <c r="T686" s="113"/>
      <c r="U686" s="113"/>
      <c r="V686" s="113"/>
      <c r="W686" s="113"/>
      <c r="X686" s="113"/>
      <c r="Y686" s="113"/>
      <c r="Z686" s="113"/>
      <c r="AA686" s="113"/>
      <c r="AB686" s="113"/>
    </row>
    <row r="687">
      <c r="A687" s="113"/>
      <c r="B687" s="113"/>
      <c r="C687" s="113"/>
      <c r="D687" s="113"/>
      <c r="E687" s="110"/>
      <c r="F687" s="113"/>
      <c r="G687" s="113"/>
      <c r="H687" s="113"/>
      <c r="I687" s="113"/>
      <c r="J687" s="113"/>
      <c r="K687" s="113"/>
      <c r="L687" s="10"/>
      <c r="M687" s="113"/>
      <c r="N687" s="113"/>
      <c r="O687" s="113"/>
      <c r="P687" s="113"/>
      <c r="Q687" s="113"/>
      <c r="R687" s="113"/>
      <c r="S687" s="113"/>
      <c r="T687" s="113"/>
      <c r="U687" s="113"/>
      <c r="V687" s="113"/>
      <c r="W687" s="113"/>
      <c r="X687" s="113"/>
      <c r="Y687" s="113"/>
      <c r="Z687" s="113"/>
      <c r="AA687" s="113"/>
      <c r="AB687" s="113"/>
    </row>
    <row r="688">
      <c r="A688" s="113"/>
      <c r="B688" s="113"/>
      <c r="C688" s="113"/>
      <c r="D688" s="113"/>
      <c r="E688" s="110"/>
      <c r="F688" s="113"/>
      <c r="G688" s="113"/>
      <c r="H688" s="113"/>
      <c r="I688" s="113"/>
      <c r="J688" s="113"/>
      <c r="K688" s="113"/>
      <c r="L688" s="10"/>
      <c r="M688" s="113"/>
      <c r="N688" s="113"/>
      <c r="O688" s="113"/>
      <c r="P688" s="113"/>
      <c r="Q688" s="113"/>
      <c r="R688" s="113"/>
      <c r="S688" s="113"/>
      <c r="T688" s="113"/>
      <c r="U688" s="113"/>
      <c r="V688" s="113"/>
      <c r="W688" s="113"/>
      <c r="X688" s="113"/>
      <c r="Y688" s="113"/>
      <c r="Z688" s="113"/>
      <c r="AA688" s="113"/>
      <c r="AB688" s="113"/>
    </row>
    <row r="689">
      <c r="A689" s="113"/>
      <c r="B689" s="113"/>
      <c r="C689" s="113"/>
      <c r="D689" s="113"/>
      <c r="E689" s="110"/>
      <c r="F689" s="113"/>
      <c r="G689" s="113"/>
      <c r="H689" s="113"/>
      <c r="I689" s="113"/>
      <c r="J689" s="113"/>
      <c r="K689" s="113"/>
      <c r="L689" s="10"/>
      <c r="M689" s="113"/>
      <c r="N689" s="113"/>
      <c r="O689" s="113"/>
      <c r="P689" s="113"/>
      <c r="Q689" s="113"/>
      <c r="R689" s="113"/>
      <c r="S689" s="113"/>
      <c r="T689" s="113"/>
      <c r="U689" s="113"/>
      <c r="V689" s="113"/>
      <c r="W689" s="113"/>
      <c r="X689" s="113"/>
      <c r="Y689" s="113"/>
      <c r="Z689" s="113"/>
      <c r="AA689" s="113"/>
      <c r="AB689" s="113"/>
    </row>
    <row r="690">
      <c r="A690" s="113"/>
      <c r="B690" s="113"/>
      <c r="C690" s="113"/>
      <c r="D690" s="113"/>
      <c r="E690" s="110"/>
      <c r="F690" s="113"/>
      <c r="G690" s="113"/>
      <c r="H690" s="113"/>
      <c r="I690" s="113"/>
      <c r="J690" s="113"/>
      <c r="K690" s="113"/>
      <c r="L690" s="10"/>
      <c r="M690" s="113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  <c r="AA690" s="113"/>
      <c r="AB690" s="113"/>
    </row>
    <row r="691">
      <c r="A691" s="113"/>
      <c r="B691" s="113"/>
      <c r="C691" s="113"/>
      <c r="D691" s="113"/>
      <c r="E691" s="110"/>
      <c r="F691" s="113"/>
      <c r="G691" s="113"/>
      <c r="H691" s="113"/>
      <c r="I691" s="113"/>
      <c r="J691" s="113"/>
      <c r="K691" s="113"/>
      <c r="L691" s="10"/>
      <c r="M691" s="113"/>
      <c r="N691" s="113"/>
      <c r="O691" s="113"/>
      <c r="P691" s="113"/>
      <c r="Q691" s="113"/>
      <c r="R691" s="113"/>
      <c r="S691" s="113"/>
      <c r="T691" s="113"/>
      <c r="U691" s="113"/>
      <c r="V691" s="113"/>
      <c r="W691" s="113"/>
      <c r="X691" s="113"/>
      <c r="Y691" s="113"/>
      <c r="Z691" s="113"/>
      <c r="AA691" s="113"/>
      <c r="AB691" s="113"/>
    </row>
    <row r="692">
      <c r="A692" s="113"/>
      <c r="B692" s="113"/>
      <c r="C692" s="113"/>
      <c r="D692" s="113"/>
      <c r="E692" s="110"/>
      <c r="F692" s="113"/>
      <c r="G692" s="113"/>
      <c r="H692" s="113"/>
      <c r="I692" s="113"/>
      <c r="J692" s="113"/>
      <c r="K692" s="113"/>
      <c r="L692" s="10"/>
      <c r="M692" s="113"/>
      <c r="N692" s="113"/>
      <c r="O692" s="113"/>
      <c r="P692" s="113"/>
      <c r="Q692" s="113"/>
      <c r="R692" s="113"/>
      <c r="S692" s="113"/>
      <c r="T692" s="113"/>
      <c r="U692" s="113"/>
      <c r="V692" s="113"/>
      <c r="W692" s="113"/>
      <c r="X692" s="113"/>
      <c r="Y692" s="113"/>
      <c r="Z692" s="113"/>
      <c r="AA692" s="113"/>
      <c r="AB692" s="113"/>
    </row>
    <row r="693">
      <c r="A693" s="113"/>
      <c r="B693" s="113"/>
      <c r="C693" s="113"/>
      <c r="D693" s="113"/>
      <c r="E693" s="110"/>
      <c r="F693" s="113"/>
      <c r="G693" s="113"/>
      <c r="H693" s="113"/>
      <c r="I693" s="113"/>
      <c r="J693" s="113"/>
      <c r="K693" s="113"/>
      <c r="L693" s="10"/>
      <c r="M693" s="113"/>
      <c r="N693" s="113"/>
      <c r="O693" s="113"/>
      <c r="P693" s="113"/>
      <c r="Q693" s="113"/>
      <c r="R693" s="113"/>
      <c r="S693" s="113"/>
      <c r="T693" s="113"/>
      <c r="U693" s="113"/>
      <c r="V693" s="113"/>
      <c r="W693" s="113"/>
      <c r="X693" s="113"/>
      <c r="Y693" s="113"/>
      <c r="Z693" s="113"/>
      <c r="AA693" s="113"/>
      <c r="AB693" s="113"/>
    </row>
    <row r="694">
      <c r="A694" s="113"/>
      <c r="B694" s="113"/>
      <c r="C694" s="113"/>
      <c r="D694" s="113"/>
      <c r="E694" s="110"/>
      <c r="F694" s="113"/>
      <c r="G694" s="113"/>
      <c r="H694" s="113"/>
      <c r="I694" s="113"/>
      <c r="J694" s="113"/>
      <c r="K694" s="113"/>
      <c r="L694" s="10"/>
      <c r="M694" s="113"/>
      <c r="N694" s="113"/>
      <c r="O694" s="113"/>
      <c r="P694" s="113"/>
      <c r="Q694" s="113"/>
      <c r="R694" s="113"/>
      <c r="S694" s="113"/>
      <c r="T694" s="113"/>
      <c r="U694" s="113"/>
      <c r="V694" s="113"/>
      <c r="W694" s="113"/>
      <c r="X694" s="113"/>
      <c r="Y694" s="113"/>
      <c r="Z694" s="113"/>
      <c r="AA694" s="113"/>
      <c r="AB694" s="113"/>
    </row>
    <row r="695">
      <c r="A695" s="113"/>
      <c r="B695" s="113"/>
      <c r="C695" s="113"/>
      <c r="D695" s="113"/>
      <c r="E695" s="110"/>
      <c r="F695" s="113"/>
      <c r="G695" s="113"/>
      <c r="H695" s="113"/>
      <c r="I695" s="113"/>
      <c r="J695" s="113"/>
      <c r="K695" s="113"/>
      <c r="L695" s="10"/>
      <c r="M695" s="113"/>
      <c r="N695" s="113"/>
      <c r="O695" s="113"/>
      <c r="P695" s="113"/>
      <c r="Q695" s="113"/>
      <c r="R695" s="113"/>
      <c r="S695" s="113"/>
      <c r="T695" s="113"/>
      <c r="U695" s="113"/>
      <c r="V695" s="113"/>
      <c r="W695" s="113"/>
      <c r="X695" s="113"/>
      <c r="Y695" s="113"/>
      <c r="Z695" s="113"/>
      <c r="AA695" s="113"/>
      <c r="AB695" s="113"/>
    </row>
    <row r="696">
      <c r="A696" s="113"/>
      <c r="B696" s="113"/>
      <c r="C696" s="113"/>
      <c r="D696" s="113"/>
      <c r="E696" s="110"/>
      <c r="F696" s="113"/>
      <c r="G696" s="113"/>
      <c r="H696" s="113"/>
      <c r="I696" s="113"/>
      <c r="J696" s="113"/>
      <c r="K696" s="113"/>
      <c r="L696" s="10"/>
      <c r="M696" s="113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  <c r="AA696" s="113"/>
      <c r="AB696" s="113"/>
    </row>
    <row r="697">
      <c r="A697" s="113"/>
      <c r="B697" s="113"/>
      <c r="C697" s="113"/>
      <c r="D697" s="113"/>
      <c r="E697" s="110"/>
      <c r="F697" s="113"/>
      <c r="G697" s="113"/>
      <c r="H697" s="113"/>
      <c r="I697" s="113"/>
      <c r="J697" s="113"/>
      <c r="K697" s="113"/>
      <c r="L697" s="10"/>
      <c r="M697" s="113"/>
      <c r="N697" s="113"/>
      <c r="O697" s="113"/>
      <c r="P697" s="113"/>
      <c r="Q697" s="113"/>
      <c r="R697" s="113"/>
      <c r="S697" s="113"/>
      <c r="T697" s="113"/>
      <c r="U697" s="113"/>
      <c r="V697" s="113"/>
      <c r="W697" s="113"/>
      <c r="X697" s="113"/>
      <c r="Y697" s="113"/>
      <c r="Z697" s="113"/>
      <c r="AA697" s="113"/>
      <c r="AB697" s="113"/>
    </row>
    <row r="698">
      <c r="A698" s="113"/>
      <c r="B698" s="113"/>
      <c r="C698" s="113"/>
      <c r="D698" s="113"/>
      <c r="E698" s="110"/>
      <c r="F698" s="113"/>
      <c r="G698" s="113"/>
      <c r="H698" s="113"/>
      <c r="I698" s="113"/>
      <c r="J698" s="113"/>
      <c r="K698" s="113"/>
      <c r="L698" s="10"/>
      <c r="M698" s="113"/>
      <c r="N698" s="113"/>
      <c r="O698" s="113"/>
      <c r="P698" s="113"/>
      <c r="Q698" s="113"/>
      <c r="R698" s="113"/>
      <c r="S698" s="113"/>
      <c r="T698" s="113"/>
      <c r="U698" s="113"/>
      <c r="V698" s="113"/>
      <c r="W698" s="113"/>
      <c r="X698" s="113"/>
      <c r="Y698" s="113"/>
      <c r="Z698" s="113"/>
      <c r="AA698" s="113"/>
      <c r="AB698" s="113"/>
    </row>
    <row r="699">
      <c r="A699" s="113"/>
      <c r="B699" s="113"/>
      <c r="C699" s="113"/>
      <c r="D699" s="113"/>
      <c r="E699" s="110"/>
      <c r="F699" s="113"/>
      <c r="G699" s="113"/>
      <c r="H699" s="113"/>
      <c r="I699" s="113"/>
      <c r="J699" s="113"/>
      <c r="K699" s="113"/>
      <c r="L699" s="10"/>
      <c r="M699" s="113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  <c r="AA699" s="113"/>
      <c r="AB699" s="113"/>
    </row>
    <row r="700">
      <c r="A700" s="113"/>
      <c r="B700" s="113"/>
      <c r="C700" s="113"/>
      <c r="D700" s="113"/>
      <c r="E700" s="110"/>
      <c r="F700" s="113"/>
      <c r="G700" s="113"/>
      <c r="H700" s="113"/>
      <c r="I700" s="113"/>
      <c r="J700" s="113"/>
      <c r="K700" s="113"/>
      <c r="L700" s="10"/>
      <c r="M700" s="113"/>
      <c r="N700" s="113"/>
      <c r="O700" s="113"/>
      <c r="P700" s="113"/>
      <c r="Q700" s="113"/>
      <c r="R700" s="113"/>
      <c r="S700" s="113"/>
      <c r="T700" s="113"/>
      <c r="U700" s="113"/>
      <c r="V700" s="113"/>
      <c r="W700" s="113"/>
      <c r="X700" s="113"/>
      <c r="Y700" s="113"/>
      <c r="Z700" s="113"/>
      <c r="AA700" s="113"/>
      <c r="AB700" s="113"/>
    </row>
    <row r="701">
      <c r="A701" s="113"/>
      <c r="B701" s="113"/>
      <c r="C701" s="113"/>
      <c r="D701" s="113"/>
      <c r="E701" s="110"/>
      <c r="F701" s="113"/>
      <c r="G701" s="113"/>
      <c r="H701" s="113"/>
      <c r="I701" s="113"/>
      <c r="J701" s="113"/>
      <c r="K701" s="113"/>
      <c r="L701" s="10"/>
      <c r="M701" s="113"/>
      <c r="N701" s="113"/>
      <c r="O701" s="113"/>
      <c r="P701" s="113"/>
      <c r="Q701" s="113"/>
      <c r="R701" s="113"/>
      <c r="S701" s="113"/>
      <c r="T701" s="113"/>
      <c r="U701" s="113"/>
      <c r="V701" s="113"/>
      <c r="W701" s="113"/>
      <c r="X701" s="113"/>
      <c r="Y701" s="113"/>
      <c r="Z701" s="113"/>
      <c r="AA701" s="113"/>
      <c r="AB701" s="113"/>
    </row>
    <row r="702">
      <c r="A702" s="113"/>
      <c r="B702" s="113"/>
      <c r="C702" s="113"/>
      <c r="D702" s="113"/>
      <c r="E702" s="110"/>
      <c r="F702" s="113"/>
      <c r="G702" s="113"/>
      <c r="H702" s="113"/>
      <c r="I702" s="113"/>
      <c r="J702" s="113"/>
      <c r="K702" s="113"/>
      <c r="L702" s="10"/>
      <c r="M702" s="113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  <c r="AA702" s="113"/>
      <c r="AB702" s="113"/>
    </row>
    <row r="703">
      <c r="A703" s="113"/>
      <c r="B703" s="113"/>
      <c r="C703" s="113"/>
      <c r="D703" s="113"/>
      <c r="E703" s="110"/>
      <c r="F703" s="113"/>
      <c r="G703" s="113"/>
      <c r="H703" s="113"/>
      <c r="I703" s="113"/>
      <c r="J703" s="113"/>
      <c r="K703" s="113"/>
      <c r="L703" s="10"/>
      <c r="M703" s="113"/>
      <c r="N703" s="113"/>
      <c r="O703" s="113"/>
      <c r="P703" s="113"/>
      <c r="Q703" s="113"/>
      <c r="R703" s="113"/>
      <c r="S703" s="113"/>
      <c r="T703" s="113"/>
      <c r="U703" s="113"/>
      <c r="V703" s="113"/>
      <c r="W703" s="113"/>
      <c r="X703" s="113"/>
      <c r="Y703" s="113"/>
      <c r="Z703" s="113"/>
      <c r="AA703" s="113"/>
      <c r="AB703" s="113"/>
    </row>
    <row r="704">
      <c r="A704" s="113"/>
      <c r="B704" s="113"/>
      <c r="C704" s="113"/>
      <c r="D704" s="113"/>
      <c r="E704" s="110"/>
      <c r="F704" s="113"/>
      <c r="G704" s="113"/>
      <c r="H704" s="113"/>
      <c r="I704" s="113"/>
      <c r="J704" s="113"/>
      <c r="K704" s="113"/>
      <c r="L704" s="10"/>
      <c r="M704" s="113"/>
      <c r="N704" s="113"/>
      <c r="O704" s="113"/>
      <c r="P704" s="113"/>
      <c r="Q704" s="113"/>
      <c r="R704" s="113"/>
      <c r="S704" s="113"/>
      <c r="T704" s="113"/>
      <c r="U704" s="113"/>
      <c r="V704" s="113"/>
      <c r="W704" s="113"/>
      <c r="X704" s="113"/>
      <c r="Y704" s="113"/>
      <c r="Z704" s="113"/>
      <c r="AA704" s="113"/>
      <c r="AB704" s="113"/>
    </row>
    <row r="705">
      <c r="A705" s="113"/>
      <c r="B705" s="113"/>
      <c r="C705" s="113"/>
      <c r="D705" s="113"/>
      <c r="E705" s="110"/>
      <c r="F705" s="113"/>
      <c r="G705" s="113"/>
      <c r="H705" s="113"/>
      <c r="I705" s="113"/>
      <c r="J705" s="113"/>
      <c r="K705" s="113"/>
      <c r="L705" s="10"/>
      <c r="M705" s="113"/>
      <c r="N705" s="113"/>
      <c r="O705" s="113"/>
      <c r="P705" s="113"/>
      <c r="Q705" s="113"/>
      <c r="R705" s="113"/>
      <c r="S705" s="113"/>
      <c r="T705" s="113"/>
      <c r="U705" s="113"/>
      <c r="V705" s="113"/>
      <c r="W705" s="113"/>
      <c r="X705" s="113"/>
      <c r="Y705" s="113"/>
      <c r="Z705" s="113"/>
      <c r="AA705" s="113"/>
      <c r="AB705" s="113"/>
    </row>
    <row r="706">
      <c r="A706" s="113"/>
      <c r="B706" s="113"/>
      <c r="C706" s="113"/>
      <c r="D706" s="113"/>
      <c r="E706" s="110"/>
      <c r="F706" s="113"/>
      <c r="G706" s="113"/>
      <c r="H706" s="113"/>
      <c r="I706" s="113"/>
      <c r="J706" s="113"/>
      <c r="K706" s="113"/>
      <c r="L706" s="10"/>
      <c r="M706" s="113"/>
      <c r="N706" s="113"/>
      <c r="O706" s="113"/>
      <c r="P706" s="113"/>
      <c r="Q706" s="113"/>
      <c r="R706" s="113"/>
      <c r="S706" s="113"/>
      <c r="T706" s="113"/>
      <c r="U706" s="113"/>
      <c r="V706" s="113"/>
      <c r="W706" s="113"/>
      <c r="X706" s="113"/>
      <c r="Y706" s="113"/>
      <c r="Z706" s="113"/>
      <c r="AA706" s="113"/>
      <c r="AB706" s="113"/>
    </row>
    <row r="707">
      <c r="A707" s="113"/>
      <c r="B707" s="113"/>
      <c r="C707" s="113"/>
      <c r="D707" s="113"/>
      <c r="E707" s="110"/>
      <c r="F707" s="113"/>
      <c r="G707" s="113"/>
      <c r="H707" s="113"/>
      <c r="I707" s="113"/>
      <c r="J707" s="113"/>
      <c r="K707" s="113"/>
      <c r="L707" s="10"/>
      <c r="M707" s="113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  <c r="AA707" s="113"/>
      <c r="AB707" s="113"/>
    </row>
    <row r="708">
      <c r="A708" s="113"/>
      <c r="B708" s="113"/>
      <c r="C708" s="113"/>
      <c r="D708" s="113"/>
      <c r="E708" s="110"/>
      <c r="F708" s="113"/>
      <c r="G708" s="113"/>
      <c r="H708" s="113"/>
      <c r="I708" s="113"/>
      <c r="J708" s="113"/>
      <c r="K708" s="113"/>
      <c r="L708" s="10"/>
      <c r="M708" s="113"/>
      <c r="N708" s="113"/>
      <c r="O708" s="113"/>
      <c r="P708" s="113"/>
      <c r="Q708" s="113"/>
      <c r="R708" s="113"/>
      <c r="S708" s="113"/>
      <c r="T708" s="113"/>
      <c r="U708" s="113"/>
      <c r="V708" s="113"/>
      <c r="W708" s="113"/>
      <c r="X708" s="113"/>
      <c r="Y708" s="113"/>
      <c r="Z708" s="113"/>
      <c r="AA708" s="113"/>
      <c r="AB708" s="113"/>
    </row>
    <row r="709">
      <c r="A709" s="113"/>
      <c r="B709" s="113"/>
      <c r="C709" s="113"/>
      <c r="D709" s="113"/>
      <c r="E709" s="110"/>
      <c r="F709" s="113"/>
      <c r="G709" s="113"/>
      <c r="H709" s="113"/>
      <c r="I709" s="113"/>
      <c r="J709" s="113"/>
      <c r="K709" s="113"/>
      <c r="L709" s="10"/>
      <c r="M709" s="113"/>
      <c r="N709" s="113"/>
      <c r="O709" s="113"/>
      <c r="P709" s="113"/>
      <c r="Q709" s="113"/>
      <c r="R709" s="113"/>
      <c r="S709" s="113"/>
      <c r="T709" s="113"/>
      <c r="U709" s="113"/>
      <c r="V709" s="113"/>
      <c r="W709" s="113"/>
      <c r="X709" s="113"/>
      <c r="Y709" s="113"/>
      <c r="Z709" s="113"/>
      <c r="AA709" s="113"/>
      <c r="AB709" s="113"/>
    </row>
    <row r="710">
      <c r="A710" s="113"/>
      <c r="B710" s="113"/>
      <c r="C710" s="113"/>
      <c r="D710" s="113"/>
      <c r="E710" s="110"/>
      <c r="F710" s="113"/>
      <c r="G710" s="113"/>
      <c r="H710" s="113"/>
      <c r="I710" s="113"/>
      <c r="J710" s="113"/>
      <c r="K710" s="113"/>
      <c r="L710" s="10"/>
      <c r="M710" s="113"/>
      <c r="N710" s="113"/>
      <c r="O710" s="113"/>
      <c r="P710" s="113"/>
      <c r="Q710" s="113"/>
      <c r="R710" s="113"/>
      <c r="S710" s="113"/>
      <c r="T710" s="113"/>
      <c r="U710" s="113"/>
      <c r="V710" s="113"/>
      <c r="W710" s="113"/>
      <c r="X710" s="113"/>
      <c r="Y710" s="113"/>
      <c r="Z710" s="113"/>
      <c r="AA710" s="113"/>
      <c r="AB710" s="113"/>
    </row>
    <row r="711">
      <c r="A711" s="113"/>
      <c r="B711" s="113"/>
      <c r="C711" s="113"/>
      <c r="D711" s="113"/>
      <c r="E711" s="110"/>
      <c r="F711" s="113"/>
      <c r="G711" s="113"/>
      <c r="H711" s="113"/>
      <c r="I711" s="113"/>
      <c r="J711" s="113"/>
      <c r="K711" s="113"/>
      <c r="L711" s="10"/>
      <c r="M711" s="113"/>
      <c r="N711" s="113"/>
      <c r="O711" s="113"/>
      <c r="P711" s="113"/>
      <c r="Q711" s="113"/>
      <c r="R711" s="113"/>
      <c r="S711" s="113"/>
      <c r="T711" s="113"/>
      <c r="U711" s="113"/>
      <c r="V711" s="113"/>
      <c r="W711" s="113"/>
      <c r="X711" s="113"/>
      <c r="Y711" s="113"/>
      <c r="Z711" s="113"/>
      <c r="AA711" s="113"/>
      <c r="AB711" s="113"/>
    </row>
    <row r="712">
      <c r="A712" s="113"/>
      <c r="B712" s="113"/>
      <c r="C712" s="113"/>
      <c r="D712" s="113"/>
      <c r="E712" s="110"/>
      <c r="F712" s="113"/>
      <c r="G712" s="113"/>
      <c r="H712" s="113"/>
      <c r="I712" s="113"/>
      <c r="J712" s="113"/>
      <c r="K712" s="113"/>
      <c r="L712" s="10"/>
      <c r="M712" s="113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  <c r="AA712" s="113"/>
      <c r="AB712" s="113"/>
    </row>
    <row r="713">
      <c r="A713" s="113"/>
      <c r="B713" s="113"/>
      <c r="C713" s="113"/>
      <c r="D713" s="113"/>
      <c r="E713" s="110"/>
      <c r="F713" s="113"/>
      <c r="G713" s="113"/>
      <c r="H713" s="113"/>
      <c r="I713" s="113"/>
      <c r="J713" s="113"/>
      <c r="K713" s="113"/>
      <c r="L713" s="10"/>
      <c r="M713" s="113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  <c r="AA713" s="113"/>
      <c r="AB713" s="113"/>
    </row>
    <row r="714">
      <c r="A714" s="113"/>
      <c r="B714" s="113"/>
      <c r="C714" s="113"/>
      <c r="D714" s="113"/>
      <c r="E714" s="110"/>
      <c r="F714" s="113"/>
      <c r="G714" s="113"/>
      <c r="H714" s="113"/>
      <c r="I714" s="113"/>
      <c r="J714" s="113"/>
      <c r="K714" s="113"/>
      <c r="L714" s="10"/>
      <c r="M714" s="113"/>
      <c r="N714" s="113"/>
      <c r="O714" s="113"/>
      <c r="P714" s="113"/>
      <c r="Q714" s="113"/>
      <c r="R714" s="113"/>
      <c r="S714" s="113"/>
      <c r="T714" s="113"/>
      <c r="U714" s="113"/>
      <c r="V714" s="113"/>
      <c r="W714" s="113"/>
      <c r="X714" s="113"/>
      <c r="Y714" s="113"/>
      <c r="Z714" s="113"/>
      <c r="AA714" s="113"/>
      <c r="AB714" s="113"/>
    </row>
    <row r="715">
      <c r="A715" s="113"/>
      <c r="B715" s="113"/>
      <c r="C715" s="113"/>
      <c r="D715" s="113"/>
      <c r="E715" s="110"/>
      <c r="F715" s="113"/>
      <c r="G715" s="113"/>
      <c r="H715" s="113"/>
      <c r="I715" s="113"/>
      <c r="J715" s="113"/>
      <c r="K715" s="113"/>
      <c r="L715" s="10"/>
      <c r="M715" s="113"/>
      <c r="N715" s="113"/>
      <c r="O715" s="113"/>
      <c r="P715" s="113"/>
      <c r="Q715" s="113"/>
      <c r="R715" s="113"/>
      <c r="S715" s="113"/>
      <c r="T715" s="113"/>
      <c r="U715" s="113"/>
      <c r="V715" s="113"/>
      <c r="W715" s="113"/>
      <c r="X715" s="113"/>
      <c r="Y715" s="113"/>
      <c r="Z715" s="113"/>
      <c r="AA715" s="113"/>
      <c r="AB715" s="113"/>
    </row>
    <row r="716">
      <c r="A716" s="113"/>
      <c r="B716" s="113"/>
      <c r="C716" s="113"/>
      <c r="D716" s="113"/>
      <c r="E716" s="110"/>
      <c r="F716" s="113"/>
      <c r="G716" s="113"/>
      <c r="H716" s="113"/>
      <c r="I716" s="113"/>
      <c r="J716" s="113"/>
      <c r="K716" s="113"/>
      <c r="L716" s="10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  <c r="AA716" s="113"/>
      <c r="AB716" s="113"/>
    </row>
    <row r="717">
      <c r="A717" s="113"/>
      <c r="B717" s="113"/>
      <c r="C717" s="113"/>
      <c r="D717" s="113"/>
      <c r="E717" s="110"/>
      <c r="F717" s="113"/>
      <c r="G717" s="113"/>
      <c r="H717" s="113"/>
      <c r="I717" s="113"/>
      <c r="J717" s="113"/>
      <c r="K717" s="113"/>
      <c r="L717" s="10"/>
      <c r="M717" s="113"/>
      <c r="N717" s="113"/>
      <c r="O717" s="113"/>
      <c r="P717" s="113"/>
      <c r="Q717" s="113"/>
      <c r="R717" s="113"/>
      <c r="S717" s="113"/>
      <c r="T717" s="113"/>
      <c r="U717" s="113"/>
      <c r="V717" s="113"/>
      <c r="W717" s="113"/>
      <c r="X717" s="113"/>
      <c r="Y717" s="113"/>
      <c r="Z717" s="113"/>
      <c r="AA717" s="113"/>
      <c r="AB717" s="113"/>
    </row>
    <row r="718">
      <c r="A718" s="113"/>
      <c r="B718" s="113"/>
      <c r="C718" s="113"/>
      <c r="D718" s="113"/>
      <c r="E718" s="110"/>
      <c r="F718" s="113"/>
      <c r="G718" s="113"/>
      <c r="H718" s="113"/>
      <c r="I718" s="113"/>
      <c r="J718" s="113"/>
      <c r="K718" s="113"/>
      <c r="L718" s="10"/>
      <c r="M718" s="113"/>
      <c r="N718" s="113"/>
      <c r="O718" s="113"/>
      <c r="P718" s="113"/>
      <c r="Q718" s="113"/>
      <c r="R718" s="113"/>
      <c r="S718" s="113"/>
      <c r="T718" s="113"/>
      <c r="U718" s="113"/>
      <c r="V718" s="113"/>
      <c r="W718" s="113"/>
      <c r="X718" s="113"/>
      <c r="Y718" s="113"/>
      <c r="Z718" s="113"/>
      <c r="AA718" s="113"/>
      <c r="AB718" s="113"/>
    </row>
    <row r="719">
      <c r="A719" s="113"/>
      <c r="B719" s="113"/>
      <c r="C719" s="113"/>
      <c r="D719" s="113"/>
      <c r="E719" s="110"/>
      <c r="F719" s="113"/>
      <c r="G719" s="113"/>
      <c r="H719" s="113"/>
      <c r="I719" s="113"/>
      <c r="J719" s="113"/>
      <c r="K719" s="113"/>
      <c r="L719" s="10"/>
      <c r="M719" s="113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  <c r="AA719" s="113"/>
      <c r="AB719" s="113"/>
    </row>
    <row r="720">
      <c r="A720" s="113"/>
      <c r="B720" s="113"/>
      <c r="C720" s="113"/>
      <c r="D720" s="113"/>
      <c r="E720" s="110"/>
      <c r="F720" s="113"/>
      <c r="G720" s="113"/>
      <c r="H720" s="113"/>
      <c r="I720" s="113"/>
      <c r="J720" s="113"/>
      <c r="K720" s="113"/>
      <c r="L720" s="10"/>
      <c r="M720" s="113"/>
      <c r="N720" s="113"/>
      <c r="O720" s="113"/>
      <c r="P720" s="113"/>
      <c r="Q720" s="113"/>
      <c r="R720" s="113"/>
      <c r="S720" s="113"/>
      <c r="T720" s="113"/>
      <c r="U720" s="113"/>
      <c r="V720" s="113"/>
      <c r="W720" s="113"/>
      <c r="X720" s="113"/>
      <c r="Y720" s="113"/>
      <c r="Z720" s="113"/>
      <c r="AA720" s="113"/>
      <c r="AB720" s="113"/>
    </row>
    <row r="721">
      <c r="A721" s="113"/>
      <c r="B721" s="113"/>
      <c r="C721" s="113"/>
      <c r="D721" s="113"/>
      <c r="E721" s="110"/>
      <c r="F721" s="113"/>
      <c r="G721" s="113"/>
      <c r="H721" s="113"/>
      <c r="I721" s="113"/>
      <c r="J721" s="113"/>
      <c r="K721" s="113"/>
      <c r="L721" s="10"/>
      <c r="M721" s="113"/>
      <c r="N721" s="113"/>
      <c r="O721" s="113"/>
      <c r="P721" s="113"/>
      <c r="Q721" s="113"/>
      <c r="R721" s="113"/>
      <c r="S721" s="113"/>
      <c r="T721" s="113"/>
      <c r="U721" s="113"/>
      <c r="V721" s="113"/>
      <c r="W721" s="113"/>
      <c r="X721" s="113"/>
      <c r="Y721" s="113"/>
      <c r="Z721" s="113"/>
      <c r="AA721" s="113"/>
      <c r="AB721" s="113"/>
    </row>
    <row r="722">
      <c r="A722" s="113"/>
      <c r="B722" s="113"/>
      <c r="C722" s="113"/>
      <c r="D722" s="113"/>
      <c r="E722" s="110"/>
      <c r="F722" s="113"/>
      <c r="G722" s="113"/>
      <c r="H722" s="113"/>
      <c r="I722" s="113"/>
      <c r="J722" s="113"/>
      <c r="K722" s="113"/>
      <c r="L722" s="10"/>
      <c r="M722" s="113"/>
      <c r="N722" s="113"/>
      <c r="O722" s="113"/>
      <c r="P722" s="113"/>
      <c r="Q722" s="113"/>
      <c r="R722" s="113"/>
      <c r="S722" s="113"/>
      <c r="T722" s="113"/>
      <c r="U722" s="113"/>
      <c r="V722" s="113"/>
      <c r="W722" s="113"/>
      <c r="X722" s="113"/>
      <c r="Y722" s="113"/>
      <c r="Z722" s="113"/>
      <c r="AA722" s="113"/>
      <c r="AB722" s="113"/>
    </row>
    <row r="723">
      <c r="A723" s="113"/>
      <c r="B723" s="113"/>
      <c r="C723" s="113"/>
      <c r="D723" s="113"/>
      <c r="E723" s="110"/>
      <c r="F723" s="113"/>
      <c r="G723" s="113"/>
      <c r="H723" s="113"/>
      <c r="I723" s="113"/>
      <c r="J723" s="113"/>
      <c r="K723" s="113"/>
      <c r="L723" s="10"/>
      <c r="M723" s="113"/>
      <c r="N723" s="113"/>
      <c r="O723" s="113"/>
      <c r="P723" s="113"/>
      <c r="Q723" s="113"/>
      <c r="R723" s="113"/>
      <c r="S723" s="113"/>
      <c r="T723" s="113"/>
      <c r="U723" s="113"/>
      <c r="V723" s="113"/>
      <c r="W723" s="113"/>
      <c r="X723" s="113"/>
      <c r="Y723" s="113"/>
      <c r="Z723" s="113"/>
      <c r="AA723" s="113"/>
      <c r="AB723" s="113"/>
    </row>
    <row r="724">
      <c r="A724" s="113"/>
      <c r="B724" s="113"/>
      <c r="C724" s="113"/>
      <c r="D724" s="113"/>
      <c r="E724" s="110"/>
      <c r="F724" s="113"/>
      <c r="G724" s="113"/>
      <c r="H724" s="113"/>
      <c r="I724" s="113"/>
      <c r="J724" s="113"/>
      <c r="K724" s="113"/>
      <c r="L724" s="10"/>
      <c r="M724" s="113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  <c r="AA724" s="113"/>
      <c r="AB724" s="113"/>
    </row>
    <row r="725">
      <c r="A725" s="113"/>
      <c r="B725" s="113"/>
      <c r="C725" s="113"/>
      <c r="D725" s="113"/>
      <c r="E725" s="110"/>
      <c r="F725" s="113"/>
      <c r="G725" s="113"/>
      <c r="H725" s="113"/>
      <c r="I725" s="113"/>
      <c r="J725" s="113"/>
      <c r="K725" s="113"/>
      <c r="L725" s="10"/>
      <c r="M725" s="113"/>
      <c r="N725" s="113"/>
      <c r="O725" s="113"/>
      <c r="P725" s="113"/>
      <c r="Q725" s="113"/>
      <c r="R725" s="113"/>
      <c r="S725" s="113"/>
      <c r="T725" s="113"/>
      <c r="U725" s="113"/>
      <c r="V725" s="113"/>
      <c r="W725" s="113"/>
      <c r="X725" s="113"/>
      <c r="Y725" s="113"/>
      <c r="Z725" s="113"/>
      <c r="AA725" s="113"/>
      <c r="AB725" s="113"/>
    </row>
    <row r="726">
      <c r="A726" s="113"/>
      <c r="B726" s="113"/>
      <c r="C726" s="113"/>
      <c r="D726" s="113"/>
      <c r="E726" s="110"/>
      <c r="F726" s="113"/>
      <c r="G726" s="113"/>
      <c r="H726" s="113"/>
      <c r="I726" s="113"/>
      <c r="J726" s="113"/>
      <c r="K726" s="113"/>
      <c r="L726" s="10"/>
      <c r="M726" s="113"/>
      <c r="N726" s="113"/>
      <c r="O726" s="113"/>
      <c r="P726" s="113"/>
      <c r="Q726" s="113"/>
      <c r="R726" s="113"/>
      <c r="S726" s="113"/>
      <c r="T726" s="113"/>
      <c r="U726" s="113"/>
      <c r="V726" s="113"/>
      <c r="W726" s="113"/>
      <c r="X726" s="113"/>
      <c r="Y726" s="113"/>
      <c r="Z726" s="113"/>
      <c r="AA726" s="113"/>
      <c r="AB726" s="113"/>
    </row>
    <row r="727">
      <c r="A727" s="113"/>
      <c r="B727" s="113"/>
      <c r="C727" s="113"/>
      <c r="D727" s="113"/>
      <c r="E727" s="110"/>
      <c r="F727" s="113"/>
      <c r="G727" s="113"/>
      <c r="H727" s="113"/>
      <c r="I727" s="113"/>
      <c r="J727" s="113"/>
      <c r="K727" s="113"/>
      <c r="L727" s="10"/>
      <c r="M727" s="113"/>
      <c r="N727" s="113"/>
      <c r="O727" s="113"/>
      <c r="P727" s="113"/>
      <c r="Q727" s="113"/>
      <c r="R727" s="113"/>
      <c r="S727" s="113"/>
      <c r="T727" s="113"/>
      <c r="U727" s="113"/>
      <c r="V727" s="113"/>
      <c r="W727" s="113"/>
      <c r="X727" s="113"/>
      <c r="Y727" s="113"/>
      <c r="Z727" s="113"/>
      <c r="AA727" s="113"/>
      <c r="AB727" s="113"/>
    </row>
    <row r="728">
      <c r="A728" s="113"/>
      <c r="B728" s="113"/>
      <c r="C728" s="113"/>
      <c r="D728" s="113"/>
      <c r="E728" s="110"/>
      <c r="F728" s="113"/>
      <c r="G728" s="113"/>
      <c r="H728" s="113"/>
      <c r="I728" s="113"/>
      <c r="J728" s="113"/>
      <c r="K728" s="113"/>
      <c r="L728" s="10"/>
      <c r="M728" s="113"/>
      <c r="N728" s="113"/>
      <c r="O728" s="113"/>
      <c r="P728" s="113"/>
      <c r="Q728" s="113"/>
      <c r="R728" s="113"/>
      <c r="S728" s="113"/>
      <c r="T728" s="113"/>
      <c r="U728" s="113"/>
      <c r="V728" s="113"/>
      <c r="W728" s="113"/>
      <c r="X728" s="113"/>
      <c r="Y728" s="113"/>
      <c r="Z728" s="113"/>
      <c r="AA728" s="113"/>
      <c r="AB728" s="113"/>
    </row>
    <row r="729">
      <c r="A729" s="113"/>
      <c r="B729" s="113"/>
      <c r="C729" s="113"/>
      <c r="D729" s="113"/>
      <c r="E729" s="110"/>
      <c r="F729" s="113"/>
      <c r="G729" s="113"/>
      <c r="H729" s="113"/>
      <c r="I729" s="113"/>
      <c r="J729" s="113"/>
      <c r="K729" s="113"/>
      <c r="L729" s="10"/>
      <c r="M729" s="113"/>
      <c r="N729" s="113"/>
      <c r="O729" s="113"/>
      <c r="P729" s="113"/>
      <c r="Q729" s="113"/>
      <c r="R729" s="113"/>
      <c r="S729" s="113"/>
      <c r="T729" s="113"/>
      <c r="U729" s="113"/>
      <c r="V729" s="113"/>
      <c r="W729" s="113"/>
      <c r="X729" s="113"/>
      <c r="Y729" s="113"/>
      <c r="Z729" s="113"/>
      <c r="AA729" s="113"/>
      <c r="AB729" s="113"/>
    </row>
    <row r="730">
      <c r="A730" s="113"/>
      <c r="B730" s="113"/>
      <c r="C730" s="113"/>
      <c r="D730" s="113"/>
      <c r="E730" s="110"/>
      <c r="F730" s="113"/>
      <c r="G730" s="113"/>
      <c r="H730" s="113"/>
      <c r="I730" s="113"/>
      <c r="J730" s="113"/>
      <c r="K730" s="113"/>
      <c r="L730" s="10"/>
      <c r="M730" s="113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  <c r="AA730" s="113"/>
      <c r="AB730" s="113"/>
    </row>
    <row r="731">
      <c r="A731" s="113"/>
      <c r="B731" s="113"/>
      <c r="C731" s="113"/>
      <c r="D731" s="113"/>
      <c r="E731" s="110"/>
      <c r="F731" s="113"/>
      <c r="G731" s="113"/>
      <c r="H731" s="113"/>
      <c r="I731" s="113"/>
      <c r="J731" s="113"/>
      <c r="K731" s="113"/>
      <c r="L731" s="10"/>
      <c r="M731" s="113"/>
      <c r="N731" s="113"/>
      <c r="O731" s="113"/>
      <c r="P731" s="113"/>
      <c r="Q731" s="113"/>
      <c r="R731" s="113"/>
      <c r="S731" s="113"/>
      <c r="T731" s="113"/>
      <c r="U731" s="113"/>
      <c r="V731" s="113"/>
      <c r="W731" s="113"/>
      <c r="X731" s="113"/>
      <c r="Y731" s="113"/>
      <c r="Z731" s="113"/>
      <c r="AA731" s="113"/>
      <c r="AB731" s="113"/>
    </row>
    <row r="732">
      <c r="A732" s="113"/>
      <c r="B732" s="113"/>
      <c r="C732" s="113"/>
      <c r="D732" s="113"/>
      <c r="E732" s="110"/>
      <c r="F732" s="113"/>
      <c r="G732" s="113"/>
      <c r="H732" s="113"/>
      <c r="I732" s="113"/>
      <c r="J732" s="113"/>
      <c r="K732" s="113"/>
      <c r="L732" s="10"/>
      <c r="M732" s="113"/>
      <c r="N732" s="113"/>
      <c r="O732" s="113"/>
      <c r="P732" s="113"/>
      <c r="Q732" s="113"/>
      <c r="R732" s="113"/>
      <c r="S732" s="113"/>
      <c r="T732" s="113"/>
      <c r="U732" s="113"/>
      <c r="V732" s="113"/>
      <c r="W732" s="113"/>
      <c r="X732" s="113"/>
      <c r="Y732" s="113"/>
      <c r="Z732" s="113"/>
      <c r="AA732" s="113"/>
      <c r="AB732" s="113"/>
    </row>
    <row r="733">
      <c r="A733" s="113"/>
      <c r="B733" s="113"/>
      <c r="C733" s="113"/>
      <c r="D733" s="113"/>
      <c r="E733" s="110"/>
      <c r="F733" s="113"/>
      <c r="G733" s="113"/>
      <c r="H733" s="113"/>
      <c r="I733" s="113"/>
      <c r="J733" s="113"/>
      <c r="K733" s="113"/>
      <c r="L733" s="10"/>
      <c r="M733" s="113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  <c r="AA733" s="113"/>
      <c r="AB733" s="113"/>
    </row>
    <row r="734">
      <c r="A734" s="113"/>
      <c r="B734" s="113"/>
      <c r="C734" s="113"/>
      <c r="D734" s="113"/>
      <c r="E734" s="110"/>
      <c r="F734" s="113"/>
      <c r="G734" s="113"/>
      <c r="H734" s="113"/>
      <c r="I734" s="113"/>
      <c r="J734" s="113"/>
      <c r="K734" s="113"/>
      <c r="L734" s="10"/>
      <c r="M734" s="113"/>
      <c r="N734" s="113"/>
      <c r="O734" s="113"/>
      <c r="P734" s="113"/>
      <c r="Q734" s="113"/>
      <c r="R734" s="113"/>
      <c r="S734" s="113"/>
      <c r="T734" s="113"/>
      <c r="U734" s="113"/>
      <c r="V734" s="113"/>
      <c r="W734" s="113"/>
      <c r="X734" s="113"/>
      <c r="Y734" s="113"/>
      <c r="Z734" s="113"/>
      <c r="AA734" s="113"/>
      <c r="AB734" s="113"/>
    </row>
    <row r="735">
      <c r="A735" s="113"/>
      <c r="B735" s="113"/>
      <c r="C735" s="113"/>
      <c r="D735" s="113"/>
      <c r="E735" s="110"/>
      <c r="F735" s="113"/>
      <c r="G735" s="113"/>
      <c r="H735" s="113"/>
      <c r="I735" s="113"/>
      <c r="J735" s="113"/>
      <c r="K735" s="113"/>
      <c r="L735" s="10"/>
      <c r="M735" s="113"/>
      <c r="N735" s="113"/>
      <c r="O735" s="113"/>
      <c r="P735" s="113"/>
      <c r="Q735" s="113"/>
      <c r="R735" s="113"/>
      <c r="S735" s="113"/>
      <c r="T735" s="113"/>
      <c r="U735" s="113"/>
      <c r="V735" s="113"/>
      <c r="W735" s="113"/>
      <c r="X735" s="113"/>
      <c r="Y735" s="113"/>
      <c r="Z735" s="113"/>
      <c r="AA735" s="113"/>
      <c r="AB735" s="113"/>
    </row>
    <row r="736">
      <c r="A736" s="113"/>
      <c r="B736" s="113"/>
      <c r="C736" s="113"/>
      <c r="D736" s="113"/>
      <c r="E736" s="110"/>
      <c r="F736" s="113"/>
      <c r="G736" s="113"/>
      <c r="H736" s="113"/>
      <c r="I736" s="113"/>
      <c r="J736" s="113"/>
      <c r="K736" s="113"/>
      <c r="L736" s="10"/>
      <c r="M736" s="113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  <c r="AA736" s="113"/>
      <c r="AB736" s="113"/>
    </row>
    <row r="737">
      <c r="A737" s="113"/>
      <c r="B737" s="113"/>
      <c r="C737" s="113"/>
      <c r="D737" s="113"/>
      <c r="E737" s="110"/>
      <c r="F737" s="113"/>
      <c r="G737" s="113"/>
      <c r="H737" s="113"/>
      <c r="I737" s="113"/>
      <c r="J737" s="113"/>
      <c r="K737" s="113"/>
      <c r="L737" s="10"/>
      <c r="M737" s="113"/>
      <c r="N737" s="113"/>
      <c r="O737" s="113"/>
      <c r="P737" s="113"/>
      <c r="Q737" s="113"/>
      <c r="R737" s="113"/>
      <c r="S737" s="113"/>
      <c r="T737" s="113"/>
      <c r="U737" s="113"/>
      <c r="V737" s="113"/>
      <c r="W737" s="113"/>
      <c r="X737" s="113"/>
      <c r="Y737" s="113"/>
      <c r="Z737" s="113"/>
      <c r="AA737" s="113"/>
      <c r="AB737" s="113"/>
    </row>
    <row r="738">
      <c r="A738" s="113"/>
      <c r="B738" s="113"/>
      <c r="C738" s="113"/>
      <c r="D738" s="113"/>
      <c r="E738" s="110"/>
      <c r="F738" s="113"/>
      <c r="G738" s="113"/>
      <c r="H738" s="113"/>
      <c r="I738" s="113"/>
      <c r="J738" s="113"/>
      <c r="K738" s="113"/>
      <c r="L738" s="10"/>
      <c r="M738" s="113"/>
      <c r="N738" s="113"/>
      <c r="O738" s="113"/>
      <c r="P738" s="113"/>
      <c r="Q738" s="113"/>
      <c r="R738" s="113"/>
      <c r="S738" s="113"/>
      <c r="T738" s="113"/>
      <c r="U738" s="113"/>
      <c r="V738" s="113"/>
      <c r="W738" s="113"/>
      <c r="X738" s="113"/>
      <c r="Y738" s="113"/>
      <c r="Z738" s="113"/>
      <c r="AA738" s="113"/>
      <c r="AB738" s="113"/>
    </row>
    <row r="739">
      <c r="A739" s="113"/>
      <c r="B739" s="113"/>
      <c r="C739" s="113"/>
      <c r="D739" s="113"/>
      <c r="E739" s="110"/>
      <c r="F739" s="113"/>
      <c r="G739" s="113"/>
      <c r="H739" s="113"/>
      <c r="I739" s="113"/>
      <c r="J739" s="113"/>
      <c r="K739" s="113"/>
      <c r="L739" s="10"/>
      <c r="M739" s="113"/>
      <c r="N739" s="113"/>
      <c r="O739" s="113"/>
      <c r="P739" s="113"/>
      <c r="Q739" s="113"/>
      <c r="R739" s="113"/>
      <c r="S739" s="113"/>
      <c r="T739" s="113"/>
      <c r="U739" s="113"/>
      <c r="V739" s="113"/>
      <c r="W739" s="113"/>
      <c r="X739" s="113"/>
      <c r="Y739" s="113"/>
      <c r="Z739" s="113"/>
      <c r="AA739" s="113"/>
      <c r="AB739" s="113"/>
    </row>
    <row r="740">
      <c r="A740" s="113"/>
      <c r="B740" s="113"/>
      <c r="C740" s="113"/>
      <c r="D740" s="113"/>
      <c r="E740" s="110"/>
      <c r="F740" s="113"/>
      <c r="G740" s="113"/>
      <c r="H740" s="113"/>
      <c r="I740" s="113"/>
      <c r="J740" s="113"/>
      <c r="K740" s="113"/>
      <c r="L740" s="10"/>
      <c r="M740" s="113"/>
      <c r="N740" s="113"/>
      <c r="O740" s="113"/>
      <c r="P740" s="113"/>
      <c r="Q740" s="113"/>
      <c r="R740" s="113"/>
      <c r="S740" s="113"/>
      <c r="T740" s="113"/>
      <c r="U740" s="113"/>
      <c r="V740" s="113"/>
      <c r="W740" s="113"/>
      <c r="X740" s="113"/>
      <c r="Y740" s="113"/>
      <c r="Z740" s="113"/>
      <c r="AA740" s="113"/>
      <c r="AB740" s="113"/>
    </row>
    <row r="741">
      <c r="A741" s="113"/>
      <c r="B741" s="113"/>
      <c r="C741" s="113"/>
      <c r="D741" s="113"/>
      <c r="E741" s="110"/>
      <c r="F741" s="113"/>
      <c r="G741" s="113"/>
      <c r="H741" s="113"/>
      <c r="I741" s="113"/>
      <c r="J741" s="113"/>
      <c r="K741" s="113"/>
      <c r="L741" s="10"/>
      <c r="M741" s="113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  <c r="AA741" s="113"/>
      <c r="AB741" s="113"/>
    </row>
    <row r="742">
      <c r="A742" s="113"/>
      <c r="B742" s="113"/>
      <c r="C742" s="113"/>
      <c r="D742" s="113"/>
      <c r="E742" s="110"/>
      <c r="F742" s="113"/>
      <c r="G742" s="113"/>
      <c r="H742" s="113"/>
      <c r="I742" s="113"/>
      <c r="J742" s="113"/>
      <c r="K742" s="113"/>
      <c r="L742" s="10"/>
      <c r="M742" s="113"/>
      <c r="N742" s="113"/>
      <c r="O742" s="113"/>
      <c r="P742" s="113"/>
      <c r="Q742" s="113"/>
      <c r="R742" s="113"/>
      <c r="S742" s="113"/>
      <c r="T742" s="113"/>
      <c r="U742" s="113"/>
      <c r="V742" s="113"/>
      <c r="W742" s="113"/>
      <c r="X742" s="113"/>
      <c r="Y742" s="113"/>
      <c r="Z742" s="113"/>
      <c r="AA742" s="113"/>
      <c r="AB742" s="113"/>
    </row>
    <row r="743">
      <c r="A743" s="113"/>
      <c r="B743" s="113"/>
      <c r="C743" s="113"/>
      <c r="D743" s="113"/>
      <c r="E743" s="110"/>
      <c r="F743" s="113"/>
      <c r="G743" s="113"/>
      <c r="H743" s="113"/>
      <c r="I743" s="113"/>
      <c r="J743" s="113"/>
      <c r="K743" s="113"/>
      <c r="L743" s="10"/>
      <c r="M743" s="113"/>
      <c r="N743" s="113"/>
      <c r="O743" s="113"/>
      <c r="P743" s="113"/>
      <c r="Q743" s="113"/>
      <c r="R743" s="113"/>
      <c r="S743" s="113"/>
      <c r="T743" s="113"/>
      <c r="U743" s="113"/>
      <c r="V743" s="113"/>
      <c r="W743" s="113"/>
      <c r="X743" s="113"/>
      <c r="Y743" s="113"/>
      <c r="Z743" s="113"/>
      <c r="AA743" s="113"/>
      <c r="AB743" s="113"/>
    </row>
    <row r="744">
      <c r="A744" s="113"/>
      <c r="B744" s="113"/>
      <c r="C744" s="113"/>
      <c r="D744" s="113"/>
      <c r="E744" s="110"/>
      <c r="F744" s="113"/>
      <c r="G744" s="113"/>
      <c r="H744" s="113"/>
      <c r="I744" s="113"/>
      <c r="J744" s="113"/>
      <c r="K744" s="113"/>
      <c r="L744" s="10"/>
      <c r="M744" s="113"/>
      <c r="N744" s="113"/>
      <c r="O744" s="113"/>
      <c r="P744" s="113"/>
      <c r="Q744" s="113"/>
      <c r="R744" s="113"/>
      <c r="S744" s="113"/>
      <c r="T744" s="113"/>
      <c r="U744" s="113"/>
      <c r="V744" s="113"/>
      <c r="W744" s="113"/>
      <c r="X744" s="113"/>
      <c r="Y744" s="113"/>
      <c r="Z744" s="113"/>
      <c r="AA744" s="113"/>
      <c r="AB744" s="113"/>
    </row>
    <row r="745">
      <c r="A745" s="113"/>
      <c r="B745" s="113"/>
      <c r="C745" s="113"/>
      <c r="D745" s="113"/>
      <c r="E745" s="110"/>
      <c r="F745" s="113"/>
      <c r="G745" s="113"/>
      <c r="H745" s="113"/>
      <c r="I745" s="113"/>
      <c r="J745" s="113"/>
      <c r="K745" s="113"/>
      <c r="L745" s="10"/>
      <c r="M745" s="113"/>
      <c r="N745" s="113"/>
      <c r="O745" s="113"/>
      <c r="P745" s="113"/>
      <c r="Q745" s="113"/>
      <c r="R745" s="113"/>
      <c r="S745" s="113"/>
      <c r="T745" s="113"/>
      <c r="U745" s="113"/>
      <c r="V745" s="113"/>
      <c r="W745" s="113"/>
      <c r="X745" s="113"/>
      <c r="Y745" s="113"/>
      <c r="Z745" s="113"/>
      <c r="AA745" s="113"/>
      <c r="AB745" s="113"/>
    </row>
    <row r="746">
      <c r="A746" s="113"/>
      <c r="B746" s="113"/>
      <c r="C746" s="113"/>
      <c r="D746" s="113"/>
      <c r="E746" s="110"/>
      <c r="F746" s="113"/>
      <c r="G746" s="113"/>
      <c r="H746" s="113"/>
      <c r="I746" s="113"/>
      <c r="J746" s="113"/>
      <c r="K746" s="113"/>
      <c r="L746" s="10"/>
      <c r="M746" s="113"/>
      <c r="N746" s="113"/>
      <c r="O746" s="113"/>
      <c r="P746" s="113"/>
      <c r="Q746" s="113"/>
      <c r="R746" s="113"/>
      <c r="S746" s="113"/>
      <c r="T746" s="113"/>
      <c r="U746" s="113"/>
      <c r="V746" s="113"/>
      <c r="W746" s="113"/>
      <c r="X746" s="113"/>
      <c r="Y746" s="113"/>
      <c r="Z746" s="113"/>
      <c r="AA746" s="113"/>
      <c r="AB746" s="113"/>
    </row>
    <row r="747">
      <c r="A747" s="113"/>
      <c r="B747" s="113"/>
      <c r="C747" s="113"/>
      <c r="D747" s="113"/>
      <c r="E747" s="110"/>
      <c r="F747" s="113"/>
      <c r="G747" s="113"/>
      <c r="H747" s="113"/>
      <c r="I747" s="113"/>
      <c r="J747" s="113"/>
      <c r="K747" s="113"/>
      <c r="L747" s="10"/>
      <c r="M747" s="113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  <c r="AA747" s="113"/>
      <c r="AB747" s="113"/>
    </row>
    <row r="748">
      <c r="A748" s="113"/>
      <c r="B748" s="113"/>
      <c r="C748" s="113"/>
      <c r="D748" s="113"/>
      <c r="E748" s="110"/>
      <c r="F748" s="113"/>
      <c r="G748" s="113"/>
      <c r="H748" s="113"/>
      <c r="I748" s="113"/>
      <c r="J748" s="113"/>
      <c r="K748" s="113"/>
      <c r="L748" s="10"/>
      <c r="M748" s="113"/>
      <c r="N748" s="113"/>
      <c r="O748" s="113"/>
      <c r="P748" s="113"/>
      <c r="Q748" s="113"/>
      <c r="R748" s="113"/>
      <c r="S748" s="113"/>
      <c r="T748" s="113"/>
      <c r="U748" s="113"/>
      <c r="V748" s="113"/>
      <c r="W748" s="113"/>
      <c r="X748" s="113"/>
      <c r="Y748" s="113"/>
      <c r="Z748" s="113"/>
      <c r="AA748" s="113"/>
      <c r="AB748" s="113"/>
    </row>
    <row r="749">
      <c r="A749" s="113"/>
      <c r="B749" s="113"/>
      <c r="C749" s="113"/>
      <c r="D749" s="113"/>
      <c r="E749" s="110"/>
      <c r="F749" s="113"/>
      <c r="G749" s="113"/>
      <c r="H749" s="113"/>
      <c r="I749" s="113"/>
      <c r="J749" s="113"/>
      <c r="K749" s="113"/>
      <c r="L749" s="10"/>
      <c r="M749" s="113"/>
      <c r="N749" s="113"/>
      <c r="O749" s="113"/>
      <c r="P749" s="113"/>
      <c r="Q749" s="113"/>
      <c r="R749" s="113"/>
      <c r="S749" s="113"/>
      <c r="T749" s="113"/>
      <c r="U749" s="113"/>
      <c r="V749" s="113"/>
      <c r="W749" s="113"/>
      <c r="X749" s="113"/>
      <c r="Y749" s="113"/>
      <c r="Z749" s="113"/>
      <c r="AA749" s="113"/>
      <c r="AB749" s="113"/>
    </row>
    <row r="750">
      <c r="A750" s="113"/>
      <c r="B750" s="113"/>
      <c r="C750" s="113"/>
      <c r="D750" s="113"/>
      <c r="E750" s="110"/>
      <c r="F750" s="113"/>
      <c r="G750" s="113"/>
      <c r="H750" s="113"/>
      <c r="I750" s="113"/>
      <c r="J750" s="113"/>
      <c r="K750" s="113"/>
      <c r="L750" s="10"/>
      <c r="M750" s="113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  <c r="AA750" s="113"/>
      <c r="AB750" s="113"/>
    </row>
    <row r="751">
      <c r="A751" s="113"/>
      <c r="B751" s="113"/>
      <c r="C751" s="113"/>
      <c r="D751" s="113"/>
      <c r="E751" s="110"/>
      <c r="F751" s="113"/>
      <c r="G751" s="113"/>
      <c r="H751" s="113"/>
      <c r="I751" s="113"/>
      <c r="J751" s="113"/>
      <c r="K751" s="113"/>
      <c r="L751" s="10"/>
      <c r="M751" s="113"/>
      <c r="N751" s="113"/>
      <c r="O751" s="113"/>
      <c r="P751" s="113"/>
      <c r="Q751" s="113"/>
      <c r="R751" s="113"/>
      <c r="S751" s="113"/>
      <c r="T751" s="113"/>
      <c r="U751" s="113"/>
      <c r="V751" s="113"/>
      <c r="W751" s="113"/>
      <c r="X751" s="113"/>
      <c r="Y751" s="113"/>
      <c r="Z751" s="113"/>
      <c r="AA751" s="113"/>
      <c r="AB751" s="113"/>
    </row>
    <row r="752">
      <c r="A752" s="113"/>
      <c r="B752" s="113"/>
      <c r="C752" s="113"/>
      <c r="D752" s="113"/>
      <c r="E752" s="110"/>
      <c r="F752" s="113"/>
      <c r="G752" s="113"/>
      <c r="H752" s="113"/>
      <c r="I752" s="113"/>
      <c r="J752" s="113"/>
      <c r="K752" s="113"/>
      <c r="L752" s="10"/>
      <c r="M752" s="113"/>
      <c r="N752" s="113"/>
      <c r="O752" s="113"/>
      <c r="P752" s="113"/>
      <c r="Q752" s="113"/>
      <c r="R752" s="113"/>
      <c r="S752" s="113"/>
      <c r="T752" s="113"/>
      <c r="U752" s="113"/>
      <c r="V752" s="113"/>
      <c r="W752" s="113"/>
      <c r="X752" s="113"/>
      <c r="Y752" s="113"/>
      <c r="Z752" s="113"/>
      <c r="AA752" s="113"/>
      <c r="AB752" s="113"/>
    </row>
    <row r="753">
      <c r="A753" s="113"/>
      <c r="B753" s="113"/>
      <c r="C753" s="113"/>
      <c r="D753" s="113"/>
      <c r="E753" s="110"/>
      <c r="F753" s="113"/>
      <c r="G753" s="113"/>
      <c r="H753" s="113"/>
      <c r="I753" s="113"/>
      <c r="J753" s="113"/>
      <c r="K753" s="113"/>
      <c r="L753" s="10"/>
      <c r="M753" s="113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  <c r="AA753" s="113"/>
      <c r="AB753" s="113"/>
    </row>
    <row r="754">
      <c r="A754" s="113"/>
      <c r="B754" s="113"/>
      <c r="C754" s="113"/>
      <c r="D754" s="113"/>
      <c r="E754" s="110"/>
      <c r="F754" s="113"/>
      <c r="G754" s="113"/>
      <c r="H754" s="113"/>
      <c r="I754" s="113"/>
      <c r="J754" s="113"/>
      <c r="K754" s="113"/>
      <c r="L754" s="10"/>
      <c r="M754" s="113"/>
      <c r="N754" s="113"/>
      <c r="O754" s="113"/>
      <c r="P754" s="113"/>
      <c r="Q754" s="113"/>
      <c r="R754" s="113"/>
      <c r="S754" s="113"/>
      <c r="T754" s="113"/>
      <c r="U754" s="113"/>
      <c r="V754" s="113"/>
      <c r="W754" s="113"/>
      <c r="X754" s="113"/>
      <c r="Y754" s="113"/>
      <c r="Z754" s="113"/>
      <c r="AA754" s="113"/>
      <c r="AB754" s="113"/>
    </row>
    <row r="755">
      <c r="A755" s="113"/>
      <c r="B755" s="113"/>
      <c r="C755" s="113"/>
      <c r="D755" s="113"/>
      <c r="E755" s="110"/>
      <c r="F755" s="113"/>
      <c r="G755" s="113"/>
      <c r="H755" s="113"/>
      <c r="I755" s="113"/>
      <c r="J755" s="113"/>
      <c r="K755" s="113"/>
      <c r="L755" s="10"/>
      <c r="M755" s="113"/>
      <c r="N755" s="113"/>
      <c r="O755" s="113"/>
      <c r="P755" s="113"/>
      <c r="Q755" s="113"/>
      <c r="R755" s="113"/>
      <c r="S755" s="113"/>
      <c r="T755" s="113"/>
      <c r="U755" s="113"/>
      <c r="V755" s="113"/>
      <c r="W755" s="113"/>
      <c r="X755" s="113"/>
      <c r="Y755" s="113"/>
      <c r="Z755" s="113"/>
      <c r="AA755" s="113"/>
      <c r="AB755" s="113"/>
    </row>
    <row r="756">
      <c r="A756" s="113"/>
      <c r="B756" s="113"/>
      <c r="C756" s="113"/>
      <c r="D756" s="113"/>
      <c r="E756" s="110"/>
      <c r="F756" s="113"/>
      <c r="G756" s="113"/>
      <c r="H756" s="113"/>
      <c r="I756" s="113"/>
      <c r="J756" s="113"/>
      <c r="K756" s="113"/>
      <c r="L756" s="10"/>
      <c r="M756" s="113"/>
      <c r="N756" s="113"/>
      <c r="O756" s="113"/>
      <c r="P756" s="113"/>
      <c r="Q756" s="113"/>
      <c r="R756" s="113"/>
      <c r="S756" s="113"/>
      <c r="T756" s="113"/>
      <c r="U756" s="113"/>
      <c r="V756" s="113"/>
      <c r="W756" s="113"/>
      <c r="X756" s="113"/>
      <c r="Y756" s="113"/>
      <c r="Z756" s="113"/>
      <c r="AA756" s="113"/>
      <c r="AB756" s="113"/>
    </row>
    <row r="757">
      <c r="A757" s="113"/>
      <c r="B757" s="113"/>
      <c r="C757" s="113"/>
      <c r="D757" s="113"/>
      <c r="E757" s="110"/>
      <c r="F757" s="113"/>
      <c r="G757" s="113"/>
      <c r="H757" s="113"/>
      <c r="I757" s="113"/>
      <c r="J757" s="113"/>
      <c r="K757" s="113"/>
      <c r="L757" s="10"/>
      <c r="M757" s="113"/>
      <c r="N757" s="113"/>
      <c r="O757" s="113"/>
      <c r="P757" s="113"/>
      <c r="Q757" s="113"/>
      <c r="R757" s="113"/>
      <c r="S757" s="113"/>
      <c r="T757" s="113"/>
      <c r="U757" s="113"/>
      <c r="V757" s="113"/>
      <c r="W757" s="113"/>
      <c r="X757" s="113"/>
      <c r="Y757" s="113"/>
      <c r="Z757" s="113"/>
      <c r="AA757" s="113"/>
      <c r="AB757" s="113"/>
    </row>
    <row r="758">
      <c r="A758" s="113"/>
      <c r="B758" s="113"/>
      <c r="C758" s="113"/>
      <c r="D758" s="113"/>
      <c r="E758" s="110"/>
      <c r="F758" s="113"/>
      <c r="G758" s="113"/>
      <c r="H758" s="113"/>
      <c r="I758" s="113"/>
      <c r="J758" s="113"/>
      <c r="K758" s="113"/>
      <c r="L758" s="10"/>
      <c r="M758" s="113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  <c r="AA758" s="113"/>
      <c r="AB758" s="113"/>
    </row>
    <row r="759">
      <c r="A759" s="113"/>
      <c r="B759" s="113"/>
      <c r="C759" s="113"/>
      <c r="D759" s="113"/>
      <c r="E759" s="110"/>
      <c r="F759" s="113"/>
      <c r="G759" s="113"/>
      <c r="H759" s="113"/>
      <c r="I759" s="113"/>
      <c r="J759" s="113"/>
      <c r="K759" s="113"/>
      <c r="L759" s="10"/>
      <c r="M759" s="113"/>
      <c r="N759" s="113"/>
      <c r="O759" s="113"/>
      <c r="P759" s="113"/>
      <c r="Q759" s="113"/>
      <c r="R759" s="113"/>
      <c r="S759" s="113"/>
      <c r="T759" s="113"/>
      <c r="U759" s="113"/>
      <c r="V759" s="113"/>
      <c r="W759" s="113"/>
      <c r="X759" s="113"/>
      <c r="Y759" s="113"/>
      <c r="Z759" s="113"/>
      <c r="AA759" s="113"/>
      <c r="AB759" s="113"/>
    </row>
    <row r="760">
      <c r="A760" s="113"/>
      <c r="B760" s="113"/>
      <c r="C760" s="113"/>
      <c r="D760" s="113"/>
      <c r="E760" s="110"/>
      <c r="F760" s="113"/>
      <c r="G760" s="113"/>
      <c r="H760" s="113"/>
      <c r="I760" s="113"/>
      <c r="J760" s="113"/>
      <c r="K760" s="113"/>
      <c r="L760" s="10"/>
      <c r="M760" s="113"/>
      <c r="N760" s="113"/>
      <c r="O760" s="113"/>
      <c r="P760" s="113"/>
      <c r="Q760" s="113"/>
      <c r="R760" s="113"/>
      <c r="S760" s="113"/>
      <c r="T760" s="113"/>
      <c r="U760" s="113"/>
      <c r="V760" s="113"/>
      <c r="W760" s="113"/>
      <c r="X760" s="113"/>
      <c r="Y760" s="113"/>
      <c r="Z760" s="113"/>
      <c r="AA760" s="113"/>
      <c r="AB760" s="113"/>
    </row>
    <row r="761">
      <c r="A761" s="113"/>
      <c r="B761" s="113"/>
      <c r="C761" s="113"/>
      <c r="D761" s="113"/>
      <c r="E761" s="110"/>
      <c r="F761" s="113"/>
      <c r="G761" s="113"/>
      <c r="H761" s="113"/>
      <c r="I761" s="113"/>
      <c r="J761" s="113"/>
      <c r="K761" s="113"/>
      <c r="L761" s="10"/>
      <c r="M761" s="113"/>
      <c r="N761" s="113"/>
      <c r="O761" s="113"/>
      <c r="P761" s="113"/>
      <c r="Q761" s="113"/>
      <c r="R761" s="113"/>
      <c r="S761" s="113"/>
      <c r="T761" s="113"/>
      <c r="U761" s="113"/>
      <c r="V761" s="113"/>
      <c r="W761" s="113"/>
      <c r="X761" s="113"/>
      <c r="Y761" s="113"/>
      <c r="Z761" s="113"/>
      <c r="AA761" s="113"/>
      <c r="AB761" s="113"/>
    </row>
    <row r="762">
      <c r="A762" s="113"/>
      <c r="B762" s="113"/>
      <c r="C762" s="113"/>
      <c r="D762" s="113"/>
      <c r="E762" s="110"/>
      <c r="F762" s="113"/>
      <c r="G762" s="113"/>
      <c r="H762" s="113"/>
      <c r="I762" s="113"/>
      <c r="J762" s="113"/>
      <c r="K762" s="113"/>
      <c r="L762" s="10"/>
      <c r="M762" s="113"/>
      <c r="N762" s="113"/>
      <c r="O762" s="113"/>
      <c r="P762" s="113"/>
      <c r="Q762" s="113"/>
      <c r="R762" s="113"/>
      <c r="S762" s="113"/>
      <c r="T762" s="113"/>
      <c r="U762" s="113"/>
      <c r="V762" s="113"/>
      <c r="W762" s="113"/>
      <c r="X762" s="113"/>
      <c r="Y762" s="113"/>
      <c r="Z762" s="113"/>
      <c r="AA762" s="113"/>
      <c r="AB762" s="113"/>
    </row>
    <row r="763">
      <c r="A763" s="113"/>
      <c r="B763" s="113"/>
      <c r="C763" s="113"/>
      <c r="D763" s="113"/>
      <c r="E763" s="110"/>
      <c r="F763" s="113"/>
      <c r="G763" s="113"/>
      <c r="H763" s="113"/>
      <c r="I763" s="113"/>
      <c r="J763" s="113"/>
      <c r="K763" s="113"/>
      <c r="L763" s="10"/>
      <c r="M763" s="113"/>
      <c r="N763" s="113"/>
      <c r="O763" s="113"/>
      <c r="P763" s="113"/>
      <c r="Q763" s="113"/>
      <c r="R763" s="113"/>
      <c r="S763" s="113"/>
      <c r="T763" s="113"/>
      <c r="U763" s="113"/>
      <c r="V763" s="113"/>
      <c r="W763" s="113"/>
      <c r="X763" s="113"/>
      <c r="Y763" s="113"/>
      <c r="Z763" s="113"/>
      <c r="AA763" s="113"/>
      <c r="AB763" s="113"/>
    </row>
    <row r="764">
      <c r="A764" s="113"/>
      <c r="B764" s="113"/>
      <c r="C764" s="113"/>
      <c r="D764" s="113"/>
      <c r="E764" s="110"/>
      <c r="F764" s="113"/>
      <c r="G764" s="113"/>
      <c r="H764" s="113"/>
      <c r="I764" s="113"/>
      <c r="J764" s="113"/>
      <c r="K764" s="113"/>
      <c r="L764" s="10"/>
      <c r="M764" s="113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  <c r="AA764" s="113"/>
      <c r="AB764" s="113"/>
    </row>
    <row r="765">
      <c r="A765" s="113"/>
      <c r="B765" s="113"/>
      <c r="C765" s="113"/>
      <c r="D765" s="113"/>
      <c r="E765" s="110"/>
      <c r="F765" s="113"/>
      <c r="G765" s="113"/>
      <c r="H765" s="113"/>
      <c r="I765" s="113"/>
      <c r="J765" s="113"/>
      <c r="K765" s="113"/>
      <c r="L765" s="10"/>
      <c r="M765" s="113"/>
      <c r="N765" s="113"/>
      <c r="O765" s="113"/>
      <c r="P765" s="113"/>
      <c r="Q765" s="113"/>
      <c r="R765" s="113"/>
      <c r="S765" s="113"/>
      <c r="T765" s="113"/>
      <c r="U765" s="113"/>
      <c r="V765" s="113"/>
      <c r="W765" s="113"/>
      <c r="X765" s="113"/>
      <c r="Y765" s="113"/>
      <c r="Z765" s="113"/>
      <c r="AA765" s="113"/>
      <c r="AB765" s="113"/>
    </row>
    <row r="766">
      <c r="A766" s="113"/>
      <c r="B766" s="113"/>
      <c r="C766" s="113"/>
      <c r="D766" s="113"/>
      <c r="E766" s="110"/>
      <c r="F766" s="113"/>
      <c r="G766" s="113"/>
      <c r="H766" s="113"/>
      <c r="I766" s="113"/>
      <c r="J766" s="113"/>
      <c r="K766" s="113"/>
      <c r="L766" s="10"/>
      <c r="M766" s="113"/>
      <c r="N766" s="113"/>
      <c r="O766" s="113"/>
      <c r="P766" s="113"/>
      <c r="Q766" s="113"/>
      <c r="R766" s="113"/>
      <c r="S766" s="113"/>
      <c r="T766" s="113"/>
      <c r="U766" s="113"/>
      <c r="V766" s="113"/>
      <c r="W766" s="113"/>
      <c r="X766" s="113"/>
      <c r="Y766" s="113"/>
      <c r="Z766" s="113"/>
      <c r="AA766" s="113"/>
      <c r="AB766" s="113"/>
    </row>
    <row r="767">
      <c r="A767" s="113"/>
      <c r="B767" s="113"/>
      <c r="C767" s="113"/>
      <c r="D767" s="113"/>
      <c r="E767" s="110"/>
      <c r="F767" s="113"/>
      <c r="G767" s="113"/>
      <c r="H767" s="113"/>
      <c r="I767" s="113"/>
      <c r="J767" s="113"/>
      <c r="K767" s="113"/>
      <c r="L767" s="10"/>
      <c r="M767" s="113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  <c r="AA767" s="113"/>
      <c r="AB767" s="113"/>
    </row>
    <row r="768">
      <c r="A768" s="113"/>
      <c r="B768" s="113"/>
      <c r="C768" s="113"/>
      <c r="D768" s="113"/>
      <c r="E768" s="110"/>
      <c r="F768" s="113"/>
      <c r="G768" s="113"/>
      <c r="H768" s="113"/>
      <c r="I768" s="113"/>
      <c r="J768" s="113"/>
      <c r="K768" s="113"/>
      <c r="L768" s="10"/>
      <c r="M768" s="113"/>
      <c r="N768" s="113"/>
      <c r="O768" s="113"/>
      <c r="P768" s="113"/>
      <c r="Q768" s="113"/>
      <c r="R768" s="113"/>
      <c r="S768" s="113"/>
      <c r="T768" s="113"/>
      <c r="U768" s="113"/>
      <c r="V768" s="113"/>
      <c r="W768" s="113"/>
      <c r="X768" s="113"/>
      <c r="Y768" s="113"/>
      <c r="Z768" s="113"/>
      <c r="AA768" s="113"/>
      <c r="AB768" s="113"/>
    </row>
    <row r="769">
      <c r="A769" s="113"/>
      <c r="B769" s="113"/>
      <c r="C769" s="113"/>
      <c r="D769" s="113"/>
      <c r="E769" s="110"/>
      <c r="F769" s="113"/>
      <c r="G769" s="113"/>
      <c r="H769" s="113"/>
      <c r="I769" s="113"/>
      <c r="J769" s="113"/>
      <c r="K769" s="113"/>
      <c r="L769" s="10"/>
      <c r="M769" s="113"/>
      <c r="N769" s="113"/>
      <c r="O769" s="113"/>
      <c r="P769" s="113"/>
      <c r="Q769" s="113"/>
      <c r="R769" s="113"/>
      <c r="S769" s="113"/>
      <c r="T769" s="113"/>
      <c r="U769" s="113"/>
      <c r="V769" s="113"/>
      <c r="W769" s="113"/>
      <c r="X769" s="113"/>
      <c r="Y769" s="113"/>
      <c r="Z769" s="113"/>
      <c r="AA769" s="113"/>
      <c r="AB769" s="113"/>
    </row>
    <row r="770">
      <c r="A770" s="113"/>
      <c r="B770" s="113"/>
      <c r="C770" s="113"/>
      <c r="D770" s="113"/>
      <c r="E770" s="110"/>
      <c r="F770" s="113"/>
      <c r="G770" s="113"/>
      <c r="H770" s="113"/>
      <c r="I770" s="113"/>
      <c r="J770" s="113"/>
      <c r="K770" s="113"/>
      <c r="L770" s="10"/>
      <c r="M770" s="113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  <c r="AA770" s="113"/>
      <c r="AB770" s="113"/>
    </row>
    <row r="771">
      <c r="A771" s="113"/>
      <c r="B771" s="113"/>
      <c r="C771" s="113"/>
      <c r="D771" s="113"/>
      <c r="E771" s="110"/>
      <c r="F771" s="113"/>
      <c r="G771" s="113"/>
      <c r="H771" s="113"/>
      <c r="I771" s="113"/>
      <c r="J771" s="113"/>
      <c r="K771" s="113"/>
      <c r="L771" s="10"/>
      <c r="M771" s="113"/>
      <c r="N771" s="113"/>
      <c r="O771" s="113"/>
      <c r="P771" s="113"/>
      <c r="Q771" s="113"/>
      <c r="R771" s="113"/>
      <c r="S771" s="113"/>
      <c r="T771" s="113"/>
      <c r="U771" s="113"/>
      <c r="V771" s="113"/>
      <c r="W771" s="113"/>
      <c r="X771" s="113"/>
      <c r="Y771" s="113"/>
      <c r="Z771" s="113"/>
      <c r="AA771" s="113"/>
      <c r="AB771" s="113"/>
    </row>
    <row r="772">
      <c r="A772" s="113"/>
      <c r="B772" s="113"/>
      <c r="C772" s="113"/>
      <c r="D772" s="113"/>
      <c r="E772" s="110"/>
      <c r="F772" s="113"/>
      <c r="G772" s="113"/>
      <c r="H772" s="113"/>
      <c r="I772" s="113"/>
      <c r="J772" s="113"/>
      <c r="K772" s="113"/>
      <c r="L772" s="10"/>
      <c r="M772" s="113"/>
      <c r="N772" s="113"/>
      <c r="O772" s="113"/>
      <c r="P772" s="113"/>
      <c r="Q772" s="113"/>
      <c r="R772" s="113"/>
      <c r="S772" s="113"/>
      <c r="T772" s="113"/>
      <c r="U772" s="113"/>
      <c r="V772" s="113"/>
      <c r="W772" s="113"/>
      <c r="X772" s="113"/>
      <c r="Y772" s="113"/>
      <c r="Z772" s="113"/>
      <c r="AA772" s="113"/>
      <c r="AB772" s="113"/>
    </row>
    <row r="773">
      <c r="A773" s="113"/>
      <c r="B773" s="113"/>
      <c r="C773" s="113"/>
      <c r="D773" s="113"/>
      <c r="E773" s="110"/>
      <c r="F773" s="113"/>
      <c r="G773" s="113"/>
      <c r="H773" s="113"/>
      <c r="I773" s="113"/>
      <c r="J773" s="113"/>
      <c r="K773" s="113"/>
      <c r="L773" s="10"/>
      <c r="M773" s="113"/>
      <c r="N773" s="113"/>
      <c r="O773" s="113"/>
      <c r="P773" s="113"/>
      <c r="Q773" s="113"/>
      <c r="R773" s="113"/>
      <c r="S773" s="113"/>
      <c r="T773" s="113"/>
      <c r="U773" s="113"/>
      <c r="V773" s="113"/>
      <c r="W773" s="113"/>
      <c r="X773" s="113"/>
      <c r="Y773" s="113"/>
      <c r="Z773" s="113"/>
      <c r="AA773" s="113"/>
      <c r="AB773" s="113"/>
    </row>
    <row r="774">
      <c r="A774" s="113"/>
      <c r="B774" s="113"/>
      <c r="C774" s="113"/>
      <c r="D774" s="113"/>
      <c r="E774" s="110"/>
      <c r="F774" s="113"/>
      <c r="G774" s="113"/>
      <c r="H774" s="113"/>
      <c r="I774" s="113"/>
      <c r="J774" s="113"/>
      <c r="K774" s="113"/>
      <c r="L774" s="10"/>
      <c r="M774" s="113"/>
      <c r="N774" s="113"/>
      <c r="O774" s="113"/>
      <c r="P774" s="113"/>
      <c r="Q774" s="113"/>
      <c r="R774" s="113"/>
      <c r="S774" s="113"/>
      <c r="T774" s="113"/>
      <c r="U774" s="113"/>
      <c r="V774" s="113"/>
      <c r="W774" s="113"/>
      <c r="X774" s="113"/>
      <c r="Y774" s="113"/>
      <c r="Z774" s="113"/>
      <c r="AA774" s="113"/>
      <c r="AB774" s="113"/>
    </row>
    <row r="775">
      <c r="A775" s="113"/>
      <c r="B775" s="113"/>
      <c r="C775" s="113"/>
      <c r="D775" s="113"/>
      <c r="E775" s="110"/>
      <c r="F775" s="113"/>
      <c r="G775" s="113"/>
      <c r="H775" s="113"/>
      <c r="I775" s="113"/>
      <c r="J775" s="113"/>
      <c r="K775" s="113"/>
      <c r="L775" s="10"/>
      <c r="M775" s="113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  <c r="AA775" s="113"/>
      <c r="AB775" s="113"/>
    </row>
    <row r="776">
      <c r="A776" s="113"/>
      <c r="B776" s="113"/>
      <c r="C776" s="113"/>
      <c r="D776" s="113"/>
      <c r="E776" s="110"/>
      <c r="F776" s="113"/>
      <c r="G776" s="113"/>
      <c r="H776" s="113"/>
      <c r="I776" s="113"/>
      <c r="J776" s="113"/>
      <c r="K776" s="113"/>
      <c r="L776" s="10"/>
      <c r="M776" s="113"/>
      <c r="N776" s="113"/>
      <c r="O776" s="113"/>
      <c r="P776" s="113"/>
      <c r="Q776" s="113"/>
      <c r="R776" s="113"/>
      <c r="S776" s="113"/>
      <c r="T776" s="113"/>
      <c r="U776" s="113"/>
      <c r="V776" s="113"/>
      <c r="W776" s="113"/>
      <c r="X776" s="113"/>
      <c r="Y776" s="113"/>
      <c r="Z776" s="113"/>
      <c r="AA776" s="113"/>
      <c r="AB776" s="113"/>
    </row>
    <row r="777">
      <c r="A777" s="113"/>
      <c r="B777" s="113"/>
      <c r="C777" s="113"/>
      <c r="D777" s="113"/>
      <c r="E777" s="110"/>
      <c r="F777" s="113"/>
      <c r="G777" s="113"/>
      <c r="H777" s="113"/>
      <c r="I777" s="113"/>
      <c r="J777" s="113"/>
      <c r="K777" s="113"/>
      <c r="L777" s="10"/>
      <c r="M777" s="113"/>
      <c r="N777" s="113"/>
      <c r="O777" s="113"/>
      <c r="P777" s="113"/>
      <c r="Q777" s="113"/>
      <c r="R777" s="113"/>
      <c r="S777" s="113"/>
      <c r="T777" s="113"/>
      <c r="U777" s="113"/>
      <c r="V777" s="113"/>
      <c r="W777" s="113"/>
      <c r="X777" s="113"/>
      <c r="Y777" s="113"/>
      <c r="Z777" s="113"/>
      <c r="AA777" s="113"/>
      <c r="AB777" s="113"/>
    </row>
    <row r="778">
      <c r="A778" s="113"/>
      <c r="B778" s="113"/>
      <c r="C778" s="113"/>
      <c r="D778" s="113"/>
      <c r="E778" s="110"/>
      <c r="F778" s="113"/>
      <c r="G778" s="113"/>
      <c r="H778" s="113"/>
      <c r="I778" s="113"/>
      <c r="J778" s="113"/>
      <c r="K778" s="113"/>
      <c r="L778" s="10"/>
      <c r="M778" s="113"/>
      <c r="N778" s="113"/>
      <c r="O778" s="113"/>
      <c r="P778" s="113"/>
      <c r="Q778" s="113"/>
      <c r="R778" s="113"/>
      <c r="S778" s="113"/>
      <c r="T778" s="113"/>
      <c r="U778" s="113"/>
      <c r="V778" s="113"/>
      <c r="W778" s="113"/>
      <c r="X778" s="113"/>
      <c r="Y778" s="113"/>
      <c r="Z778" s="113"/>
      <c r="AA778" s="113"/>
      <c r="AB778" s="113"/>
    </row>
    <row r="779">
      <c r="A779" s="113"/>
      <c r="B779" s="113"/>
      <c r="C779" s="113"/>
      <c r="D779" s="113"/>
      <c r="E779" s="110"/>
      <c r="F779" s="113"/>
      <c r="G779" s="113"/>
      <c r="H779" s="113"/>
      <c r="I779" s="113"/>
      <c r="J779" s="113"/>
      <c r="K779" s="113"/>
      <c r="L779" s="10"/>
      <c r="M779" s="113"/>
      <c r="N779" s="113"/>
      <c r="O779" s="113"/>
      <c r="P779" s="113"/>
      <c r="Q779" s="113"/>
      <c r="R779" s="113"/>
      <c r="S779" s="113"/>
      <c r="T779" s="113"/>
      <c r="U779" s="113"/>
      <c r="V779" s="113"/>
      <c r="W779" s="113"/>
      <c r="X779" s="113"/>
      <c r="Y779" s="113"/>
      <c r="Z779" s="113"/>
      <c r="AA779" s="113"/>
      <c r="AB779" s="113"/>
    </row>
    <row r="780">
      <c r="A780" s="113"/>
      <c r="B780" s="113"/>
      <c r="C780" s="113"/>
      <c r="D780" s="113"/>
      <c r="E780" s="110"/>
      <c r="F780" s="113"/>
      <c r="G780" s="113"/>
      <c r="H780" s="113"/>
      <c r="I780" s="113"/>
      <c r="J780" s="113"/>
      <c r="K780" s="113"/>
      <c r="L780" s="10"/>
      <c r="M780" s="113"/>
      <c r="N780" s="113"/>
      <c r="O780" s="113"/>
      <c r="P780" s="113"/>
      <c r="Q780" s="113"/>
      <c r="R780" s="113"/>
      <c r="S780" s="113"/>
      <c r="T780" s="113"/>
      <c r="U780" s="113"/>
      <c r="V780" s="113"/>
      <c r="W780" s="113"/>
      <c r="X780" s="113"/>
      <c r="Y780" s="113"/>
      <c r="Z780" s="113"/>
      <c r="AA780" s="113"/>
      <c r="AB780" s="113"/>
    </row>
    <row r="781">
      <c r="A781" s="113"/>
      <c r="B781" s="113"/>
      <c r="C781" s="113"/>
      <c r="D781" s="113"/>
      <c r="E781" s="110"/>
      <c r="F781" s="113"/>
      <c r="G781" s="113"/>
      <c r="H781" s="113"/>
      <c r="I781" s="113"/>
      <c r="J781" s="113"/>
      <c r="K781" s="113"/>
      <c r="L781" s="10"/>
      <c r="M781" s="113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  <c r="AA781" s="113"/>
      <c r="AB781" s="113"/>
    </row>
    <row r="782">
      <c r="A782" s="113"/>
      <c r="B782" s="113"/>
      <c r="C782" s="113"/>
      <c r="D782" s="113"/>
      <c r="E782" s="110"/>
      <c r="F782" s="113"/>
      <c r="G782" s="113"/>
      <c r="H782" s="113"/>
      <c r="I782" s="113"/>
      <c r="J782" s="113"/>
      <c r="K782" s="113"/>
      <c r="L782" s="10"/>
      <c r="M782" s="113"/>
      <c r="N782" s="113"/>
      <c r="O782" s="113"/>
      <c r="P782" s="113"/>
      <c r="Q782" s="113"/>
      <c r="R782" s="113"/>
      <c r="S782" s="113"/>
      <c r="T782" s="113"/>
      <c r="U782" s="113"/>
      <c r="V782" s="113"/>
      <c r="W782" s="113"/>
      <c r="X782" s="113"/>
      <c r="Y782" s="113"/>
      <c r="Z782" s="113"/>
      <c r="AA782" s="113"/>
      <c r="AB782" s="113"/>
    </row>
    <row r="783">
      <c r="A783" s="113"/>
      <c r="B783" s="113"/>
      <c r="C783" s="113"/>
      <c r="D783" s="113"/>
      <c r="E783" s="110"/>
      <c r="F783" s="113"/>
      <c r="G783" s="113"/>
      <c r="H783" s="113"/>
      <c r="I783" s="113"/>
      <c r="J783" s="113"/>
      <c r="K783" s="113"/>
      <c r="L783" s="10"/>
      <c r="M783" s="113"/>
      <c r="N783" s="113"/>
      <c r="O783" s="113"/>
      <c r="P783" s="113"/>
      <c r="Q783" s="113"/>
      <c r="R783" s="113"/>
      <c r="S783" s="113"/>
      <c r="T783" s="113"/>
      <c r="U783" s="113"/>
      <c r="V783" s="113"/>
      <c r="W783" s="113"/>
      <c r="X783" s="113"/>
      <c r="Y783" s="113"/>
      <c r="Z783" s="113"/>
      <c r="AA783" s="113"/>
      <c r="AB783" s="113"/>
    </row>
    <row r="784">
      <c r="A784" s="113"/>
      <c r="B784" s="113"/>
      <c r="C784" s="113"/>
      <c r="D784" s="113"/>
      <c r="E784" s="110"/>
      <c r="F784" s="113"/>
      <c r="G784" s="113"/>
      <c r="H784" s="113"/>
      <c r="I784" s="113"/>
      <c r="J784" s="113"/>
      <c r="K784" s="113"/>
      <c r="L784" s="10"/>
      <c r="M784" s="113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  <c r="AA784" s="113"/>
      <c r="AB784" s="113"/>
    </row>
    <row r="785">
      <c r="A785" s="113"/>
      <c r="B785" s="113"/>
      <c r="C785" s="113"/>
      <c r="D785" s="113"/>
      <c r="E785" s="110"/>
      <c r="F785" s="113"/>
      <c r="G785" s="113"/>
      <c r="H785" s="113"/>
      <c r="I785" s="113"/>
      <c r="J785" s="113"/>
      <c r="K785" s="113"/>
      <c r="L785" s="10"/>
      <c r="M785" s="113"/>
      <c r="N785" s="113"/>
      <c r="O785" s="113"/>
      <c r="P785" s="113"/>
      <c r="Q785" s="113"/>
      <c r="R785" s="113"/>
      <c r="S785" s="113"/>
      <c r="T785" s="113"/>
      <c r="U785" s="113"/>
      <c r="V785" s="113"/>
      <c r="W785" s="113"/>
      <c r="X785" s="113"/>
      <c r="Y785" s="113"/>
      <c r="Z785" s="113"/>
      <c r="AA785" s="113"/>
      <c r="AB785" s="113"/>
    </row>
    <row r="786">
      <c r="A786" s="113"/>
      <c r="B786" s="113"/>
      <c r="C786" s="113"/>
      <c r="D786" s="113"/>
      <c r="E786" s="110"/>
      <c r="F786" s="113"/>
      <c r="G786" s="113"/>
      <c r="H786" s="113"/>
      <c r="I786" s="113"/>
      <c r="J786" s="113"/>
      <c r="K786" s="113"/>
      <c r="L786" s="10"/>
      <c r="M786" s="113"/>
      <c r="N786" s="113"/>
      <c r="O786" s="113"/>
      <c r="P786" s="113"/>
      <c r="Q786" s="113"/>
      <c r="R786" s="113"/>
      <c r="S786" s="113"/>
      <c r="T786" s="113"/>
      <c r="U786" s="113"/>
      <c r="V786" s="113"/>
      <c r="W786" s="113"/>
      <c r="X786" s="113"/>
      <c r="Y786" s="113"/>
      <c r="Z786" s="113"/>
      <c r="AA786" s="113"/>
      <c r="AB786" s="113"/>
    </row>
    <row r="787">
      <c r="A787" s="113"/>
      <c r="B787" s="113"/>
      <c r="C787" s="113"/>
      <c r="D787" s="113"/>
      <c r="E787" s="110"/>
      <c r="F787" s="113"/>
      <c r="G787" s="113"/>
      <c r="H787" s="113"/>
      <c r="I787" s="113"/>
      <c r="J787" s="113"/>
      <c r="K787" s="113"/>
      <c r="L787" s="10"/>
      <c r="M787" s="113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  <c r="AA787" s="113"/>
      <c r="AB787" s="113"/>
    </row>
    <row r="788">
      <c r="A788" s="113"/>
      <c r="B788" s="113"/>
      <c r="C788" s="113"/>
      <c r="D788" s="113"/>
      <c r="E788" s="110"/>
      <c r="F788" s="113"/>
      <c r="G788" s="113"/>
      <c r="H788" s="113"/>
      <c r="I788" s="113"/>
      <c r="J788" s="113"/>
      <c r="K788" s="113"/>
      <c r="L788" s="10"/>
      <c r="M788" s="113"/>
      <c r="N788" s="113"/>
      <c r="O788" s="113"/>
      <c r="P788" s="113"/>
      <c r="Q788" s="113"/>
      <c r="R788" s="113"/>
      <c r="S788" s="113"/>
      <c r="T788" s="113"/>
      <c r="U788" s="113"/>
      <c r="V788" s="113"/>
      <c r="W788" s="113"/>
      <c r="X788" s="113"/>
      <c r="Y788" s="113"/>
      <c r="Z788" s="113"/>
      <c r="AA788" s="113"/>
      <c r="AB788" s="113"/>
    </row>
    <row r="789">
      <c r="A789" s="113"/>
      <c r="B789" s="113"/>
      <c r="C789" s="113"/>
      <c r="D789" s="113"/>
      <c r="E789" s="110"/>
      <c r="F789" s="113"/>
      <c r="G789" s="113"/>
      <c r="H789" s="113"/>
      <c r="I789" s="113"/>
      <c r="J789" s="113"/>
      <c r="K789" s="113"/>
      <c r="L789" s="10"/>
      <c r="M789" s="113"/>
      <c r="N789" s="113"/>
      <c r="O789" s="113"/>
      <c r="P789" s="113"/>
      <c r="Q789" s="113"/>
      <c r="R789" s="113"/>
      <c r="S789" s="113"/>
      <c r="T789" s="113"/>
      <c r="U789" s="113"/>
      <c r="V789" s="113"/>
      <c r="W789" s="113"/>
      <c r="X789" s="113"/>
      <c r="Y789" s="113"/>
      <c r="Z789" s="113"/>
      <c r="AA789" s="113"/>
      <c r="AB789" s="113"/>
    </row>
    <row r="790">
      <c r="A790" s="113"/>
      <c r="B790" s="113"/>
      <c r="C790" s="113"/>
      <c r="D790" s="113"/>
      <c r="E790" s="110"/>
      <c r="F790" s="113"/>
      <c r="G790" s="113"/>
      <c r="H790" s="113"/>
      <c r="I790" s="113"/>
      <c r="J790" s="113"/>
      <c r="K790" s="113"/>
      <c r="L790" s="10"/>
      <c r="M790" s="113"/>
      <c r="N790" s="113"/>
      <c r="O790" s="113"/>
      <c r="P790" s="113"/>
      <c r="Q790" s="113"/>
      <c r="R790" s="113"/>
      <c r="S790" s="113"/>
      <c r="T790" s="113"/>
      <c r="U790" s="113"/>
      <c r="V790" s="113"/>
      <c r="W790" s="113"/>
      <c r="X790" s="113"/>
      <c r="Y790" s="113"/>
      <c r="Z790" s="113"/>
      <c r="AA790" s="113"/>
      <c r="AB790" s="113"/>
    </row>
    <row r="791">
      <c r="A791" s="113"/>
      <c r="B791" s="113"/>
      <c r="C791" s="113"/>
      <c r="D791" s="113"/>
      <c r="E791" s="110"/>
      <c r="F791" s="113"/>
      <c r="G791" s="113"/>
      <c r="H791" s="113"/>
      <c r="I791" s="113"/>
      <c r="J791" s="113"/>
      <c r="K791" s="113"/>
      <c r="L791" s="10"/>
      <c r="M791" s="113"/>
      <c r="N791" s="113"/>
      <c r="O791" s="113"/>
      <c r="P791" s="113"/>
      <c r="Q791" s="113"/>
      <c r="R791" s="113"/>
      <c r="S791" s="113"/>
      <c r="T791" s="113"/>
      <c r="U791" s="113"/>
      <c r="V791" s="113"/>
      <c r="W791" s="113"/>
      <c r="X791" s="113"/>
      <c r="Y791" s="113"/>
      <c r="Z791" s="113"/>
      <c r="AA791" s="113"/>
      <c r="AB791" s="113"/>
    </row>
    <row r="792">
      <c r="A792" s="113"/>
      <c r="B792" s="113"/>
      <c r="C792" s="113"/>
      <c r="D792" s="113"/>
      <c r="E792" s="110"/>
      <c r="F792" s="113"/>
      <c r="G792" s="113"/>
      <c r="H792" s="113"/>
      <c r="I792" s="113"/>
      <c r="J792" s="113"/>
      <c r="K792" s="113"/>
      <c r="L792" s="10"/>
      <c r="M792" s="113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  <c r="AA792" s="113"/>
      <c r="AB792" s="113"/>
    </row>
    <row r="793">
      <c r="A793" s="113"/>
      <c r="B793" s="113"/>
      <c r="C793" s="113"/>
      <c r="D793" s="113"/>
      <c r="E793" s="110"/>
      <c r="F793" s="113"/>
      <c r="G793" s="113"/>
      <c r="H793" s="113"/>
      <c r="I793" s="113"/>
      <c r="J793" s="113"/>
      <c r="K793" s="113"/>
      <c r="L793" s="10"/>
      <c r="M793" s="113"/>
      <c r="N793" s="113"/>
      <c r="O793" s="113"/>
      <c r="P793" s="113"/>
      <c r="Q793" s="113"/>
      <c r="R793" s="113"/>
      <c r="S793" s="113"/>
      <c r="T793" s="113"/>
      <c r="U793" s="113"/>
      <c r="V793" s="113"/>
      <c r="W793" s="113"/>
      <c r="X793" s="113"/>
      <c r="Y793" s="113"/>
      <c r="Z793" s="113"/>
      <c r="AA793" s="113"/>
      <c r="AB793" s="113"/>
    </row>
    <row r="794">
      <c r="A794" s="113"/>
      <c r="B794" s="113"/>
      <c r="C794" s="113"/>
      <c r="D794" s="113"/>
      <c r="E794" s="110"/>
      <c r="F794" s="113"/>
      <c r="G794" s="113"/>
      <c r="H794" s="113"/>
      <c r="I794" s="113"/>
      <c r="J794" s="113"/>
      <c r="K794" s="113"/>
      <c r="L794" s="10"/>
      <c r="M794" s="113"/>
      <c r="N794" s="113"/>
      <c r="O794" s="113"/>
      <c r="P794" s="113"/>
      <c r="Q794" s="113"/>
      <c r="R794" s="113"/>
      <c r="S794" s="113"/>
      <c r="T794" s="113"/>
      <c r="U794" s="113"/>
      <c r="V794" s="113"/>
      <c r="W794" s="113"/>
      <c r="X794" s="113"/>
      <c r="Y794" s="113"/>
      <c r="Z794" s="113"/>
      <c r="AA794" s="113"/>
      <c r="AB794" s="113"/>
    </row>
    <row r="795">
      <c r="A795" s="113"/>
      <c r="B795" s="113"/>
      <c r="C795" s="113"/>
      <c r="D795" s="113"/>
      <c r="E795" s="110"/>
      <c r="F795" s="113"/>
      <c r="G795" s="113"/>
      <c r="H795" s="113"/>
      <c r="I795" s="113"/>
      <c r="J795" s="113"/>
      <c r="K795" s="113"/>
      <c r="L795" s="10"/>
      <c r="M795" s="113"/>
      <c r="N795" s="113"/>
      <c r="O795" s="113"/>
      <c r="P795" s="113"/>
      <c r="Q795" s="113"/>
      <c r="R795" s="113"/>
      <c r="S795" s="113"/>
      <c r="T795" s="113"/>
      <c r="U795" s="113"/>
      <c r="V795" s="113"/>
      <c r="W795" s="113"/>
      <c r="X795" s="113"/>
      <c r="Y795" s="113"/>
      <c r="Z795" s="113"/>
      <c r="AA795" s="113"/>
      <c r="AB795" s="113"/>
    </row>
    <row r="796">
      <c r="A796" s="113"/>
      <c r="B796" s="113"/>
      <c r="C796" s="113"/>
      <c r="D796" s="113"/>
      <c r="E796" s="110"/>
      <c r="F796" s="113"/>
      <c r="G796" s="113"/>
      <c r="H796" s="113"/>
      <c r="I796" s="113"/>
      <c r="J796" s="113"/>
      <c r="K796" s="113"/>
      <c r="L796" s="10"/>
      <c r="M796" s="113"/>
      <c r="N796" s="113"/>
      <c r="O796" s="113"/>
      <c r="P796" s="113"/>
      <c r="Q796" s="113"/>
      <c r="R796" s="113"/>
      <c r="S796" s="113"/>
      <c r="T796" s="113"/>
      <c r="U796" s="113"/>
      <c r="V796" s="113"/>
      <c r="W796" s="113"/>
      <c r="X796" s="113"/>
      <c r="Y796" s="113"/>
      <c r="Z796" s="113"/>
      <c r="AA796" s="113"/>
      <c r="AB796" s="113"/>
    </row>
    <row r="797">
      <c r="A797" s="113"/>
      <c r="B797" s="113"/>
      <c r="C797" s="113"/>
      <c r="D797" s="113"/>
      <c r="E797" s="110"/>
      <c r="F797" s="113"/>
      <c r="G797" s="113"/>
      <c r="H797" s="113"/>
      <c r="I797" s="113"/>
      <c r="J797" s="113"/>
      <c r="K797" s="113"/>
      <c r="L797" s="10"/>
      <c r="M797" s="113"/>
      <c r="N797" s="113"/>
      <c r="O797" s="113"/>
      <c r="P797" s="113"/>
      <c r="Q797" s="113"/>
      <c r="R797" s="113"/>
      <c r="S797" s="113"/>
      <c r="T797" s="113"/>
      <c r="U797" s="113"/>
      <c r="V797" s="113"/>
      <c r="W797" s="113"/>
      <c r="X797" s="113"/>
      <c r="Y797" s="113"/>
      <c r="Z797" s="113"/>
      <c r="AA797" s="113"/>
      <c r="AB797" s="113"/>
    </row>
    <row r="798">
      <c r="A798" s="113"/>
      <c r="B798" s="113"/>
      <c r="C798" s="113"/>
      <c r="D798" s="113"/>
      <c r="E798" s="110"/>
      <c r="F798" s="113"/>
      <c r="G798" s="113"/>
      <c r="H798" s="113"/>
      <c r="I798" s="113"/>
      <c r="J798" s="113"/>
      <c r="K798" s="113"/>
      <c r="L798" s="10"/>
      <c r="M798" s="113"/>
      <c r="N798" s="113"/>
      <c r="O798" s="113"/>
      <c r="P798" s="113"/>
      <c r="Q798" s="113"/>
      <c r="R798" s="113"/>
      <c r="S798" s="113"/>
      <c r="T798" s="113"/>
      <c r="U798" s="113"/>
      <c r="V798" s="113"/>
      <c r="W798" s="113"/>
      <c r="X798" s="113"/>
      <c r="Y798" s="113"/>
      <c r="Z798" s="113"/>
      <c r="AA798" s="113"/>
      <c r="AB798" s="113"/>
    </row>
    <row r="799">
      <c r="A799" s="113"/>
      <c r="B799" s="113"/>
      <c r="C799" s="113"/>
      <c r="D799" s="113"/>
      <c r="E799" s="110"/>
      <c r="F799" s="113"/>
      <c r="G799" s="113"/>
      <c r="H799" s="113"/>
      <c r="I799" s="113"/>
      <c r="J799" s="113"/>
      <c r="K799" s="113"/>
      <c r="L799" s="10"/>
      <c r="M799" s="113"/>
      <c r="N799" s="113"/>
      <c r="O799" s="113"/>
      <c r="P799" s="113"/>
      <c r="Q799" s="113"/>
      <c r="R799" s="113"/>
      <c r="S799" s="113"/>
      <c r="T799" s="113"/>
      <c r="U799" s="113"/>
      <c r="V799" s="113"/>
      <c r="W799" s="113"/>
      <c r="X799" s="113"/>
      <c r="Y799" s="113"/>
      <c r="Z799" s="113"/>
      <c r="AA799" s="113"/>
      <c r="AB799" s="113"/>
    </row>
    <row r="800">
      <c r="A800" s="113"/>
      <c r="B800" s="113"/>
      <c r="C800" s="113"/>
      <c r="D800" s="113"/>
      <c r="E800" s="110"/>
      <c r="F800" s="113"/>
      <c r="G800" s="113"/>
      <c r="H800" s="113"/>
      <c r="I800" s="113"/>
      <c r="J800" s="113"/>
      <c r="K800" s="113"/>
      <c r="L800" s="10"/>
      <c r="M800" s="113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  <c r="AA800" s="113"/>
      <c r="AB800" s="113"/>
    </row>
    <row r="801">
      <c r="A801" s="113"/>
      <c r="B801" s="113"/>
      <c r="C801" s="113"/>
      <c r="D801" s="113"/>
      <c r="E801" s="110"/>
      <c r="F801" s="113"/>
      <c r="G801" s="113"/>
      <c r="H801" s="113"/>
      <c r="I801" s="113"/>
      <c r="J801" s="113"/>
      <c r="K801" s="113"/>
      <c r="L801" s="10"/>
      <c r="M801" s="113"/>
      <c r="N801" s="113"/>
      <c r="O801" s="113"/>
      <c r="P801" s="113"/>
      <c r="Q801" s="113"/>
      <c r="R801" s="113"/>
      <c r="S801" s="113"/>
      <c r="T801" s="113"/>
      <c r="U801" s="113"/>
      <c r="V801" s="113"/>
      <c r="W801" s="113"/>
      <c r="X801" s="113"/>
      <c r="Y801" s="113"/>
      <c r="Z801" s="113"/>
      <c r="AA801" s="113"/>
      <c r="AB801" s="113"/>
    </row>
    <row r="802">
      <c r="A802" s="113"/>
      <c r="B802" s="113"/>
      <c r="C802" s="113"/>
      <c r="D802" s="113"/>
      <c r="E802" s="110"/>
      <c r="F802" s="113"/>
      <c r="G802" s="113"/>
      <c r="H802" s="113"/>
      <c r="I802" s="113"/>
      <c r="J802" s="113"/>
      <c r="K802" s="113"/>
      <c r="L802" s="10"/>
      <c r="M802" s="113"/>
      <c r="N802" s="113"/>
      <c r="O802" s="113"/>
      <c r="P802" s="113"/>
      <c r="Q802" s="113"/>
      <c r="R802" s="113"/>
      <c r="S802" s="113"/>
      <c r="T802" s="113"/>
      <c r="U802" s="113"/>
      <c r="V802" s="113"/>
      <c r="W802" s="113"/>
      <c r="X802" s="113"/>
      <c r="Y802" s="113"/>
      <c r="Z802" s="113"/>
      <c r="AA802" s="113"/>
      <c r="AB802" s="113"/>
    </row>
    <row r="803">
      <c r="A803" s="113"/>
      <c r="B803" s="113"/>
      <c r="C803" s="113"/>
      <c r="D803" s="113"/>
      <c r="E803" s="110"/>
      <c r="F803" s="113"/>
      <c r="G803" s="113"/>
      <c r="H803" s="113"/>
      <c r="I803" s="113"/>
      <c r="J803" s="113"/>
      <c r="K803" s="113"/>
      <c r="L803" s="10"/>
      <c r="M803" s="113"/>
      <c r="N803" s="113"/>
      <c r="O803" s="113"/>
      <c r="P803" s="113"/>
      <c r="Q803" s="113"/>
      <c r="R803" s="113"/>
      <c r="S803" s="113"/>
      <c r="T803" s="113"/>
      <c r="U803" s="113"/>
      <c r="V803" s="113"/>
      <c r="W803" s="113"/>
      <c r="X803" s="113"/>
      <c r="Y803" s="113"/>
      <c r="Z803" s="113"/>
      <c r="AA803" s="113"/>
      <c r="AB803" s="113"/>
    </row>
    <row r="804">
      <c r="A804" s="113"/>
      <c r="B804" s="113"/>
      <c r="C804" s="113"/>
      <c r="D804" s="113"/>
      <c r="E804" s="110"/>
      <c r="F804" s="113"/>
      <c r="G804" s="113"/>
      <c r="H804" s="113"/>
      <c r="I804" s="113"/>
      <c r="J804" s="113"/>
      <c r="K804" s="113"/>
      <c r="L804" s="10"/>
      <c r="M804" s="113"/>
      <c r="N804" s="113"/>
      <c r="O804" s="113"/>
      <c r="P804" s="113"/>
      <c r="Q804" s="113"/>
      <c r="R804" s="113"/>
      <c r="S804" s="113"/>
      <c r="T804" s="113"/>
      <c r="U804" s="113"/>
      <c r="V804" s="113"/>
      <c r="W804" s="113"/>
      <c r="X804" s="113"/>
      <c r="Y804" s="113"/>
      <c r="Z804" s="113"/>
      <c r="AA804" s="113"/>
      <c r="AB804" s="113"/>
    </row>
    <row r="805">
      <c r="A805" s="113"/>
      <c r="B805" s="113"/>
      <c r="C805" s="113"/>
      <c r="D805" s="113"/>
      <c r="E805" s="110"/>
      <c r="F805" s="113"/>
      <c r="G805" s="113"/>
      <c r="H805" s="113"/>
      <c r="I805" s="113"/>
      <c r="J805" s="113"/>
      <c r="K805" s="113"/>
      <c r="L805" s="10"/>
      <c r="M805" s="113"/>
      <c r="N805" s="113"/>
      <c r="O805" s="113"/>
      <c r="P805" s="113"/>
      <c r="Q805" s="113"/>
      <c r="R805" s="113"/>
      <c r="S805" s="113"/>
      <c r="T805" s="113"/>
      <c r="U805" s="113"/>
      <c r="V805" s="113"/>
      <c r="W805" s="113"/>
      <c r="X805" s="113"/>
      <c r="Y805" s="113"/>
      <c r="Z805" s="113"/>
      <c r="AA805" s="113"/>
      <c r="AB805" s="113"/>
    </row>
    <row r="806">
      <c r="A806" s="113"/>
      <c r="B806" s="113"/>
      <c r="C806" s="113"/>
      <c r="D806" s="113"/>
      <c r="E806" s="110"/>
      <c r="F806" s="113"/>
      <c r="G806" s="113"/>
      <c r="H806" s="113"/>
      <c r="I806" s="113"/>
      <c r="J806" s="113"/>
      <c r="K806" s="113"/>
      <c r="L806" s="10"/>
      <c r="M806" s="113"/>
      <c r="N806" s="113"/>
      <c r="O806" s="113"/>
      <c r="P806" s="113"/>
      <c r="Q806" s="113"/>
      <c r="R806" s="113"/>
      <c r="S806" s="113"/>
      <c r="T806" s="113"/>
      <c r="U806" s="113"/>
      <c r="V806" s="113"/>
      <c r="W806" s="113"/>
      <c r="X806" s="113"/>
      <c r="Y806" s="113"/>
      <c r="Z806" s="113"/>
      <c r="AA806" s="113"/>
      <c r="AB806" s="113"/>
    </row>
    <row r="807">
      <c r="A807" s="113"/>
      <c r="B807" s="113"/>
      <c r="C807" s="113"/>
      <c r="D807" s="113"/>
      <c r="E807" s="110"/>
      <c r="F807" s="113"/>
      <c r="G807" s="113"/>
      <c r="H807" s="113"/>
      <c r="I807" s="113"/>
      <c r="J807" s="113"/>
      <c r="K807" s="113"/>
      <c r="L807" s="10"/>
      <c r="M807" s="113"/>
      <c r="N807" s="113"/>
      <c r="O807" s="113"/>
      <c r="P807" s="113"/>
      <c r="Q807" s="113"/>
      <c r="R807" s="113"/>
      <c r="S807" s="113"/>
      <c r="T807" s="113"/>
      <c r="U807" s="113"/>
      <c r="V807" s="113"/>
      <c r="W807" s="113"/>
      <c r="X807" s="113"/>
      <c r="Y807" s="113"/>
      <c r="Z807" s="113"/>
      <c r="AA807" s="113"/>
      <c r="AB807" s="113"/>
    </row>
    <row r="808">
      <c r="A808" s="113"/>
      <c r="B808" s="113"/>
      <c r="C808" s="113"/>
      <c r="D808" s="113"/>
      <c r="E808" s="110"/>
      <c r="F808" s="113"/>
      <c r="G808" s="113"/>
      <c r="H808" s="113"/>
      <c r="I808" s="113"/>
      <c r="J808" s="113"/>
      <c r="K808" s="113"/>
      <c r="L808" s="10"/>
      <c r="M808" s="113"/>
      <c r="N808" s="113"/>
      <c r="O808" s="113"/>
      <c r="P808" s="113"/>
      <c r="Q808" s="113"/>
      <c r="R808" s="113"/>
      <c r="S808" s="113"/>
      <c r="T808" s="113"/>
      <c r="U808" s="113"/>
      <c r="V808" s="113"/>
      <c r="W808" s="113"/>
      <c r="X808" s="113"/>
      <c r="Y808" s="113"/>
      <c r="Z808" s="113"/>
      <c r="AA808" s="113"/>
      <c r="AB808" s="113"/>
    </row>
    <row r="809">
      <c r="A809" s="113"/>
      <c r="B809" s="113"/>
      <c r="C809" s="113"/>
      <c r="D809" s="113"/>
      <c r="E809" s="110"/>
      <c r="F809" s="113"/>
      <c r="G809" s="113"/>
      <c r="H809" s="113"/>
      <c r="I809" s="113"/>
      <c r="J809" s="113"/>
      <c r="K809" s="113"/>
      <c r="L809" s="10"/>
      <c r="M809" s="113"/>
      <c r="N809" s="113"/>
      <c r="O809" s="113"/>
      <c r="P809" s="113"/>
      <c r="Q809" s="113"/>
      <c r="R809" s="113"/>
      <c r="S809" s="113"/>
      <c r="T809" s="113"/>
      <c r="U809" s="113"/>
      <c r="V809" s="113"/>
      <c r="W809" s="113"/>
      <c r="X809" s="113"/>
      <c r="Y809" s="113"/>
      <c r="Z809" s="113"/>
      <c r="AA809" s="113"/>
      <c r="AB809" s="113"/>
    </row>
    <row r="810">
      <c r="A810" s="113"/>
      <c r="B810" s="113"/>
      <c r="C810" s="113"/>
      <c r="D810" s="113"/>
      <c r="E810" s="110"/>
      <c r="F810" s="113"/>
      <c r="G810" s="113"/>
      <c r="H810" s="113"/>
      <c r="I810" s="113"/>
      <c r="J810" s="113"/>
      <c r="K810" s="113"/>
      <c r="L810" s="10"/>
      <c r="M810" s="113"/>
      <c r="N810" s="113"/>
      <c r="O810" s="113"/>
      <c r="P810" s="113"/>
      <c r="Q810" s="113"/>
      <c r="R810" s="113"/>
      <c r="S810" s="113"/>
      <c r="T810" s="113"/>
      <c r="U810" s="113"/>
      <c r="V810" s="113"/>
      <c r="W810" s="113"/>
      <c r="X810" s="113"/>
      <c r="Y810" s="113"/>
      <c r="Z810" s="113"/>
      <c r="AA810" s="113"/>
      <c r="AB810" s="113"/>
    </row>
    <row r="811">
      <c r="A811" s="113"/>
      <c r="B811" s="113"/>
      <c r="C811" s="113"/>
      <c r="D811" s="113"/>
      <c r="E811" s="110"/>
      <c r="F811" s="113"/>
      <c r="G811" s="113"/>
      <c r="H811" s="113"/>
      <c r="I811" s="113"/>
      <c r="J811" s="113"/>
      <c r="K811" s="113"/>
      <c r="L811" s="10"/>
      <c r="M811" s="113"/>
      <c r="N811" s="113"/>
      <c r="O811" s="113"/>
      <c r="P811" s="113"/>
      <c r="Q811" s="113"/>
      <c r="R811" s="113"/>
      <c r="S811" s="113"/>
      <c r="T811" s="113"/>
      <c r="U811" s="113"/>
      <c r="V811" s="113"/>
      <c r="W811" s="113"/>
      <c r="X811" s="113"/>
      <c r="Y811" s="113"/>
      <c r="Z811" s="113"/>
      <c r="AA811" s="113"/>
      <c r="AB811" s="113"/>
    </row>
    <row r="812">
      <c r="A812" s="113"/>
      <c r="B812" s="113"/>
      <c r="C812" s="113"/>
      <c r="D812" s="113"/>
      <c r="E812" s="110"/>
      <c r="F812" s="113"/>
      <c r="G812" s="113"/>
      <c r="H812" s="113"/>
      <c r="I812" s="113"/>
      <c r="J812" s="113"/>
      <c r="K812" s="113"/>
      <c r="L812" s="10"/>
      <c r="M812" s="113"/>
      <c r="N812" s="113"/>
      <c r="O812" s="113"/>
      <c r="P812" s="113"/>
      <c r="Q812" s="113"/>
      <c r="R812" s="113"/>
      <c r="S812" s="113"/>
      <c r="T812" s="113"/>
      <c r="U812" s="113"/>
      <c r="V812" s="113"/>
      <c r="W812" s="113"/>
      <c r="X812" s="113"/>
      <c r="Y812" s="113"/>
      <c r="Z812" s="113"/>
      <c r="AA812" s="113"/>
      <c r="AB812" s="113"/>
    </row>
    <row r="813">
      <c r="A813" s="113"/>
      <c r="B813" s="113"/>
      <c r="C813" s="113"/>
      <c r="D813" s="113"/>
      <c r="E813" s="110"/>
      <c r="F813" s="113"/>
      <c r="G813" s="113"/>
      <c r="H813" s="113"/>
      <c r="I813" s="113"/>
      <c r="J813" s="113"/>
      <c r="K813" s="113"/>
      <c r="L813" s="10"/>
      <c r="M813" s="113"/>
      <c r="N813" s="113"/>
      <c r="O813" s="113"/>
      <c r="P813" s="113"/>
      <c r="Q813" s="113"/>
      <c r="R813" s="113"/>
      <c r="S813" s="113"/>
      <c r="T813" s="113"/>
      <c r="U813" s="113"/>
      <c r="V813" s="113"/>
      <c r="W813" s="113"/>
      <c r="X813" s="113"/>
      <c r="Y813" s="113"/>
      <c r="Z813" s="113"/>
      <c r="AA813" s="113"/>
      <c r="AB813" s="113"/>
    </row>
    <row r="814">
      <c r="A814" s="113"/>
      <c r="B814" s="113"/>
      <c r="C814" s="113"/>
      <c r="D814" s="113"/>
      <c r="E814" s="110"/>
      <c r="F814" s="113"/>
      <c r="G814" s="113"/>
      <c r="H814" s="113"/>
      <c r="I814" s="113"/>
      <c r="J814" s="113"/>
      <c r="K814" s="113"/>
      <c r="L814" s="10"/>
      <c r="M814" s="113"/>
      <c r="N814" s="113"/>
      <c r="O814" s="113"/>
      <c r="P814" s="113"/>
      <c r="Q814" s="113"/>
      <c r="R814" s="113"/>
      <c r="S814" s="113"/>
      <c r="T814" s="113"/>
      <c r="U814" s="113"/>
      <c r="V814" s="113"/>
      <c r="W814" s="113"/>
      <c r="X814" s="113"/>
      <c r="Y814" s="113"/>
      <c r="Z814" s="113"/>
      <c r="AA814" s="113"/>
      <c r="AB814" s="113"/>
    </row>
    <row r="815">
      <c r="A815" s="113"/>
      <c r="B815" s="113"/>
      <c r="C815" s="113"/>
      <c r="D815" s="113"/>
      <c r="E815" s="110"/>
      <c r="F815" s="113"/>
      <c r="G815" s="113"/>
      <c r="H815" s="113"/>
      <c r="I815" s="113"/>
      <c r="J815" s="113"/>
      <c r="K815" s="113"/>
      <c r="L815" s="10"/>
      <c r="M815" s="113"/>
      <c r="N815" s="113"/>
      <c r="O815" s="113"/>
      <c r="P815" s="113"/>
      <c r="Q815" s="113"/>
      <c r="R815" s="113"/>
      <c r="S815" s="113"/>
      <c r="T815" s="113"/>
      <c r="U815" s="113"/>
      <c r="V815" s="113"/>
      <c r="W815" s="113"/>
      <c r="X815" s="113"/>
      <c r="Y815" s="113"/>
      <c r="Z815" s="113"/>
      <c r="AA815" s="113"/>
      <c r="AB815" s="113"/>
    </row>
    <row r="816">
      <c r="A816" s="113"/>
      <c r="B816" s="113"/>
      <c r="C816" s="113"/>
      <c r="D816" s="113"/>
      <c r="E816" s="110"/>
      <c r="F816" s="113"/>
      <c r="G816" s="113"/>
      <c r="H816" s="113"/>
      <c r="I816" s="113"/>
      <c r="J816" s="113"/>
      <c r="K816" s="113"/>
      <c r="L816" s="10"/>
      <c r="M816" s="113"/>
      <c r="N816" s="113"/>
      <c r="O816" s="113"/>
      <c r="P816" s="113"/>
      <c r="Q816" s="113"/>
      <c r="R816" s="113"/>
      <c r="S816" s="113"/>
      <c r="T816" s="113"/>
      <c r="U816" s="113"/>
      <c r="V816" s="113"/>
      <c r="W816" s="113"/>
      <c r="X816" s="113"/>
      <c r="Y816" s="113"/>
      <c r="Z816" s="113"/>
      <c r="AA816" s="113"/>
      <c r="AB816" s="113"/>
    </row>
    <row r="817">
      <c r="A817" s="113"/>
      <c r="B817" s="113"/>
      <c r="C817" s="113"/>
      <c r="D817" s="113"/>
      <c r="E817" s="110"/>
      <c r="F817" s="113"/>
      <c r="G817" s="113"/>
      <c r="H817" s="113"/>
      <c r="I817" s="113"/>
      <c r="J817" s="113"/>
      <c r="K817" s="113"/>
      <c r="L817" s="10"/>
      <c r="M817" s="113"/>
      <c r="N817" s="113"/>
      <c r="O817" s="113"/>
      <c r="P817" s="113"/>
      <c r="Q817" s="113"/>
      <c r="R817" s="113"/>
      <c r="S817" s="113"/>
      <c r="T817" s="113"/>
      <c r="U817" s="113"/>
      <c r="V817" s="113"/>
      <c r="W817" s="113"/>
      <c r="X817" s="113"/>
      <c r="Y817" s="113"/>
      <c r="Z817" s="113"/>
      <c r="AA817" s="113"/>
      <c r="AB817" s="113"/>
    </row>
    <row r="818">
      <c r="A818" s="113"/>
      <c r="B818" s="113"/>
      <c r="C818" s="113"/>
      <c r="D818" s="113"/>
      <c r="E818" s="110"/>
      <c r="F818" s="113"/>
      <c r="G818" s="113"/>
      <c r="H818" s="113"/>
      <c r="I818" s="113"/>
      <c r="J818" s="113"/>
      <c r="K818" s="113"/>
      <c r="L818" s="10"/>
      <c r="M818" s="113"/>
      <c r="N818" s="113"/>
      <c r="O818" s="113"/>
      <c r="P818" s="113"/>
      <c r="Q818" s="113"/>
      <c r="R818" s="113"/>
      <c r="S818" s="113"/>
      <c r="T818" s="113"/>
      <c r="U818" s="113"/>
      <c r="V818" s="113"/>
      <c r="W818" s="113"/>
      <c r="X818" s="113"/>
      <c r="Y818" s="113"/>
      <c r="Z818" s="113"/>
      <c r="AA818" s="113"/>
      <c r="AB818" s="113"/>
    </row>
    <row r="819">
      <c r="A819" s="113"/>
      <c r="B819" s="113"/>
      <c r="C819" s="113"/>
      <c r="D819" s="113"/>
      <c r="E819" s="110"/>
      <c r="F819" s="113"/>
      <c r="G819" s="113"/>
      <c r="H819" s="113"/>
      <c r="I819" s="113"/>
      <c r="J819" s="113"/>
      <c r="K819" s="113"/>
      <c r="L819" s="10"/>
      <c r="M819" s="113"/>
      <c r="N819" s="113"/>
      <c r="O819" s="113"/>
      <c r="P819" s="113"/>
      <c r="Q819" s="113"/>
      <c r="R819" s="113"/>
      <c r="S819" s="113"/>
      <c r="T819" s="113"/>
      <c r="U819" s="113"/>
      <c r="V819" s="113"/>
      <c r="W819" s="113"/>
      <c r="X819" s="113"/>
      <c r="Y819" s="113"/>
      <c r="Z819" s="113"/>
      <c r="AA819" s="113"/>
      <c r="AB819" s="113"/>
    </row>
    <row r="820">
      <c r="A820" s="113"/>
      <c r="B820" s="113"/>
      <c r="C820" s="113"/>
      <c r="D820" s="113"/>
      <c r="E820" s="110"/>
      <c r="F820" s="113"/>
      <c r="G820" s="113"/>
      <c r="H820" s="113"/>
      <c r="I820" s="113"/>
      <c r="J820" s="113"/>
      <c r="K820" s="113"/>
      <c r="L820" s="10"/>
      <c r="M820" s="113"/>
      <c r="N820" s="113"/>
      <c r="O820" s="113"/>
      <c r="P820" s="113"/>
      <c r="Q820" s="113"/>
      <c r="R820" s="113"/>
      <c r="S820" s="113"/>
      <c r="T820" s="113"/>
      <c r="U820" s="113"/>
      <c r="V820" s="113"/>
      <c r="W820" s="113"/>
      <c r="X820" s="113"/>
      <c r="Y820" s="113"/>
      <c r="Z820" s="113"/>
      <c r="AA820" s="113"/>
      <c r="AB820" s="113"/>
    </row>
    <row r="821">
      <c r="A821" s="113"/>
      <c r="B821" s="113"/>
      <c r="C821" s="113"/>
      <c r="D821" s="113"/>
      <c r="E821" s="110"/>
      <c r="F821" s="113"/>
      <c r="G821" s="113"/>
      <c r="H821" s="113"/>
      <c r="I821" s="113"/>
      <c r="J821" s="113"/>
      <c r="K821" s="113"/>
      <c r="L821" s="10"/>
      <c r="M821" s="113"/>
      <c r="N821" s="113"/>
      <c r="O821" s="113"/>
      <c r="P821" s="113"/>
      <c r="Q821" s="113"/>
      <c r="R821" s="113"/>
      <c r="S821" s="113"/>
      <c r="T821" s="113"/>
      <c r="U821" s="113"/>
      <c r="V821" s="113"/>
      <c r="W821" s="113"/>
      <c r="X821" s="113"/>
      <c r="Y821" s="113"/>
      <c r="Z821" s="113"/>
      <c r="AA821" s="113"/>
      <c r="AB821" s="113"/>
    </row>
    <row r="822">
      <c r="A822" s="113"/>
      <c r="B822" s="113"/>
      <c r="C822" s="113"/>
      <c r="D822" s="113"/>
      <c r="E822" s="110"/>
      <c r="F822" s="113"/>
      <c r="G822" s="113"/>
      <c r="H822" s="113"/>
      <c r="I822" s="113"/>
      <c r="J822" s="113"/>
      <c r="K822" s="113"/>
      <c r="L822" s="10"/>
      <c r="M822" s="113"/>
      <c r="N822" s="113"/>
      <c r="O822" s="113"/>
      <c r="P822" s="113"/>
      <c r="Q822" s="113"/>
      <c r="R822" s="113"/>
      <c r="S822" s="113"/>
      <c r="T822" s="113"/>
      <c r="U822" s="113"/>
      <c r="V822" s="113"/>
      <c r="W822" s="113"/>
      <c r="X822" s="113"/>
      <c r="Y822" s="113"/>
      <c r="Z822" s="113"/>
      <c r="AA822" s="113"/>
      <c r="AB822" s="113"/>
    </row>
    <row r="823">
      <c r="A823" s="113"/>
      <c r="B823" s="113"/>
      <c r="C823" s="113"/>
      <c r="D823" s="113"/>
      <c r="E823" s="110"/>
      <c r="F823" s="113"/>
      <c r="G823" s="113"/>
      <c r="H823" s="113"/>
      <c r="I823" s="113"/>
      <c r="J823" s="113"/>
      <c r="K823" s="113"/>
      <c r="L823" s="10"/>
      <c r="M823" s="113"/>
      <c r="N823" s="113"/>
      <c r="O823" s="113"/>
      <c r="P823" s="113"/>
      <c r="Q823" s="113"/>
      <c r="R823" s="113"/>
      <c r="S823" s="113"/>
      <c r="T823" s="113"/>
      <c r="U823" s="113"/>
      <c r="V823" s="113"/>
      <c r="W823" s="113"/>
      <c r="X823" s="113"/>
      <c r="Y823" s="113"/>
      <c r="Z823" s="113"/>
      <c r="AA823" s="113"/>
      <c r="AB823" s="113"/>
    </row>
    <row r="824">
      <c r="A824" s="113"/>
      <c r="B824" s="113"/>
      <c r="C824" s="113"/>
      <c r="D824" s="113"/>
      <c r="E824" s="110"/>
      <c r="F824" s="113"/>
      <c r="G824" s="113"/>
      <c r="H824" s="113"/>
      <c r="I824" s="113"/>
      <c r="J824" s="113"/>
      <c r="K824" s="113"/>
      <c r="L824" s="10"/>
      <c r="M824" s="113"/>
      <c r="N824" s="113"/>
      <c r="O824" s="113"/>
      <c r="P824" s="113"/>
      <c r="Q824" s="113"/>
      <c r="R824" s="113"/>
      <c r="S824" s="113"/>
      <c r="T824" s="113"/>
      <c r="U824" s="113"/>
      <c r="V824" s="113"/>
      <c r="W824" s="113"/>
      <c r="X824" s="113"/>
      <c r="Y824" s="113"/>
      <c r="Z824" s="113"/>
      <c r="AA824" s="113"/>
      <c r="AB824" s="113"/>
    </row>
    <row r="825">
      <c r="A825" s="113"/>
      <c r="B825" s="113"/>
      <c r="C825" s="113"/>
      <c r="D825" s="113"/>
      <c r="E825" s="110"/>
      <c r="F825" s="113"/>
      <c r="G825" s="113"/>
      <c r="H825" s="113"/>
      <c r="I825" s="113"/>
      <c r="J825" s="113"/>
      <c r="K825" s="113"/>
      <c r="L825" s="10"/>
      <c r="M825" s="113"/>
      <c r="N825" s="113"/>
      <c r="O825" s="113"/>
      <c r="P825" s="113"/>
      <c r="Q825" s="113"/>
      <c r="R825" s="113"/>
      <c r="S825" s="113"/>
      <c r="T825" s="113"/>
      <c r="U825" s="113"/>
      <c r="V825" s="113"/>
      <c r="W825" s="113"/>
      <c r="X825" s="113"/>
      <c r="Y825" s="113"/>
      <c r="Z825" s="113"/>
      <c r="AA825" s="113"/>
      <c r="AB825" s="113"/>
    </row>
    <row r="826">
      <c r="A826" s="113"/>
      <c r="B826" s="113"/>
      <c r="C826" s="113"/>
      <c r="D826" s="113"/>
      <c r="E826" s="110"/>
      <c r="F826" s="113"/>
      <c r="G826" s="113"/>
      <c r="H826" s="113"/>
      <c r="I826" s="113"/>
      <c r="J826" s="113"/>
      <c r="K826" s="113"/>
      <c r="L826" s="10"/>
      <c r="M826" s="113"/>
      <c r="N826" s="113"/>
      <c r="O826" s="113"/>
      <c r="P826" s="113"/>
      <c r="Q826" s="113"/>
      <c r="R826" s="113"/>
      <c r="S826" s="113"/>
      <c r="T826" s="113"/>
      <c r="U826" s="113"/>
      <c r="V826" s="113"/>
      <c r="W826" s="113"/>
      <c r="X826" s="113"/>
      <c r="Y826" s="113"/>
      <c r="Z826" s="113"/>
      <c r="AA826" s="113"/>
      <c r="AB826" s="113"/>
    </row>
    <row r="827">
      <c r="A827" s="113"/>
      <c r="B827" s="113"/>
      <c r="C827" s="113"/>
      <c r="D827" s="113"/>
      <c r="E827" s="110"/>
      <c r="F827" s="113"/>
      <c r="G827" s="113"/>
      <c r="H827" s="113"/>
      <c r="I827" s="113"/>
      <c r="J827" s="113"/>
      <c r="K827" s="113"/>
      <c r="L827" s="10"/>
      <c r="M827" s="113"/>
      <c r="N827" s="113"/>
      <c r="O827" s="113"/>
      <c r="P827" s="113"/>
      <c r="Q827" s="113"/>
      <c r="R827" s="113"/>
      <c r="S827" s="113"/>
      <c r="T827" s="113"/>
      <c r="U827" s="113"/>
      <c r="V827" s="113"/>
      <c r="W827" s="113"/>
      <c r="X827" s="113"/>
      <c r="Y827" s="113"/>
      <c r="Z827" s="113"/>
      <c r="AA827" s="113"/>
      <c r="AB827" s="113"/>
    </row>
    <row r="828">
      <c r="A828" s="113"/>
      <c r="B828" s="113"/>
      <c r="C828" s="113"/>
      <c r="D828" s="113"/>
      <c r="E828" s="110"/>
      <c r="F828" s="113"/>
      <c r="G828" s="113"/>
      <c r="H828" s="113"/>
      <c r="I828" s="113"/>
      <c r="J828" s="113"/>
      <c r="K828" s="113"/>
      <c r="L828" s="10"/>
      <c r="M828" s="113"/>
      <c r="N828" s="113"/>
      <c r="O828" s="113"/>
      <c r="P828" s="113"/>
      <c r="Q828" s="113"/>
      <c r="R828" s="113"/>
      <c r="S828" s="113"/>
      <c r="T828" s="113"/>
      <c r="U828" s="113"/>
      <c r="V828" s="113"/>
      <c r="W828" s="113"/>
      <c r="X828" s="113"/>
      <c r="Y828" s="113"/>
      <c r="Z828" s="113"/>
      <c r="AA828" s="113"/>
      <c r="AB828" s="113"/>
    </row>
    <row r="829">
      <c r="A829" s="113"/>
      <c r="B829" s="113"/>
      <c r="C829" s="113"/>
      <c r="D829" s="113"/>
      <c r="E829" s="110"/>
      <c r="F829" s="113"/>
      <c r="G829" s="113"/>
      <c r="H829" s="113"/>
      <c r="I829" s="113"/>
      <c r="J829" s="113"/>
      <c r="K829" s="113"/>
      <c r="L829" s="10"/>
      <c r="M829" s="113"/>
      <c r="N829" s="113"/>
      <c r="O829" s="113"/>
      <c r="P829" s="113"/>
      <c r="Q829" s="113"/>
      <c r="R829" s="113"/>
      <c r="S829" s="113"/>
      <c r="T829" s="113"/>
      <c r="U829" s="113"/>
      <c r="V829" s="113"/>
      <c r="W829" s="113"/>
      <c r="X829" s="113"/>
      <c r="Y829" s="113"/>
      <c r="Z829" s="113"/>
      <c r="AA829" s="113"/>
      <c r="AB829" s="113"/>
    </row>
    <row r="830">
      <c r="A830" s="113"/>
      <c r="B830" s="113"/>
      <c r="C830" s="113"/>
      <c r="D830" s="113"/>
      <c r="E830" s="110"/>
      <c r="F830" s="113"/>
      <c r="G830" s="113"/>
      <c r="H830" s="113"/>
      <c r="I830" s="113"/>
      <c r="J830" s="113"/>
      <c r="K830" s="113"/>
      <c r="L830" s="10"/>
      <c r="M830" s="113"/>
      <c r="N830" s="113"/>
      <c r="O830" s="113"/>
      <c r="P830" s="113"/>
      <c r="Q830" s="113"/>
      <c r="R830" s="113"/>
      <c r="S830" s="113"/>
      <c r="T830" s="113"/>
      <c r="U830" s="113"/>
      <c r="V830" s="113"/>
      <c r="W830" s="113"/>
      <c r="X830" s="113"/>
      <c r="Y830" s="113"/>
      <c r="Z830" s="113"/>
      <c r="AA830" s="113"/>
      <c r="AB830" s="113"/>
    </row>
    <row r="831">
      <c r="A831" s="113"/>
      <c r="B831" s="113"/>
      <c r="C831" s="113"/>
      <c r="D831" s="113"/>
      <c r="E831" s="110"/>
      <c r="F831" s="113"/>
      <c r="G831" s="113"/>
      <c r="H831" s="113"/>
      <c r="I831" s="113"/>
      <c r="J831" s="113"/>
      <c r="K831" s="113"/>
      <c r="L831" s="10"/>
      <c r="M831" s="113"/>
      <c r="N831" s="113"/>
      <c r="O831" s="113"/>
      <c r="P831" s="113"/>
      <c r="Q831" s="113"/>
      <c r="R831" s="113"/>
      <c r="S831" s="113"/>
      <c r="T831" s="113"/>
      <c r="U831" s="113"/>
      <c r="V831" s="113"/>
      <c r="W831" s="113"/>
      <c r="X831" s="113"/>
      <c r="Y831" s="113"/>
      <c r="Z831" s="113"/>
      <c r="AA831" s="113"/>
      <c r="AB831" s="113"/>
    </row>
    <row r="832">
      <c r="A832" s="113"/>
      <c r="B832" s="113"/>
      <c r="C832" s="113"/>
      <c r="D832" s="113"/>
      <c r="E832" s="110"/>
      <c r="F832" s="113"/>
      <c r="G832" s="113"/>
      <c r="H832" s="113"/>
      <c r="I832" s="113"/>
      <c r="J832" s="113"/>
      <c r="K832" s="113"/>
      <c r="L832" s="10"/>
      <c r="M832" s="113"/>
      <c r="N832" s="113"/>
      <c r="O832" s="113"/>
      <c r="P832" s="113"/>
      <c r="Q832" s="113"/>
      <c r="R832" s="113"/>
      <c r="S832" s="113"/>
      <c r="T832" s="113"/>
      <c r="U832" s="113"/>
      <c r="V832" s="113"/>
      <c r="W832" s="113"/>
      <c r="X832" s="113"/>
      <c r="Y832" s="113"/>
      <c r="Z832" s="113"/>
      <c r="AA832" s="113"/>
      <c r="AB832" s="113"/>
    </row>
    <row r="833">
      <c r="A833" s="113"/>
      <c r="B833" s="113"/>
      <c r="C833" s="113"/>
      <c r="D833" s="113"/>
      <c r="E833" s="110"/>
      <c r="F833" s="113"/>
      <c r="G833" s="113"/>
      <c r="H833" s="113"/>
      <c r="I833" s="113"/>
      <c r="J833" s="113"/>
      <c r="K833" s="113"/>
      <c r="L833" s="10"/>
      <c r="M833" s="113"/>
      <c r="N833" s="113"/>
      <c r="O833" s="113"/>
      <c r="P833" s="113"/>
      <c r="Q833" s="113"/>
      <c r="R833" s="113"/>
      <c r="S833" s="113"/>
      <c r="T833" s="113"/>
      <c r="U833" s="113"/>
      <c r="V833" s="113"/>
      <c r="W833" s="113"/>
      <c r="X833" s="113"/>
      <c r="Y833" s="113"/>
      <c r="Z833" s="113"/>
      <c r="AA833" s="113"/>
      <c r="AB833" s="113"/>
    </row>
    <row r="834">
      <c r="A834" s="113"/>
      <c r="B834" s="113"/>
      <c r="C834" s="113"/>
      <c r="D834" s="113"/>
      <c r="E834" s="110"/>
      <c r="F834" s="113"/>
      <c r="G834" s="113"/>
      <c r="H834" s="113"/>
      <c r="I834" s="113"/>
      <c r="J834" s="113"/>
      <c r="K834" s="113"/>
      <c r="L834" s="10"/>
      <c r="M834" s="113"/>
      <c r="N834" s="113"/>
      <c r="O834" s="113"/>
      <c r="P834" s="113"/>
      <c r="Q834" s="113"/>
      <c r="R834" s="113"/>
      <c r="S834" s="113"/>
      <c r="T834" s="113"/>
      <c r="U834" s="113"/>
      <c r="V834" s="113"/>
      <c r="W834" s="113"/>
      <c r="X834" s="113"/>
      <c r="Y834" s="113"/>
      <c r="Z834" s="113"/>
      <c r="AA834" s="113"/>
      <c r="AB834" s="113"/>
    </row>
    <row r="835">
      <c r="A835" s="113"/>
      <c r="B835" s="113"/>
      <c r="C835" s="113"/>
      <c r="D835" s="113"/>
      <c r="E835" s="110"/>
      <c r="F835" s="113"/>
      <c r="G835" s="113"/>
      <c r="H835" s="113"/>
      <c r="I835" s="113"/>
      <c r="J835" s="113"/>
      <c r="K835" s="113"/>
      <c r="L835" s="10"/>
      <c r="M835" s="113"/>
      <c r="N835" s="113"/>
      <c r="O835" s="113"/>
      <c r="P835" s="113"/>
      <c r="Q835" s="113"/>
      <c r="R835" s="113"/>
      <c r="S835" s="113"/>
      <c r="T835" s="113"/>
      <c r="U835" s="113"/>
      <c r="V835" s="113"/>
      <c r="W835" s="113"/>
      <c r="X835" s="113"/>
      <c r="Y835" s="113"/>
      <c r="Z835" s="113"/>
      <c r="AA835" s="113"/>
      <c r="AB835" s="113"/>
    </row>
    <row r="836">
      <c r="A836" s="113"/>
      <c r="B836" s="113"/>
      <c r="C836" s="113"/>
      <c r="D836" s="113"/>
      <c r="E836" s="110"/>
      <c r="F836" s="113"/>
      <c r="G836" s="113"/>
      <c r="H836" s="113"/>
      <c r="I836" s="113"/>
      <c r="J836" s="113"/>
      <c r="K836" s="113"/>
      <c r="L836" s="10"/>
      <c r="M836" s="113"/>
      <c r="N836" s="113"/>
      <c r="O836" s="113"/>
      <c r="P836" s="113"/>
      <c r="Q836" s="113"/>
      <c r="R836" s="113"/>
      <c r="S836" s="113"/>
      <c r="T836" s="113"/>
      <c r="U836" s="113"/>
      <c r="V836" s="113"/>
      <c r="W836" s="113"/>
      <c r="X836" s="113"/>
      <c r="Y836" s="113"/>
      <c r="Z836" s="113"/>
      <c r="AA836" s="113"/>
      <c r="AB836" s="113"/>
    </row>
    <row r="837">
      <c r="A837" s="113"/>
      <c r="B837" s="113"/>
      <c r="C837" s="113"/>
      <c r="D837" s="113"/>
      <c r="E837" s="110"/>
      <c r="F837" s="113"/>
      <c r="G837" s="113"/>
      <c r="H837" s="113"/>
      <c r="I837" s="113"/>
      <c r="J837" s="113"/>
      <c r="K837" s="113"/>
      <c r="L837" s="10"/>
      <c r="M837" s="113"/>
      <c r="N837" s="113"/>
      <c r="O837" s="113"/>
      <c r="P837" s="113"/>
      <c r="Q837" s="113"/>
      <c r="R837" s="113"/>
      <c r="S837" s="113"/>
      <c r="T837" s="113"/>
      <c r="U837" s="113"/>
      <c r="V837" s="113"/>
      <c r="W837" s="113"/>
      <c r="X837" s="113"/>
      <c r="Y837" s="113"/>
      <c r="Z837" s="113"/>
      <c r="AA837" s="113"/>
      <c r="AB837" s="113"/>
    </row>
    <row r="838">
      <c r="A838" s="113"/>
      <c r="B838" s="113"/>
      <c r="C838" s="113"/>
      <c r="D838" s="113"/>
      <c r="E838" s="110"/>
      <c r="F838" s="113"/>
      <c r="G838" s="113"/>
      <c r="H838" s="113"/>
      <c r="I838" s="113"/>
      <c r="J838" s="113"/>
      <c r="K838" s="113"/>
      <c r="L838" s="10"/>
      <c r="M838" s="113"/>
      <c r="N838" s="113"/>
      <c r="O838" s="113"/>
      <c r="P838" s="113"/>
      <c r="Q838" s="113"/>
      <c r="R838" s="113"/>
      <c r="S838" s="113"/>
      <c r="T838" s="113"/>
      <c r="U838" s="113"/>
      <c r="V838" s="113"/>
      <c r="W838" s="113"/>
      <c r="X838" s="113"/>
      <c r="Y838" s="113"/>
      <c r="Z838" s="113"/>
      <c r="AA838" s="113"/>
      <c r="AB838" s="113"/>
    </row>
    <row r="839">
      <c r="A839" s="113"/>
      <c r="B839" s="113"/>
      <c r="C839" s="113"/>
      <c r="D839" s="113"/>
      <c r="E839" s="110"/>
      <c r="F839" s="113"/>
      <c r="G839" s="113"/>
      <c r="H839" s="113"/>
      <c r="I839" s="113"/>
      <c r="J839" s="113"/>
      <c r="K839" s="113"/>
      <c r="L839" s="10"/>
      <c r="M839" s="113"/>
      <c r="N839" s="113"/>
      <c r="O839" s="113"/>
      <c r="P839" s="113"/>
      <c r="Q839" s="113"/>
      <c r="R839" s="113"/>
      <c r="S839" s="113"/>
      <c r="T839" s="113"/>
      <c r="U839" s="113"/>
      <c r="V839" s="113"/>
      <c r="W839" s="113"/>
      <c r="X839" s="113"/>
      <c r="Y839" s="113"/>
      <c r="Z839" s="113"/>
      <c r="AA839" s="113"/>
      <c r="AB839" s="113"/>
    </row>
    <row r="840">
      <c r="A840" s="113"/>
      <c r="B840" s="113"/>
      <c r="C840" s="113"/>
      <c r="D840" s="113"/>
      <c r="E840" s="110"/>
      <c r="F840" s="113"/>
      <c r="G840" s="113"/>
      <c r="H840" s="113"/>
      <c r="I840" s="113"/>
      <c r="J840" s="113"/>
      <c r="K840" s="113"/>
      <c r="L840" s="10"/>
      <c r="M840" s="113"/>
      <c r="N840" s="113"/>
      <c r="O840" s="113"/>
      <c r="P840" s="113"/>
      <c r="Q840" s="113"/>
      <c r="R840" s="113"/>
      <c r="S840" s="113"/>
      <c r="T840" s="113"/>
      <c r="U840" s="113"/>
      <c r="V840" s="113"/>
      <c r="W840" s="113"/>
      <c r="X840" s="113"/>
      <c r="Y840" s="113"/>
      <c r="Z840" s="113"/>
      <c r="AA840" s="113"/>
      <c r="AB840" s="113"/>
    </row>
    <row r="841">
      <c r="A841" s="113"/>
      <c r="B841" s="113"/>
      <c r="C841" s="113"/>
      <c r="D841" s="113"/>
      <c r="E841" s="110"/>
      <c r="F841" s="113"/>
      <c r="G841" s="113"/>
      <c r="H841" s="113"/>
      <c r="I841" s="113"/>
      <c r="J841" s="113"/>
      <c r="K841" s="113"/>
      <c r="L841" s="10"/>
      <c r="M841" s="113"/>
      <c r="N841" s="113"/>
      <c r="O841" s="113"/>
      <c r="P841" s="113"/>
      <c r="Q841" s="113"/>
      <c r="R841" s="113"/>
      <c r="S841" s="113"/>
      <c r="T841" s="113"/>
      <c r="U841" s="113"/>
      <c r="V841" s="113"/>
      <c r="W841" s="113"/>
      <c r="X841" s="113"/>
      <c r="Y841" s="113"/>
      <c r="Z841" s="113"/>
      <c r="AA841" s="113"/>
      <c r="AB841" s="113"/>
    </row>
    <row r="842">
      <c r="A842" s="113"/>
      <c r="B842" s="113"/>
      <c r="C842" s="113"/>
      <c r="D842" s="113"/>
      <c r="E842" s="110"/>
      <c r="F842" s="113"/>
      <c r="G842" s="113"/>
      <c r="H842" s="113"/>
      <c r="I842" s="113"/>
      <c r="J842" s="113"/>
      <c r="K842" s="113"/>
      <c r="L842" s="10"/>
      <c r="M842" s="113"/>
      <c r="N842" s="113"/>
      <c r="O842" s="113"/>
      <c r="P842" s="113"/>
      <c r="Q842" s="113"/>
      <c r="R842" s="113"/>
      <c r="S842" s="113"/>
      <c r="T842" s="113"/>
      <c r="U842" s="113"/>
      <c r="V842" s="113"/>
      <c r="W842" s="113"/>
      <c r="X842" s="113"/>
      <c r="Y842" s="113"/>
      <c r="Z842" s="113"/>
      <c r="AA842" s="113"/>
      <c r="AB842" s="113"/>
    </row>
    <row r="843">
      <c r="A843" s="113"/>
      <c r="B843" s="113"/>
      <c r="C843" s="113"/>
      <c r="D843" s="113"/>
      <c r="E843" s="110"/>
      <c r="F843" s="113"/>
      <c r="G843" s="113"/>
      <c r="H843" s="113"/>
      <c r="I843" s="113"/>
      <c r="J843" s="113"/>
      <c r="K843" s="113"/>
      <c r="L843" s="10"/>
      <c r="M843" s="113"/>
      <c r="N843" s="113"/>
      <c r="O843" s="113"/>
      <c r="P843" s="113"/>
      <c r="Q843" s="113"/>
      <c r="R843" s="113"/>
      <c r="S843" s="113"/>
      <c r="T843" s="113"/>
      <c r="U843" s="113"/>
      <c r="V843" s="113"/>
      <c r="W843" s="113"/>
      <c r="X843" s="113"/>
      <c r="Y843" s="113"/>
      <c r="Z843" s="113"/>
      <c r="AA843" s="113"/>
      <c r="AB843" s="113"/>
    </row>
    <row r="844">
      <c r="A844" s="113"/>
      <c r="B844" s="113"/>
      <c r="C844" s="113"/>
      <c r="D844" s="113"/>
      <c r="E844" s="110"/>
      <c r="F844" s="113"/>
      <c r="G844" s="113"/>
      <c r="H844" s="113"/>
      <c r="I844" s="113"/>
      <c r="J844" s="113"/>
      <c r="K844" s="113"/>
      <c r="L844" s="10"/>
      <c r="M844" s="113"/>
      <c r="N844" s="113"/>
      <c r="O844" s="113"/>
      <c r="P844" s="113"/>
      <c r="Q844" s="113"/>
      <c r="R844" s="113"/>
      <c r="S844" s="113"/>
      <c r="T844" s="113"/>
      <c r="U844" s="113"/>
      <c r="V844" s="113"/>
      <c r="W844" s="113"/>
      <c r="X844" s="113"/>
      <c r="Y844" s="113"/>
      <c r="Z844" s="113"/>
      <c r="AA844" s="113"/>
      <c r="AB844" s="113"/>
    </row>
    <row r="845">
      <c r="A845" s="113"/>
      <c r="B845" s="113"/>
      <c r="C845" s="113"/>
      <c r="D845" s="113"/>
      <c r="E845" s="110"/>
      <c r="F845" s="113"/>
      <c r="G845" s="113"/>
      <c r="H845" s="113"/>
      <c r="I845" s="113"/>
      <c r="J845" s="113"/>
      <c r="K845" s="113"/>
      <c r="L845" s="10"/>
      <c r="M845" s="113"/>
      <c r="N845" s="113"/>
      <c r="O845" s="113"/>
      <c r="P845" s="113"/>
      <c r="Q845" s="113"/>
      <c r="R845" s="113"/>
      <c r="S845" s="113"/>
      <c r="T845" s="113"/>
      <c r="U845" s="113"/>
      <c r="V845" s="113"/>
      <c r="W845" s="113"/>
      <c r="X845" s="113"/>
      <c r="Y845" s="113"/>
      <c r="Z845" s="113"/>
      <c r="AA845" s="113"/>
      <c r="AB845" s="113"/>
    </row>
    <row r="846">
      <c r="A846" s="113"/>
      <c r="B846" s="113"/>
      <c r="C846" s="113"/>
      <c r="D846" s="113"/>
      <c r="E846" s="110"/>
      <c r="F846" s="113"/>
      <c r="G846" s="113"/>
      <c r="H846" s="113"/>
      <c r="I846" s="113"/>
      <c r="J846" s="113"/>
      <c r="K846" s="113"/>
      <c r="L846" s="10"/>
      <c r="M846" s="113"/>
      <c r="N846" s="113"/>
      <c r="O846" s="113"/>
      <c r="P846" s="113"/>
      <c r="Q846" s="113"/>
      <c r="R846" s="113"/>
      <c r="S846" s="113"/>
      <c r="T846" s="113"/>
      <c r="U846" s="113"/>
      <c r="V846" s="113"/>
      <c r="W846" s="113"/>
      <c r="X846" s="113"/>
      <c r="Y846" s="113"/>
      <c r="Z846" s="113"/>
      <c r="AA846" s="113"/>
      <c r="AB846" s="113"/>
    </row>
    <row r="847">
      <c r="A847" s="113"/>
      <c r="B847" s="113"/>
      <c r="C847" s="113"/>
      <c r="D847" s="113"/>
      <c r="E847" s="110"/>
      <c r="F847" s="113"/>
      <c r="G847" s="113"/>
      <c r="H847" s="113"/>
      <c r="I847" s="113"/>
      <c r="J847" s="113"/>
      <c r="K847" s="113"/>
      <c r="L847" s="10"/>
      <c r="M847" s="113"/>
      <c r="N847" s="113"/>
      <c r="O847" s="113"/>
      <c r="P847" s="113"/>
      <c r="Q847" s="113"/>
      <c r="R847" s="113"/>
      <c r="S847" s="113"/>
      <c r="T847" s="113"/>
      <c r="U847" s="113"/>
      <c r="V847" s="113"/>
      <c r="W847" s="113"/>
      <c r="X847" s="113"/>
      <c r="Y847" s="113"/>
      <c r="Z847" s="113"/>
      <c r="AA847" s="113"/>
      <c r="AB847" s="113"/>
    </row>
    <row r="848">
      <c r="A848" s="113"/>
      <c r="B848" s="113"/>
      <c r="C848" s="113"/>
      <c r="D848" s="113"/>
      <c r="E848" s="110"/>
      <c r="F848" s="113"/>
      <c r="G848" s="113"/>
      <c r="H848" s="113"/>
      <c r="I848" s="113"/>
      <c r="J848" s="113"/>
      <c r="K848" s="113"/>
      <c r="L848" s="10"/>
      <c r="M848" s="113"/>
      <c r="N848" s="113"/>
      <c r="O848" s="113"/>
      <c r="P848" s="113"/>
      <c r="Q848" s="113"/>
      <c r="R848" s="113"/>
      <c r="S848" s="113"/>
      <c r="T848" s="113"/>
      <c r="U848" s="113"/>
      <c r="V848" s="113"/>
      <c r="W848" s="113"/>
      <c r="X848" s="113"/>
      <c r="Y848" s="113"/>
      <c r="Z848" s="113"/>
      <c r="AA848" s="113"/>
      <c r="AB848" s="113"/>
    </row>
    <row r="849">
      <c r="A849" s="113"/>
      <c r="B849" s="113"/>
      <c r="C849" s="113"/>
      <c r="D849" s="113"/>
      <c r="E849" s="110"/>
      <c r="F849" s="113"/>
      <c r="G849" s="113"/>
      <c r="H849" s="113"/>
      <c r="I849" s="113"/>
      <c r="J849" s="113"/>
      <c r="K849" s="113"/>
      <c r="L849" s="10"/>
      <c r="M849" s="113"/>
      <c r="N849" s="113"/>
      <c r="O849" s="113"/>
      <c r="P849" s="113"/>
      <c r="Q849" s="113"/>
      <c r="R849" s="113"/>
      <c r="S849" s="113"/>
      <c r="T849" s="113"/>
      <c r="U849" s="113"/>
      <c r="V849" s="113"/>
      <c r="W849" s="113"/>
      <c r="X849" s="113"/>
      <c r="Y849" s="113"/>
      <c r="Z849" s="113"/>
      <c r="AA849" s="113"/>
      <c r="AB849" s="113"/>
    </row>
    <row r="850">
      <c r="A850" s="113"/>
      <c r="B850" s="113"/>
      <c r="C850" s="113"/>
      <c r="D850" s="113"/>
      <c r="E850" s="110"/>
      <c r="F850" s="113"/>
      <c r="G850" s="113"/>
      <c r="H850" s="113"/>
      <c r="I850" s="113"/>
      <c r="J850" s="113"/>
      <c r="K850" s="113"/>
      <c r="L850" s="10"/>
      <c r="M850" s="113"/>
      <c r="N850" s="113"/>
      <c r="O850" s="113"/>
      <c r="P850" s="113"/>
      <c r="Q850" s="113"/>
      <c r="R850" s="113"/>
      <c r="S850" s="113"/>
      <c r="T850" s="113"/>
      <c r="U850" s="113"/>
      <c r="V850" s="113"/>
      <c r="W850" s="113"/>
      <c r="X850" s="113"/>
      <c r="Y850" s="113"/>
      <c r="Z850" s="113"/>
      <c r="AA850" s="113"/>
      <c r="AB850" s="113"/>
    </row>
    <row r="851">
      <c r="A851" s="113"/>
      <c r="B851" s="113"/>
      <c r="C851" s="113"/>
      <c r="D851" s="113"/>
      <c r="E851" s="110"/>
      <c r="F851" s="113"/>
      <c r="G851" s="113"/>
      <c r="H851" s="113"/>
      <c r="I851" s="113"/>
      <c r="J851" s="113"/>
      <c r="K851" s="113"/>
      <c r="L851" s="10"/>
      <c r="M851" s="113"/>
      <c r="N851" s="113"/>
      <c r="O851" s="113"/>
      <c r="P851" s="113"/>
      <c r="Q851" s="113"/>
      <c r="R851" s="113"/>
      <c r="S851" s="113"/>
      <c r="T851" s="113"/>
      <c r="U851" s="113"/>
      <c r="V851" s="113"/>
      <c r="W851" s="113"/>
      <c r="X851" s="113"/>
      <c r="Y851" s="113"/>
      <c r="Z851" s="113"/>
      <c r="AA851" s="113"/>
      <c r="AB851" s="113"/>
    </row>
    <row r="852">
      <c r="A852" s="113"/>
      <c r="B852" s="113"/>
      <c r="C852" s="113"/>
      <c r="D852" s="113"/>
      <c r="E852" s="110"/>
      <c r="F852" s="113"/>
      <c r="G852" s="113"/>
      <c r="H852" s="113"/>
      <c r="I852" s="113"/>
      <c r="J852" s="113"/>
      <c r="K852" s="113"/>
      <c r="L852" s="10"/>
      <c r="M852" s="113"/>
      <c r="N852" s="113"/>
      <c r="O852" s="113"/>
      <c r="P852" s="113"/>
      <c r="Q852" s="113"/>
      <c r="R852" s="113"/>
      <c r="S852" s="113"/>
      <c r="T852" s="113"/>
      <c r="U852" s="113"/>
      <c r="V852" s="113"/>
      <c r="W852" s="113"/>
      <c r="X852" s="113"/>
      <c r="Y852" s="113"/>
      <c r="Z852" s="113"/>
      <c r="AA852" s="113"/>
      <c r="AB852" s="113"/>
    </row>
    <row r="853">
      <c r="A853" s="113"/>
      <c r="B853" s="113"/>
      <c r="C853" s="113"/>
      <c r="D853" s="113"/>
      <c r="E853" s="110"/>
      <c r="F853" s="113"/>
      <c r="G853" s="113"/>
      <c r="H853" s="113"/>
      <c r="I853" s="113"/>
      <c r="J853" s="113"/>
      <c r="K853" s="113"/>
      <c r="L853" s="10"/>
      <c r="M853" s="113"/>
      <c r="N853" s="113"/>
      <c r="O853" s="113"/>
      <c r="P853" s="113"/>
      <c r="Q853" s="113"/>
      <c r="R853" s="113"/>
      <c r="S853" s="113"/>
      <c r="T853" s="113"/>
      <c r="U853" s="113"/>
      <c r="V853" s="113"/>
      <c r="W853" s="113"/>
      <c r="X853" s="113"/>
      <c r="Y853" s="113"/>
      <c r="Z853" s="113"/>
      <c r="AA853" s="113"/>
      <c r="AB853" s="113"/>
    </row>
    <row r="854">
      <c r="A854" s="113"/>
      <c r="B854" s="113"/>
      <c r="C854" s="113"/>
      <c r="D854" s="113"/>
      <c r="E854" s="110"/>
      <c r="F854" s="113"/>
      <c r="G854" s="113"/>
      <c r="H854" s="113"/>
      <c r="I854" s="113"/>
      <c r="J854" s="113"/>
      <c r="K854" s="113"/>
      <c r="L854" s="10"/>
      <c r="M854" s="113"/>
      <c r="N854" s="113"/>
      <c r="O854" s="113"/>
      <c r="P854" s="113"/>
      <c r="Q854" s="113"/>
      <c r="R854" s="113"/>
      <c r="S854" s="113"/>
      <c r="T854" s="113"/>
      <c r="U854" s="113"/>
      <c r="V854" s="113"/>
      <c r="W854" s="113"/>
      <c r="X854" s="113"/>
      <c r="Y854" s="113"/>
      <c r="Z854" s="113"/>
      <c r="AA854" s="113"/>
      <c r="AB854" s="113"/>
    </row>
    <row r="855">
      <c r="A855" s="113"/>
      <c r="B855" s="113"/>
      <c r="C855" s="113"/>
      <c r="D855" s="113"/>
      <c r="E855" s="110"/>
      <c r="F855" s="113"/>
      <c r="G855" s="113"/>
      <c r="H855" s="113"/>
      <c r="I855" s="113"/>
      <c r="J855" s="113"/>
      <c r="K855" s="113"/>
      <c r="L855" s="10"/>
      <c r="M855" s="113"/>
      <c r="N855" s="113"/>
      <c r="O855" s="113"/>
      <c r="P855" s="113"/>
      <c r="Q855" s="113"/>
      <c r="R855" s="113"/>
      <c r="S855" s="113"/>
      <c r="T855" s="113"/>
      <c r="U855" s="113"/>
      <c r="V855" s="113"/>
      <c r="W855" s="113"/>
      <c r="X855" s="113"/>
      <c r="Y855" s="113"/>
      <c r="Z855" s="113"/>
      <c r="AA855" s="113"/>
      <c r="AB855" s="113"/>
    </row>
    <row r="856">
      <c r="A856" s="113"/>
      <c r="B856" s="113"/>
      <c r="C856" s="113"/>
      <c r="D856" s="113"/>
      <c r="E856" s="110"/>
      <c r="F856" s="113"/>
      <c r="G856" s="113"/>
      <c r="H856" s="113"/>
      <c r="I856" s="113"/>
      <c r="J856" s="113"/>
      <c r="K856" s="113"/>
      <c r="L856" s="10"/>
      <c r="M856" s="113"/>
      <c r="N856" s="113"/>
      <c r="O856" s="113"/>
      <c r="P856" s="113"/>
      <c r="Q856" s="113"/>
      <c r="R856" s="113"/>
      <c r="S856" s="113"/>
      <c r="T856" s="113"/>
      <c r="U856" s="113"/>
      <c r="V856" s="113"/>
      <c r="W856" s="113"/>
      <c r="X856" s="113"/>
      <c r="Y856" s="113"/>
      <c r="Z856" s="113"/>
      <c r="AA856" s="113"/>
      <c r="AB856" s="113"/>
    </row>
    <row r="857">
      <c r="A857" s="113"/>
      <c r="B857" s="113"/>
      <c r="C857" s="113"/>
      <c r="D857" s="113"/>
      <c r="E857" s="110"/>
      <c r="F857" s="113"/>
      <c r="G857" s="113"/>
      <c r="H857" s="113"/>
      <c r="I857" s="113"/>
      <c r="J857" s="113"/>
      <c r="K857" s="113"/>
      <c r="L857" s="10"/>
      <c r="M857" s="113"/>
      <c r="N857" s="113"/>
      <c r="O857" s="113"/>
      <c r="P857" s="113"/>
      <c r="Q857" s="113"/>
      <c r="R857" s="113"/>
      <c r="S857" s="113"/>
      <c r="T857" s="113"/>
      <c r="U857" s="113"/>
      <c r="V857" s="113"/>
      <c r="W857" s="113"/>
      <c r="X857" s="113"/>
      <c r="Y857" s="113"/>
      <c r="Z857" s="113"/>
      <c r="AA857" s="113"/>
      <c r="AB857" s="113"/>
    </row>
    <row r="858">
      <c r="A858" s="113"/>
      <c r="B858" s="113"/>
      <c r="C858" s="113"/>
      <c r="D858" s="113"/>
      <c r="E858" s="110"/>
      <c r="F858" s="113"/>
      <c r="G858" s="113"/>
      <c r="H858" s="113"/>
      <c r="I858" s="113"/>
      <c r="J858" s="113"/>
      <c r="K858" s="113"/>
      <c r="L858" s="10"/>
      <c r="M858" s="113"/>
      <c r="N858" s="113"/>
      <c r="O858" s="113"/>
      <c r="P858" s="113"/>
      <c r="Q858" s="113"/>
      <c r="R858" s="113"/>
      <c r="S858" s="113"/>
      <c r="T858" s="113"/>
      <c r="U858" s="113"/>
      <c r="V858" s="113"/>
      <c r="W858" s="113"/>
      <c r="X858" s="113"/>
      <c r="Y858" s="113"/>
      <c r="Z858" s="113"/>
      <c r="AA858" s="113"/>
      <c r="AB858" s="113"/>
    </row>
    <row r="859">
      <c r="A859" s="113"/>
      <c r="B859" s="113"/>
      <c r="C859" s="113"/>
      <c r="D859" s="113"/>
      <c r="E859" s="110"/>
      <c r="F859" s="113"/>
      <c r="G859" s="113"/>
      <c r="H859" s="113"/>
      <c r="I859" s="113"/>
      <c r="J859" s="113"/>
      <c r="K859" s="113"/>
      <c r="L859" s="10"/>
      <c r="M859" s="113"/>
      <c r="N859" s="113"/>
      <c r="O859" s="113"/>
      <c r="P859" s="113"/>
      <c r="Q859" s="113"/>
      <c r="R859" s="113"/>
      <c r="S859" s="113"/>
      <c r="T859" s="113"/>
      <c r="U859" s="113"/>
      <c r="V859" s="113"/>
      <c r="W859" s="113"/>
      <c r="X859" s="113"/>
      <c r="Y859" s="113"/>
      <c r="Z859" s="113"/>
      <c r="AA859" s="113"/>
      <c r="AB859" s="113"/>
    </row>
    <row r="860">
      <c r="A860" s="113"/>
      <c r="B860" s="113"/>
      <c r="C860" s="113"/>
      <c r="D860" s="113"/>
      <c r="E860" s="110"/>
      <c r="F860" s="113"/>
      <c r="G860" s="113"/>
      <c r="H860" s="113"/>
      <c r="I860" s="113"/>
      <c r="J860" s="113"/>
      <c r="K860" s="113"/>
      <c r="L860" s="10"/>
      <c r="M860" s="113"/>
      <c r="N860" s="113"/>
      <c r="O860" s="113"/>
      <c r="P860" s="113"/>
      <c r="Q860" s="113"/>
      <c r="R860" s="113"/>
      <c r="S860" s="113"/>
      <c r="T860" s="113"/>
      <c r="U860" s="113"/>
      <c r="V860" s="113"/>
      <c r="W860" s="113"/>
      <c r="X860" s="113"/>
      <c r="Y860" s="113"/>
      <c r="Z860" s="113"/>
      <c r="AA860" s="113"/>
      <c r="AB860" s="113"/>
    </row>
    <row r="861">
      <c r="A861" s="113"/>
      <c r="B861" s="113"/>
      <c r="C861" s="113"/>
      <c r="D861" s="113"/>
      <c r="E861" s="110"/>
      <c r="F861" s="113"/>
      <c r="G861" s="113"/>
      <c r="H861" s="113"/>
      <c r="I861" s="113"/>
      <c r="J861" s="113"/>
      <c r="K861" s="113"/>
      <c r="L861" s="10"/>
      <c r="M861" s="113"/>
      <c r="N861" s="113"/>
      <c r="O861" s="113"/>
      <c r="P861" s="113"/>
      <c r="Q861" s="113"/>
      <c r="R861" s="113"/>
      <c r="S861" s="113"/>
      <c r="T861" s="113"/>
      <c r="U861" s="113"/>
      <c r="V861" s="113"/>
      <c r="W861" s="113"/>
      <c r="X861" s="113"/>
      <c r="Y861" s="113"/>
      <c r="Z861" s="113"/>
      <c r="AA861" s="113"/>
      <c r="AB861" s="113"/>
    </row>
    <row r="862">
      <c r="A862" s="113"/>
      <c r="B862" s="113"/>
      <c r="C862" s="113"/>
      <c r="D862" s="113"/>
      <c r="E862" s="110"/>
      <c r="F862" s="113"/>
      <c r="G862" s="113"/>
      <c r="H862" s="113"/>
      <c r="I862" s="113"/>
      <c r="J862" s="113"/>
      <c r="K862" s="113"/>
      <c r="L862" s="10"/>
      <c r="M862" s="113"/>
      <c r="N862" s="113"/>
      <c r="O862" s="113"/>
      <c r="P862" s="113"/>
      <c r="Q862" s="113"/>
      <c r="R862" s="113"/>
      <c r="S862" s="113"/>
      <c r="T862" s="113"/>
      <c r="U862" s="113"/>
      <c r="V862" s="113"/>
      <c r="W862" s="113"/>
      <c r="X862" s="113"/>
      <c r="Y862" s="113"/>
      <c r="Z862" s="113"/>
      <c r="AA862" s="113"/>
      <c r="AB862" s="113"/>
    </row>
    <row r="863">
      <c r="A863" s="113"/>
      <c r="B863" s="113"/>
      <c r="C863" s="113"/>
      <c r="D863" s="113"/>
      <c r="E863" s="110"/>
      <c r="F863" s="113"/>
      <c r="G863" s="113"/>
      <c r="H863" s="113"/>
      <c r="I863" s="113"/>
      <c r="J863" s="113"/>
      <c r="K863" s="113"/>
      <c r="L863" s="10"/>
      <c r="M863" s="113"/>
      <c r="N863" s="113"/>
      <c r="O863" s="113"/>
      <c r="P863" s="113"/>
      <c r="Q863" s="113"/>
      <c r="R863" s="113"/>
      <c r="S863" s="113"/>
      <c r="T863" s="113"/>
      <c r="U863" s="113"/>
      <c r="V863" s="113"/>
      <c r="W863" s="113"/>
      <c r="X863" s="113"/>
      <c r="Y863" s="113"/>
      <c r="Z863" s="113"/>
      <c r="AA863" s="113"/>
      <c r="AB863" s="113"/>
    </row>
    <row r="864">
      <c r="A864" s="113"/>
      <c r="B864" s="113"/>
      <c r="C864" s="113"/>
      <c r="D864" s="113"/>
      <c r="E864" s="110"/>
      <c r="F864" s="113"/>
      <c r="G864" s="113"/>
      <c r="H864" s="113"/>
      <c r="I864" s="113"/>
      <c r="J864" s="113"/>
      <c r="K864" s="113"/>
      <c r="L864" s="10"/>
      <c r="M864" s="113"/>
      <c r="N864" s="113"/>
      <c r="O864" s="113"/>
      <c r="P864" s="113"/>
      <c r="Q864" s="113"/>
      <c r="R864" s="113"/>
      <c r="S864" s="113"/>
      <c r="T864" s="113"/>
      <c r="U864" s="113"/>
      <c r="V864" s="113"/>
      <c r="W864" s="113"/>
      <c r="X864" s="113"/>
      <c r="Y864" s="113"/>
      <c r="Z864" s="113"/>
      <c r="AA864" s="113"/>
      <c r="AB864" s="113"/>
    </row>
    <row r="865">
      <c r="A865" s="113"/>
      <c r="B865" s="113"/>
      <c r="C865" s="113"/>
      <c r="D865" s="113"/>
      <c r="E865" s="110"/>
      <c r="F865" s="113"/>
      <c r="G865" s="113"/>
      <c r="H865" s="113"/>
      <c r="I865" s="113"/>
      <c r="J865" s="113"/>
      <c r="K865" s="113"/>
      <c r="L865" s="10"/>
      <c r="M865" s="113"/>
      <c r="N865" s="113"/>
      <c r="O865" s="113"/>
      <c r="P865" s="113"/>
      <c r="Q865" s="113"/>
      <c r="R865" s="113"/>
      <c r="S865" s="113"/>
      <c r="T865" s="113"/>
      <c r="U865" s="113"/>
      <c r="V865" s="113"/>
      <c r="W865" s="113"/>
      <c r="X865" s="113"/>
      <c r="Y865" s="113"/>
      <c r="Z865" s="113"/>
      <c r="AA865" s="113"/>
      <c r="AB865" s="113"/>
    </row>
    <row r="866">
      <c r="A866" s="113"/>
      <c r="B866" s="113"/>
      <c r="C866" s="113"/>
      <c r="D866" s="113"/>
      <c r="E866" s="110"/>
      <c r="F866" s="113"/>
      <c r="G866" s="113"/>
      <c r="H866" s="113"/>
      <c r="I866" s="113"/>
      <c r="J866" s="113"/>
      <c r="K866" s="113"/>
      <c r="L866" s="10"/>
      <c r="M866" s="113"/>
      <c r="N866" s="113"/>
      <c r="O866" s="113"/>
      <c r="P866" s="113"/>
      <c r="Q866" s="113"/>
      <c r="R866" s="113"/>
      <c r="S866" s="113"/>
      <c r="T866" s="113"/>
      <c r="U866" s="113"/>
      <c r="V866" s="113"/>
      <c r="W866" s="113"/>
      <c r="X866" s="113"/>
      <c r="Y866" s="113"/>
      <c r="Z866" s="113"/>
      <c r="AA866" s="113"/>
      <c r="AB866" s="113"/>
    </row>
    <row r="867">
      <c r="A867" s="113"/>
      <c r="B867" s="113"/>
      <c r="C867" s="113"/>
      <c r="D867" s="113"/>
      <c r="E867" s="110"/>
      <c r="F867" s="113"/>
      <c r="G867" s="113"/>
      <c r="H867" s="113"/>
      <c r="I867" s="113"/>
      <c r="J867" s="113"/>
      <c r="K867" s="113"/>
      <c r="L867" s="10"/>
      <c r="M867" s="113"/>
      <c r="N867" s="113"/>
      <c r="O867" s="113"/>
      <c r="P867" s="113"/>
      <c r="Q867" s="113"/>
      <c r="R867" s="113"/>
      <c r="S867" s="113"/>
      <c r="T867" s="113"/>
      <c r="U867" s="113"/>
      <c r="V867" s="113"/>
      <c r="W867" s="113"/>
      <c r="X867" s="113"/>
      <c r="Y867" s="113"/>
      <c r="Z867" s="113"/>
      <c r="AA867" s="113"/>
      <c r="AB867" s="113"/>
    </row>
    <row r="868">
      <c r="A868" s="113"/>
      <c r="B868" s="113"/>
      <c r="C868" s="113"/>
      <c r="D868" s="113"/>
      <c r="E868" s="110"/>
      <c r="F868" s="113"/>
      <c r="G868" s="113"/>
      <c r="H868" s="113"/>
      <c r="I868" s="113"/>
      <c r="J868" s="113"/>
      <c r="K868" s="113"/>
      <c r="L868" s="10"/>
      <c r="M868" s="113"/>
      <c r="N868" s="113"/>
      <c r="O868" s="113"/>
      <c r="P868" s="113"/>
      <c r="Q868" s="113"/>
      <c r="R868" s="113"/>
      <c r="S868" s="113"/>
      <c r="T868" s="113"/>
      <c r="U868" s="113"/>
      <c r="V868" s="113"/>
      <c r="W868" s="113"/>
      <c r="X868" s="113"/>
      <c r="Y868" s="113"/>
      <c r="Z868" s="113"/>
      <c r="AA868" s="113"/>
      <c r="AB868" s="113"/>
    </row>
    <row r="869">
      <c r="A869" s="113"/>
      <c r="B869" s="113"/>
      <c r="C869" s="113"/>
      <c r="D869" s="113"/>
      <c r="E869" s="110"/>
      <c r="F869" s="113"/>
      <c r="G869" s="113"/>
      <c r="H869" s="113"/>
      <c r="I869" s="113"/>
      <c r="J869" s="113"/>
      <c r="K869" s="113"/>
      <c r="L869" s="10"/>
      <c r="M869" s="113"/>
      <c r="N869" s="113"/>
      <c r="O869" s="113"/>
      <c r="P869" s="113"/>
      <c r="Q869" s="113"/>
      <c r="R869" s="113"/>
      <c r="S869" s="113"/>
      <c r="T869" s="113"/>
      <c r="U869" s="113"/>
      <c r="V869" s="113"/>
      <c r="W869" s="113"/>
      <c r="X869" s="113"/>
      <c r="Y869" s="113"/>
      <c r="Z869" s="113"/>
      <c r="AA869" s="113"/>
      <c r="AB869" s="113"/>
    </row>
    <row r="870">
      <c r="A870" s="113"/>
      <c r="B870" s="113"/>
      <c r="C870" s="113"/>
      <c r="D870" s="113"/>
      <c r="E870" s="110"/>
      <c r="F870" s="113"/>
      <c r="G870" s="113"/>
      <c r="H870" s="113"/>
      <c r="I870" s="113"/>
      <c r="J870" s="113"/>
      <c r="K870" s="113"/>
      <c r="L870" s="10"/>
      <c r="M870" s="113"/>
      <c r="N870" s="113"/>
      <c r="O870" s="113"/>
      <c r="P870" s="113"/>
      <c r="Q870" s="113"/>
      <c r="R870" s="113"/>
      <c r="S870" s="113"/>
      <c r="T870" s="113"/>
      <c r="U870" s="113"/>
      <c r="V870" s="113"/>
      <c r="W870" s="113"/>
      <c r="X870" s="113"/>
      <c r="Y870" s="113"/>
      <c r="Z870" s="113"/>
      <c r="AA870" s="113"/>
      <c r="AB870" s="113"/>
    </row>
    <row r="871">
      <c r="A871" s="113"/>
      <c r="B871" s="113"/>
      <c r="C871" s="113"/>
      <c r="D871" s="113"/>
      <c r="E871" s="110"/>
      <c r="F871" s="113"/>
      <c r="G871" s="113"/>
      <c r="H871" s="113"/>
      <c r="I871" s="113"/>
      <c r="J871" s="113"/>
      <c r="K871" s="113"/>
      <c r="L871" s="10"/>
      <c r="M871" s="113"/>
      <c r="N871" s="113"/>
      <c r="O871" s="113"/>
      <c r="P871" s="113"/>
      <c r="Q871" s="113"/>
      <c r="R871" s="113"/>
      <c r="S871" s="113"/>
      <c r="T871" s="113"/>
      <c r="U871" s="113"/>
      <c r="V871" s="113"/>
      <c r="W871" s="113"/>
      <c r="X871" s="113"/>
      <c r="Y871" s="113"/>
      <c r="Z871" s="113"/>
      <c r="AA871" s="113"/>
      <c r="AB871" s="113"/>
    </row>
    <row r="872">
      <c r="A872" s="113"/>
      <c r="B872" s="113"/>
      <c r="C872" s="113"/>
      <c r="D872" s="113"/>
      <c r="E872" s="110"/>
      <c r="F872" s="113"/>
      <c r="G872" s="113"/>
      <c r="H872" s="113"/>
      <c r="I872" s="113"/>
      <c r="J872" s="113"/>
      <c r="K872" s="113"/>
      <c r="L872" s="10"/>
      <c r="M872" s="113"/>
      <c r="N872" s="113"/>
      <c r="O872" s="113"/>
      <c r="P872" s="113"/>
      <c r="Q872" s="113"/>
      <c r="R872" s="113"/>
      <c r="S872" s="113"/>
      <c r="T872" s="113"/>
      <c r="U872" s="113"/>
      <c r="V872" s="113"/>
      <c r="W872" s="113"/>
      <c r="X872" s="113"/>
      <c r="Y872" s="113"/>
      <c r="Z872" s="113"/>
      <c r="AA872" s="113"/>
      <c r="AB872" s="113"/>
    </row>
    <row r="873">
      <c r="A873" s="113"/>
      <c r="B873" s="113"/>
      <c r="C873" s="113"/>
      <c r="D873" s="113"/>
      <c r="E873" s="110"/>
      <c r="F873" s="113"/>
      <c r="G873" s="113"/>
      <c r="H873" s="113"/>
      <c r="I873" s="113"/>
      <c r="J873" s="113"/>
      <c r="K873" s="113"/>
      <c r="L873" s="10"/>
      <c r="M873" s="113"/>
      <c r="N873" s="113"/>
      <c r="O873" s="113"/>
      <c r="P873" s="113"/>
      <c r="Q873" s="113"/>
      <c r="R873" s="113"/>
      <c r="S873" s="113"/>
      <c r="T873" s="113"/>
      <c r="U873" s="113"/>
      <c r="V873" s="113"/>
      <c r="W873" s="113"/>
      <c r="X873" s="113"/>
      <c r="Y873" s="113"/>
      <c r="Z873" s="113"/>
      <c r="AA873" s="113"/>
      <c r="AB873" s="113"/>
    </row>
    <row r="874">
      <c r="A874" s="113"/>
      <c r="B874" s="113"/>
      <c r="C874" s="113"/>
      <c r="D874" s="113"/>
      <c r="E874" s="110"/>
      <c r="F874" s="113"/>
      <c r="G874" s="113"/>
      <c r="H874" s="113"/>
      <c r="I874" s="113"/>
      <c r="J874" s="113"/>
      <c r="K874" s="113"/>
      <c r="L874" s="10"/>
      <c r="M874" s="113"/>
      <c r="N874" s="113"/>
      <c r="O874" s="113"/>
      <c r="P874" s="113"/>
      <c r="Q874" s="113"/>
      <c r="R874" s="113"/>
      <c r="S874" s="113"/>
      <c r="T874" s="113"/>
      <c r="U874" s="113"/>
      <c r="V874" s="113"/>
      <c r="W874" s="113"/>
      <c r="X874" s="113"/>
      <c r="Y874" s="113"/>
      <c r="Z874" s="113"/>
      <c r="AA874" s="113"/>
      <c r="AB874" s="113"/>
    </row>
    <row r="875">
      <c r="A875" s="113"/>
      <c r="B875" s="113"/>
      <c r="C875" s="113"/>
      <c r="D875" s="113"/>
      <c r="E875" s="110"/>
      <c r="F875" s="113"/>
      <c r="G875" s="113"/>
      <c r="H875" s="113"/>
      <c r="I875" s="113"/>
      <c r="J875" s="113"/>
      <c r="K875" s="113"/>
      <c r="L875" s="10"/>
      <c r="M875" s="113"/>
      <c r="N875" s="113"/>
      <c r="O875" s="113"/>
      <c r="P875" s="113"/>
      <c r="Q875" s="113"/>
      <c r="R875" s="113"/>
      <c r="S875" s="113"/>
      <c r="T875" s="113"/>
      <c r="U875" s="113"/>
      <c r="V875" s="113"/>
      <c r="W875" s="113"/>
      <c r="X875" s="113"/>
      <c r="Y875" s="113"/>
      <c r="Z875" s="113"/>
      <c r="AA875" s="113"/>
      <c r="AB875" s="113"/>
    </row>
    <row r="876">
      <c r="A876" s="113"/>
      <c r="B876" s="113"/>
      <c r="C876" s="113"/>
      <c r="D876" s="113"/>
      <c r="E876" s="110"/>
      <c r="F876" s="113"/>
      <c r="G876" s="113"/>
      <c r="H876" s="113"/>
      <c r="I876" s="113"/>
      <c r="J876" s="113"/>
      <c r="K876" s="113"/>
      <c r="L876" s="10"/>
      <c r="M876" s="113"/>
      <c r="N876" s="113"/>
      <c r="O876" s="113"/>
      <c r="P876" s="113"/>
      <c r="Q876" s="113"/>
      <c r="R876" s="113"/>
      <c r="S876" s="113"/>
      <c r="T876" s="113"/>
      <c r="U876" s="113"/>
      <c r="V876" s="113"/>
      <c r="W876" s="113"/>
      <c r="X876" s="113"/>
      <c r="Y876" s="113"/>
      <c r="Z876" s="113"/>
      <c r="AA876" s="113"/>
      <c r="AB876" s="113"/>
    </row>
    <row r="877">
      <c r="A877" s="113"/>
      <c r="B877" s="113"/>
      <c r="C877" s="113"/>
      <c r="D877" s="113"/>
      <c r="E877" s="110"/>
      <c r="F877" s="113"/>
      <c r="G877" s="113"/>
      <c r="H877" s="113"/>
      <c r="I877" s="113"/>
      <c r="J877" s="113"/>
      <c r="K877" s="113"/>
      <c r="L877" s="10"/>
      <c r="M877" s="113"/>
      <c r="N877" s="113"/>
      <c r="O877" s="113"/>
      <c r="P877" s="113"/>
      <c r="Q877" s="113"/>
      <c r="R877" s="113"/>
      <c r="S877" s="113"/>
      <c r="T877" s="113"/>
      <c r="U877" s="113"/>
      <c r="V877" s="113"/>
      <c r="W877" s="113"/>
      <c r="X877" s="113"/>
      <c r="Y877" s="113"/>
      <c r="Z877" s="113"/>
      <c r="AA877" s="113"/>
      <c r="AB877" s="113"/>
    </row>
    <row r="878">
      <c r="A878" s="113"/>
      <c r="B878" s="113"/>
      <c r="C878" s="113"/>
      <c r="D878" s="113"/>
      <c r="E878" s="110"/>
      <c r="F878" s="113"/>
      <c r="G878" s="113"/>
      <c r="H878" s="113"/>
      <c r="I878" s="113"/>
      <c r="J878" s="113"/>
      <c r="K878" s="113"/>
      <c r="L878" s="10"/>
      <c r="M878" s="113"/>
      <c r="N878" s="113"/>
      <c r="O878" s="113"/>
      <c r="P878" s="113"/>
      <c r="Q878" s="113"/>
      <c r="R878" s="113"/>
      <c r="S878" s="113"/>
      <c r="T878" s="113"/>
      <c r="U878" s="113"/>
      <c r="V878" s="113"/>
      <c r="W878" s="113"/>
      <c r="X878" s="113"/>
      <c r="Y878" s="113"/>
      <c r="Z878" s="113"/>
      <c r="AA878" s="113"/>
      <c r="AB878" s="113"/>
    </row>
    <row r="879">
      <c r="A879" s="113"/>
      <c r="B879" s="113"/>
      <c r="C879" s="113"/>
      <c r="D879" s="113"/>
      <c r="E879" s="110"/>
      <c r="F879" s="113"/>
      <c r="G879" s="113"/>
      <c r="H879" s="113"/>
      <c r="I879" s="113"/>
      <c r="J879" s="113"/>
      <c r="K879" s="113"/>
      <c r="L879" s="10"/>
      <c r="M879" s="113"/>
      <c r="N879" s="113"/>
      <c r="O879" s="113"/>
      <c r="P879" s="113"/>
      <c r="Q879" s="113"/>
      <c r="R879" s="113"/>
      <c r="S879" s="113"/>
      <c r="T879" s="113"/>
      <c r="U879" s="113"/>
      <c r="V879" s="113"/>
      <c r="W879" s="113"/>
      <c r="X879" s="113"/>
      <c r="Y879" s="113"/>
      <c r="Z879" s="113"/>
      <c r="AA879" s="113"/>
      <c r="AB879" s="113"/>
    </row>
    <row r="880">
      <c r="A880" s="113"/>
      <c r="B880" s="113"/>
      <c r="C880" s="113"/>
      <c r="D880" s="113"/>
      <c r="E880" s="110"/>
      <c r="F880" s="113"/>
      <c r="G880" s="113"/>
      <c r="H880" s="113"/>
      <c r="I880" s="113"/>
      <c r="J880" s="113"/>
      <c r="K880" s="113"/>
      <c r="L880" s="10"/>
      <c r="M880" s="113"/>
      <c r="N880" s="113"/>
      <c r="O880" s="113"/>
      <c r="P880" s="113"/>
      <c r="Q880" s="113"/>
      <c r="R880" s="113"/>
      <c r="S880" s="113"/>
      <c r="T880" s="113"/>
      <c r="U880" s="113"/>
      <c r="V880" s="113"/>
      <c r="W880" s="113"/>
      <c r="X880" s="113"/>
      <c r="Y880" s="113"/>
      <c r="Z880" s="113"/>
      <c r="AA880" s="113"/>
      <c r="AB880" s="113"/>
    </row>
    <row r="881">
      <c r="A881" s="113"/>
      <c r="B881" s="113"/>
      <c r="C881" s="113"/>
      <c r="D881" s="113"/>
      <c r="E881" s="110"/>
      <c r="F881" s="113"/>
      <c r="G881" s="113"/>
      <c r="H881" s="113"/>
      <c r="I881" s="113"/>
      <c r="J881" s="113"/>
      <c r="K881" s="113"/>
      <c r="L881" s="10"/>
      <c r="M881" s="113"/>
      <c r="N881" s="113"/>
      <c r="O881" s="113"/>
      <c r="P881" s="113"/>
      <c r="Q881" s="113"/>
      <c r="R881" s="113"/>
      <c r="S881" s="113"/>
      <c r="T881" s="113"/>
      <c r="U881" s="113"/>
      <c r="V881" s="113"/>
      <c r="W881" s="113"/>
      <c r="X881" s="113"/>
      <c r="Y881" s="113"/>
      <c r="Z881" s="113"/>
      <c r="AA881" s="113"/>
      <c r="AB881" s="113"/>
    </row>
    <row r="882">
      <c r="A882" s="113"/>
      <c r="B882" s="113"/>
      <c r="C882" s="113"/>
      <c r="D882" s="113"/>
      <c r="E882" s="110"/>
      <c r="F882" s="113"/>
      <c r="G882" s="113"/>
      <c r="H882" s="113"/>
      <c r="I882" s="113"/>
      <c r="J882" s="113"/>
      <c r="K882" s="113"/>
      <c r="L882" s="10"/>
      <c r="M882" s="113"/>
      <c r="N882" s="113"/>
      <c r="O882" s="113"/>
      <c r="P882" s="113"/>
      <c r="Q882" s="113"/>
      <c r="R882" s="113"/>
      <c r="S882" s="113"/>
      <c r="T882" s="113"/>
      <c r="U882" s="113"/>
      <c r="V882" s="113"/>
      <c r="W882" s="113"/>
      <c r="X882" s="113"/>
      <c r="Y882" s="113"/>
      <c r="Z882" s="113"/>
      <c r="AA882" s="113"/>
      <c r="AB882" s="113"/>
    </row>
    <row r="883">
      <c r="A883" s="113"/>
      <c r="B883" s="113"/>
      <c r="C883" s="113"/>
      <c r="D883" s="113"/>
      <c r="E883" s="110"/>
      <c r="F883" s="113"/>
      <c r="G883" s="113"/>
      <c r="H883" s="113"/>
      <c r="I883" s="113"/>
      <c r="J883" s="113"/>
      <c r="K883" s="113"/>
      <c r="L883" s="10"/>
      <c r="M883" s="113"/>
      <c r="N883" s="113"/>
      <c r="O883" s="113"/>
      <c r="P883" s="113"/>
      <c r="Q883" s="113"/>
      <c r="R883" s="113"/>
      <c r="S883" s="113"/>
      <c r="T883" s="113"/>
      <c r="U883" s="113"/>
      <c r="V883" s="113"/>
      <c r="W883" s="113"/>
      <c r="X883" s="113"/>
      <c r="Y883" s="113"/>
      <c r="Z883" s="113"/>
      <c r="AA883" s="113"/>
      <c r="AB883" s="113"/>
    </row>
    <row r="884">
      <c r="A884" s="113"/>
      <c r="B884" s="113"/>
      <c r="C884" s="113"/>
      <c r="D884" s="113"/>
      <c r="E884" s="110"/>
      <c r="F884" s="113"/>
      <c r="G884" s="113"/>
      <c r="H884" s="113"/>
      <c r="I884" s="113"/>
      <c r="J884" s="113"/>
      <c r="K884" s="113"/>
      <c r="L884" s="10"/>
      <c r="M884" s="113"/>
      <c r="N884" s="113"/>
      <c r="O884" s="113"/>
      <c r="P884" s="113"/>
      <c r="Q884" s="113"/>
      <c r="R884" s="113"/>
      <c r="S884" s="113"/>
      <c r="T884" s="113"/>
      <c r="U884" s="113"/>
      <c r="V884" s="113"/>
      <c r="W884" s="113"/>
      <c r="X884" s="113"/>
      <c r="Y884" s="113"/>
      <c r="Z884" s="113"/>
      <c r="AA884" s="113"/>
      <c r="AB884" s="113"/>
    </row>
    <row r="885">
      <c r="A885" s="113"/>
      <c r="B885" s="113"/>
      <c r="C885" s="113"/>
      <c r="D885" s="113"/>
      <c r="E885" s="110"/>
      <c r="F885" s="113"/>
      <c r="G885" s="113"/>
      <c r="H885" s="113"/>
      <c r="I885" s="113"/>
      <c r="J885" s="113"/>
      <c r="K885" s="113"/>
      <c r="L885" s="10"/>
      <c r="M885" s="113"/>
      <c r="N885" s="113"/>
      <c r="O885" s="113"/>
      <c r="P885" s="113"/>
      <c r="Q885" s="113"/>
      <c r="R885" s="113"/>
      <c r="S885" s="113"/>
      <c r="T885" s="113"/>
      <c r="U885" s="113"/>
      <c r="V885" s="113"/>
      <c r="W885" s="113"/>
      <c r="X885" s="113"/>
      <c r="Y885" s="113"/>
      <c r="Z885" s="113"/>
      <c r="AA885" s="113"/>
      <c r="AB885" s="113"/>
    </row>
    <row r="886">
      <c r="A886" s="113"/>
      <c r="B886" s="113"/>
      <c r="C886" s="113"/>
      <c r="D886" s="113"/>
      <c r="E886" s="110"/>
      <c r="F886" s="113"/>
      <c r="G886" s="113"/>
      <c r="H886" s="113"/>
      <c r="I886" s="113"/>
      <c r="J886" s="113"/>
      <c r="K886" s="113"/>
      <c r="L886" s="10"/>
      <c r="M886" s="113"/>
      <c r="N886" s="113"/>
      <c r="O886" s="113"/>
      <c r="P886" s="113"/>
      <c r="Q886" s="113"/>
      <c r="R886" s="113"/>
      <c r="S886" s="113"/>
      <c r="T886" s="113"/>
      <c r="U886" s="113"/>
      <c r="V886" s="113"/>
      <c r="W886" s="113"/>
      <c r="X886" s="113"/>
      <c r="Y886" s="113"/>
      <c r="Z886" s="113"/>
      <c r="AA886" s="113"/>
      <c r="AB886" s="113"/>
    </row>
    <row r="887">
      <c r="A887" s="113"/>
      <c r="B887" s="113"/>
      <c r="C887" s="113"/>
      <c r="D887" s="113"/>
      <c r="E887" s="110"/>
      <c r="F887" s="113"/>
      <c r="G887" s="113"/>
      <c r="H887" s="113"/>
      <c r="I887" s="113"/>
      <c r="J887" s="113"/>
      <c r="K887" s="113"/>
      <c r="L887" s="10"/>
      <c r="M887" s="113"/>
      <c r="N887" s="113"/>
      <c r="O887" s="113"/>
      <c r="P887" s="113"/>
      <c r="Q887" s="113"/>
      <c r="R887" s="113"/>
      <c r="S887" s="113"/>
      <c r="T887" s="113"/>
      <c r="U887" s="113"/>
      <c r="V887" s="113"/>
      <c r="W887" s="113"/>
      <c r="X887" s="113"/>
      <c r="Y887" s="113"/>
      <c r="Z887" s="113"/>
      <c r="AA887" s="113"/>
      <c r="AB887" s="113"/>
    </row>
    <row r="888">
      <c r="A888" s="113"/>
      <c r="B888" s="113"/>
      <c r="C888" s="113"/>
      <c r="D888" s="113"/>
      <c r="E888" s="110"/>
      <c r="F888" s="113"/>
      <c r="G888" s="113"/>
      <c r="H888" s="113"/>
      <c r="I888" s="113"/>
      <c r="J888" s="113"/>
      <c r="K888" s="113"/>
      <c r="L888" s="10"/>
      <c r="M888" s="113"/>
      <c r="N888" s="113"/>
      <c r="O888" s="113"/>
      <c r="P888" s="113"/>
      <c r="Q888" s="113"/>
      <c r="R888" s="113"/>
      <c r="S888" s="113"/>
      <c r="T888" s="113"/>
      <c r="U888" s="113"/>
      <c r="V888" s="113"/>
      <c r="W888" s="113"/>
      <c r="X888" s="113"/>
      <c r="Y888" s="113"/>
      <c r="Z888" s="113"/>
      <c r="AA888" s="113"/>
      <c r="AB888" s="113"/>
    </row>
    <row r="889">
      <c r="A889" s="113"/>
      <c r="B889" s="113"/>
      <c r="C889" s="113"/>
      <c r="D889" s="113"/>
      <c r="E889" s="110"/>
      <c r="F889" s="113"/>
      <c r="G889" s="113"/>
      <c r="H889" s="113"/>
      <c r="I889" s="113"/>
      <c r="J889" s="113"/>
      <c r="K889" s="113"/>
      <c r="L889" s="10"/>
      <c r="M889" s="113"/>
      <c r="N889" s="113"/>
      <c r="O889" s="113"/>
      <c r="P889" s="113"/>
      <c r="Q889" s="113"/>
      <c r="R889" s="113"/>
      <c r="S889" s="113"/>
      <c r="T889" s="113"/>
      <c r="U889" s="113"/>
      <c r="V889" s="113"/>
      <c r="W889" s="113"/>
      <c r="X889" s="113"/>
      <c r="Y889" s="113"/>
      <c r="Z889" s="113"/>
      <c r="AA889" s="113"/>
      <c r="AB889" s="113"/>
    </row>
    <row r="890">
      <c r="A890" s="113"/>
      <c r="B890" s="113"/>
      <c r="C890" s="113"/>
      <c r="D890" s="113"/>
      <c r="E890" s="110"/>
      <c r="F890" s="113"/>
      <c r="G890" s="113"/>
      <c r="H890" s="113"/>
      <c r="I890" s="113"/>
      <c r="J890" s="113"/>
      <c r="K890" s="113"/>
      <c r="L890" s="10"/>
      <c r="M890" s="113"/>
      <c r="N890" s="113"/>
      <c r="O890" s="113"/>
      <c r="P890" s="113"/>
      <c r="Q890" s="113"/>
      <c r="R890" s="113"/>
      <c r="S890" s="113"/>
      <c r="T890" s="113"/>
      <c r="U890" s="113"/>
      <c r="V890" s="113"/>
      <c r="W890" s="113"/>
      <c r="X890" s="113"/>
      <c r="Y890" s="113"/>
      <c r="Z890" s="113"/>
      <c r="AA890" s="113"/>
      <c r="AB890" s="113"/>
    </row>
    <row r="891">
      <c r="A891" s="113"/>
      <c r="B891" s="113"/>
      <c r="C891" s="113"/>
      <c r="D891" s="113"/>
      <c r="E891" s="110"/>
      <c r="F891" s="113"/>
      <c r="G891" s="113"/>
      <c r="H891" s="113"/>
      <c r="I891" s="113"/>
      <c r="J891" s="113"/>
      <c r="K891" s="113"/>
      <c r="L891" s="10"/>
      <c r="M891" s="113"/>
      <c r="N891" s="113"/>
      <c r="O891" s="113"/>
      <c r="P891" s="113"/>
      <c r="Q891" s="113"/>
      <c r="R891" s="113"/>
      <c r="S891" s="113"/>
      <c r="T891" s="113"/>
      <c r="U891" s="113"/>
      <c r="V891" s="113"/>
      <c r="W891" s="113"/>
      <c r="X891" s="113"/>
      <c r="Y891" s="113"/>
      <c r="Z891" s="113"/>
      <c r="AA891" s="113"/>
      <c r="AB891" s="113"/>
    </row>
    <row r="892">
      <c r="A892" s="113"/>
      <c r="B892" s="113"/>
      <c r="C892" s="113"/>
      <c r="D892" s="113"/>
      <c r="E892" s="110"/>
      <c r="F892" s="113"/>
      <c r="G892" s="113"/>
      <c r="H892" s="113"/>
      <c r="I892" s="113"/>
      <c r="J892" s="113"/>
      <c r="K892" s="113"/>
      <c r="L892" s="10"/>
      <c r="M892" s="113"/>
      <c r="N892" s="113"/>
      <c r="O892" s="113"/>
      <c r="P892" s="113"/>
      <c r="Q892" s="113"/>
      <c r="R892" s="113"/>
      <c r="S892" s="113"/>
      <c r="T892" s="113"/>
      <c r="U892" s="113"/>
      <c r="V892" s="113"/>
      <c r="W892" s="113"/>
      <c r="X892" s="113"/>
      <c r="Y892" s="113"/>
      <c r="Z892" s="113"/>
      <c r="AA892" s="113"/>
      <c r="AB892" s="113"/>
    </row>
    <row r="893">
      <c r="A893" s="113"/>
      <c r="B893" s="113"/>
      <c r="C893" s="113"/>
      <c r="D893" s="113"/>
      <c r="E893" s="110"/>
      <c r="F893" s="113"/>
      <c r="G893" s="113"/>
      <c r="H893" s="113"/>
      <c r="I893" s="113"/>
      <c r="J893" s="113"/>
      <c r="K893" s="113"/>
      <c r="L893" s="10"/>
      <c r="M893" s="113"/>
      <c r="N893" s="113"/>
      <c r="O893" s="113"/>
      <c r="P893" s="113"/>
      <c r="Q893" s="113"/>
      <c r="R893" s="113"/>
      <c r="S893" s="113"/>
      <c r="T893" s="113"/>
      <c r="U893" s="113"/>
      <c r="V893" s="113"/>
      <c r="W893" s="113"/>
      <c r="X893" s="113"/>
      <c r="Y893" s="113"/>
      <c r="Z893" s="113"/>
      <c r="AA893" s="113"/>
      <c r="AB893" s="113"/>
    </row>
    <row r="894">
      <c r="A894" s="113"/>
      <c r="B894" s="113"/>
      <c r="C894" s="113"/>
      <c r="D894" s="113"/>
      <c r="E894" s="110"/>
      <c r="F894" s="113"/>
      <c r="G894" s="113"/>
      <c r="H894" s="113"/>
      <c r="I894" s="113"/>
      <c r="J894" s="113"/>
      <c r="K894" s="113"/>
      <c r="L894" s="10"/>
      <c r="M894" s="113"/>
      <c r="N894" s="113"/>
      <c r="O894" s="113"/>
      <c r="P894" s="113"/>
      <c r="Q894" s="113"/>
      <c r="R894" s="113"/>
      <c r="S894" s="113"/>
      <c r="T894" s="113"/>
      <c r="U894" s="113"/>
      <c r="V894" s="113"/>
      <c r="W894" s="113"/>
      <c r="X894" s="113"/>
      <c r="Y894" s="113"/>
      <c r="Z894" s="113"/>
      <c r="AA894" s="113"/>
      <c r="AB894" s="113"/>
    </row>
    <row r="895">
      <c r="A895" s="113"/>
      <c r="B895" s="113"/>
      <c r="C895" s="113"/>
      <c r="D895" s="113"/>
      <c r="E895" s="110"/>
      <c r="F895" s="113"/>
      <c r="G895" s="113"/>
      <c r="H895" s="113"/>
      <c r="I895" s="113"/>
      <c r="J895" s="113"/>
      <c r="K895" s="113"/>
      <c r="L895" s="10"/>
      <c r="M895" s="113"/>
      <c r="N895" s="113"/>
      <c r="O895" s="113"/>
      <c r="P895" s="113"/>
      <c r="Q895" s="113"/>
      <c r="R895" s="113"/>
      <c r="S895" s="113"/>
      <c r="T895" s="113"/>
      <c r="U895" s="113"/>
      <c r="V895" s="113"/>
      <c r="W895" s="113"/>
      <c r="X895" s="113"/>
      <c r="Y895" s="113"/>
      <c r="Z895" s="113"/>
      <c r="AA895" s="113"/>
      <c r="AB895" s="113"/>
    </row>
    <row r="896">
      <c r="A896" s="113"/>
      <c r="B896" s="113"/>
      <c r="C896" s="113"/>
      <c r="D896" s="113"/>
      <c r="E896" s="110"/>
      <c r="F896" s="113"/>
      <c r="G896" s="113"/>
      <c r="H896" s="113"/>
      <c r="I896" s="113"/>
      <c r="J896" s="113"/>
      <c r="K896" s="113"/>
      <c r="L896" s="10"/>
      <c r="M896" s="113"/>
      <c r="N896" s="113"/>
      <c r="O896" s="113"/>
      <c r="P896" s="113"/>
      <c r="Q896" s="113"/>
      <c r="R896" s="113"/>
      <c r="S896" s="113"/>
      <c r="T896" s="113"/>
      <c r="U896" s="113"/>
      <c r="V896" s="113"/>
      <c r="W896" s="113"/>
      <c r="X896" s="113"/>
      <c r="Y896" s="113"/>
      <c r="Z896" s="113"/>
      <c r="AA896" s="113"/>
      <c r="AB896" s="113"/>
    </row>
    <row r="897">
      <c r="A897" s="113"/>
      <c r="B897" s="113"/>
      <c r="C897" s="113"/>
      <c r="D897" s="113"/>
      <c r="E897" s="110"/>
      <c r="F897" s="113"/>
      <c r="G897" s="113"/>
      <c r="H897" s="113"/>
      <c r="I897" s="113"/>
      <c r="J897" s="113"/>
      <c r="K897" s="113"/>
      <c r="L897" s="10"/>
      <c r="M897" s="113"/>
      <c r="N897" s="113"/>
      <c r="O897" s="113"/>
      <c r="P897" s="113"/>
      <c r="Q897" s="113"/>
      <c r="R897" s="113"/>
      <c r="S897" s="113"/>
      <c r="T897" s="113"/>
      <c r="U897" s="113"/>
      <c r="V897" s="113"/>
      <c r="W897" s="113"/>
      <c r="X897" s="113"/>
      <c r="Y897" s="113"/>
      <c r="Z897" s="113"/>
      <c r="AA897" s="113"/>
      <c r="AB897" s="113"/>
    </row>
    <row r="898">
      <c r="A898" s="113"/>
      <c r="B898" s="113"/>
      <c r="C898" s="113"/>
      <c r="D898" s="113"/>
      <c r="E898" s="110"/>
      <c r="F898" s="113"/>
      <c r="G898" s="113"/>
      <c r="H898" s="113"/>
      <c r="I898" s="113"/>
      <c r="J898" s="113"/>
      <c r="K898" s="113"/>
      <c r="L898" s="10"/>
      <c r="M898" s="113"/>
      <c r="N898" s="113"/>
      <c r="O898" s="113"/>
      <c r="P898" s="113"/>
      <c r="Q898" s="113"/>
      <c r="R898" s="113"/>
      <c r="S898" s="113"/>
      <c r="T898" s="113"/>
      <c r="U898" s="113"/>
      <c r="V898" s="113"/>
      <c r="W898" s="113"/>
      <c r="X898" s="113"/>
      <c r="Y898" s="113"/>
      <c r="Z898" s="113"/>
      <c r="AA898" s="113"/>
      <c r="AB898" s="113"/>
    </row>
    <row r="899">
      <c r="A899" s="113"/>
      <c r="B899" s="113"/>
      <c r="C899" s="113"/>
      <c r="D899" s="113"/>
      <c r="E899" s="110"/>
      <c r="F899" s="113"/>
      <c r="G899" s="113"/>
      <c r="H899" s="113"/>
      <c r="I899" s="113"/>
      <c r="J899" s="113"/>
      <c r="K899" s="113"/>
      <c r="L899" s="10"/>
      <c r="M899" s="113"/>
      <c r="N899" s="113"/>
      <c r="O899" s="113"/>
      <c r="P899" s="113"/>
      <c r="Q899" s="113"/>
      <c r="R899" s="113"/>
      <c r="S899" s="113"/>
      <c r="T899" s="113"/>
      <c r="U899" s="113"/>
      <c r="V899" s="113"/>
      <c r="W899" s="113"/>
      <c r="X899" s="113"/>
      <c r="Y899" s="113"/>
      <c r="Z899" s="113"/>
      <c r="AA899" s="113"/>
      <c r="AB899" s="113"/>
    </row>
    <row r="900">
      <c r="A900" s="113"/>
      <c r="B900" s="113"/>
      <c r="C900" s="113"/>
      <c r="D900" s="113"/>
      <c r="E900" s="110"/>
      <c r="F900" s="113"/>
      <c r="G900" s="113"/>
      <c r="H900" s="113"/>
      <c r="I900" s="113"/>
      <c r="J900" s="113"/>
      <c r="K900" s="113"/>
      <c r="L900" s="10"/>
      <c r="M900" s="113"/>
      <c r="N900" s="113"/>
      <c r="O900" s="113"/>
      <c r="P900" s="113"/>
      <c r="Q900" s="113"/>
      <c r="R900" s="113"/>
      <c r="S900" s="113"/>
      <c r="T900" s="113"/>
      <c r="U900" s="113"/>
      <c r="V900" s="113"/>
      <c r="W900" s="113"/>
      <c r="X900" s="113"/>
      <c r="Y900" s="113"/>
      <c r="Z900" s="113"/>
      <c r="AA900" s="113"/>
      <c r="AB900" s="113"/>
    </row>
    <row r="901">
      <c r="A901" s="113"/>
      <c r="B901" s="113"/>
      <c r="C901" s="113"/>
      <c r="D901" s="113"/>
      <c r="E901" s="110"/>
      <c r="F901" s="113"/>
      <c r="G901" s="113"/>
      <c r="H901" s="113"/>
      <c r="I901" s="113"/>
      <c r="J901" s="113"/>
      <c r="K901" s="113"/>
      <c r="L901" s="10"/>
      <c r="M901" s="113"/>
      <c r="N901" s="113"/>
      <c r="O901" s="113"/>
      <c r="P901" s="113"/>
      <c r="Q901" s="113"/>
      <c r="R901" s="113"/>
      <c r="S901" s="113"/>
      <c r="T901" s="113"/>
      <c r="U901" s="113"/>
      <c r="V901" s="113"/>
      <c r="W901" s="113"/>
      <c r="X901" s="113"/>
      <c r="Y901" s="113"/>
      <c r="Z901" s="113"/>
      <c r="AA901" s="113"/>
      <c r="AB901" s="113"/>
    </row>
    <row r="902">
      <c r="A902" s="113"/>
      <c r="B902" s="113"/>
      <c r="C902" s="113"/>
      <c r="D902" s="113"/>
      <c r="E902" s="110"/>
      <c r="F902" s="113"/>
      <c r="G902" s="113"/>
      <c r="H902" s="113"/>
      <c r="I902" s="113"/>
      <c r="J902" s="113"/>
      <c r="K902" s="113"/>
      <c r="L902" s="10"/>
      <c r="M902" s="113"/>
      <c r="N902" s="113"/>
      <c r="O902" s="113"/>
      <c r="P902" s="113"/>
      <c r="Q902" s="113"/>
      <c r="R902" s="113"/>
      <c r="S902" s="113"/>
      <c r="T902" s="113"/>
      <c r="U902" s="113"/>
      <c r="V902" s="113"/>
      <c r="W902" s="113"/>
      <c r="X902" s="113"/>
      <c r="Y902" s="113"/>
      <c r="Z902" s="113"/>
      <c r="AA902" s="113"/>
      <c r="AB902" s="113"/>
    </row>
    <row r="903">
      <c r="A903" s="113"/>
      <c r="B903" s="113"/>
      <c r="C903" s="113"/>
      <c r="D903" s="113"/>
      <c r="E903" s="110"/>
      <c r="F903" s="113"/>
      <c r="G903" s="113"/>
      <c r="H903" s="113"/>
      <c r="I903" s="113"/>
      <c r="J903" s="113"/>
      <c r="K903" s="113"/>
      <c r="L903" s="10"/>
      <c r="M903" s="113"/>
      <c r="N903" s="113"/>
      <c r="O903" s="113"/>
      <c r="P903" s="113"/>
      <c r="Q903" s="113"/>
      <c r="R903" s="113"/>
      <c r="S903" s="113"/>
      <c r="T903" s="113"/>
      <c r="U903" s="113"/>
      <c r="V903" s="113"/>
      <c r="W903" s="113"/>
      <c r="X903" s="113"/>
      <c r="Y903" s="113"/>
      <c r="Z903" s="113"/>
      <c r="AA903" s="113"/>
      <c r="AB903" s="113"/>
    </row>
    <row r="904">
      <c r="A904" s="113"/>
      <c r="B904" s="113"/>
      <c r="C904" s="113"/>
      <c r="D904" s="113"/>
      <c r="E904" s="110"/>
      <c r="F904" s="113"/>
      <c r="G904" s="113"/>
      <c r="H904" s="113"/>
      <c r="I904" s="113"/>
      <c r="J904" s="113"/>
      <c r="K904" s="113"/>
      <c r="L904" s="10"/>
      <c r="M904" s="113"/>
      <c r="N904" s="113"/>
      <c r="O904" s="113"/>
      <c r="P904" s="113"/>
      <c r="Q904" s="113"/>
      <c r="R904" s="113"/>
      <c r="S904" s="113"/>
      <c r="T904" s="113"/>
      <c r="U904" s="113"/>
      <c r="V904" s="113"/>
      <c r="W904" s="113"/>
      <c r="X904" s="113"/>
      <c r="Y904" s="113"/>
      <c r="Z904" s="113"/>
      <c r="AA904" s="113"/>
      <c r="AB904" s="113"/>
    </row>
    <row r="905">
      <c r="A905" s="113"/>
      <c r="B905" s="113"/>
      <c r="C905" s="113"/>
      <c r="D905" s="113"/>
      <c r="E905" s="110"/>
      <c r="F905" s="113"/>
      <c r="G905" s="113"/>
      <c r="H905" s="113"/>
      <c r="I905" s="113"/>
      <c r="J905" s="113"/>
      <c r="K905" s="113"/>
      <c r="L905" s="10"/>
      <c r="M905" s="113"/>
      <c r="N905" s="113"/>
      <c r="O905" s="113"/>
      <c r="P905" s="113"/>
      <c r="Q905" s="113"/>
      <c r="R905" s="113"/>
      <c r="S905" s="113"/>
      <c r="T905" s="113"/>
      <c r="U905" s="113"/>
      <c r="V905" s="113"/>
      <c r="W905" s="113"/>
      <c r="X905" s="113"/>
      <c r="Y905" s="113"/>
      <c r="Z905" s="113"/>
      <c r="AA905" s="113"/>
      <c r="AB905" s="113"/>
    </row>
    <row r="906">
      <c r="A906" s="113"/>
      <c r="B906" s="113"/>
      <c r="C906" s="113"/>
      <c r="D906" s="113"/>
      <c r="E906" s="110"/>
      <c r="F906" s="113"/>
      <c r="G906" s="113"/>
      <c r="H906" s="113"/>
      <c r="I906" s="113"/>
      <c r="J906" s="113"/>
      <c r="K906" s="113"/>
      <c r="L906" s="10"/>
      <c r="M906" s="113"/>
      <c r="N906" s="113"/>
      <c r="O906" s="113"/>
      <c r="P906" s="113"/>
      <c r="Q906" s="113"/>
      <c r="R906" s="113"/>
      <c r="S906" s="113"/>
      <c r="T906" s="113"/>
      <c r="U906" s="113"/>
      <c r="V906" s="113"/>
      <c r="W906" s="113"/>
      <c r="X906" s="113"/>
      <c r="Y906" s="113"/>
      <c r="Z906" s="113"/>
      <c r="AA906" s="113"/>
      <c r="AB906" s="113"/>
    </row>
    <row r="907">
      <c r="A907" s="113"/>
      <c r="B907" s="113"/>
      <c r="C907" s="113"/>
      <c r="D907" s="113"/>
      <c r="E907" s="110"/>
      <c r="F907" s="113"/>
      <c r="G907" s="113"/>
      <c r="H907" s="113"/>
      <c r="I907" s="113"/>
      <c r="J907" s="113"/>
      <c r="K907" s="113"/>
      <c r="L907" s="10"/>
      <c r="M907" s="113"/>
      <c r="N907" s="113"/>
      <c r="O907" s="113"/>
      <c r="P907" s="113"/>
      <c r="Q907" s="113"/>
      <c r="R907" s="113"/>
      <c r="S907" s="113"/>
      <c r="T907" s="113"/>
      <c r="U907" s="113"/>
      <c r="V907" s="113"/>
      <c r="W907" s="113"/>
      <c r="X907" s="113"/>
      <c r="Y907" s="113"/>
      <c r="Z907" s="113"/>
      <c r="AA907" s="113"/>
      <c r="AB907" s="113"/>
    </row>
    <row r="908">
      <c r="A908" s="113"/>
      <c r="B908" s="113"/>
      <c r="C908" s="113"/>
      <c r="D908" s="113"/>
      <c r="E908" s="110"/>
      <c r="F908" s="113"/>
      <c r="G908" s="113"/>
      <c r="H908" s="113"/>
      <c r="I908" s="113"/>
      <c r="J908" s="113"/>
      <c r="K908" s="113"/>
      <c r="L908" s="10"/>
      <c r="M908" s="113"/>
      <c r="N908" s="113"/>
      <c r="O908" s="113"/>
      <c r="P908" s="113"/>
      <c r="Q908" s="113"/>
      <c r="R908" s="113"/>
      <c r="S908" s="113"/>
      <c r="T908" s="113"/>
      <c r="U908" s="113"/>
      <c r="V908" s="113"/>
      <c r="W908" s="113"/>
      <c r="X908" s="113"/>
      <c r="Y908" s="113"/>
      <c r="Z908" s="113"/>
      <c r="AA908" s="113"/>
      <c r="AB908" s="113"/>
    </row>
    <row r="909">
      <c r="A909" s="113"/>
      <c r="B909" s="113"/>
      <c r="C909" s="113"/>
      <c r="D909" s="113"/>
      <c r="E909" s="110"/>
      <c r="F909" s="113"/>
      <c r="G909" s="113"/>
      <c r="H909" s="113"/>
      <c r="I909" s="113"/>
      <c r="J909" s="113"/>
      <c r="K909" s="113"/>
      <c r="L909" s="10"/>
      <c r="M909" s="113"/>
      <c r="N909" s="113"/>
      <c r="O909" s="113"/>
      <c r="P909" s="113"/>
      <c r="Q909" s="113"/>
      <c r="R909" s="113"/>
      <c r="S909" s="113"/>
      <c r="T909" s="113"/>
      <c r="U909" s="113"/>
      <c r="V909" s="113"/>
      <c r="W909" s="113"/>
      <c r="X909" s="113"/>
      <c r="Y909" s="113"/>
      <c r="Z909" s="113"/>
      <c r="AA909" s="113"/>
      <c r="AB909" s="113"/>
    </row>
    <row r="910">
      <c r="A910" s="113"/>
      <c r="B910" s="113"/>
      <c r="C910" s="113"/>
      <c r="D910" s="113"/>
      <c r="E910" s="110"/>
      <c r="F910" s="113"/>
      <c r="G910" s="113"/>
      <c r="H910" s="113"/>
      <c r="I910" s="113"/>
      <c r="J910" s="113"/>
      <c r="K910" s="113"/>
      <c r="L910" s="10"/>
      <c r="M910" s="113"/>
      <c r="N910" s="113"/>
      <c r="O910" s="113"/>
      <c r="P910" s="113"/>
      <c r="Q910" s="113"/>
      <c r="R910" s="113"/>
      <c r="S910" s="113"/>
      <c r="T910" s="113"/>
      <c r="U910" s="113"/>
      <c r="V910" s="113"/>
      <c r="W910" s="113"/>
      <c r="X910" s="113"/>
      <c r="Y910" s="113"/>
      <c r="Z910" s="113"/>
      <c r="AA910" s="113"/>
      <c r="AB910" s="113"/>
    </row>
    <row r="911">
      <c r="A911" s="113"/>
      <c r="B911" s="113"/>
      <c r="C911" s="113"/>
      <c r="D911" s="113"/>
      <c r="E911" s="110"/>
      <c r="F911" s="113"/>
      <c r="G911" s="113"/>
      <c r="H911" s="113"/>
      <c r="I911" s="113"/>
      <c r="J911" s="113"/>
      <c r="K911" s="113"/>
      <c r="L911" s="10"/>
      <c r="M911" s="113"/>
      <c r="N911" s="113"/>
      <c r="O911" s="113"/>
      <c r="P911" s="113"/>
      <c r="Q911" s="113"/>
      <c r="R911" s="113"/>
      <c r="S911" s="113"/>
      <c r="T911" s="113"/>
      <c r="U911" s="113"/>
      <c r="V911" s="113"/>
      <c r="W911" s="113"/>
      <c r="X911" s="113"/>
      <c r="Y911" s="113"/>
      <c r="Z911" s="113"/>
      <c r="AA911" s="113"/>
      <c r="AB911" s="113"/>
    </row>
    <row r="912">
      <c r="A912" s="113"/>
      <c r="B912" s="113"/>
      <c r="C912" s="113"/>
      <c r="D912" s="113"/>
      <c r="E912" s="110"/>
      <c r="F912" s="113"/>
      <c r="G912" s="113"/>
      <c r="H912" s="113"/>
      <c r="I912" s="113"/>
      <c r="J912" s="113"/>
      <c r="K912" s="113"/>
      <c r="L912" s="10"/>
      <c r="M912" s="113"/>
      <c r="N912" s="113"/>
      <c r="O912" s="113"/>
      <c r="P912" s="113"/>
      <c r="Q912" s="113"/>
      <c r="R912" s="113"/>
      <c r="S912" s="113"/>
      <c r="T912" s="113"/>
      <c r="U912" s="113"/>
      <c r="V912" s="113"/>
      <c r="W912" s="113"/>
      <c r="X912" s="113"/>
      <c r="Y912" s="113"/>
      <c r="Z912" s="113"/>
      <c r="AA912" s="113"/>
      <c r="AB912" s="113"/>
    </row>
    <row r="913">
      <c r="A913" s="113"/>
      <c r="B913" s="113"/>
      <c r="C913" s="113"/>
      <c r="D913" s="113"/>
      <c r="E913" s="110"/>
      <c r="F913" s="113"/>
      <c r="G913" s="113"/>
      <c r="H913" s="113"/>
      <c r="I913" s="113"/>
      <c r="J913" s="113"/>
      <c r="K913" s="113"/>
      <c r="L913" s="10"/>
      <c r="M913" s="113"/>
      <c r="N913" s="113"/>
      <c r="O913" s="113"/>
      <c r="P913" s="113"/>
      <c r="Q913" s="113"/>
      <c r="R913" s="113"/>
      <c r="S913" s="113"/>
      <c r="T913" s="113"/>
      <c r="U913" s="113"/>
      <c r="V913" s="113"/>
      <c r="W913" s="113"/>
      <c r="X913" s="113"/>
      <c r="Y913" s="113"/>
      <c r="Z913" s="113"/>
      <c r="AA913" s="113"/>
      <c r="AB913" s="113"/>
    </row>
    <row r="914">
      <c r="A914" s="113"/>
      <c r="B914" s="113"/>
      <c r="C914" s="113"/>
      <c r="D914" s="113"/>
      <c r="E914" s="110"/>
      <c r="F914" s="113"/>
      <c r="G914" s="113"/>
      <c r="H914" s="113"/>
      <c r="I914" s="113"/>
      <c r="J914" s="113"/>
      <c r="K914" s="113"/>
      <c r="L914" s="10"/>
      <c r="M914" s="113"/>
      <c r="N914" s="113"/>
      <c r="O914" s="113"/>
      <c r="P914" s="113"/>
      <c r="Q914" s="113"/>
      <c r="R914" s="113"/>
      <c r="S914" s="113"/>
      <c r="T914" s="113"/>
      <c r="U914" s="113"/>
      <c r="V914" s="113"/>
      <c r="W914" s="113"/>
      <c r="X914" s="113"/>
      <c r="Y914" s="113"/>
      <c r="Z914" s="113"/>
      <c r="AA914" s="113"/>
      <c r="AB914" s="113"/>
    </row>
    <row r="915">
      <c r="A915" s="113"/>
      <c r="B915" s="113"/>
      <c r="C915" s="113"/>
      <c r="D915" s="113"/>
      <c r="E915" s="110"/>
      <c r="F915" s="113"/>
      <c r="G915" s="113"/>
      <c r="H915" s="113"/>
      <c r="I915" s="113"/>
      <c r="J915" s="113"/>
      <c r="K915" s="113"/>
      <c r="L915" s="10"/>
      <c r="M915" s="113"/>
      <c r="N915" s="113"/>
      <c r="O915" s="113"/>
      <c r="P915" s="113"/>
      <c r="Q915" s="113"/>
      <c r="R915" s="113"/>
      <c r="S915" s="113"/>
      <c r="T915" s="113"/>
      <c r="U915" s="113"/>
      <c r="V915" s="113"/>
      <c r="W915" s="113"/>
      <c r="X915" s="113"/>
      <c r="Y915" s="113"/>
      <c r="Z915" s="113"/>
      <c r="AA915" s="113"/>
      <c r="AB915" s="113"/>
    </row>
    <row r="916">
      <c r="A916" s="113"/>
      <c r="B916" s="113"/>
      <c r="C916" s="113"/>
      <c r="D916" s="113"/>
      <c r="E916" s="110"/>
      <c r="F916" s="113"/>
      <c r="G916" s="113"/>
      <c r="H916" s="113"/>
      <c r="I916" s="113"/>
      <c r="J916" s="113"/>
      <c r="K916" s="113"/>
      <c r="L916" s="10"/>
      <c r="M916" s="113"/>
      <c r="N916" s="113"/>
      <c r="O916" s="113"/>
      <c r="P916" s="113"/>
      <c r="Q916" s="113"/>
      <c r="R916" s="113"/>
      <c r="S916" s="113"/>
      <c r="T916" s="113"/>
      <c r="U916" s="113"/>
      <c r="V916" s="113"/>
      <c r="W916" s="113"/>
      <c r="X916" s="113"/>
      <c r="Y916" s="113"/>
      <c r="Z916" s="113"/>
      <c r="AA916" s="113"/>
      <c r="AB916" s="113"/>
    </row>
    <row r="917">
      <c r="A917" s="113"/>
      <c r="B917" s="113"/>
      <c r="C917" s="113"/>
      <c r="D917" s="113"/>
      <c r="E917" s="110"/>
      <c r="F917" s="113"/>
      <c r="G917" s="113"/>
      <c r="H917" s="113"/>
      <c r="I917" s="113"/>
      <c r="J917" s="113"/>
      <c r="K917" s="113"/>
      <c r="L917" s="10"/>
      <c r="M917" s="113"/>
      <c r="N917" s="113"/>
      <c r="O917" s="113"/>
      <c r="P917" s="113"/>
      <c r="Q917" s="113"/>
      <c r="R917" s="113"/>
      <c r="S917" s="113"/>
      <c r="T917" s="113"/>
      <c r="U917" s="113"/>
      <c r="V917" s="113"/>
      <c r="W917" s="113"/>
      <c r="X917" s="113"/>
      <c r="Y917" s="113"/>
      <c r="Z917" s="113"/>
      <c r="AA917" s="113"/>
      <c r="AB917" s="113"/>
    </row>
    <row r="918">
      <c r="A918" s="113"/>
      <c r="B918" s="113"/>
      <c r="C918" s="113"/>
      <c r="D918" s="113"/>
      <c r="E918" s="110"/>
      <c r="F918" s="113"/>
      <c r="G918" s="113"/>
      <c r="H918" s="113"/>
      <c r="I918" s="113"/>
      <c r="J918" s="113"/>
      <c r="K918" s="113"/>
      <c r="L918" s="10"/>
      <c r="M918" s="113"/>
      <c r="N918" s="113"/>
      <c r="O918" s="113"/>
      <c r="P918" s="113"/>
      <c r="Q918" s="113"/>
      <c r="R918" s="113"/>
      <c r="S918" s="113"/>
      <c r="T918" s="113"/>
      <c r="U918" s="113"/>
      <c r="V918" s="113"/>
      <c r="W918" s="113"/>
      <c r="X918" s="113"/>
      <c r="Y918" s="113"/>
      <c r="Z918" s="113"/>
      <c r="AA918" s="113"/>
      <c r="AB918" s="113"/>
    </row>
    <row r="919">
      <c r="A919" s="113"/>
      <c r="B919" s="113"/>
      <c r="C919" s="113"/>
      <c r="D919" s="113"/>
      <c r="E919" s="110"/>
      <c r="F919" s="113"/>
      <c r="G919" s="113"/>
      <c r="H919" s="113"/>
      <c r="I919" s="113"/>
      <c r="J919" s="113"/>
      <c r="K919" s="113"/>
      <c r="L919" s="10"/>
      <c r="M919" s="113"/>
      <c r="N919" s="113"/>
      <c r="O919" s="113"/>
      <c r="P919" s="113"/>
      <c r="Q919" s="113"/>
      <c r="R919" s="113"/>
      <c r="S919" s="113"/>
      <c r="T919" s="113"/>
      <c r="U919" s="113"/>
      <c r="V919" s="113"/>
      <c r="W919" s="113"/>
      <c r="X919" s="113"/>
      <c r="Y919" s="113"/>
      <c r="Z919" s="113"/>
      <c r="AA919" s="113"/>
      <c r="AB919" s="113"/>
    </row>
    <row r="920">
      <c r="A920" s="113"/>
      <c r="B920" s="113"/>
      <c r="C920" s="113"/>
      <c r="D920" s="113"/>
      <c r="E920" s="110"/>
      <c r="F920" s="113"/>
      <c r="G920" s="113"/>
      <c r="H920" s="113"/>
      <c r="I920" s="113"/>
      <c r="J920" s="113"/>
      <c r="K920" s="113"/>
      <c r="L920" s="10"/>
      <c r="M920" s="113"/>
      <c r="N920" s="113"/>
      <c r="O920" s="113"/>
      <c r="P920" s="113"/>
      <c r="Q920" s="113"/>
      <c r="R920" s="113"/>
      <c r="S920" s="113"/>
      <c r="T920" s="113"/>
      <c r="U920" s="113"/>
      <c r="V920" s="113"/>
      <c r="W920" s="113"/>
      <c r="X920" s="113"/>
      <c r="Y920" s="113"/>
      <c r="Z920" s="113"/>
      <c r="AA920" s="113"/>
      <c r="AB920" s="113"/>
    </row>
    <row r="921">
      <c r="A921" s="113"/>
      <c r="B921" s="113"/>
      <c r="C921" s="113"/>
      <c r="D921" s="113"/>
      <c r="E921" s="110"/>
      <c r="F921" s="113"/>
      <c r="G921" s="113"/>
      <c r="H921" s="113"/>
      <c r="I921" s="113"/>
      <c r="J921" s="113"/>
      <c r="K921" s="113"/>
      <c r="L921" s="10"/>
      <c r="M921" s="113"/>
      <c r="N921" s="113"/>
      <c r="O921" s="113"/>
      <c r="P921" s="113"/>
      <c r="Q921" s="113"/>
      <c r="R921" s="113"/>
      <c r="S921" s="113"/>
      <c r="T921" s="113"/>
      <c r="U921" s="113"/>
      <c r="V921" s="113"/>
      <c r="W921" s="113"/>
      <c r="X921" s="113"/>
      <c r="Y921" s="113"/>
      <c r="Z921" s="113"/>
      <c r="AA921" s="113"/>
      <c r="AB921" s="113"/>
    </row>
    <row r="922">
      <c r="A922" s="113"/>
      <c r="B922" s="113"/>
      <c r="C922" s="113"/>
      <c r="D922" s="113"/>
      <c r="E922" s="110"/>
      <c r="F922" s="113"/>
      <c r="G922" s="113"/>
      <c r="H922" s="113"/>
      <c r="I922" s="113"/>
      <c r="J922" s="113"/>
      <c r="K922" s="113"/>
      <c r="L922" s="10"/>
      <c r="M922" s="113"/>
      <c r="N922" s="113"/>
      <c r="O922" s="113"/>
      <c r="P922" s="113"/>
      <c r="Q922" s="113"/>
      <c r="R922" s="113"/>
      <c r="S922" s="113"/>
      <c r="T922" s="113"/>
      <c r="U922" s="113"/>
      <c r="V922" s="113"/>
      <c r="W922" s="113"/>
      <c r="X922" s="113"/>
      <c r="Y922" s="113"/>
      <c r="Z922" s="113"/>
      <c r="AA922" s="113"/>
      <c r="AB922" s="113"/>
    </row>
    <row r="923">
      <c r="A923" s="113"/>
      <c r="B923" s="113"/>
      <c r="C923" s="113"/>
      <c r="D923" s="113"/>
      <c r="E923" s="110"/>
      <c r="F923" s="113"/>
      <c r="G923" s="113"/>
      <c r="H923" s="113"/>
      <c r="I923" s="113"/>
      <c r="J923" s="113"/>
      <c r="K923" s="113"/>
      <c r="L923" s="10"/>
      <c r="M923" s="113"/>
      <c r="N923" s="113"/>
      <c r="O923" s="113"/>
      <c r="P923" s="113"/>
      <c r="Q923" s="113"/>
      <c r="R923" s="113"/>
      <c r="S923" s="113"/>
      <c r="T923" s="113"/>
      <c r="U923" s="113"/>
      <c r="V923" s="113"/>
      <c r="W923" s="113"/>
      <c r="X923" s="113"/>
      <c r="Y923" s="113"/>
      <c r="Z923" s="113"/>
      <c r="AA923" s="113"/>
      <c r="AB923" s="113"/>
    </row>
    <row r="924">
      <c r="A924" s="113"/>
      <c r="B924" s="113"/>
      <c r="C924" s="113"/>
      <c r="D924" s="113"/>
      <c r="E924" s="110"/>
      <c r="F924" s="113"/>
      <c r="G924" s="113"/>
      <c r="H924" s="113"/>
      <c r="I924" s="113"/>
      <c r="J924" s="113"/>
      <c r="K924" s="113"/>
      <c r="L924" s="10"/>
      <c r="M924" s="113"/>
      <c r="N924" s="113"/>
      <c r="O924" s="113"/>
      <c r="P924" s="113"/>
      <c r="Q924" s="113"/>
      <c r="R924" s="113"/>
      <c r="S924" s="113"/>
      <c r="T924" s="113"/>
      <c r="U924" s="113"/>
      <c r="V924" s="113"/>
      <c r="W924" s="113"/>
      <c r="X924" s="113"/>
      <c r="Y924" s="113"/>
      <c r="Z924" s="113"/>
      <c r="AA924" s="113"/>
      <c r="AB924" s="113"/>
    </row>
    <row r="925">
      <c r="A925" s="113"/>
      <c r="B925" s="113"/>
      <c r="C925" s="113"/>
      <c r="D925" s="113"/>
      <c r="E925" s="110"/>
      <c r="F925" s="113"/>
      <c r="G925" s="113"/>
      <c r="H925" s="113"/>
      <c r="I925" s="113"/>
      <c r="J925" s="113"/>
      <c r="K925" s="113"/>
      <c r="L925" s="10"/>
      <c r="M925" s="113"/>
      <c r="N925" s="113"/>
      <c r="O925" s="113"/>
      <c r="P925" s="113"/>
      <c r="Q925" s="113"/>
      <c r="R925" s="113"/>
      <c r="S925" s="113"/>
      <c r="T925" s="113"/>
      <c r="U925" s="113"/>
      <c r="V925" s="113"/>
      <c r="W925" s="113"/>
      <c r="X925" s="113"/>
      <c r="Y925" s="113"/>
      <c r="Z925" s="113"/>
      <c r="AA925" s="113"/>
      <c r="AB925" s="113"/>
    </row>
    <row r="926">
      <c r="A926" s="113"/>
      <c r="B926" s="113"/>
      <c r="C926" s="113"/>
      <c r="D926" s="113"/>
      <c r="E926" s="110"/>
      <c r="F926" s="113"/>
      <c r="G926" s="113"/>
      <c r="H926" s="113"/>
      <c r="I926" s="113"/>
      <c r="J926" s="113"/>
      <c r="K926" s="113"/>
      <c r="L926" s="10"/>
      <c r="M926" s="113"/>
      <c r="N926" s="113"/>
      <c r="O926" s="113"/>
      <c r="P926" s="113"/>
      <c r="Q926" s="113"/>
      <c r="R926" s="113"/>
      <c r="S926" s="113"/>
      <c r="T926" s="113"/>
      <c r="U926" s="113"/>
      <c r="V926" s="113"/>
      <c r="W926" s="113"/>
      <c r="X926" s="113"/>
      <c r="Y926" s="113"/>
      <c r="Z926" s="113"/>
      <c r="AA926" s="113"/>
      <c r="AB926" s="113"/>
    </row>
    <row r="927">
      <c r="A927" s="113"/>
      <c r="B927" s="113"/>
      <c r="C927" s="113"/>
      <c r="D927" s="113"/>
      <c r="E927" s="110"/>
      <c r="F927" s="113"/>
      <c r="G927" s="113"/>
      <c r="H927" s="113"/>
      <c r="I927" s="113"/>
      <c r="J927" s="113"/>
      <c r="K927" s="113"/>
      <c r="L927" s="10"/>
      <c r="M927" s="113"/>
      <c r="N927" s="113"/>
      <c r="O927" s="113"/>
      <c r="P927" s="113"/>
      <c r="Q927" s="113"/>
      <c r="R927" s="113"/>
      <c r="S927" s="113"/>
      <c r="T927" s="113"/>
      <c r="U927" s="113"/>
      <c r="V927" s="113"/>
      <c r="W927" s="113"/>
      <c r="X927" s="113"/>
      <c r="Y927" s="113"/>
      <c r="Z927" s="113"/>
      <c r="AA927" s="113"/>
      <c r="AB927" s="113"/>
    </row>
    <row r="928">
      <c r="A928" s="113"/>
      <c r="B928" s="113"/>
      <c r="C928" s="113"/>
      <c r="D928" s="113"/>
      <c r="E928" s="110"/>
      <c r="F928" s="113"/>
      <c r="G928" s="113"/>
      <c r="H928" s="113"/>
      <c r="I928" s="113"/>
      <c r="J928" s="113"/>
      <c r="K928" s="113"/>
      <c r="L928" s="10"/>
      <c r="M928" s="113"/>
      <c r="N928" s="113"/>
      <c r="O928" s="113"/>
      <c r="P928" s="113"/>
      <c r="Q928" s="113"/>
      <c r="R928" s="113"/>
      <c r="S928" s="113"/>
      <c r="T928" s="113"/>
      <c r="U928" s="113"/>
      <c r="V928" s="113"/>
      <c r="W928" s="113"/>
      <c r="X928" s="113"/>
      <c r="Y928" s="113"/>
      <c r="Z928" s="113"/>
      <c r="AA928" s="113"/>
      <c r="AB928" s="113"/>
    </row>
    <row r="929">
      <c r="A929" s="113"/>
      <c r="B929" s="113"/>
      <c r="C929" s="113"/>
      <c r="D929" s="113"/>
      <c r="E929" s="110"/>
      <c r="F929" s="113"/>
      <c r="G929" s="113"/>
      <c r="H929" s="113"/>
      <c r="I929" s="113"/>
      <c r="J929" s="113"/>
      <c r="K929" s="113"/>
      <c r="L929" s="10"/>
      <c r="M929" s="113"/>
      <c r="N929" s="113"/>
      <c r="O929" s="113"/>
      <c r="P929" s="113"/>
      <c r="Q929" s="113"/>
      <c r="R929" s="113"/>
      <c r="S929" s="113"/>
      <c r="T929" s="113"/>
      <c r="U929" s="113"/>
      <c r="V929" s="113"/>
      <c r="W929" s="113"/>
      <c r="X929" s="113"/>
      <c r="Y929" s="113"/>
      <c r="Z929" s="113"/>
      <c r="AA929" s="113"/>
      <c r="AB929" s="113"/>
    </row>
    <row r="930">
      <c r="A930" s="113"/>
      <c r="B930" s="113"/>
      <c r="C930" s="113"/>
      <c r="D930" s="113"/>
      <c r="E930" s="110"/>
      <c r="F930" s="113"/>
      <c r="G930" s="113"/>
      <c r="H930" s="113"/>
      <c r="I930" s="113"/>
      <c r="J930" s="113"/>
      <c r="K930" s="113"/>
      <c r="L930" s="10"/>
      <c r="M930" s="113"/>
      <c r="N930" s="113"/>
      <c r="O930" s="113"/>
      <c r="P930" s="113"/>
      <c r="Q930" s="113"/>
      <c r="R930" s="113"/>
      <c r="S930" s="113"/>
      <c r="T930" s="113"/>
      <c r="U930" s="113"/>
      <c r="V930" s="113"/>
      <c r="W930" s="113"/>
      <c r="X930" s="113"/>
      <c r="Y930" s="113"/>
      <c r="Z930" s="113"/>
      <c r="AA930" s="113"/>
      <c r="AB930" s="113"/>
    </row>
    <row r="931">
      <c r="A931" s="113"/>
      <c r="B931" s="113"/>
      <c r="C931" s="113"/>
      <c r="D931" s="113"/>
      <c r="E931" s="110"/>
      <c r="F931" s="113"/>
      <c r="G931" s="113"/>
      <c r="H931" s="113"/>
      <c r="I931" s="113"/>
      <c r="J931" s="113"/>
      <c r="K931" s="113"/>
      <c r="L931" s="10"/>
      <c r="M931" s="113"/>
      <c r="N931" s="113"/>
      <c r="O931" s="113"/>
      <c r="P931" s="113"/>
      <c r="Q931" s="113"/>
      <c r="R931" s="113"/>
      <c r="S931" s="113"/>
      <c r="T931" s="113"/>
      <c r="U931" s="113"/>
      <c r="V931" s="113"/>
      <c r="W931" s="113"/>
      <c r="X931" s="113"/>
      <c r="Y931" s="113"/>
      <c r="Z931" s="113"/>
      <c r="AA931" s="113"/>
      <c r="AB931" s="113"/>
    </row>
    <row r="932">
      <c r="A932" s="113"/>
      <c r="B932" s="113"/>
      <c r="C932" s="113"/>
      <c r="D932" s="113"/>
      <c r="E932" s="110"/>
      <c r="F932" s="113"/>
      <c r="G932" s="113"/>
      <c r="H932" s="113"/>
      <c r="I932" s="113"/>
      <c r="J932" s="113"/>
      <c r="K932" s="113"/>
      <c r="L932" s="10"/>
      <c r="M932" s="113"/>
      <c r="N932" s="113"/>
      <c r="O932" s="113"/>
      <c r="P932" s="113"/>
      <c r="Q932" s="113"/>
      <c r="R932" s="113"/>
      <c r="S932" s="113"/>
      <c r="T932" s="113"/>
      <c r="U932" s="113"/>
      <c r="V932" s="113"/>
      <c r="W932" s="113"/>
      <c r="X932" s="113"/>
      <c r="Y932" s="113"/>
      <c r="Z932" s="113"/>
      <c r="AA932" s="113"/>
      <c r="AB932" s="113"/>
    </row>
    <row r="933">
      <c r="A933" s="113"/>
      <c r="B933" s="113"/>
      <c r="C933" s="113"/>
      <c r="D933" s="113"/>
      <c r="E933" s="110"/>
      <c r="F933" s="113"/>
      <c r="G933" s="113"/>
      <c r="H933" s="113"/>
      <c r="I933" s="113"/>
      <c r="J933" s="113"/>
      <c r="K933" s="113"/>
      <c r="L933" s="10"/>
      <c r="M933" s="113"/>
      <c r="N933" s="113"/>
      <c r="O933" s="113"/>
      <c r="P933" s="113"/>
      <c r="Q933" s="113"/>
      <c r="R933" s="113"/>
      <c r="S933" s="113"/>
      <c r="T933" s="113"/>
      <c r="U933" s="113"/>
      <c r="V933" s="113"/>
      <c r="W933" s="113"/>
      <c r="X933" s="113"/>
      <c r="Y933" s="113"/>
      <c r="Z933" s="113"/>
      <c r="AA933" s="113"/>
      <c r="AB933" s="113"/>
    </row>
    <row r="934">
      <c r="A934" s="113"/>
      <c r="B934" s="113"/>
      <c r="C934" s="113"/>
      <c r="D934" s="113"/>
      <c r="E934" s="110"/>
      <c r="F934" s="113"/>
      <c r="G934" s="113"/>
      <c r="H934" s="113"/>
      <c r="I934" s="113"/>
      <c r="J934" s="113"/>
      <c r="K934" s="113"/>
      <c r="L934" s="10"/>
      <c r="M934" s="113"/>
      <c r="N934" s="113"/>
      <c r="O934" s="113"/>
      <c r="P934" s="113"/>
      <c r="Q934" s="113"/>
      <c r="R934" s="113"/>
      <c r="S934" s="113"/>
      <c r="T934" s="113"/>
      <c r="U934" s="113"/>
      <c r="V934" s="113"/>
      <c r="W934" s="113"/>
      <c r="X934" s="113"/>
      <c r="Y934" s="113"/>
      <c r="Z934" s="113"/>
      <c r="AA934" s="113"/>
      <c r="AB934" s="113"/>
    </row>
    <row r="935">
      <c r="A935" s="113"/>
      <c r="B935" s="113"/>
      <c r="C935" s="113"/>
      <c r="D935" s="113"/>
      <c r="E935" s="110"/>
      <c r="F935" s="113"/>
      <c r="G935" s="113"/>
      <c r="H935" s="113"/>
      <c r="I935" s="113"/>
      <c r="J935" s="113"/>
      <c r="K935" s="113"/>
      <c r="L935" s="10"/>
      <c r="M935" s="113"/>
      <c r="N935" s="113"/>
      <c r="O935" s="113"/>
      <c r="P935" s="113"/>
      <c r="Q935" s="113"/>
      <c r="R935" s="113"/>
      <c r="S935" s="113"/>
      <c r="T935" s="113"/>
      <c r="U935" s="113"/>
      <c r="V935" s="113"/>
      <c r="W935" s="113"/>
      <c r="X935" s="113"/>
      <c r="Y935" s="113"/>
      <c r="Z935" s="113"/>
      <c r="AA935" s="113"/>
      <c r="AB935" s="113"/>
    </row>
    <row r="936">
      <c r="A936" s="113"/>
      <c r="B936" s="113"/>
      <c r="C936" s="113"/>
      <c r="D936" s="113"/>
      <c r="E936" s="110"/>
      <c r="F936" s="113"/>
      <c r="G936" s="113"/>
      <c r="H936" s="113"/>
      <c r="I936" s="113"/>
      <c r="J936" s="113"/>
      <c r="K936" s="113"/>
      <c r="L936" s="10"/>
      <c r="M936" s="113"/>
      <c r="N936" s="113"/>
      <c r="O936" s="113"/>
      <c r="P936" s="113"/>
      <c r="Q936" s="113"/>
      <c r="R936" s="113"/>
      <c r="S936" s="113"/>
      <c r="T936" s="113"/>
      <c r="U936" s="113"/>
      <c r="V936" s="113"/>
      <c r="W936" s="113"/>
      <c r="X936" s="113"/>
      <c r="Y936" s="113"/>
      <c r="Z936" s="113"/>
      <c r="AA936" s="113"/>
      <c r="AB936" s="113"/>
    </row>
    <row r="937">
      <c r="A937" s="113"/>
      <c r="B937" s="113"/>
      <c r="C937" s="113"/>
      <c r="D937" s="113"/>
      <c r="E937" s="110"/>
      <c r="F937" s="113"/>
      <c r="G937" s="113"/>
      <c r="H937" s="113"/>
      <c r="I937" s="113"/>
      <c r="J937" s="113"/>
      <c r="K937" s="113"/>
      <c r="L937" s="10"/>
      <c r="M937" s="113"/>
      <c r="N937" s="113"/>
      <c r="O937" s="113"/>
      <c r="P937" s="113"/>
      <c r="Q937" s="113"/>
      <c r="R937" s="113"/>
      <c r="S937" s="113"/>
      <c r="T937" s="113"/>
      <c r="U937" s="113"/>
      <c r="V937" s="113"/>
      <c r="W937" s="113"/>
      <c r="X937" s="113"/>
      <c r="Y937" s="113"/>
      <c r="Z937" s="113"/>
      <c r="AA937" s="113"/>
      <c r="AB937" s="113"/>
    </row>
    <row r="938">
      <c r="A938" s="113"/>
      <c r="B938" s="113"/>
      <c r="C938" s="113"/>
      <c r="D938" s="113"/>
      <c r="E938" s="110"/>
      <c r="F938" s="113"/>
      <c r="G938" s="113"/>
      <c r="H938" s="113"/>
      <c r="I938" s="113"/>
      <c r="J938" s="113"/>
      <c r="K938" s="113"/>
      <c r="L938" s="10"/>
      <c r="M938" s="113"/>
      <c r="N938" s="113"/>
      <c r="O938" s="113"/>
      <c r="P938" s="113"/>
      <c r="Q938" s="113"/>
      <c r="R938" s="113"/>
      <c r="S938" s="113"/>
      <c r="T938" s="113"/>
      <c r="U938" s="113"/>
      <c r="V938" s="113"/>
      <c r="W938" s="113"/>
      <c r="X938" s="113"/>
      <c r="Y938" s="113"/>
      <c r="Z938" s="113"/>
      <c r="AA938" s="113"/>
      <c r="AB938" s="113"/>
    </row>
    <row r="939">
      <c r="A939" s="113"/>
      <c r="B939" s="113"/>
      <c r="C939" s="113"/>
      <c r="D939" s="113"/>
      <c r="E939" s="110"/>
      <c r="F939" s="113"/>
      <c r="G939" s="113"/>
      <c r="H939" s="113"/>
      <c r="I939" s="113"/>
      <c r="J939" s="113"/>
      <c r="K939" s="113"/>
      <c r="L939" s="10"/>
      <c r="M939" s="113"/>
      <c r="N939" s="113"/>
      <c r="O939" s="113"/>
      <c r="P939" s="113"/>
      <c r="Q939" s="113"/>
      <c r="R939" s="113"/>
      <c r="S939" s="113"/>
      <c r="T939" s="113"/>
      <c r="U939" s="113"/>
      <c r="V939" s="113"/>
      <c r="W939" s="113"/>
      <c r="X939" s="113"/>
      <c r="Y939" s="113"/>
      <c r="Z939" s="113"/>
      <c r="AA939" s="113"/>
      <c r="AB939" s="113"/>
    </row>
    <row r="940">
      <c r="A940" s="113"/>
      <c r="B940" s="113"/>
      <c r="C940" s="113"/>
      <c r="D940" s="113"/>
      <c r="E940" s="110"/>
      <c r="F940" s="113"/>
      <c r="G940" s="113"/>
      <c r="H940" s="113"/>
      <c r="I940" s="113"/>
      <c r="J940" s="113"/>
      <c r="K940" s="113"/>
      <c r="L940" s="10"/>
      <c r="M940" s="113"/>
      <c r="N940" s="113"/>
      <c r="O940" s="113"/>
      <c r="P940" s="113"/>
      <c r="Q940" s="113"/>
      <c r="R940" s="113"/>
      <c r="S940" s="113"/>
      <c r="T940" s="113"/>
      <c r="U940" s="113"/>
      <c r="V940" s="113"/>
      <c r="W940" s="113"/>
      <c r="X940" s="113"/>
      <c r="Y940" s="113"/>
      <c r="Z940" s="113"/>
      <c r="AA940" s="113"/>
      <c r="AB940" s="113"/>
    </row>
    <row r="941">
      <c r="A941" s="113"/>
      <c r="B941" s="113"/>
      <c r="C941" s="113"/>
      <c r="D941" s="113"/>
      <c r="E941" s="110"/>
      <c r="F941" s="113"/>
      <c r="G941" s="113"/>
      <c r="H941" s="113"/>
      <c r="I941" s="113"/>
      <c r="J941" s="113"/>
      <c r="K941" s="113"/>
      <c r="L941" s="10"/>
      <c r="M941" s="113"/>
      <c r="N941" s="113"/>
      <c r="O941" s="113"/>
      <c r="P941" s="113"/>
      <c r="Q941" s="113"/>
      <c r="R941" s="113"/>
      <c r="S941" s="113"/>
      <c r="T941" s="113"/>
      <c r="U941" s="113"/>
      <c r="V941" s="113"/>
      <c r="W941" s="113"/>
      <c r="X941" s="113"/>
      <c r="Y941" s="113"/>
      <c r="Z941" s="113"/>
      <c r="AA941" s="113"/>
      <c r="AB941" s="113"/>
    </row>
    <row r="942">
      <c r="A942" s="113"/>
      <c r="B942" s="113"/>
      <c r="C942" s="113"/>
      <c r="D942" s="113"/>
      <c r="E942" s="110"/>
      <c r="F942" s="113"/>
      <c r="G942" s="113"/>
      <c r="H942" s="113"/>
      <c r="I942" s="113"/>
      <c r="J942" s="113"/>
      <c r="K942" s="113"/>
      <c r="L942" s="10"/>
      <c r="M942" s="113"/>
      <c r="N942" s="113"/>
      <c r="O942" s="113"/>
      <c r="P942" s="113"/>
      <c r="Q942" s="113"/>
      <c r="R942" s="113"/>
      <c r="S942" s="113"/>
      <c r="T942" s="113"/>
      <c r="U942" s="113"/>
      <c r="V942" s="113"/>
      <c r="W942" s="113"/>
      <c r="X942" s="113"/>
      <c r="Y942" s="113"/>
      <c r="Z942" s="113"/>
      <c r="AA942" s="113"/>
      <c r="AB942" s="113"/>
    </row>
    <row r="943">
      <c r="A943" s="113"/>
      <c r="B943" s="113"/>
      <c r="C943" s="113"/>
      <c r="D943" s="113"/>
      <c r="E943" s="110"/>
      <c r="F943" s="113"/>
      <c r="G943" s="113"/>
      <c r="H943" s="113"/>
      <c r="I943" s="113"/>
      <c r="J943" s="113"/>
      <c r="K943" s="113"/>
      <c r="L943" s="10"/>
      <c r="M943" s="113"/>
      <c r="N943" s="113"/>
      <c r="O943" s="113"/>
      <c r="P943" s="113"/>
      <c r="Q943" s="113"/>
      <c r="R943" s="113"/>
      <c r="S943" s="113"/>
      <c r="T943" s="113"/>
      <c r="U943" s="113"/>
      <c r="V943" s="113"/>
      <c r="W943" s="113"/>
      <c r="X943" s="113"/>
      <c r="Y943" s="113"/>
      <c r="Z943" s="113"/>
      <c r="AA943" s="113"/>
      <c r="AB943" s="113"/>
    </row>
    <row r="944">
      <c r="A944" s="113"/>
      <c r="B944" s="113"/>
      <c r="C944" s="113"/>
      <c r="D944" s="113"/>
      <c r="E944" s="110"/>
      <c r="F944" s="113"/>
      <c r="G944" s="113"/>
      <c r="H944" s="113"/>
      <c r="I944" s="113"/>
      <c r="J944" s="113"/>
      <c r="K944" s="113"/>
      <c r="L944" s="10"/>
      <c r="M944" s="113"/>
      <c r="N944" s="113"/>
      <c r="O944" s="113"/>
      <c r="P944" s="113"/>
      <c r="Q944" s="113"/>
      <c r="R944" s="113"/>
      <c r="S944" s="113"/>
      <c r="T944" s="113"/>
      <c r="U944" s="113"/>
      <c r="V944" s="113"/>
      <c r="W944" s="113"/>
      <c r="X944" s="113"/>
      <c r="Y944" s="113"/>
      <c r="Z944" s="113"/>
      <c r="AA944" s="113"/>
      <c r="AB944" s="113"/>
    </row>
    <row r="945">
      <c r="A945" s="113"/>
      <c r="B945" s="113"/>
      <c r="C945" s="113"/>
      <c r="D945" s="113"/>
      <c r="E945" s="110"/>
      <c r="F945" s="113"/>
      <c r="G945" s="113"/>
      <c r="H945" s="113"/>
      <c r="I945" s="113"/>
      <c r="J945" s="113"/>
      <c r="K945" s="113"/>
      <c r="L945" s="10"/>
      <c r="M945" s="113"/>
      <c r="N945" s="113"/>
      <c r="O945" s="113"/>
      <c r="P945" s="113"/>
      <c r="Q945" s="113"/>
      <c r="R945" s="113"/>
      <c r="S945" s="113"/>
      <c r="T945" s="113"/>
      <c r="U945" s="113"/>
      <c r="V945" s="113"/>
      <c r="W945" s="113"/>
      <c r="X945" s="113"/>
      <c r="Y945" s="113"/>
      <c r="Z945" s="113"/>
      <c r="AA945" s="113"/>
      <c r="AB945" s="113"/>
    </row>
    <row r="946">
      <c r="A946" s="113"/>
      <c r="B946" s="113"/>
      <c r="C946" s="113"/>
      <c r="D946" s="113"/>
      <c r="E946" s="110"/>
      <c r="F946" s="113"/>
      <c r="G946" s="113"/>
      <c r="H946" s="113"/>
      <c r="I946" s="113"/>
      <c r="J946" s="113"/>
      <c r="K946" s="113"/>
      <c r="L946" s="10"/>
      <c r="M946" s="113"/>
      <c r="N946" s="113"/>
      <c r="O946" s="113"/>
      <c r="P946" s="113"/>
      <c r="Q946" s="113"/>
      <c r="R946" s="113"/>
      <c r="S946" s="113"/>
      <c r="T946" s="113"/>
      <c r="U946" s="113"/>
      <c r="V946" s="113"/>
      <c r="W946" s="113"/>
      <c r="X946" s="113"/>
      <c r="Y946" s="113"/>
      <c r="Z946" s="113"/>
      <c r="AA946" s="113"/>
      <c r="AB946" s="113"/>
    </row>
    <row r="947">
      <c r="A947" s="113"/>
      <c r="B947" s="113"/>
      <c r="C947" s="113"/>
      <c r="D947" s="113"/>
      <c r="E947" s="110"/>
      <c r="F947" s="113"/>
      <c r="G947" s="113"/>
      <c r="H947" s="113"/>
      <c r="I947" s="113"/>
      <c r="J947" s="113"/>
      <c r="K947" s="113"/>
      <c r="L947" s="10"/>
      <c r="M947" s="113"/>
      <c r="N947" s="113"/>
      <c r="O947" s="113"/>
      <c r="P947" s="113"/>
      <c r="Q947" s="113"/>
      <c r="R947" s="113"/>
      <c r="S947" s="113"/>
      <c r="T947" s="113"/>
      <c r="U947" s="113"/>
      <c r="V947" s="113"/>
      <c r="W947" s="113"/>
      <c r="X947" s="113"/>
      <c r="Y947" s="113"/>
      <c r="Z947" s="113"/>
      <c r="AA947" s="113"/>
      <c r="AB947" s="113"/>
    </row>
    <row r="948">
      <c r="A948" s="113"/>
      <c r="B948" s="113"/>
      <c r="C948" s="113"/>
      <c r="D948" s="113"/>
      <c r="E948" s="110"/>
      <c r="F948" s="113"/>
      <c r="G948" s="113"/>
      <c r="H948" s="113"/>
      <c r="I948" s="113"/>
      <c r="J948" s="113"/>
      <c r="K948" s="113"/>
      <c r="L948" s="10"/>
      <c r="M948" s="113"/>
      <c r="N948" s="113"/>
      <c r="O948" s="113"/>
      <c r="P948" s="113"/>
      <c r="Q948" s="113"/>
      <c r="R948" s="113"/>
      <c r="S948" s="113"/>
      <c r="T948" s="113"/>
      <c r="U948" s="113"/>
      <c r="V948" s="113"/>
      <c r="W948" s="113"/>
      <c r="X948" s="113"/>
      <c r="Y948" s="113"/>
      <c r="Z948" s="113"/>
      <c r="AA948" s="113"/>
      <c r="AB948" s="113"/>
    </row>
    <row r="949">
      <c r="A949" s="113"/>
      <c r="B949" s="113"/>
      <c r="C949" s="113"/>
      <c r="D949" s="113"/>
      <c r="E949" s="110"/>
      <c r="F949" s="113"/>
      <c r="G949" s="113"/>
      <c r="H949" s="113"/>
      <c r="I949" s="113"/>
      <c r="J949" s="113"/>
      <c r="K949" s="113"/>
      <c r="L949" s="10"/>
      <c r="M949" s="113"/>
      <c r="N949" s="113"/>
      <c r="O949" s="113"/>
      <c r="P949" s="113"/>
      <c r="Q949" s="113"/>
      <c r="R949" s="113"/>
      <c r="S949" s="113"/>
      <c r="T949" s="113"/>
      <c r="U949" s="113"/>
      <c r="V949" s="113"/>
      <c r="W949" s="113"/>
      <c r="X949" s="113"/>
      <c r="Y949" s="113"/>
      <c r="Z949" s="113"/>
      <c r="AA949" s="113"/>
      <c r="AB949" s="113"/>
    </row>
    <row r="950">
      <c r="A950" s="113"/>
      <c r="B950" s="113"/>
      <c r="C950" s="113"/>
      <c r="D950" s="113"/>
      <c r="E950" s="110"/>
      <c r="F950" s="113"/>
      <c r="G950" s="113"/>
      <c r="H950" s="113"/>
      <c r="I950" s="113"/>
      <c r="J950" s="113"/>
      <c r="K950" s="113"/>
      <c r="L950" s="10"/>
      <c r="M950" s="113"/>
      <c r="N950" s="113"/>
      <c r="O950" s="113"/>
      <c r="P950" s="113"/>
      <c r="Q950" s="113"/>
      <c r="R950" s="113"/>
      <c r="S950" s="113"/>
      <c r="T950" s="113"/>
      <c r="U950" s="113"/>
      <c r="V950" s="113"/>
      <c r="W950" s="113"/>
      <c r="X950" s="113"/>
      <c r="Y950" s="113"/>
      <c r="Z950" s="113"/>
      <c r="AA950" s="113"/>
      <c r="AB950" s="113"/>
    </row>
    <row r="951">
      <c r="A951" s="113"/>
      <c r="B951" s="113"/>
      <c r="C951" s="113"/>
      <c r="D951" s="113"/>
      <c r="E951" s="110"/>
      <c r="F951" s="113"/>
      <c r="G951" s="113"/>
      <c r="H951" s="113"/>
      <c r="I951" s="113"/>
      <c r="J951" s="113"/>
      <c r="K951" s="113"/>
      <c r="L951" s="10"/>
      <c r="M951" s="113"/>
      <c r="N951" s="113"/>
      <c r="O951" s="113"/>
      <c r="P951" s="113"/>
      <c r="Q951" s="113"/>
      <c r="R951" s="113"/>
      <c r="S951" s="113"/>
      <c r="T951" s="113"/>
      <c r="U951" s="113"/>
      <c r="V951" s="113"/>
      <c r="W951" s="113"/>
      <c r="X951" s="113"/>
      <c r="Y951" s="113"/>
      <c r="Z951" s="113"/>
      <c r="AA951" s="113"/>
      <c r="AB951" s="113"/>
    </row>
    <row r="952">
      <c r="A952" s="113"/>
      <c r="B952" s="113"/>
      <c r="C952" s="113"/>
      <c r="D952" s="113"/>
      <c r="E952" s="110"/>
      <c r="F952" s="113"/>
      <c r="G952" s="113"/>
      <c r="H952" s="113"/>
      <c r="I952" s="113"/>
      <c r="J952" s="113"/>
      <c r="K952" s="113"/>
      <c r="L952" s="10"/>
      <c r="M952" s="113"/>
      <c r="N952" s="113"/>
      <c r="O952" s="113"/>
      <c r="P952" s="113"/>
      <c r="Q952" s="113"/>
      <c r="R952" s="113"/>
      <c r="S952" s="113"/>
      <c r="T952" s="113"/>
      <c r="U952" s="113"/>
      <c r="V952" s="113"/>
      <c r="W952" s="113"/>
      <c r="X952" s="113"/>
      <c r="Y952" s="113"/>
      <c r="Z952" s="113"/>
      <c r="AA952" s="113"/>
      <c r="AB952" s="113"/>
    </row>
    <row r="953">
      <c r="A953" s="113"/>
      <c r="B953" s="113"/>
      <c r="C953" s="113"/>
      <c r="D953" s="113"/>
      <c r="E953" s="110"/>
      <c r="F953" s="113"/>
      <c r="G953" s="113"/>
      <c r="H953" s="113"/>
      <c r="I953" s="113"/>
      <c r="J953" s="113"/>
      <c r="K953" s="113"/>
      <c r="L953" s="10"/>
      <c r="M953" s="113"/>
      <c r="N953" s="113"/>
      <c r="O953" s="113"/>
      <c r="P953" s="113"/>
      <c r="Q953" s="113"/>
      <c r="R953" s="113"/>
      <c r="S953" s="113"/>
      <c r="T953" s="113"/>
      <c r="U953" s="113"/>
      <c r="V953" s="113"/>
      <c r="W953" s="113"/>
      <c r="X953" s="113"/>
      <c r="Y953" s="113"/>
      <c r="Z953" s="113"/>
      <c r="AA953" s="113"/>
      <c r="AB953" s="113"/>
    </row>
    <row r="954">
      <c r="A954" s="113"/>
      <c r="B954" s="113"/>
      <c r="C954" s="113"/>
      <c r="D954" s="113"/>
      <c r="E954" s="110"/>
      <c r="F954" s="113"/>
      <c r="G954" s="113"/>
      <c r="H954" s="113"/>
      <c r="I954" s="113"/>
      <c r="J954" s="113"/>
      <c r="K954" s="113"/>
      <c r="L954" s="10"/>
      <c r="M954" s="113"/>
      <c r="N954" s="113"/>
      <c r="O954" s="113"/>
      <c r="P954" s="113"/>
      <c r="Q954" s="113"/>
      <c r="R954" s="113"/>
      <c r="S954" s="113"/>
      <c r="T954" s="113"/>
      <c r="U954" s="113"/>
      <c r="V954" s="113"/>
      <c r="W954" s="113"/>
      <c r="X954" s="113"/>
      <c r="Y954" s="113"/>
      <c r="Z954" s="113"/>
      <c r="AA954" s="113"/>
      <c r="AB954" s="113"/>
    </row>
    <row r="955">
      <c r="A955" s="113"/>
      <c r="B955" s="113"/>
      <c r="C955" s="113"/>
      <c r="D955" s="113"/>
      <c r="E955" s="110"/>
      <c r="F955" s="113"/>
      <c r="G955" s="113"/>
      <c r="H955" s="113"/>
      <c r="I955" s="113"/>
      <c r="J955" s="113"/>
      <c r="K955" s="113"/>
      <c r="L955" s="10"/>
      <c r="M955" s="113"/>
      <c r="N955" s="113"/>
      <c r="O955" s="113"/>
      <c r="P955" s="113"/>
      <c r="Q955" s="113"/>
      <c r="R955" s="113"/>
      <c r="S955" s="113"/>
      <c r="T955" s="113"/>
      <c r="U955" s="113"/>
      <c r="V955" s="113"/>
      <c r="W955" s="113"/>
      <c r="X955" s="113"/>
      <c r="Y955" s="113"/>
      <c r="Z955" s="113"/>
      <c r="AA955" s="113"/>
      <c r="AB955" s="113"/>
    </row>
    <row r="956">
      <c r="A956" s="113"/>
      <c r="B956" s="113"/>
      <c r="C956" s="113"/>
      <c r="D956" s="113"/>
      <c r="E956" s="110"/>
      <c r="F956" s="113"/>
      <c r="G956" s="113"/>
      <c r="H956" s="113"/>
      <c r="I956" s="113"/>
      <c r="J956" s="113"/>
      <c r="K956" s="113"/>
      <c r="L956" s="10"/>
      <c r="M956" s="113"/>
      <c r="N956" s="113"/>
      <c r="O956" s="113"/>
      <c r="P956" s="113"/>
      <c r="Q956" s="113"/>
      <c r="R956" s="113"/>
      <c r="S956" s="113"/>
      <c r="T956" s="113"/>
      <c r="U956" s="113"/>
      <c r="V956" s="113"/>
      <c r="W956" s="113"/>
      <c r="X956" s="113"/>
      <c r="Y956" s="113"/>
      <c r="Z956" s="113"/>
      <c r="AA956" s="113"/>
      <c r="AB956" s="113"/>
    </row>
    <row r="957">
      <c r="A957" s="113"/>
      <c r="B957" s="113"/>
      <c r="C957" s="113"/>
      <c r="D957" s="113"/>
      <c r="E957" s="110"/>
      <c r="F957" s="113"/>
      <c r="G957" s="113"/>
      <c r="H957" s="113"/>
      <c r="I957" s="113"/>
      <c r="J957" s="113"/>
      <c r="K957" s="113"/>
      <c r="L957" s="10"/>
      <c r="M957" s="113"/>
      <c r="N957" s="113"/>
      <c r="O957" s="113"/>
      <c r="P957" s="113"/>
      <c r="Q957" s="113"/>
      <c r="R957" s="113"/>
      <c r="S957" s="113"/>
      <c r="T957" s="113"/>
      <c r="U957" s="113"/>
      <c r="V957" s="113"/>
      <c r="W957" s="113"/>
      <c r="X957" s="113"/>
      <c r="Y957" s="113"/>
      <c r="Z957" s="113"/>
      <c r="AA957" s="113"/>
      <c r="AB957" s="113"/>
    </row>
    <row r="958">
      <c r="A958" s="113"/>
      <c r="B958" s="113"/>
      <c r="C958" s="113"/>
      <c r="D958" s="113"/>
      <c r="E958" s="110"/>
      <c r="F958" s="113"/>
      <c r="G958" s="113"/>
      <c r="H958" s="113"/>
      <c r="I958" s="113"/>
      <c r="J958" s="113"/>
      <c r="K958" s="113"/>
      <c r="L958" s="10"/>
      <c r="M958" s="113"/>
      <c r="N958" s="113"/>
      <c r="O958" s="113"/>
      <c r="P958" s="113"/>
      <c r="Q958" s="113"/>
      <c r="R958" s="113"/>
      <c r="S958" s="113"/>
      <c r="T958" s="113"/>
      <c r="U958" s="113"/>
      <c r="V958" s="113"/>
      <c r="W958" s="113"/>
      <c r="X958" s="113"/>
      <c r="Y958" s="113"/>
      <c r="Z958" s="113"/>
      <c r="AA958" s="113"/>
      <c r="AB958" s="113"/>
    </row>
    <row r="959">
      <c r="A959" s="113"/>
      <c r="B959" s="113"/>
      <c r="C959" s="113"/>
      <c r="D959" s="113"/>
      <c r="E959" s="110"/>
      <c r="F959" s="113"/>
      <c r="G959" s="113"/>
      <c r="H959" s="113"/>
      <c r="I959" s="113"/>
      <c r="J959" s="113"/>
      <c r="K959" s="113"/>
      <c r="L959" s="10"/>
      <c r="M959" s="113"/>
      <c r="N959" s="113"/>
      <c r="O959" s="113"/>
      <c r="P959" s="113"/>
      <c r="Q959" s="113"/>
      <c r="R959" s="113"/>
      <c r="S959" s="113"/>
      <c r="T959" s="113"/>
      <c r="U959" s="113"/>
      <c r="V959" s="113"/>
      <c r="W959" s="113"/>
      <c r="X959" s="113"/>
      <c r="Y959" s="113"/>
      <c r="Z959" s="113"/>
      <c r="AA959" s="113"/>
      <c r="AB959" s="113"/>
    </row>
    <row r="960">
      <c r="A960" s="113"/>
      <c r="B960" s="113"/>
      <c r="C960" s="113"/>
      <c r="D960" s="113"/>
      <c r="E960" s="110"/>
      <c r="F960" s="113"/>
      <c r="G960" s="113"/>
      <c r="H960" s="113"/>
      <c r="I960" s="113"/>
      <c r="J960" s="113"/>
      <c r="K960" s="113"/>
      <c r="L960" s="10"/>
      <c r="M960" s="113"/>
      <c r="N960" s="113"/>
      <c r="O960" s="113"/>
      <c r="P960" s="113"/>
      <c r="Q960" s="113"/>
      <c r="R960" s="113"/>
      <c r="S960" s="113"/>
      <c r="T960" s="113"/>
      <c r="U960" s="113"/>
      <c r="V960" s="113"/>
      <c r="W960" s="113"/>
      <c r="X960" s="113"/>
      <c r="Y960" s="113"/>
      <c r="Z960" s="113"/>
      <c r="AA960" s="113"/>
      <c r="AB960" s="113"/>
    </row>
    <row r="961">
      <c r="A961" s="113"/>
      <c r="B961" s="113"/>
      <c r="C961" s="113"/>
      <c r="D961" s="113"/>
      <c r="E961" s="110"/>
      <c r="F961" s="113"/>
      <c r="G961" s="113"/>
      <c r="H961" s="113"/>
      <c r="I961" s="113"/>
      <c r="J961" s="113"/>
      <c r="K961" s="113"/>
      <c r="L961" s="10"/>
      <c r="M961" s="113"/>
      <c r="N961" s="113"/>
      <c r="O961" s="113"/>
      <c r="P961" s="113"/>
      <c r="Q961" s="113"/>
      <c r="R961" s="113"/>
      <c r="S961" s="113"/>
      <c r="T961" s="113"/>
      <c r="U961" s="113"/>
      <c r="V961" s="113"/>
      <c r="W961" s="113"/>
      <c r="X961" s="113"/>
      <c r="Y961" s="113"/>
      <c r="Z961" s="113"/>
      <c r="AA961" s="113"/>
      <c r="AB961" s="113"/>
    </row>
    <row r="962">
      <c r="A962" s="113"/>
      <c r="B962" s="113"/>
      <c r="C962" s="113"/>
      <c r="D962" s="113"/>
      <c r="E962" s="110"/>
      <c r="F962" s="113"/>
      <c r="G962" s="113"/>
      <c r="H962" s="113"/>
      <c r="I962" s="113"/>
      <c r="J962" s="113"/>
      <c r="K962" s="113"/>
      <c r="L962" s="10"/>
      <c r="M962" s="113"/>
      <c r="N962" s="113"/>
      <c r="O962" s="113"/>
      <c r="P962" s="113"/>
      <c r="Q962" s="113"/>
      <c r="R962" s="113"/>
      <c r="S962" s="113"/>
      <c r="T962" s="113"/>
      <c r="U962" s="113"/>
      <c r="V962" s="113"/>
      <c r="W962" s="113"/>
      <c r="X962" s="113"/>
      <c r="Y962" s="113"/>
      <c r="Z962" s="113"/>
      <c r="AA962" s="113"/>
      <c r="AB962" s="113"/>
    </row>
    <row r="963">
      <c r="A963" s="113"/>
      <c r="B963" s="113"/>
      <c r="C963" s="113"/>
      <c r="D963" s="113"/>
      <c r="E963" s="110"/>
      <c r="F963" s="113"/>
      <c r="G963" s="113"/>
      <c r="H963" s="113"/>
      <c r="I963" s="113"/>
      <c r="J963" s="113"/>
      <c r="K963" s="113"/>
      <c r="L963" s="10"/>
      <c r="M963" s="113"/>
      <c r="N963" s="113"/>
      <c r="O963" s="113"/>
      <c r="P963" s="113"/>
      <c r="Q963" s="113"/>
      <c r="R963" s="113"/>
      <c r="S963" s="113"/>
      <c r="T963" s="113"/>
      <c r="U963" s="113"/>
      <c r="V963" s="113"/>
      <c r="W963" s="113"/>
      <c r="X963" s="113"/>
      <c r="Y963" s="113"/>
      <c r="Z963" s="113"/>
      <c r="AA963" s="113"/>
      <c r="AB963" s="113"/>
    </row>
    <row r="964">
      <c r="A964" s="113"/>
      <c r="B964" s="113"/>
      <c r="C964" s="113"/>
      <c r="D964" s="113"/>
      <c r="E964" s="110"/>
      <c r="F964" s="113"/>
      <c r="G964" s="113"/>
      <c r="H964" s="113"/>
      <c r="I964" s="113"/>
      <c r="J964" s="113"/>
      <c r="K964" s="113"/>
      <c r="L964" s="10"/>
      <c r="M964" s="113"/>
      <c r="N964" s="113"/>
      <c r="O964" s="113"/>
      <c r="P964" s="113"/>
      <c r="Q964" s="113"/>
      <c r="R964" s="113"/>
      <c r="S964" s="113"/>
      <c r="T964" s="113"/>
      <c r="U964" s="113"/>
      <c r="V964" s="113"/>
      <c r="W964" s="113"/>
      <c r="X964" s="113"/>
      <c r="Y964" s="113"/>
      <c r="Z964" s="113"/>
      <c r="AA964" s="113"/>
      <c r="AB964" s="113"/>
    </row>
    <row r="965">
      <c r="A965" s="113"/>
      <c r="B965" s="113"/>
      <c r="C965" s="113"/>
      <c r="D965" s="113"/>
      <c r="E965" s="110"/>
      <c r="F965" s="113"/>
      <c r="G965" s="113"/>
      <c r="H965" s="113"/>
      <c r="I965" s="113"/>
      <c r="J965" s="113"/>
      <c r="K965" s="113"/>
      <c r="L965" s="10"/>
      <c r="M965" s="113"/>
      <c r="N965" s="113"/>
      <c r="O965" s="113"/>
      <c r="P965" s="113"/>
      <c r="Q965" s="113"/>
      <c r="R965" s="113"/>
      <c r="S965" s="113"/>
      <c r="T965" s="113"/>
      <c r="U965" s="113"/>
      <c r="V965" s="113"/>
      <c r="W965" s="113"/>
      <c r="X965" s="113"/>
      <c r="Y965" s="113"/>
      <c r="Z965" s="113"/>
      <c r="AA965" s="113"/>
      <c r="AB965" s="113"/>
    </row>
    <row r="966">
      <c r="A966" s="113"/>
      <c r="B966" s="113"/>
      <c r="C966" s="113"/>
      <c r="D966" s="113"/>
      <c r="E966" s="110"/>
      <c r="F966" s="113"/>
      <c r="G966" s="113"/>
      <c r="H966" s="113"/>
      <c r="I966" s="113"/>
      <c r="J966" s="113"/>
      <c r="K966" s="113"/>
      <c r="L966" s="10"/>
      <c r="M966" s="113"/>
      <c r="N966" s="113"/>
      <c r="O966" s="113"/>
      <c r="P966" s="113"/>
      <c r="Q966" s="113"/>
      <c r="R966" s="113"/>
      <c r="S966" s="113"/>
      <c r="T966" s="113"/>
      <c r="U966" s="113"/>
      <c r="V966" s="113"/>
      <c r="W966" s="113"/>
      <c r="X966" s="113"/>
      <c r="Y966" s="113"/>
      <c r="Z966" s="113"/>
      <c r="AA966" s="113"/>
      <c r="AB966" s="113"/>
    </row>
    <row r="967">
      <c r="A967" s="113"/>
      <c r="B967" s="113"/>
      <c r="C967" s="113"/>
      <c r="D967" s="113"/>
      <c r="E967" s="110"/>
      <c r="F967" s="113"/>
      <c r="G967" s="113"/>
      <c r="H967" s="113"/>
      <c r="I967" s="113"/>
      <c r="J967" s="113"/>
      <c r="K967" s="113"/>
      <c r="L967" s="10"/>
      <c r="M967" s="113"/>
      <c r="N967" s="113"/>
      <c r="O967" s="113"/>
      <c r="P967" s="113"/>
      <c r="Q967" s="113"/>
      <c r="R967" s="113"/>
      <c r="S967" s="113"/>
      <c r="T967" s="113"/>
      <c r="U967" s="113"/>
      <c r="V967" s="113"/>
      <c r="W967" s="113"/>
      <c r="X967" s="113"/>
      <c r="Y967" s="113"/>
      <c r="Z967" s="113"/>
      <c r="AA967" s="113"/>
      <c r="AB967" s="113"/>
    </row>
    <row r="968">
      <c r="A968" s="113"/>
      <c r="B968" s="113"/>
      <c r="C968" s="113"/>
      <c r="D968" s="113"/>
      <c r="E968" s="110"/>
      <c r="F968" s="113"/>
      <c r="G968" s="113"/>
      <c r="H968" s="113"/>
      <c r="I968" s="113"/>
      <c r="J968" s="113"/>
      <c r="K968" s="113"/>
      <c r="L968" s="10"/>
      <c r="M968" s="113"/>
      <c r="N968" s="113"/>
      <c r="O968" s="113"/>
      <c r="P968" s="113"/>
      <c r="Q968" s="113"/>
      <c r="R968" s="113"/>
      <c r="S968" s="113"/>
      <c r="T968" s="113"/>
      <c r="U968" s="113"/>
      <c r="V968" s="113"/>
      <c r="W968" s="113"/>
      <c r="X968" s="113"/>
      <c r="Y968" s="113"/>
      <c r="Z968" s="113"/>
      <c r="AA968" s="113"/>
      <c r="AB968" s="113"/>
    </row>
    <row r="969">
      <c r="A969" s="113"/>
      <c r="B969" s="113"/>
      <c r="C969" s="113"/>
      <c r="D969" s="113"/>
      <c r="E969" s="110"/>
      <c r="F969" s="113"/>
      <c r="G969" s="113"/>
      <c r="H969" s="113"/>
      <c r="I969" s="113"/>
      <c r="J969" s="113"/>
      <c r="K969" s="113"/>
      <c r="L969" s="10"/>
      <c r="M969" s="113"/>
      <c r="N969" s="113"/>
      <c r="O969" s="113"/>
      <c r="P969" s="113"/>
      <c r="Q969" s="113"/>
      <c r="R969" s="113"/>
      <c r="S969" s="113"/>
      <c r="T969" s="113"/>
      <c r="U969" s="113"/>
      <c r="V969" s="113"/>
      <c r="W969" s="113"/>
      <c r="X969" s="113"/>
      <c r="Y969" s="113"/>
      <c r="Z969" s="113"/>
      <c r="AA969" s="113"/>
      <c r="AB969" s="113"/>
    </row>
    <row r="970">
      <c r="A970" s="113"/>
      <c r="B970" s="113"/>
      <c r="C970" s="113"/>
      <c r="D970" s="113"/>
      <c r="E970" s="110"/>
      <c r="F970" s="113"/>
      <c r="G970" s="113"/>
      <c r="H970" s="113"/>
      <c r="I970" s="113"/>
      <c r="J970" s="113"/>
      <c r="K970" s="113"/>
      <c r="L970" s="10"/>
      <c r="M970" s="113"/>
      <c r="N970" s="113"/>
      <c r="O970" s="113"/>
      <c r="P970" s="113"/>
      <c r="Q970" s="113"/>
      <c r="R970" s="113"/>
      <c r="S970" s="113"/>
      <c r="T970" s="113"/>
      <c r="U970" s="113"/>
      <c r="V970" s="113"/>
      <c r="W970" s="113"/>
      <c r="X970" s="113"/>
      <c r="Y970" s="113"/>
      <c r="Z970" s="113"/>
      <c r="AA970" s="113"/>
      <c r="AB970" s="113"/>
    </row>
    <row r="971">
      <c r="A971" s="113"/>
      <c r="B971" s="113"/>
      <c r="C971" s="113"/>
      <c r="D971" s="113"/>
      <c r="E971" s="110"/>
      <c r="F971" s="113"/>
      <c r="G971" s="113"/>
      <c r="H971" s="113"/>
      <c r="I971" s="113"/>
      <c r="J971" s="113"/>
      <c r="K971" s="113"/>
      <c r="L971" s="10"/>
      <c r="M971" s="113"/>
      <c r="N971" s="113"/>
      <c r="O971" s="113"/>
      <c r="P971" s="113"/>
      <c r="Q971" s="113"/>
      <c r="R971" s="113"/>
      <c r="S971" s="113"/>
      <c r="T971" s="113"/>
      <c r="U971" s="113"/>
      <c r="V971" s="113"/>
      <c r="W971" s="113"/>
      <c r="X971" s="113"/>
      <c r="Y971" s="113"/>
      <c r="Z971" s="113"/>
      <c r="AA971" s="113"/>
      <c r="AB971" s="113"/>
    </row>
    <row r="972">
      <c r="A972" s="113"/>
      <c r="B972" s="113"/>
      <c r="C972" s="113"/>
      <c r="D972" s="113"/>
      <c r="E972" s="110"/>
      <c r="F972" s="113"/>
      <c r="G972" s="113"/>
      <c r="H972" s="113"/>
      <c r="I972" s="113"/>
      <c r="J972" s="113"/>
      <c r="K972" s="113"/>
      <c r="L972" s="10"/>
      <c r="M972" s="113"/>
      <c r="N972" s="113"/>
      <c r="O972" s="113"/>
      <c r="P972" s="113"/>
      <c r="Q972" s="113"/>
      <c r="R972" s="113"/>
      <c r="S972" s="113"/>
      <c r="T972" s="113"/>
      <c r="U972" s="113"/>
      <c r="V972" s="113"/>
      <c r="W972" s="113"/>
      <c r="X972" s="113"/>
      <c r="Y972" s="113"/>
      <c r="Z972" s="113"/>
      <c r="AA972" s="113"/>
      <c r="AB972" s="113"/>
    </row>
    <row r="973">
      <c r="A973" s="113"/>
      <c r="B973" s="113"/>
      <c r="C973" s="113"/>
      <c r="D973" s="113"/>
      <c r="E973" s="110"/>
      <c r="F973" s="113"/>
      <c r="G973" s="113"/>
      <c r="H973" s="113"/>
      <c r="I973" s="113"/>
      <c r="J973" s="113"/>
      <c r="K973" s="113"/>
      <c r="L973" s="10"/>
      <c r="M973" s="113"/>
      <c r="N973" s="113"/>
      <c r="O973" s="113"/>
      <c r="P973" s="113"/>
      <c r="Q973" s="113"/>
      <c r="R973" s="113"/>
      <c r="S973" s="113"/>
      <c r="T973" s="113"/>
      <c r="U973" s="113"/>
      <c r="V973" s="113"/>
      <c r="W973" s="113"/>
      <c r="X973" s="113"/>
      <c r="Y973" s="113"/>
      <c r="Z973" s="113"/>
      <c r="AA973" s="113"/>
      <c r="AB973" s="113"/>
    </row>
    <row r="974">
      <c r="A974" s="113"/>
      <c r="B974" s="113"/>
      <c r="C974" s="113"/>
      <c r="D974" s="113"/>
      <c r="E974" s="110"/>
      <c r="F974" s="113"/>
      <c r="G974" s="113"/>
      <c r="H974" s="113"/>
      <c r="I974" s="113"/>
      <c r="J974" s="113"/>
      <c r="K974" s="113"/>
      <c r="L974" s="113"/>
      <c r="M974" s="113"/>
      <c r="N974" s="113"/>
      <c r="O974" s="113"/>
      <c r="P974" s="113"/>
      <c r="Q974" s="113"/>
      <c r="R974" s="113"/>
      <c r="S974" s="113"/>
      <c r="T974" s="113"/>
      <c r="U974" s="113"/>
      <c r="V974" s="113"/>
      <c r="W974" s="113"/>
      <c r="X974" s="113"/>
      <c r="Y974" s="113"/>
      <c r="Z974" s="113"/>
      <c r="AA974" s="113"/>
      <c r="AB974" s="113"/>
    </row>
    <row r="975">
      <c r="A975" s="113"/>
      <c r="B975" s="113"/>
      <c r="C975" s="113"/>
      <c r="D975" s="113"/>
      <c r="E975" s="110"/>
      <c r="F975" s="113"/>
      <c r="G975" s="113"/>
      <c r="H975" s="113"/>
      <c r="I975" s="113"/>
      <c r="J975" s="113"/>
      <c r="K975" s="113"/>
      <c r="L975" s="113"/>
      <c r="M975" s="113"/>
      <c r="N975" s="113"/>
      <c r="O975" s="113"/>
      <c r="P975" s="113"/>
      <c r="Q975" s="113"/>
      <c r="R975" s="113"/>
      <c r="S975" s="113"/>
      <c r="T975" s="113"/>
      <c r="U975" s="113"/>
      <c r="V975" s="113"/>
      <c r="W975" s="113"/>
      <c r="X975" s="113"/>
      <c r="Y975" s="113"/>
      <c r="Z975" s="113"/>
      <c r="AA975" s="113"/>
      <c r="AB975" s="113"/>
    </row>
    <row r="976">
      <c r="A976" s="113"/>
      <c r="B976" s="113"/>
      <c r="C976" s="113"/>
      <c r="D976" s="113"/>
      <c r="E976" s="110"/>
      <c r="F976" s="113"/>
      <c r="G976" s="113"/>
      <c r="H976" s="113"/>
      <c r="I976" s="113"/>
      <c r="J976" s="113"/>
      <c r="K976" s="113"/>
      <c r="L976" s="113"/>
      <c r="M976" s="113"/>
      <c r="N976" s="113"/>
      <c r="O976" s="113"/>
      <c r="P976" s="113"/>
      <c r="Q976" s="113"/>
      <c r="R976" s="113"/>
      <c r="S976" s="113"/>
      <c r="T976" s="113"/>
      <c r="U976" s="113"/>
      <c r="V976" s="113"/>
      <c r="W976" s="113"/>
      <c r="X976" s="113"/>
      <c r="Y976" s="113"/>
      <c r="Z976" s="113"/>
      <c r="AA976" s="113"/>
      <c r="AB976" s="113"/>
    </row>
    <row r="977">
      <c r="A977" s="113"/>
      <c r="B977" s="113"/>
      <c r="C977" s="113"/>
      <c r="D977" s="113"/>
      <c r="E977" s="110"/>
      <c r="F977" s="113"/>
      <c r="G977" s="113"/>
      <c r="H977" s="113"/>
      <c r="I977" s="113"/>
      <c r="J977" s="113"/>
      <c r="K977" s="113"/>
      <c r="L977" s="113"/>
      <c r="M977" s="113"/>
      <c r="N977" s="113"/>
      <c r="O977" s="113"/>
      <c r="P977" s="113"/>
      <c r="Q977" s="113"/>
      <c r="R977" s="113"/>
      <c r="S977" s="113"/>
      <c r="T977" s="113"/>
      <c r="U977" s="113"/>
      <c r="V977" s="113"/>
      <c r="W977" s="113"/>
      <c r="X977" s="113"/>
      <c r="Y977" s="113"/>
      <c r="Z977" s="113"/>
      <c r="AA977" s="113"/>
      <c r="AB977" s="113"/>
    </row>
    <row r="978">
      <c r="A978" s="113"/>
      <c r="B978" s="113"/>
      <c r="C978" s="113"/>
      <c r="D978" s="113"/>
      <c r="E978" s="110"/>
      <c r="F978" s="113"/>
      <c r="G978" s="113"/>
      <c r="H978" s="113"/>
      <c r="I978" s="113"/>
      <c r="J978" s="113"/>
      <c r="K978" s="113"/>
      <c r="L978" s="113"/>
      <c r="M978" s="113"/>
      <c r="N978" s="113"/>
      <c r="O978" s="113"/>
      <c r="P978" s="113"/>
      <c r="Q978" s="113"/>
      <c r="R978" s="113"/>
      <c r="S978" s="113"/>
      <c r="T978" s="113"/>
      <c r="U978" s="113"/>
      <c r="V978" s="113"/>
      <c r="W978" s="113"/>
      <c r="X978" s="113"/>
      <c r="Y978" s="113"/>
      <c r="Z978" s="113"/>
      <c r="AA978" s="113"/>
      <c r="AB978" s="113"/>
    </row>
    <row r="979">
      <c r="A979" s="113"/>
      <c r="B979" s="113"/>
      <c r="C979" s="113"/>
      <c r="D979" s="113"/>
      <c r="E979" s="110"/>
      <c r="F979" s="113"/>
      <c r="G979" s="113"/>
      <c r="H979" s="113"/>
      <c r="I979" s="113"/>
      <c r="J979" s="113"/>
      <c r="K979" s="113"/>
      <c r="L979" s="113"/>
      <c r="M979" s="113"/>
      <c r="N979" s="113"/>
      <c r="O979" s="113"/>
      <c r="P979" s="113"/>
      <c r="Q979" s="113"/>
      <c r="R979" s="113"/>
      <c r="S979" s="113"/>
      <c r="T979" s="113"/>
      <c r="U979" s="113"/>
      <c r="V979" s="113"/>
      <c r="W979" s="113"/>
      <c r="X979" s="113"/>
      <c r="Y979" s="113"/>
      <c r="Z979" s="113"/>
      <c r="AA979" s="113"/>
      <c r="AB979" s="113"/>
    </row>
    <row r="980">
      <c r="A980" s="113"/>
      <c r="B980" s="113"/>
      <c r="C980" s="113"/>
      <c r="D980" s="113"/>
      <c r="E980" s="110"/>
      <c r="F980" s="113"/>
      <c r="G980" s="113"/>
      <c r="H980" s="113"/>
      <c r="I980" s="113"/>
      <c r="J980" s="113"/>
      <c r="K980" s="113"/>
      <c r="L980" s="113"/>
      <c r="M980" s="113"/>
      <c r="N980" s="113"/>
      <c r="O980" s="113"/>
      <c r="P980" s="113"/>
      <c r="Q980" s="113"/>
      <c r="R980" s="113"/>
      <c r="S980" s="113"/>
      <c r="T980" s="113"/>
      <c r="U980" s="113"/>
      <c r="V980" s="113"/>
      <c r="W980" s="113"/>
      <c r="X980" s="113"/>
      <c r="Y980" s="113"/>
      <c r="Z980" s="113"/>
      <c r="AA980" s="113"/>
      <c r="AB980" s="113"/>
    </row>
    <row r="981">
      <c r="A981" s="113"/>
      <c r="B981" s="113"/>
      <c r="C981" s="113"/>
      <c r="D981" s="113"/>
      <c r="E981" s="110"/>
      <c r="F981" s="113"/>
      <c r="G981" s="113"/>
      <c r="H981" s="113"/>
      <c r="I981" s="113"/>
      <c r="J981" s="113"/>
      <c r="K981" s="113"/>
      <c r="L981" s="113"/>
      <c r="M981" s="113"/>
      <c r="N981" s="113"/>
      <c r="O981" s="113"/>
      <c r="P981" s="113"/>
      <c r="Q981" s="113"/>
      <c r="R981" s="113"/>
      <c r="S981" s="113"/>
      <c r="T981" s="113"/>
      <c r="U981" s="113"/>
      <c r="V981" s="113"/>
      <c r="W981" s="113"/>
      <c r="X981" s="113"/>
      <c r="Y981" s="113"/>
      <c r="Z981" s="113"/>
      <c r="AA981" s="113"/>
      <c r="AB981" s="113"/>
    </row>
    <row r="982">
      <c r="A982" s="113"/>
      <c r="B982" s="113"/>
      <c r="C982" s="113"/>
      <c r="D982" s="113"/>
      <c r="E982" s="110"/>
      <c r="F982" s="113"/>
      <c r="G982" s="113"/>
      <c r="H982" s="113"/>
      <c r="I982" s="113"/>
      <c r="J982" s="113"/>
      <c r="K982" s="113"/>
      <c r="L982" s="113"/>
      <c r="M982" s="113"/>
      <c r="N982" s="113"/>
      <c r="O982" s="113"/>
      <c r="P982" s="113"/>
      <c r="Q982" s="113"/>
      <c r="R982" s="113"/>
      <c r="S982" s="113"/>
      <c r="T982" s="113"/>
      <c r="U982" s="113"/>
      <c r="V982" s="113"/>
      <c r="W982" s="113"/>
      <c r="X982" s="113"/>
      <c r="Y982" s="113"/>
      <c r="Z982" s="113"/>
      <c r="AA982" s="113"/>
      <c r="AB982" s="113"/>
    </row>
    <row r="983">
      <c r="A983" s="113"/>
      <c r="B983" s="113"/>
      <c r="C983" s="113"/>
      <c r="D983" s="113"/>
      <c r="E983" s="110"/>
      <c r="F983" s="113"/>
      <c r="G983" s="113"/>
      <c r="H983" s="113"/>
      <c r="I983" s="113"/>
      <c r="J983" s="113"/>
      <c r="K983" s="113"/>
      <c r="L983" s="113"/>
      <c r="M983" s="113"/>
      <c r="N983" s="113"/>
      <c r="O983" s="113"/>
      <c r="P983" s="113"/>
      <c r="Q983" s="113"/>
      <c r="R983" s="113"/>
      <c r="S983" s="113"/>
      <c r="T983" s="113"/>
      <c r="U983" s="113"/>
      <c r="V983" s="113"/>
      <c r="W983" s="113"/>
      <c r="X983" s="113"/>
      <c r="Y983" s="113"/>
      <c r="Z983" s="113"/>
      <c r="AA983" s="113"/>
      <c r="AB983" s="113"/>
    </row>
    <row r="984">
      <c r="A984" s="113"/>
      <c r="B984" s="113"/>
      <c r="C984" s="113"/>
      <c r="D984" s="113"/>
      <c r="E984" s="110"/>
      <c r="F984" s="113"/>
      <c r="G984" s="113"/>
      <c r="H984" s="113"/>
      <c r="I984" s="113"/>
      <c r="J984" s="113"/>
      <c r="K984" s="113"/>
      <c r="L984" s="113"/>
      <c r="M984" s="113"/>
      <c r="N984" s="113"/>
      <c r="O984" s="113"/>
      <c r="P984" s="113"/>
      <c r="Q984" s="113"/>
      <c r="R984" s="113"/>
      <c r="S984" s="113"/>
      <c r="T984" s="113"/>
      <c r="U984" s="113"/>
      <c r="V984" s="113"/>
      <c r="W984" s="113"/>
      <c r="X984" s="113"/>
      <c r="Y984" s="113"/>
      <c r="Z984" s="113"/>
      <c r="AA984" s="113"/>
      <c r="AB984" s="113"/>
    </row>
    <row r="985">
      <c r="A985" s="113"/>
      <c r="B985" s="113"/>
      <c r="C985" s="113"/>
      <c r="D985" s="113"/>
      <c r="E985" s="110"/>
      <c r="F985" s="113"/>
      <c r="G985" s="113"/>
      <c r="H985" s="113"/>
      <c r="I985" s="113"/>
      <c r="J985" s="113"/>
      <c r="K985" s="113"/>
      <c r="L985" s="113"/>
      <c r="M985" s="113"/>
      <c r="N985" s="113"/>
      <c r="O985" s="113"/>
      <c r="P985" s="113"/>
      <c r="Q985" s="113"/>
      <c r="R985" s="113"/>
      <c r="S985" s="113"/>
      <c r="T985" s="113"/>
      <c r="U985" s="113"/>
      <c r="V985" s="113"/>
      <c r="W985" s="113"/>
      <c r="X985" s="113"/>
      <c r="Y985" s="113"/>
      <c r="Z985" s="113"/>
      <c r="AA985" s="113"/>
      <c r="AB985" s="113"/>
    </row>
    <row r="986">
      <c r="A986" s="113"/>
      <c r="B986" s="113"/>
      <c r="C986" s="113"/>
      <c r="D986" s="113"/>
      <c r="E986" s="110"/>
      <c r="F986" s="113"/>
      <c r="G986" s="113"/>
      <c r="H986" s="113"/>
      <c r="I986" s="113"/>
      <c r="J986" s="113"/>
      <c r="K986" s="113"/>
      <c r="L986" s="113"/>
      <c r="M986" s="113"/>
      <c r="N986" s="113"/>
      <c r="O986" s="113"/>
      <c r="P986" s="113"/>
      <c r="Q986" s="113"/>
      <c r="R986" s="113"/>
      <c r="S986" s="113"/>
      <c r="T986" s="113"/>
      <c r="U986" s="113"/>
      <c r="V986" s="113"/>
      <c r="W986" s="113"/>
      <c r="X986" s="113"/>
      <c r="Y986" s="113"/>
      <c r="Z986" s="113"/>
      <c r="AA986" s="113"/>
      <c r="AB986" s="113"/>
    </row>
    <row r="987">
      <c r="A987" s="113"/>
      <c r="B987" s="113"/>
      <c r="C987" s="113"/>
      <c r="D987" s="113"/>
      <c r="E987" s="110"/>
      <c r="F987" s="113"/>
      <c r="G987" s="113"/>
      <c r="H987" s="113"/>
      <c r="I987" s="113"/>
      <c r="J987" s="113"/>
      <c r="K987" s="113"/>
      <c r="L987" s="113"/>
      <c r="M987" s="113"/>
      <c r="N987" s="113"/>
      <c r="O987" s="113"/>
      <c r="P987" s="113"/>
      <c r="Q987" s="113"/>
      <c r="R987" s="113"/>
      <c r="S987" s="113"/>
      <c r="T987" s="113"/>
      <c r="U987" s="113"/>
      <c r="V987" s="113"/>
      <c r="W987" s="113"/>
      <c r="X987" s="113"/>
      <c r="Y987" s="113"/>
      <c r="Z987" s="113"/>
      <c r="AA987" s="113"/>
      <c r="AB987" s="113"/>
    </row>
    <row r="988">
      <c r="A988" s="113"/>
      <c r="B988" s="113"/>
      <c r="C988" s="113"/>
      <c r="D988" s="113"/>
      <c r="E988" s="110"/>
      <c r="F988" s="113"/>
      <c r="G988" s="113"/>
      <c r="H988" s="113"/>
      <c r="I988" s="113"/>
      <c r="J988" s="113"/>
      <c r="K988" s="113"/>
      <c r="L988" s="113"/>
      <c r="M988" s="113"/>
      <c r="N988" s="113"/>
      <c r="O988" s="113"/>
      <c r="P988" s="113"/>
      <c r="Q988" s="113"/>
      <c r="R988" s="113"/>
      <c r="S988" s="113"/>
      <c r="T988" s="113"/>
      <c r="U988" s="113"/>
      <c r="V988" s="113"/>
      <c r="W988" s="113"/>
      <c r="X988" s="113"/>
      <c r="Y988" s="113"/>
      <c r="Z988" s="113"/>
      <c r="AA988" s="113"/>
      <c r="AB988" s="113"/>
    </row>
    <row r="989">
      <c r="A989" s="113"/>
      <c r="B989" s="113"/>
      <c r="C989" s="113"/>
      <c r="D989" s="113"/>
      <c r="E989" s="110"/>
      <c r="F989" s="113"/>
      <c r="G989" s="113"/>
      <c r="H989" s="113"/>
      <c r="I989" s="113"/>
      <c r="J989" s="113"/>
      <c r="K989" s="113"/>
      <c r="L989" s="113"/>
      <c r="M989" s="113"/>
      <c r="N989" s="113"/>
      <c r="O989" s="113"/>
      <c r="P989" s="113"/>
      <c r="Q989" s="113"/>
      <c r="R989" s="113"/>
      <c r="S989" s="113"/>
      <c r="T989" s="113"/>
      <c r="U989" s="113"/>
      <c r="V989" s="113"/>
      <c r="W989" s="113"/>
      <c r="X989" s="113"/>
      <c r="Y989" s="113"/>
      <c r="Z989" s="113"/>
      <c r="AA989" s="113"/>
      <c r="AB989" s="113"/>
    </row>
    <row r="990">
      <c r="A990" s="113"/>
      <c r="B990" s="113"/>
      <c r="C990" s="113"/>
      <c r="D990" s="113"/>
      <c r="E990" s="110"/>
      <c r="F990" s="113"/>
      <c r="G990" s="113"/>
      <c r="H990" s="113"/>
      <c r="I990" s="113"/>
      <c r="J990" s="113"/>
      <c r="K990" s="113"/>
      <c r="L990" s="113"/>
      <c r="M990" s="113"/>
      <c r="N990" s="113"/>
      <c r="O990" s="113"/>
      <c r="P990" s="113"/>
      <c r="Q990" s="113"/>
      <c r="R990" s="113"/>
      <c r="S990" s="113"/>
      <c r="T990" s="113"/>
      <c r="U990" s="113"/>
      <c r="V990" s="113"/>
      <c r="W990" s="113"/>
      <c r="X990" s="113"/>
      <c r="Y990" s="113"/>
      <c r="Z990" s="113"/>
      <c r="AA990" s="113"/>
      <c r="AB990" s="113"/>
    </row>
    <row r="991">
      <c r="A991" s="113"/>
      <c r="B991" s="113"/>
      <c r="C991" s="113"/>
      <c r="D991" s="113"/>
      <c r="E991" s="110"/>
      <c r="F991" s="113"/>
      <c r="G991" s="113"/>
      <c r="H991" s="113"/>
      <c r="I991" s="113"/>
      <c r="J991" s="113"/>
      <c r="K991" s="113"/>
      <c r="L991" s="113"/>
      <c r="M991" s="113"/>
      <c r="N991" s="113"/>
      <c r="O991" s="113"/>
      <c r="P991" s="113"/>
      <c r="Q991" s="113"/>
      <c r="R991" s="113"/>
      <c r="S991" s="113"/>
      <c r="T991" s="113"/>
      <c r="U991" s="113"/>
      <c r="V991" s="113"/>
      <c r="W991" s="113"/>
      <c r="X991" s="113"/>
      <c r="Y991" s="113"/>
      <c r="Z991" s="113"/>
      <c r="AA991" s="113"/>
      <c r="AB991" s="113"/>
    </row>
  </sheetData>
  <hyperlinks>
    <hyperlink r:id="rId1" ref="N2"/>
    <hyperlink r:id="rId2" ref="N3"/>
    <hyperlink r:id="rId3" ref="N4"/>
    <hyperlink r:id="rId4" ref="N5"/>
    <hyperlink r:id="rId5" ref="N6"/>
    <hyperlink r:id="rId6" ref="N7"/>
    <hyperlink r:id="rId7" ref="N8"/>
    <hyperlink r:id="rId8" ref="N9"/>
    <hyperlink r:id="rId9" ref="N10"/>
    <hyperlink r:id="rId10" ref="N11"/>
    <hyperlink r:id="rId11" ref="N12"/>
    <hyperlink r:id="rId12" ref="N13"/>
    <hyperlink r:id="rId13" ref="N14"/>
    <hyperlink r:id="rId14" ref="N15"/>
    <hyperlink r:id="rId15" ref="N16"/>
    <hyperlink r:id="rId16" ref="N17"/>
    <hyperlink r:id="rId17" ref="N18"/>
    <hyperlink r:id="rId18" ref="N19"/>
    <hyperlink r:id="rId19" ref="N20"/>
    <hyperlink r:id="rId20" ref="N21"/>
    <hyperlink r:id="rId21" ref="N22"/>
    <hyperlink r:id="rId22" ref="N23"/>
    <hyperlink r:id="rId23" ref="N24"/>
    <hyperlink r:id="rId24" ref="N25"/>
    <hyperlink r:id="rId25" ref="N26"/>
    <hyperlink r:id="rId26" ref="N27"/>
    <hyperlink r:id="rId27" ref="N28"/>
    <hyperlink r:id="rId28" ref="N29"/>
    <hyperlink r:id="rId29" ref="N30"/>
    <hyperlink r:id="rId30" ref="N31"/>
    <hyperlink r:id="rId31" ref="N32"/>
    <hyperlink r:id="rId32" ref="N33"/>
    <hyperlink r:id="rId33" ref="N34"/>
    <hyperlink r:id="rId34" ref="N35"/>
    <hyperlink r:id="rId35" ref="N36"/>
    <hyperlink r:id="rId36" ref="N37"/>
    <hyperlink r:id="rId37" ref="N38"/>
    <hyperlink r:id="rId38" ref="N39"/>
    <hyperlink r:id="rId39" ref="N40"/>
    <hyperlink r:id="rId40" ref="N41"/>
    <hyperlink r:id="rId41" ref="N42"/>
    <hyperlink r:id="rId42" ref="N43"/>
  </hyperlinks>
  <drawing r:id="rId4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2" width="18.14"/>
    <col customWidth="1" min="3" max="3" width="20.29"/>
    <col customWidth="1" min="4" max="5" width="32.57"/>
    <col customWidth="1" min="6" max="6" width="60.43"/>
    <col customWidth="1" min="7" max="7" width="57.29"/>
    <col customWidth="1" min="13" max="13" width="40.57"/>
    <col customWidth="1" min="14" max="14" width="42.14"/>
    <col customWidth="1" min="15" max="15" width="44.14"/>
    <col customWidth="1" min="16" max="16" width="46.57"/>
    <col customWidth="1" min="17" max="17" width="50.57"/>
  </cols>
  <sheetData>
    <row r="1" ht="30.0" customHeight="1">
      <c r="A1" s="103" t="s">
        <v>405</v>
      </c>
      <c r="B1" s="103" t="s">
        <v>1</v>
      </c>
      <c r="C1" s="103" t="s">
        <v>4151</v>
      </c>
      <c r="D1" s="103" t="s">
        <v>4</v>
      </c>
      <c r="E1" s="4" t="s">
        <v>6</v>
      </c>
      <c r="F1" s="122" t="s">
        <v>4152</v>
      </c>
      <c r="G1" s="105" t="s">
        <v>11</v>
      </c>
      <c r="H1" s="123" t="s">
        <v>1139</v>
      </c>
      <c r="I1" s="124" t="s">
        <v>7</v>
      </c>
      <c r="J1" s="124" t="s">
        <v>12</v>
      </c>
      <c r="K1" s="124" t="s">
        <v>9</v>
      </c>
      <c r="L1" s="124" t="s">
        <v>10</v>
      </c>
      <c r="M1" s="6" t="s">
        <v>12</v>
      </c>
      <c r="N1" s="49" t="s">
        <v>4153</v>
      </c>
      <c r="O1" s="8" t="s">
        <v>14</v>
      </c>
      <c r="P1" s="49" t="s">
        <v>4154</v>
      </c>
      <c r="Q1" s="49" t="s">
        <v>4155</v>
      </c>
    </row>
    <row r="2" ht="30.0" customHeight="1">
      <c r="A2" s="72">
        <v>1.0</v>
      </c>
      <c r="B2" s="72" t="s">
        <v>4156</v>
      </c>
      <c r="C2" s="72" t="s">
        <v>4157</v>
      </c>
      <c r="D2" s="72" t="str">
        <f t="shared" ref="D2:D10" si="1">PROPER(C2)</f>
        <v>Atharv Chaudhary</v>
      </c>
      <c r="E2" s="72" t="s">
        <v>4158</v>
      </c>
      <c r="F2" s="110" t="s">
        <v>4159</v>
      </c>
      <c r="G2" s="111" t="s">
        <v>4160</v>
      </c>
      <c r="H2" s="29">
        <v>1.0</v>
      </c>
      <c r="I2" s="4" t="s">
        <v>3950</v>
      </c>
      <c r="J2" s="4" t="s">
        <v>306</v>
      </c>
      <c r="K2" s="4">
        <v>2022.0</v>
      </c>
      <c r="L2" s="53" t="str">
        <f t="shared" ref="L2:L10" si="2">CONCATENATE(A2,I2, J2, K2)</f>
        <v>1DSW2022</v>
      </c>
      <c r="M2" s="5" t="s">
        <v>308</v>
      </c>
      <c r="N2" s="4" t="s">
        <v>4161</v>
      </c>
      <c r="O2" s="55" t="s">
        <v>4162</v>
      </c>
      <c r="P2" s="56" t="str">
        <f>HYPERLINK("https://drive.google.com/file/d/1LSRIaWagS4UCDUCT7y3iX9kOX8M6QeJI/view?usp=drivesdk","1DSW2022")</f>
        <v>1DSW2022</v>
      </c>
      <c r="Q2" s="4" t="s">
        <v>4163</v>
      </c>
    </row>
    <row r="3" ht="30.0" customHeight="1">
      <c r="A3" s="72">
        <v>2.0</v>
      </c>
      <c r="B3" s="72" t="s">
        <v>4156</v>
      </c>
      <c r="C3" s="72" t="s">
        <v>4164</v>
      </c>
      <c r="D3" s="72" t="str">
        <f t="shared" si="1"/>
        <v>Prakhar Anand</v>
      </c>
      <c r="E3" s="72" t="s">
        <v>4165</v>
      </c>
      <c r="F3" s="110" t="s">
        <v>4159</v>
      </c>
      <c r="G3" s="111" t="s">
        <v>4160</v>
      </c>
      <c r="H3" s="29">
        <v>1.0</v>
      </c>
      <c r="I3" s="4" t="s">
        <v>3950</v>
      </c>
      <c r="J3" s="4" t="s">
        <v>306</v>
      </c>
      <c r="K3" s="4">
        <v>2022.0</v>
      </c>
      <c r="L3" s="53" t="str">
        <f t="shared" si="2"/>
        <v>2DSW2022</v>
      </c>
      <c r="M3" s="5" t="s">
        <v>308</v>
      </c>
      <c r="N3" s="4" t="s">
        <v>4166</v>
      </c>
      <c r="O3" s="55" t="s">
        <v>4167</v>
      </c>
      <c r="P3" s="56" t="str">
        <f>HYPERLINK("https://drive.google.com/file/d/1cNAYFMPalu6ojQqfqO0Tmo917XqEX-NU/view?usp=drivesdk","2DSW2022")</f>
        <v>2DSW2022</v>
      </c>
      <c r="Q3" s="4" t="s">
        <v>4163</v>
      </c>
    </row>
    <row r="4" ht="30.0" customHeight="1">
      <c r="A4" s="72">
        <v>3.0</v>
      </c>
      <c r="B4" s="72" t="s">
        <v>4168</v>
      </c>
      <c r="C4" s="72" t="s">
        <v>4169</v>
      </c>
      <c r="D4" s="72" t="str">
        <f t="shared" si="1"/>
        <v>Patel Varsha</v>
      </c>
      <c r="E4" s="72" t="s">
        <v>4170</v>
      </c>
      <c r="F4" s="110" t="s">
        <v>3975</v>
      </c>
      <c r="G4" s="111" t="s">
        <v>4171</v>
      </c>
      <c r="H4" s="29">
        <v>2.0</v>
      </c>
      <c r="I4" s="4" t="s">
        <v>3950</v>
      </c>
      <c r="J4" s="4" t="s">
        <v>306</v>
      </c>
      <c r="K4" s="4">
        <v>2022.0</v>
      </c>
      <c r="L4" s="53" t="str">
        <f t="shared" si="2"/>
        <v>3DSW2022</v>
      </c>
      <c r="M4" s="5" t="s">
        <v>308</v>
      </c>
      <c r="N4" s="4" t="s">
        <v>4172</v>
      </c>
      <c r="O4" s="55" t="s">
        <v>4173</v>
      </c>
      <c r="P4" s="56" t="str">
        <f>HYPERLINK("https://drive.google.com/file/d/1x4Ggv7I9zNbwNzSddGI9db4NlyJWhdAQ/view?usp=drivesdk","3DSW2022")</f>
        <v>3DSW2022</v>
      </c>
      <c r="Q4" s="4" t="s">
        <v>4163</v>
      </c>
    </row>
    <row r="5" ht="30.0" customHeight="1">
      <c r="A5" s="72">
        <v>4.0</v>
      </c>
      <c r="B5" s="72" t="s">
        <v>4168</v>
      </c>
      <c r="C5" s="72" t="s">
        <v>4174</v>
      </c>
      <c r="D5" s="72" t="str">
        <f t="shared" si="1"/>
        <v>Nandini D</v>
      </c>
      <c r="E5" s="72" t="s">
        <v>4175</v>
      </c>
      <c r="F5" s="110" t="s">
        <v>3975</v>
      </c>
      <c r="G5" s="111" t="s">
        <v>4171</v>
      </c>
      <c r="H5" s="29">
        <v>2.0</v>
      </c>
      <c r="I5" s="4" t="s">
        <v>3950</v>
      </c>
      <c r="J5" s="4" t="s">
        <v>306</v>
      </c>
      <c r="K5" s="4">
        <v>2022.0</v>
      </c>
      <c r="L5" s="53" t="str">
        <f t="shared" si="2"/>
        <v>4DSW2022</v>
      </c>
      <c r="M5" s="5" t="s">
        <v>308</v>
      </c>
      <c r="N5" s="4" t="s">
        <v>4176</v>
      </c>
      <c r="O5" s="55" t="s">
        <v>4177</v>
      </c>
      <c r="P5" s="56" t="str">
        <f>HYPERLINK("https://drive.google.com/file/d/1HKRe2jPlSme5rNbW-kT6f5r9i8TnzFpf/view?usp=drivesdk","4DSW2022")</f>
        <v>4DSW2022</v>
      </c>
      <c r="Q5" s="4" t="s">
        <v>4178</v>
      </c>
    </row>
    <row r="6" ht="30.0" customHeight="1">
      <c r="A6" s="72">
        <v>5.0</v>
      </c>
      <c r="B6" s="72" t="s">
        <v>4179</v>
      </c>
      <c r="C6" s="72" t="s">
        <v>4180</v>
      </c>
      <c r="D6" s="72" t="str">
        <f t="shared" si="1"/>
        <v>Munir Thaker</v>
      </c>
      <c r="E6" s="72" t="s">
        <v>4181</v>
      </c>
      <c r="F6" s="110" t="s">
        <v>4033</v>
      </c>
      <c r="G6" s="111" t="s">
        <v>4182</v>
      </c>
      <c r="H6" s="29">
        <v>3.0</v>
      </c>
      <c r="I6" s="4" t="s">
        <v>3950</v>
      </c>
      <c r="J6" s="4" t="s">
        <v>306</v>
      </c>
      <c r="K6" s="4">
        <v>2022.0</v>
      </c>
      <c r="L6" s="53" t="str">
        <f t="shared" si="2"/>
        <v>5DSW2022</v>
      </c>
      <c r="M6" s="5" t="s">
        <v>308</v>
      </c>
      <c r="N6" s="4" t="s">
        <v>4183</v>
      </c>
      <c r="O6" s="55" t="s">
        <v>4184</v>
      </c>
      <c r="P6" s="56" t="str">
        <f>HYPERLINK("https://drive.google.com/file/d/1a1Wfxe0EpdRx1p6e2TJDBE3RNU7AsYqo/view?usp=drivesdk","5DSW2022")</f>
        <v>5DSW2022</v>
      </c>
      <c r="Q6" s="4" t="s">
        <v>4178</v>
      </c>
    </row>
    <row r="7" ht="30.0" customHeight="1">
      <c r="A7" s="72">
        <v>6.0</v>
      </c>
      <c r="B7" s="72" t="s">
        <v>4179</v>
      </c>
      <c r="C7" s="72" t="s">
        <v>4185</v>
      </c>
      <c r="D7" s="72" t="str">
        <f t="shared" si="1"/>
        <v>Atharv Soni</v>
      </c>
      <c r="E7" s="72" t="s">
        <v>4186</v>
      </c>
      <c r="F7" s="110" t="s">
        <v>4033</v>
      </c>
      <c r="G7" s="111" t="s">
        <v>4182</v>
      </c>
      <c r="H7" s="29">
        <v>3.0</v>
      </c>
      <c r="I7" s="4" t="s">
        <v>3950</v>
      </c>
      <c r="J7" s="4" t="s">
        <v>306</v>
      </c>
      <c r="K7" s="4">
        <v>2022.0</v>
      </c>
      <c r="L7" s="53" t="str">
        <f t="shared" si="2"/>
        <v>6DSW2022</v>
      </c>
      <c r="M7" s="5" t="s">
        <v>308</v>
      </c>
      <c r="N7" s="4" t="s">
        <v>4187</v>
      </c>
      <c r="O7" s="55" t="s">
        <v>4188</v>
      </c>
      <c r="P7" s="56" t="str">
        <f>HYPERLINK("https://drive.google.com/file/d/1SJALTtLTb-mncgDH6UV9LBClkS3Gw9dt/view?usp=drivesdk","6DSW2022")</f>
        <v>6DSW2022</v>
      </c>
      <c r="Q7" s="4" t="s">
        <v>4178</v>
      </c>
    </row>
    <row r="8" ht="30.0" customHeight="1">
      <c r="A8" s="72">
        <v>7.0</v>
      </c>
      <c r="B8" s="72" t="s">
        <v>4189</v>
      </c>
      <c r="C8" s="72" t="s">
        <v>4190</v>
      </c>
      <c r="D8" s="72" t="str">
        <f t="shared" si="1"/>
        <v>Diwahar Senthilkumar</v>
      </c>
      <c r="E8" s="72" t="s">
        <v>4191</v>
      </c>
      <c r="F8" s="110" t="s">
        <v>4121</v>
      </c>
      <c r="G8" s="111" t="s">
        <v>4192</v>
      </c>
      <c r="H8" s="29">
        <v>4.0</v>
      </c>
      <c r="I8" s="4" t="s">
        <v>3950</v>
      </c>
      <c r="J8" s="4" t="s">
        <v>306</v>
      </c>
      <c r="K8" s="4">
        <v>2022.0</v>
      </c>
      <c r="L8" s="53" t="str">
        <f t="shared" si="2"/>
        <v>7DSW2022</v>
      </c>
      <c r="M8" s="5" t="s">
        <v>308</v>
      </c>
      <c r="N8" s="4" t="s">
        <v>4193</v>
      </c>
      <c r="O8" s="55" t="s">
        <v>4194</v>
      </c>
      <c r="P8" s="56" t="str">
        <f>HYPERLINK("https://drive.google.com/file/d/1Gq7PBMTWJAe4F2CzkqsCLsL2urmGUG4M/view?usp=drivesdk","7DSW2022")</f>
        <v>7DSW2022</v>
      </c>
      <c r="Q8" s="4" t="s">
        <v>4178</v>
      </c>
    </row>
    <row r="9" ht="30.0" customHeight="1">
      <c r="A9" s="72">
        <v>8.0</v>
      </c>
      <c r="B9" s="72" t="s">
        <v>4189</v>
      </c>
      <c r="C9" s="72" t="s">
        <v>4195</v>
      </c>
      <c r="D9" s="72" t="str">
        <f t="shared" si="1"/>
        <v>Harikrishnan P B</v>
      </c>
      <c r="E9" s="72" t="s">
        <v>4196</v>
      </c>
      <c r="F9" s="110" t="s">
        <v>4121</v>
      </c>
      <c r="G9" s="111" t="s">
        <v>4192</v>
      </c>
      <c r="H9" s="29">
        <v>4.0</v>
      </c>
      <c r="I9" s="4" t="s">
        <v>3950</v>
      </c>
      <c r="J9" s="4" t="s">
        <v>306</v>
      </c>
      <c r="K9" s="4">
        <v>2022.0</v>
      </c>
      <c r="L9" s="53" t="str">
        <f t="shared" si="2"/>
        <v>8DSW2022</v>
      </c>
      <c r="M9" s="5" t="s">
        <v>308</v>
      </c>
      <c r="N9" s="4" t="s">
        <v>4197</v>
      </c>
      <c r="O9" s="55" t="s">
        <v>4198</v>
      </c>
      <c r="P9" s="56" t="str">
        <f>HYPERLINK("https://drive.google.com/file/d/1bYwANsd8bIiQEKnQHqciIWqJnVEaA4u-/view?usp=drivesdk","8DSW2022")</f>
        <v>8DSW2022</v>
      </c>
      <c r="Q9" s="4" t="s">
        <v>4178</v>
      </c>
    </row>
    <row r="10" ht="30.0" customHeight="1">
      <c r="A10" s="72">
        <v>9.0</v>
      </c>
      <c r="B10" s="72" t="s">
        <v>4199</v>
      </c>
      <c r="C10" s="72" t="s">
        <v>4200</v>
      </c>
      <c r="D10" s="72" t="str">
        <f t="shared" si="1"/>
        <v>Dev Patel</v>
      </c>
      <c r="E10" s="72" t="s">
        <v>4201</v>
      </c>
      <c r="F10" s="110" t="s">
        <v>4202</v>
      </c>
      <c r="G10" s="111" t="s">
        <v>4203</v>
      </c>
      <c r="H10" s="29">
        <v>5.0</v>
      </c>
      <c r="I10" s="4" t="s">
        <v>3950</v>
      </c>
      <c r="J10" s="4" t="s">
        <v>306</v>
      </c>
      <c r="K10" s="4">
        <v>2022.0</v>
      </c>
      <c r="L10" s="53" t="str">
        <f t="shared" si="2"/>
        <v>9DSW2022</v>
      </c>
      <c r="M10" s="5" t="s">
        <v>308</v>
      </c>
      <c r="N10" s="4" t="s">
        <v>4204</v>
      </c>
      <c r="O10" s="55" t="s">
        <v>4205</v>
      </c>
      <c r="P10" s="56" t="str">
        <f>HYPERLINK("https://drive.google.com/file/d/1ON-0Sllu69pqlPvfXDLoj8MD_kPx1Ea8/view?usp=drivesdk","9DSW2022")</f>
        <v>9DSW2022</v>
      </c>
      <c r="Q10" s="4" t="s">
        <v>4178</v>
      </c>
    </row>
    <row r="11" ht="30.0" customHeight="1">
      <c r="A11" s="72"/>
      <c r="B11" s="72"/>
      <c r="C11" s="72"/>
      <c r="D11" s="72"/>
      <c r="E11" s="72"/>
      <c r="F11" s="110"/>
      <c r="G11" s="111"/>
      <c r="H11" s="29"/>
      <c r="M11" s="5"/>
    </row>
    <row r="12" ht="30.0" customHeight="1">
      <c r="A12" s="72"/>
      <c r="B12" s="72"/>
      <c r="C12" s="72"/>
      <c r="D12" s="72"/>
      <c r="E12" s="72"/>
      <c r="F12" s="110"/>
      <c r="G12" s="111"/>
      <c r="H12" s="30"/>
      <c r="M12" s="5"/>
    </row>
    <row r="13" ht="30.0" customHeight="1">
      <c r="A13" s="72"/>
      <c r="B13" s="72"/>
      <c r="C13" s="72"/>
      <c r="D13" s="72"/>
      <c r="E13" s="72"/>
      <c r="F13" s="110"/>
      <c r="G13" s="111"/>
      <c r="H13" s="30"/>
      <c r="M13" s="5"/>
    </row>
    <row r="14" ht="30.0" customHeight="1">
      <c r="A14" s="72"/>
      <c r="B14" s="72"/>
      <c r="C14" s="72"/>
      <c r="D14" s="72"/>
      <c r="E14" s="72"/>
      <c r="F14" s="110"/>
      <c r="G14" s="111"/>
      <c r="H14" s="30"/>
      <c r="M14" s="5"/>
    </row>
    <row r="15" ht="30.0" customHeight="1">
      <c r="A15" s="72"/>
      <c r="B15" s="72"/>
      <c r="C15" s="72"/>
      <c r="D15" s="72"/>
      <c r="E15" s="72"/>
      <c r="F15" s="110"/>
      <c r="G15" s="111"/>
      <c r="H15" s="30"/>
      <c r="M15" s="5"/>
    </row>
    <row r="16">
      <c r="H16" s="30"/>
      <c r="M16" s="5"/>
    </row>
    <row r="17">
      <c r="H17" s="30"/>
      <c r="M17" s="5"/>
    </row>
    <row r="18">
      <c r="H18" s="30"/>
      <c r="M18" s="5"/>
    </row>
    <row r="19">
      <c r="H19" s="30"/>
      <c r="M19" s="5"/>
    </row>
    <row r="20">
      <c r="H20" s="30"/>
      <c r="M20" s="5"/>
    </row>
    <row r="21">
      <c r="H21" s="30"/>
      <c r="M21" s="5"/>
    </row>
    <row r="22">
      <c r="H22" s="30"/>
      <c r="M22" s="5"/>
    </row>
    <row r="23">
      <c r="H23" s="30"/>
      <c r="M23" s="5"/>
    </row>
    <row r="24">
      <c r="H24" s="30"/>
      <c r="M24" s="5"/>
    </row>
    <row r="25">
      <c r="H25" s="30"/>
      <c r="M25" s="5"/>
    </row>
    <row r="26">
      <c r="H26" s="30"/>
      <c r="M26" s="5"/>
    </row>
    <row r="27">
      <c r="H27" s="30"/>
      <c r="M27" s="5"/>
    </row>
    <row r="28">
      <c r="H28" s="30"/>
      <c r="M28" s="5"/>
    </row>
    <row r="29">
      <c r="H29" s="30"/>
      <c r="M29" s="5"/>
    </row>
    <row r="30">
      <c r="H30" s="30"/>
      <c r="M30" s="5"/>
    </row>
    <row r="31">
      <c r="H31" s="30"/>
      <c r="M31" s="5"/>
    </row>
    <row r="32">
      <c r="H32" s="30"/>
      <c r="M32" s="5"/>
    </row>
    <row r="33">
      <c r="H33" s="30"/>
      <c r="M33" s="5"/>
    </row>
    <row r="34">
      <c r="H34" s="30"/>
      <c r="M34" s="5"/>
    </row>
    <row r="35">
      <c r="H35" s="30"/>
      <c r="M35" s="5"/>
    </row>
    <row r="36">
      <c r="H36" s="30"/>
      <c r="M36" s="5"/>
    </row>
    <row r="37">
      <c r="H37" s="30"/>
      <c r="M37" s="5"/>
    </row>
    <row r="38">
      <c r="H38" s="30"/>
      <c r="M38" s="5"/>
    </row>
    <row r="39">
      <c r="H39" s="30"/>
      <c r="M39" s="5"/>
    </row>
    <row r="40">
      <c r="H40" s="30"/>
      <c r="M40" s="5"/>
    </row>
    <row r="41">
      <c r="H41" s="30"/>
      <c r="M41" s="5"/>
    </row>
    <row r="42">
      <c r="H42" s="30"/>
      <c r="M42" s="5"/>
    </row>
    <row r="43">
      <c r="H43" s="30"/>
      <c r="M43" s="5"/>
    </row>
    <row r="44">
      <c r="H44" s="30"/>
      <c r="M44" s="5"/>
    </row>
    <row r="45">
      <c r="H45" s="30"/>
      <c r="M45" s="5"/>
    </row>
    <row r="46">
      <c r="H46" s="30"/>
      <c r="M46" s="5"/>
    </row>
    <row r="47">
      <c r="H47" s="30"/>
      <c r="M47" s="5"/>
    </row>
    <row r="48">
      <c r="H48" s="30"/>
      <c r="M48" s="5"/>
    </row>
    <row r="49">
      <c r="H49" s="30"/>
      <c r="M49" s="16"/>
    </row>
    <row r="50">
      <c r="H50" s="30"/>
      <c r="M50" s="16"/>
    </row>
    <row r="51">
      <c r="H51" s="30"/>
      <c r="M51" s="10"/>
    </row>
    <row r="52">
      <c r="H52" s="30"/>
      <c r="M52" s="10"/>
    </row>
    <row r="53">
      <c r="H53" s="30"/>
      <c r="M53" s="10"/>
    </row>
    <row r="54">
      <c r="H54" s="30"/>
      <c r="M54" s="10"/>
    </row>
    <row r="55">
      <c r="H55" s="30"/>
      <c r="M55" s="10"/>
    </row>
    <row r="56">
      <c r="H56" s="30"/>
      <c r="M56" s="10"/>
    </row>
    <row r="57">
      <c r="H57" s="30"/>
      <c r="M57" s="10"/>
    </row>
    <row r="58">
      <c r="H58" s="30"/>
      <c r="M58" s="10"/>
    </row>
    <row r="59">
      <c r="H59" s="30"/>
      <c r="M59" s="10"/>
    </row>
    <row r="60">
      <c r="H60" s="30"/>
      <c r="M60" s="10"/>
    </row>
    <row r="61">
      <c r="H61" s="30"/>
      <c r="M61" s="10"/>
    </row>
    <row r="62">
      <c r="H62" s="30"/>
      <c r="M62" s="10"/>
    </row>
    <row r="63">
      <c r="H63" s="30"/>
      <c r="M63" s="10"/>
    </row>
    <row r="64">
      <c r="H64" s="30"/>
      <c r="M64" s="10"/>
    </row>
    <row r="65">
      <c r="H65" s="30"/>
      <c r="M65" s="10"/>
    </row>
    <row r="66">
      <c r="H66" s="30"/>
      <c r="M66" s="10"/>
    </row>
    <row r="67">
      <c r="H67" s="30"/>
      <c r="M67" s="10"/>
    </row>
    <row r="68">
      <c r="H68" s="30"/>
      <c r="M68" s="10"/>
    </row>
    <row r="69">
      <c r="H69" s="30"/>
      <c r="M69" s="10"/>
    </row>
    <row r="70">
      <c r="H70" s="30"/>
      <c r="M70" s="10"/>
    </row>
    <row r="71">
      <c r="H71" s="30"/>
      <c r="M71" s="10"/>
    </row>
    <row r="72">
      <c r="H72" s="30"/>
      <c r="M72" s="10"/>
    </row>
    <row r="73">
      <c r="H73" s="30"/>
      <c r="M73" s="10"/>
    </row>
    <row r="74">
      <c r="H74" s="30"/>
      <c r="M74" s="10"/>
    </row>
    <row r="75">
      <c r="H75" s="30"/>
      <c r="M75" s="10"/>
    </row>
    <row r="76">
      <c r="H76" s="30"/>
      <c r="M76" s="10"/>
    </row>
    <row r="77">
      <c r="H77" s="30"/>
      <c r="M77" s="10"/>
    </row>
    <row r="78">
      <c r="H78" s="30"/>
      <c r="M78" s="10"/>
    </row>
    <row r="79">
      <c r="H79" s="30"/>
      <c r="M79" s="10"/>
    </row>
    <row r="80">
      <c r="H80" s="30"/>
      <c r="M80" s="10"/>
    </row>
    <row r="81">
      <c r="H81" s="30"/>
      <c r="M81" s="10"/>
    </row>
    <row r="82">
      <c r="H82" s="30"/>
      <c r="M82" s="10"/>
    </row>
    <row r="83">
      <c r="H83" s="30"/>
      <c r="M83" s="10"/>
    </row>
    <row r="84">
      <c r="H84" s="30"/>
      <c r="M84" s="10"/>
    </row>
    <row r="85">
      <c r="H85" s="30"/>
      <c r="M85" s="10"/>
    </row>
    <row r="86">
      <c r="H86" s="30"/>
      <c r="M86" s="10"/>
    </row>
    <row r="87">
      <c r="H87" s="30"/>
      <c r="M87" s="10"/>
    </row>
    <row r="88">
      <c r="H88" s="30"/>
      <c r="M88" s="10"/>
    </row>
    <row r="89">
      <c r="H89" s="30"/>
      <c r="M89" s="10"/>
    </row>
    <row r="90">
      <c r="H90" s="30"/>
      <c r="M90" s="10"/>
    </row>
    <row r="91">
      <c r="H91" s="30"/>
      <c r="M91" s="10"/>
    </row>
    <row r="92">
      <c r="H92" s="30"/>
      <c r="M92" s="10"/>
    </row>
    <row r="93">
      <c r="H93" s="30"/>
      <c r="M93" s="10"/>
    </row>
    <row r="94">
      <c r="H94" s="30"/>
      <c r="M94" s="10"/>
    </row>
    <row r="95">
      <c r="H95" s="30"/>
      <c r="M95" s="10"/>
    </row>
    <row r="96">
      <c r="H96" s="30"/>
      <c r="M96" s="10"/>
    </row>
    <row r="97">
      <c r="H97" s="30"/>
      <c r="M97" s="10"/>
    </row>
    <row r="98">
      <c r="H98" s="30"/>
      <c r="M98" s="10"/>
    </row>
    <row r="99">
      <c r="H99" s="30"/>
      <c r="M99" s="10"/>
    </row>
    <row r="100">
      <c r="H100" s="30"/>
      <c r="M100" s="10"/>
    </row>
    <row r="101">
      <c r="H101" s="30"/>
      <c r="M101" s="10"/>
    </row>
    <row r="102">
      <c r="H102" s="30"/>
      <c r="M102" s="10"/>
    </row>
    <row r="103">
      <c r="H103" s="30"/>
      <c r="M103" s="10"/>
    </row>
    <row r="104">
      <c r="H104" s="30"/>
      <c r="M104" s="10"/>
    </row>
    <row r="105">
      <c r="H105" s="30"/>
      <c r="M105" s="10"/>
    </row>
    <row r="106">
      <c r="H106" s="30"/>
      <c r="M106" s="10"/>
    </row>
    <row r="107">
      <c r="H107" s="30"/>
      <c r="M107" s="10"/>
    </row>
    <row r="108">
      <c r="H108" s="30"/>
      <c r="M108" s="10"/>
    </row>
    <row r="109">
      <c r="H109" s="30"/>
      <c r="M109" s="10"/>
    </row>
    <row r="110">
      <c r="H110" s="30"/>
      <c r="M110" s="10"/>
    </row>
    <row r="111">
      <c r="H111" s="30"/>
      <c r="M111" s="10"/>
    </row>
    <row r="112">
      <c r="H112" s="30"/>
      <c r="M112" s="10"/>
    </row>
    <row r="113">
      <c r="H113" s="30"/>
      <c r="M113" s="10"/>
    </row>
    <row r="114">
      <c r="H114" s="30"/>
      <c r="M114" s="10"/>
    </row>
    <row r="115">
      <c r="H115" s="30"/>
      <c r="M115" s="10"/>
    </row>
    <row r="116">
      <c r="H116" s="30"/>
      <c r="M116" s="10"/>
    </row>
    <row r="117">
      <c r="H117" s="30"/>
      <c r="M117" s="10"/>
    </row>
    <row r="118">
      <c r="H118" s="30"/>
      <c r="M118" s="10"/>
    </row>
    <row r="119">
      <c r="H119" s="30"/>
      <c r="M119" s="10"/>
    </row>
    <row r="120">
      <c r="H120" s="30"/>
      <c r="M120" s="10"/>
    </row>
    <row r="121">
      <c r="H121" s="30"/>
      <c r="M121" s="10"/>
    </row>
    <row r="122">
      <c r="H122" s="30"/>
      <c r="M122" s="10"/>
    </row>
    <row r="123">
      <c r="H123" s="30"/>
      <c r="M123" s="10"/>
    </row>
    <row r="124">
      <c r="H124" s="30"/>
      <c r="M124" s="10"/>
    </row>
    <row r="125">
      <c r="H125" s="30"/>
      <c r="M125" s="10"/>
    </row>
    <row r="126">
      <c r="H126" s="30"/>
      <c r="M126" s="10"/>
    </row>
    <row r="127">
      <c r="H127" s="30"/>
      <c r="M127" s="10"/>
    </row>
    <row r="128">
      <c r="H128" s="30"/>
      <c r="M128" s="10"/>
    </row>
    <row r="129">
      <c r="H129" s="30"/>
      <c r="M129" s="10"/>
    </row>
    <row r="130">
      <c r="H130" s="30"/>
      <c r="M130" s="10"/>
    </row>
    <row r="131">
      <c r="H131" s="30"/>
      <c r="M131" s="10"/>
    </row>
    <row r="132">
      <c r="H132" s="30"/>
      <c r="M132" s="10"/>
    </row>
    <row r="133">
      <c r="H133" s="30"/>
      <c r="M133" s="10"/>
    </row>
    <row r="134">
      <c r="H134" s="30"/>
      <c r="M134" s="10"/>
    </row>
    <row r="135">
      <c r="H135" s="30"/>
      <c r="M135" s="10"/>
    </row>
    <row r="136">
      <c r="H136" s="30"/>
      <c r="M136" s="10"/>
    </row>
    <row r="137">
      <c r="H137" s="30"/>
      <c r="M137" s="10"/>
    </row>
    <row r="138">
      <c r="H138" s="30"/>
      <c r="M138" s="10"/>
    </row>
    <row r="139">
      <c r="H139" s="30"/>
      <c r="M139" s="10"/>
    </row>
    <row r="140">
      <c r="H140" s="30"/>
      <c r="M140" s="10"/>
    </row>
    <row r="141">
      <c r="H141" s="30"/>
      <c r="M141" s="10"/>
    </row>
    <row r="142">
      <c r="H142" s="30"/>
      <c r="M142" s="10"/>
    </row>
    <row r="143">
      <c r="H143" s="30"/>
      <c r="M143" s="10"/>
    </row>
    <row r="144">
      <c r="H144" s="30"/>
      <c r="M144" s="10"/>
    </row>
    <row r="145">
      <c r="H145" s="30"/>
      <c r="M145" s="10"/>
    </row>
    <row r="146">
      <c r="H146" s="30"/>
      <c r="M146" s="10"/>
    </row>
    <row r="147">
      <c r="H147" s="30"/>
      <c r="M147" s="10"/>
    </row>
    <row r="148">
      <c r="H148" s="30"/>
      <c r="M148" s="10"/>
    </row>
    <row r="149">
      <c r="H149" s="30"/>
      <c r="M149" s="10"/>
    </row>
    <row r="150">
      <c r="H150" s="30"/>
      <c r="M150" s="10"/>
    </row>
    <row r="151">
      <c r="H151" s="30"/>
      <c r="M151" s="10"/>
    </row>
    <row r="152">
      <c r="H152" s="30"/>
      <c r="M152" s="10"/>
    </row>
    <row r="153">
      <c r="H153" s="30"/>
      <c r="M153" s="10"/>
    </row>
    <row r="154">
      <c r="H154" s="30"/>
      <c r="M154" s="10"/>
    </row>
    <row r="155">
      <c r="H155" s="30"/>
      <c r="M155" s="10"/>
    </row>
    <row r="156">
      <c r="H156" s="30"/>
      <c r="M156" s="10"/>
    </row>
    <row r="157">
      <c r="H157" s="30"/>
      <c r="M157" s="10"/>
    </row>
    <row r="158">
      <c r="H158" s="30"/>
      <c r="M158" s="10"/>
    </row>
    <row r="159">
      <c r="H159" s="30"/>
      <c r="M159" s="10"/>
    </row>
    <row r="160">
      <c r="H160" s="30"/>
      <c r="M160" s="10"/>
    </row>
    <row r="161">
      <c r="H161" s="30"/>
      <c r="M161" s="10"/>
    </row>
    <row r="162">
      <c r="H162" s="30"/>
      <c r="M162" s="10"/>
    </row>
    <row r="163">
      <c r="H163" s="30"/>
      <c r="M163" s="10"/>
    </row>
    <row r="164">
      <c r="H164" s="30"/>
      <c r="M164" s="10"/>
    </row>
    <row r="165">
      <c r="H165" s="30"/>
      <c r="M165" s="10"/>
    </row>
    <row r="166">
      <c r="H166" s="30"/>
      <c r="M166" s="10"/>
    </row>
    <row r="167">
      <c r="H167" s="30"/>
      <c r="M167" s="10"/>
    </row>
    <row r="168">
      <c r="H168" s="30"/>
      <c r="M168" s="10"/>
    </row>
    <row r="169">
      <c r="H169" s="30"/>
      <c r="M169" s="10"/>
    </row>
    <row r="170">
      <c r="H170" s="30"/>
      <c r="M170" s="10"/>
    </row>
    <row r="171">
      <c r="H171" s="30"/>
      <c r="M171" s="10"/>
    </row>
    <row r="172">
      <c r="H172" s="30"/>
      <c r="M172" s="10"/>
    </row>
    <row r="173">
      <c r="H173" s="30"/>
      <c r="M173" s="10"/>
    </row>
    <row r="174">
      <c r="H174" s="30"/>
      <c r="M174" s="10"/>
    </row>
    <row r="175">
      <c r="H175" s="30"/>
      <c r="M175" s="10"/>
    </row>
    <row r="176">
      <c r="H176" s="30"/>
      <c r="M176" s="10"/>
    </row>
    <row r="177">
      <c r="H177" s="30"/>
      <c r="M177" s="10"/>
    </row>
    <row r="178">
      <c r="H178" s="30"/>
      <c r="M178" s="10"/>
    </row>
    <row r="179">
      <c r="H179" s="30"/>
      <c r="M179" s="10"/>
    </row>
    <row r="180">
      <c r="H180" s="30"/>
      <c r="M180" s="10"/>
    </row>
    <row r="181">
      <c r="H181" s="30"/>
      <c r="M181" s="10"/>
    </row>
    <row r="182">
      <c r="H182" s="30"/>
      <c r="M182" s="10"/>
    </row>
    <row r="183">
      <c r="H183" s="30"/>
      <c r="M183" s="10"/>
    </row>
    <row r="184">
      <c r="H184" s="30"/>
      <c r="M184" s="10"/>
    </row>
    <row r="185">
      <c r="H185" s="30"/>
      <c r="M185" s="10"/>
    </row>
    <row r="186">
      <c r="H186" s="30"/>
      <c r="M186" s="10"/>
    </row>
    <row r="187">
      <c r="H187" s="30"/>
      <c r="M187" s="10"/>
    </row>
    <row r="188">
      <c r="H188" s="30"/>
      <c r="M188" s="10"/>
    </row>
    <row r="189">
      <c r="H189" s="30"/>
      <c r="M189" s="10"/>
    </row>
    <row r="190">
      <c r="H190" s="30"/>
      <c r="M190" s="10"/>
    </row>
    <row r="191">
      <c r="H191" s="30"/>
      <c r="M191" s="10"/>
    </row>
    <row r="192">
      <c r="H192" s="30"/>
      <c r="M192" s="10"/>
    </row>
    <row r="193">
      <c r="H193" s="30"/>
      <c r="M193" s="10"/>
    </row>
    <row r="194">
      <c r="H194" s="30"/>
      <c r="M194" s="10"/>
    </row>
    <row r="195">
      <c r="H195" s="30"/>
      <c r="M195" s="10"/>
    </row>
    <row r="196">
      <c r="H196" s="30"/>
      <c r="M196" s="10"/>
    </row>
    <row r="197">
      <c r="H197" s="30"/>
      <c r="M197" s="10"/>
    </row>
    <row r="198">
      <c r="H198" s="30"/>
      <c r="M198" s="10"/>
    </row>
    <row r="199">
      <c r="H199" s="30"/>
      <c r="M199" s="10"/>
    </row>
    <row r="200">
      <c r="H200" s="30"/>
      <c r="M200" s="10"/>
    </row>
    <row r="201">
      <c r="H201" s="30"/>
      <c r="M201" s="10"/>
    </row>
    <row r="202">
      <c r="H202" s="30"/>
      <c r="M202" s="10"/>
    </row>
    <row r="203">
      <c r="H203" s="30"/>
      <c r="M203" s="10"/>
    </row>
    <row r="204">
      <c r="H204" s="30"/>
      <c r="M204" s="10"/>
    </row>
    <row r="205">
      <c r="H205" s="30"/>
      <c r="M205" s="10"/>
    </row>
    <row r="206">
      <c r="H206" s="30"/>
      <c r="M206" s="10"/>
    </row>
    <row r="207">
      <c r="H207" s="30"/>
      <c r="M207" s="10"/>
    </row>
    <row r="208">
      <c r="H208" s="30"/>
      <c r="M208" s="10"/>
    </row>
    <row r="209">
      <c r="H209" s="30"/>
      <c r="M209" s="10"/>
    </row>
    <row r="210">
      <c r="H210" s="30"/>
      <c r="M210" s="10"/>
    </row>
    <row r="211">
      <c r="H211" s="30"/>
      <c r="M211" s="10"/>
    </row>
    <row r="212">
      <c r="H212" s="30"/>
      <c r="M212" s="10"/>
    </row>
    <row r="213">
      <c r="H213" s="30"/>
      <c r="M213" s="10"/>
    </row>
    <row r="214">
      <c r="H214" s="30"/>
      <c r="M214" s="10"/>
    </row>
    <row r="215">
      <c r="H215" s="30"/>
      <c r="M215" s="10"/>
    </row>
    <row r="216">
      <c r="H216" s="30"/>
      <c r="M216" s="10"/>
    </row>
    <row r="217">
      <c r="H217" s="30"/>
      <c r="M217" s="10"/>
    </row>
    <row r="218">
      <c r="H218" s="30"/>
      <c r="M218" s="10"/>
    </row>
    <row r="219">
      <c r="H219" s="30"/>
      <c r="M219" s="10"/>
    </row>
    <row r="220">
      <c r="H220" s="30"/>
      <c r="M220" s="10"/>
    </row>
    <row r="221">
      <c r="H221" s="30"/>
      <c r="M221" s="10"/>
    </row>
    <row r="222">
      <c r="H222" s="30"/>
      <c r="M222" s="10"/>
    </row>
    <row r="223">
      <c r="H223" s="30"/>
      <c r="M223" s="10"/>
    </row>
    <row r="224">
      <c r="H224" s="30"/>
      <c r="M224" s="10"/>
    </row>
    <row r="225">
      <c r="H225" s="30"/>
      <c r="M225" s="10"/>
    </row>
    <row r="226">
      <c r="H226" s="30"/>
      <c r="M226" s="10"/>
    </row>
    <row r="227">
      <c r="H227" s="30"/>
      <c r="M227" s="10"/>
    </row>
    <row r="228">
      <c r="H228" s="30"/>
      <c r="M228" s="10"/>
    </row>
    <row r="229">
      <c r="H229" s="30"/>
      <c r="M229" s="10"/>
    </row>
    <row r="230">
      <c r="H230" s="30"/>
      <c r="M230" s="10"/>
    </row>
    <row r="231">
      <c r="H231" s="30"/>
      <c r="M231" s="10"/>
    </row>
    <row r="232">
      <c r="H232" s="30"/>
      <c r="M232" s="10"/>
    </row>
    <row r="233">
      <c r="H233" s="30"/>
      <c r="M233" s="10"/>
    </row>
    <row r="234">
      <c r="H234" s="30"/>
      <c r="M234" s="10"/>
    </row>
    <row r="235">
      <c r="H235" s="30"/>
      <c r="M235" s="10"/>
    </row>
    <row r="236">
      <c r="H236" s="30"/>
      <c r="M236" s="10"/>
    </row>
    <row r="237">
      <c r="H237" s="30"/>
      <c r="M237" s="10"/>
    </row>
    <row r="238">
      <c r="H238" s="30"/>
      <c r="M238" s="10"/>
    </row>
    <row r="239">
      <c r="H239" s="30"/>
      <c r="M239" s="10"/>
    </row>
    <row r="240">
      <c r="H240" s="30"/>
      <c r="M240" s="10"/>
    </row>
    <row r="241">
      <c r="H241" s="30"/>
      <c r="M241" s="10"/>
    </row>
    <row r="242">
      <c r="H242" s="30"/>
      <c r="M242" s="10"/>
    </row>
    <row r="243">
      <c r="H243" s="30"/>
      <c r="M243" s="10"/>
    </row>
    <row r="244">
      <c r="H244" s="30"/>
      <c r="M244" s="10"/>
    </row>
    <row r="245">
      <c r="H245" s="30"/>
      <c r="M245" s="10"/>
    </row>
    <row r="246">
      <c r="H246" s="30"/>
      <c r="M246" s="10"/>
    </row>
    <row r="247">
      <c r="H247" s="30"/>
      <c r="M247" s="10"/>
    </row>
    <row r="248">
      <c r="H248" s="30"/>
      <c r="M248" s="10"/>
    </row>
    <row r="249">
      <c r="H249" s="30"/>
      <c r="M249" s="10"/>
    </row>
    <row r="250">
      <c r="H250" s="30"/>
      <c r="M250" s="10"/>
    </row>
    <row r="251">
      <c r="H251" s="30"/>
      <c r="M251" s="10"/>
    </row>
    <row r="252">
      <c r="H252" s="30"/>
      <c r="M252" s="10"/>
    </row>
    <row r="253">
      <c r="H253" s="30"/>
      <c r="M253" s="10"/>
    </row>
    <row r="254">
      <c r="H254" s="30"/>
      <c r="M254" s="10"/>
    </row>
    <row r="255">
      <c r="H255" s="30"/>
      <c r="M255" s="10"/>
    </row>
    <row r="256">
      <c r="H256" s="30"/>
      <c r="M256" s="10"/>
    </row>
    <row r="257">
      <c r="H257" s="30"/>
      <c r="M257" s="10"/>
    </row>
    <row r="258">
      <c r="H258" s="30"/>
      <c r="M258" s="10"/>
    </row>
    <row r="259">
      <c r="H259" s="30"/>
      <c r="M259" s="10"/>
    </row>
    <row r="260">
      <c r="H260" s="30"/>
      <c r="M260" s="10"/>
    </row>
    <row r="261">
      <c r="H261" s="30"/>
      <c r="M261" s="10"/>
    </row>
    <row r="262">
      <c r="H262" s="30"/>
      <c r="M262" s="10"/>
    </row>
    <row r="263">
      <c r="H263" s="30"/>
      <c r="M263" s="10"/>
    </row>
    <row r="264">
      <c r="H264" s="30"/>
      <c r="M264" s="10"/>
    </row>
    <row r="265">
      <c r="H265" s="30"/>
      <c r="M265" s="10"/>
    </row>
    <row r="266">
      <c r="H266" s="30"/>
      <c r="M266" s="10"/>
    </row>
    <row r="267">
      <c r="H267" s="30"/>
      <c r="M267" s="10"/>
    </row>
    <row r="268">
      <c r="H268" s="30"/>
      <c r="M268" s="10"/>
    </row>
    <row r="269">
      <c r="H269" s="30"/>
      <c r="M269" s="10"/>
    </row>
    <row r="270">
      <c r="H270" s="30"/>
      <c r="M270" s="10"/>
    </row>
    <row r="271">
      <c r="H271" s="30"/>
      <c r="M271" s="10"/>
    </row>
    <row r="272">
      <c r="H272" s="30"/>
      <c r="M272" s="10"/>
    </row>
    <row r="273">
      <c r="H273" s="30"/>
      <c r="M273" s="10"/>
    </row>
    <row r="274">
      <c r="H274" s="30"/>
      <c r="M274" s="10"/>
    </row>
    <row r="275">
      <c r="H275" s="30"/>
      <c r="M275" s="10"/>
    </row>
    <row r="276">
      <c r="H276" s="30"/>
      <c r="M276" s="10"/>
    </row>
    <row r="277">
      <c r="H277" s="30"/>
      <c r="M277" s="10"/>
    </row>
    <row r="278">
      <c r="H278" s="30"/>
      <c r="M278" s="10"/>
    </row>
    <row r="279">
      <c r="H279" s="30"/>
      <c r="M279" s="10"/>
    </row>
    <row r="280">
      <c r="H280" s="30"/>
      <c r="M280" s="10"/>
    </row>
    <row r="281">
      <c r="H281" s="30"/>
      <c r="M281" s="10"/>
    </row>
    <row r="282">
      <c r="H282" s="30"/>
      <c r="M282" s="10"/>
    </row>
    <row r="283">
      <c r="H283" s="30"/>
      <c r="M283" s="10"/>
    </row>
    <row r="284">
      <c r="H284" s="30"/>
      <c r="M284" s="10"/>
    </row>
    <row r="285">
      <c r="H285" s="30"/>
      <c r="M285" s="10"/>
    </row>
    <row r="286">
      <c r="H286" s="30"/>
      <c r="M286" s="10"/>
    </row>
    <row r="287">
      <c r="H287" s="30"/>
      <c r="M287" s="10"/>
    </row>
    <row r="288">
      <c r="H288" s="30"/>
      <c r="M288" s="10"/>
    </row>
    <row r="289">
      <c r="H289" s="30"/>
      <c r="M289" s="10"/>
    </row>
    <row r="290">
      <c r="H290" s="30"/>
      <c r="M290" s="10"/>
    </row>
    <row r="291">
      <c r="H291" s="30"/>
      <c r="M291" s="10"/>
    </row>
    <row r="292">
      <c r="H292" s="30"/>
      <c r="M292" s="10"/>
    </row>
    <row r="293">
      <c r="H293" s="30"/>
      <c r="M293" s="10"/>
    </row>
    <row r="294">
      <c r="H294" s="30"/>
      <c r="M294" s="10"/>
    </row>
    <row r="295">
      <c r="H295" s="30"/>
      <c r="M295" s="10"/>
    </row>
    <row r="296">
      <c r="H296" s="30"/>
      <c r="M296" s="10"/>
    </row>
    <row r="297">
      <c r="H297" s="30"/>
      <c r="M297" s="10"/>
    </row>
    <row r="298">
      <c r="H298" s="30"/>
      <c r="M298" s="10"/>
    </row>
    <row r="299">
      <c r="H299" s="30"/>
      <c r="M299" s="10"/>
    </row>
    <row r="300">
      <c r="H300" s="30"/>
      <c r="M300" s="10"/>
    </row>
    <row r="301">
      <c r="H301" s="30"/>
      <c r="M301" s="10"/>
    </row>
    <row r="302">
      <c r="H302" s="30"/>
      <c r="M302" s="10"/>
    </row>
    <row r="303">
      <c r="H303" s="30"/>
      <c r="M303" s="10"/>
    </row>
    <row r="304">
      <c r="H304" s="30"/>
      <c r="M304" s="10"/>
    </row>
    <row r="305">
      <c r="H305" s="30"/>
      <c r="M305" s="10"/>
    </row>
    <row r="306">
      <c r="H306" s="30"/>
      <c r="M306" s="10"/>
    </row>
    <row r="307">
      <c r="H307" s="30"/>
      <c r="M307" s="10"/>
    </row>
    <row r="308">
      <c r="H308" s="30"/>
      <c r="M308" s="10"/>
    </row>
    <row r="309">
      <c r="H309" s="30"/>
      <c r="M309" s="10"/>
    </row>
    <row r="310">
      <c r="H310" s="30"/>
      <c r="M310" s="10"/>
    </row>
    <row r="311">
      <c r="H311" s="30"/>
      <c r="M311" s="10"/>
    </row>
    <row r="312">
      <c r="H312" s="30"/>
      <c r="M312" s="10"/>
    </row>
    <row r="313">
      <c r="H313" s="30"/>
      <c r="M313" s="10"/>
    </row>
    <row r="314">
      <c r="H314" s="30"/>
      <c r="M314" s="10"/>
    </row>
    <row r="315">
      <c r="H315" s="30"/>
      <c r="M315" s="10"/>
    </row>
    <row r="316">
      <c r="H316" s="30"/>
      <c r="M316" s="10"/>
    </row>
    <row r="317">
      <c r="H317" s="30"/>
      <c r="M317" s="10"/>
    </row>
    <row r="318">
      <c r="H318" s="30"/>
      <c r="M318" s="10"/>
    </row>
    <row r="319">
      <c r="H319" s="30"/>
      <c r="M319" s="10"/>
    </row>
    <row r="320">
      <c r="H320" s="30"/>
      <c r="M320" s="10"/>
    </row>
    <row r="321">
      <c r="H321" s="30"/>
      <c r="M321" s="10"/>
    </row>
    <row r="322">
      <c r="H322" s="30"/>
      <c r="M322" s="10"/>
    </row>
    <row r="323">
      <c r="H323" s="30"/>
      <c r="M323" s="10"/>
    </row>
    <row r="324">
      <c r="H324" s="30"/>
      <c r="M324" s="10"/>
    </row>
    <row r="325">
      <c r="H325" s="30"/>
      <c r="M325" s="10"/>
    </row>
    <row r="326">
      <c r="H326" s="30"/>
      <c r="M326" s="10"/>
    </row>
    <row r="327">
      <c r="H327" s="30"/>
      <c r="M327" s="10"/>
    </row>
    <row r="328">
      <c r="H328" s="30"/>
      <c r="M328" s="10"/>
    </row>
    <row r="329">
      <c r="H329" s="30"/>
      <c r="M329" s="10"/>
    </row>
    <row r="330">
      <c r="H330" s="30"/>
      <c r="M330" s="10"/>
    </row>
    <row r="331">
      <c r="H331" s="30"/>
      <c r="M331" s="10"/>
    </row>
    <row r="332">
      <c r="H332" s="30"/>
      <c r="M332" s="10"/>
    </row>
    <row r="333">
      <c r="H333" s="30"/>
      <c r="M333" s="10"/>
    </row>
    <row r="334">
      <c r="H334" s="30"/>
      <c r="M334" s="10"/>
    </row>
    <row r="335">
      <c r="H335" s="30"/>
      <c r="M335" s="10"/>
    </row>
    <row r="336">
      <c r="H336" s="30"/>
      <c r="M336" s="10"/>
    </row>
    <row r="337">
      <c r="H337" s="30"/>
      <c r="M337" s="10"/>
    </row>
    <row r="338">
      <c r="H338" s="30"/>
      <c r="M338" s="10"/>
    </row>
    <row r="339">
      <c r="H339" s="30"/>
      <c r="M339" s="10"/>
    </row>
    <row r="340">
      <c r="H340" s="30"/>
      <c r="M340" s="10"/>
    </row>
    <row r="341">
      <c r="H341" s="30"/>
      <c r="M341" s="10"/>
    </row>
    <row r="342">
      <c r="H342" s="30"/>
      <c r="M342" s="10"/>
    </row>
    <row r="343">
      <c r="H343" s="30"/>
      <c r="M343" s="10"/>
    </row>
    <row r="344">
      <c r="H344" s="30"/>
      <c r="M344" s="10"/>
    </row>
    <row r="345">
      <c r="H345" s="30"/>
      <c r="M345" s="10"/>
    </row>
    <row r="346">
      <c r="H346" s="30"/>
      <c r="M346" s="10"/>
    </row>
    <row r="347">
      <c r="H347" s="30"/>
      <c r="M347" s="10"/>
    </row>
    <row r="348">
      <c r="H348" s="30"/>
      <c r="M348" s="10"/>
    </row>
    <row r="349">
      <c r="H349" s="30"/>
      <c r="M349" s="10"/>
    </row>
    <row r="350">
      <c r="H350" s="30"/>
      <c r="M350" s="10"/>
    </row>
    <row r="351">
      <c r="H351" s="30"/>
      <c r="M351" s="10"/>
    </row>
    <row r="352">
      <c r="H352" s="30"/>
      <c r="M352" s="10"/>
    </row>
    <row r="353">
      <c r="H353" s="30"/>
      <c r="M353" s="10"/>
    </row>
    <row r="354">
      <c r="H354" s="30"/>
      <c r="M354" s="10"/>
    </row>
    <row r="355">
      <c r="H355" s="30"/>
      <c r="M355" s="10"/>
    </row>
    <row r="356">
      <c r="H356" s="30"/>
      <c r="M356" s="10"/>
    </row>
    <row r="357">
      <c r="H357" s="30"/>
      <c r="M357" s="10"/>
    </row>
    <row r="358">
      <c r="H358" s="30"/>
      <c r="M358" s="10"/>
    </row>
    <row r="359">
      <c r="H359" s="30"/>
      <c r="M359" s="10"/>
    </row>
    <row r="360">
      <c r="H360" s="30"/>
      <c r="M360" s="10"/>
    </row>
    <row r="361">
      <c r="H361" s="30"/>
      <c r="M361" s="10"/>
    </row>
    <row r="362">
      <c r="H362" s="30"/>
      <c r="M362" s="10"/>
    </row>
    <row r="363">
      <c r="H363" s="30"/>
      <c r="M363" s="10"/>
    </row>
    <row r="364">
      <c r="H364" s="30"/>
      <c r="M364" s="10"/>
    </row>
    <row r="365">
      <c r="H365" s="30"/>
      <c r="M365" s="10"/>
    </row>
    <row r="366">
      <c r="H366" s="30"/>
      <c r="M366" s="10"/>
    </row>
    <row r="367">
      <c r="H367" s="30"/>
      <c r="M367" s="10"/>
    </row>
    <row r="368">
      <c r="H368" s="30"/>
      <c r="M368" s="10"/>
    </row>
    <row r="369">
      <c r="H369" s="30"/>
      <c r="M369" s="10"/>
    </row>
    <row r="370">
      <c r="H370" s="30"/>
      <c r="M370" s="10"/>
    </row>
    <row r="371">
      <c r="H371" s="30"/>
      <c r="M371" s="10"/>
    </row>
    <row r="372">
      <c r="H372" s="30"/>
      <c r="M372" s="10"/>
    </row>
    <row r="373">
      <c r="H373" s="30"/>
      <c r="M373" s="10"/>
    </row>
    <row r="374">
      <c r="H374" s="30"/>
      <c r="M374" s="10"/>
    </row>
    <row r="375">
      <c r="H375" s="30"/>
      <c r="M375" s="10"/>
    </row>
    <row r="376">
      <c r="H376" s="30"/>
      <c r="M376" s="10"/>
    </row>
    <row r="377">
      <c r="H377" s="30"/>
      <c r="M377" s="10"/>
    </row>
    <row r="378">
      <c r="H378" s="30"/>
      <c r="M378" s="10"/>
    </row>
    <row r="379">
      <c r="H379" s="30"/>
      <c r="M379" s="10"/>
    </row>
    <row r="380">
      <c r="H380" s="30"/>
      <c r="M380" s="10"/>
    </row>
    <row r="381">
      <c r="H381" s="30"/>
      <c r="M381" s="10"/>
    </row>
    <row r="382">
      <c r="H382" s="30"/>
      <c r="M382" s="10"/>
    </row>
    <row r="383">
      <c r="H383" s="30"/>
      <c r="M383" s="10"/>
    </row>
    <row r="384">
      <c r="H384" s="30"/>
      <c r="M384" s="10"/>
    </row>
    <row r="385">
      <c r="H385" s="30"/>
      <c r="M385" s="10"/>
    </row>
    <row r="386">
      <c r="H386" s="30"/>
      <c r="M386" s="10"/>
    </row>
    <row r="387">
      <c r="H387" s="30"/>
      <c r="M387" s="10"/>
    </row>
    <row r="388">
      <c r="H388" s="30"/>
      <c r="M388" s="10"/>
    </row>
    <row r="389">
      <c r="H389" s="30"/>
      <c r="M389" s="10"/>
    </row>
    <row r="390">
      <c r="H390" s="30"/>
      <c r="M390" s="10"/>
    </row>
    <row r="391">
      <c r="H391" s="30"/>
      <c r="M391" s="10"/>
    </row>
    <row r="392">
      <c r="H392" s="30"/>
      <c r="M392" s="10"/>
    </row>
    <row r="393">
      <c r="H393" s="30"/>
      <c r="M393" s="10"/>
    </row>
    <row r="394">
      <c r="H394" s="30"/>
      <c r="M394" s="10"/>
    </row>
    <row r="395">
      <c r="H395" s="30"/>
      <c r="M395" s="10"/>
    </row>
    <row r="396">
      <c r="H396" s="30"/>
      <c r="M396" s="10"/>
    </row>
    <row r="397">
      <c r="H397" s="30"/>
      <c r="M397" s="10"/>
    </row>
    <row r="398">
      <c r="H398" s="30"/>
      <c r="M398" s="10"/>
    </row>
    <row r="399">
      <c r="H399" s="30"/>
      <c r="M399" s="10"/>
    </row>
    <row r="400">
      <c r="H400" s="30"/>
      <c r="M400" s="10"/>
    </row>
    <row r="401">
      <c r="H401" s="30"/>
      <c r="M401" s="10"/>
    </row>
    <row r="402">
      <c r="H402" s="30"/>
      <c r="M402" s="10"/>
    </row>
    <row r="403">
      <c r="H403" s="30"/>
      <c r="M403" s="10"/>
    </row>
    <row r="404">
      <c r="H404" s="30"/>
      <c r="M404" s="10"/>
    </row>
    <row r="405">
      <c r="H405" s="30"/>
      <c r="M405" s="10"/>
    </row>
    <row r="406">
      <c r="H406" s="30"/>
      <c r="M406" s="10"/>
    </row>
    <row r="407">
      <c r="H407" s="30"/>
      <c r="M407" s="10"/>
    </row>
    <row r="408">
      <c r="H408" s="30"/>
      <c r="M408" s="10"/>
    </row>
    <row r="409">
      <c r="H409" s="30"/>
      <c r="M409" s="10"/>
    </row>
    <row r="410">
      <c r="H410" s="30"/>
      <c r="M410" s="10"/>
    </row>
    <row r="411">
      <c r="H411" s="30"/>
      <c r="M411" s="10"/>
    </row>
    <row r="412">
      <c r="H412" s="30"/>
      <c r="M412" s="10"/>
    </row>
    <row r="413">
      <c r="H413" s="30"/>
      <c r="M413" s="10"/>
    </row>
    <row r="414">
      <c r="H414" s="30"/>
      <c r="M414" s="10"/>
    </row>
    <row r="415">
      <c r="H415" s="30"/>
      <c r="M415" s="10"/>
    </row>
    <row r="416">
      <c r="H416" s="30"/>
      <c r="M416" s="10"/>
    </row>
    <row r="417">
      <c r="H417" s="30"/>
      <c r="M417" s="10"/>
    </row>
    <row r="418">
      <c r="H418" s="30"/>
      <c r="M418" s="10"/>
    </row>
    <row r="419">
      <c r="H419" s="30"/>
      <c r="M419" s="10"/>
    </row>
    <row r="420">
      <c r="H420" s="30"/>
      <c r="M420" s="10"/>
    </row>
    <row r="421">
      <c r="H421" s="30"/>
      <c r="M421" s="10"/>
    </row>
    <row r="422">
      <c r="H422" s="30"/>
      <c r="M422" s="10"/>
    </row>
    <row r="423">
      <c r="H423" s="30"/>
      <c r="M423" s="10"/>
    </row>
    <row r="424">
      <c r="H424" s="30"/>
      <c r="M424" s="10"/>
    </row>
    <row r="425">
      <c r="H425" s="30"/>
      <c r="M425" s="10"/>
    </row>
    <row r="426">
      <c r="H426" s="30"/>
      <c r="M426" s="10"/>
    </row>
    <row r="427">
      <c r="H427" s="30"/>
      <c r="M427" s="10"/>
    </row>
    <row r="428">
      <c r="H428" s="30"/>
      <c r="M428" s="10"/>
    </row>
    <row r="429">
      <c r="H429" s="30"/>
      <c r="M429" s="10"/>
    </row>
    <row r="430">
      <c r="H430" s="30"/>
      <c r="M430" s="10"/>
    </row>
    <row r="431">
      <c r="H431" s="30"/>
      <c r="M431" s="10"/>
    </row>
    <row r="432">
      <c r="H432" s="30"/>
      <c r="M432" s="10"/>
    </row>
    <row r="433">
      <c r="H433" s="30"/>
      <c r="M433" s="10"/>
    </row>
    <row r="434">
      <c r="H434" s="30"/>
      <c r="M434" s="10"/>
    </row>
    <row r="435">
      <c r="H435" s="30"/>
      <c r="M435" s="10"/>
    </row>
    <row r="436">
      <c r="H436" s="30"/>
      <c r="M436" s="10"/>
    </row>
    <row r="437">
      <c r="H437" s="30"/>
      <c r="M437" s="10"/>
    </row>
    <row r="438">
      <c r="H438" s="30"/>
      <c r="M438" s="10"/>
    </row>
    <row r="439">
      <c r="H439" s="30"/>
      <c r="M439" s="10"/>
    </row>
    <row r="440">
      <c r="H440" s="30"/>
      <c r="M440" s="10"/>
    </row>
    <row r="441">
      <c r="H441" s="30"/>
      <c r="M441" s="10"/>
    </row>
    <row r="442">
      <c r="H442" s="30"/>
      <c r="M442" s="10"/>
    </row>
    <row r="443">
      <c r="H443" s="30"/>
      <c r="M443" s="10"/>
    </row>
    <row r="444">
      <c r="H444" s="30"/>
      <c r="M444" s="10"/>
    </row>
    <row r="445">
      <c r="H445" s="30"/>
      <c r="M445" s="10"/>
    </row>
    <row r="446">
      <c r="H446" s="30"/>
      <c r="M446" s="10"/>
    </row>
    <row r="447">
      <c r="H447" s="30"/>
      <c r="M447" s="10"/>
    </row>
    <row r="448">
      <c r="H448" s="30"/>
      <c r="M448" s="10"/>
    </row>
    <row r="449">
      <c r="H449" s="30"/>
      <c r="M449" s="10"/>
    </row>
    <row r="450">
      <c r="H450" s="30"/>
      <c r="M450" s="10"/>
    </row>
    <row r="451">
      <c r="H451" s="30"/>
      <c r="M451" s="10"/>
    </row>
    <row r="452">
      <c r="H452" s="30"/>
      <c r="M452" s="10"/>
    </row>
    <row r="453">
      <c r="H453" s="30"/>
      <c r="M453" s="10"/>
    </row>
    <row r="454">
      <c r="H454" s="30"/>
      <c r="M454" s="10"/>
    </row>
    <row r="455">
      <c r="H455" s="30"/>
      <c r="M455" s="10"/>
    </row>
    <row r="456">
      <c r="H456" s="30"/>
      <c r="M456" s="10"/>
    </row>
    <row r="457">
      <c r="H457" s="30"/>
      <c r="M457" s="10"/>
    </row>
    <row r="458">
      <c r="H458" s="30"/>
      <c r="M458" s="10"/>
    </row>
    <row r="459">
      <c r="H459" s="30"/>
      <c r="M459" s="10"/>
    </row>
    <row r="460">
      <c r="H460" s="30"/>
      <c r="M460" s="10"/>
    </row>
    <row r="461">
      <c r="H461" s="30"/>
      <c r="M461" s="10"/>
    </row>
    <row r="462">
      <c r="H462" s="30"/>
      <c r="M462" s="10"/>
    </row>
    <row r="463">
      <c r="H463" s="30"/>
      <c r="M463" s="10"/>
    </row>
    <row r="464">
      <c r="H464" s="30"/>
      <c r="M464" s="10"/>
    </row>
    <row r="465">
      <c r="H465" s="30"/>
      <c r="M465" s="10"/>
    </row>
    <row r="466">
      <c r="H466" s="30"/>
      <c r="M466" s="10"/>
    </row>
    <row r="467">
      <c r="H467" s="30"/>
      <c r="M467" s="10"/>
    </row>
    <row r="468">
      <c r="H468" s="30"/>
      <c r="M468" s="10"/>
    </row>
    <row r="469">
      <c r="H469" s="30"/>
      <c r="M469" s="10"/>
    </row>
    <row r="470">
      <c r="H470" s="30"/>
      <c r="M470" s="10"/>
    </row>
    <row r="471">
      <c r="H471" s="30"/>
      <c r="M471" s="10"/>
    </row>
    <row r="472">
      <c r="H472" s="30"/>
      <c r="M472" s="10"/>
    </row>
    <row r="473">
      <c r="H473" s="30"/>
      <c r="M473" s="10"/>
    </row>
    <row r="474">
      <c r="H474" s="30"/>
      <c r="M474" s="10"/>
    </row>
    <row r="475">
      <c r="H475" s="30"/>
      <c r="M475" s="10"/>
    </row>
    <row r="476">
      <c r="H476" s="30"/>
      <c r="M476" s="10"/>
    </row>
    <row r="477">
      <c r="H477" s="30"/>
      <c r="M477" s="10"/>
    </row>
    <row r="478">
      <c r="H478" s="30"/>
      <c r="M478" s="10"/>
    </row>
    <row r="479">
      <c r="H479" s="30"/>
      <c r="M479" s="10"/>
    </row>
    <row r="480">
      <c r="H480" s="30"/>
      <c r="M480" s="10"/>
    </row>
    <row r="481">
      <c r="H481" s="30"/>
      <c r="M481" s="10"/>
    </row>
    <row r="482">
      <c r="H482" s="30"/>
      <c r="M482" s="10"/>
    </row>
    <row r="483">
      <c r="H483" s="30"/>
      <c r="M483" s="10"/>
    </row>
    <row r="484">
      <c r="H484" s="30"/>
      <c r="M484" s="10"/>
    </row>
    <row r="485">
      <c r="H485" s="30"/>
      <c r="M485" s="10"/>
    </row>
    <row r="486">
      <c r="H486" s="30"/>
      <c r="M486" s="10"/>
    </row>
    <row r="487">
      <c r="H487" s="30"/>
      <c r="M487" s="10"/>
    </row>
    <row r="488">
      <c r="H488" s="30"/>
      <c r="M488" s="10"/>
    </row>
    <row r="489">
      <c r="H489" s="30"/>
      <c r="M489" s="10"/>
    </row>
    <row r="490">
      <c r="H490" s="30"/>
      <c r="M490" s="10"/>
    </row>
    <row r="491">
      <c r="H491" s="30"/>
      <c r="M491" s="10"/>
    </row>
    <row r="492">
      <c r="H492" s="30"/>
      <c r="M492" s="10"/>
    </row>
    <row r="493">
      <c r="H493" s="30"/>
      <c r="M493" s="10"/>
    </row>
    <row r="494">
      <c r="H494" s="30"/>
      <c r="M494" s="10"/>
    </row>
    <row r="495">
      <c r="H495" s="30"/>
      <c r="M495" s="10"/>
    </row>
    <row r="496">
      <c r="H496" s="30"/>
      <c r="M496" s="10"/>
    </row>
    <row r="497">
      <c r="H497" s="30"/>
      <c r="M497" s="10"/>
    </row>
    <row r="498">
      <c r="H498" s="30"/>
      <c r="M498" s="10"/>
    </row>
    <row r="499">
      <c r="H499" s="30"/>
      <c r="M499" s="10"/>
    </row>
    <row r="500">
      <c r="H500" s="30"/>
      <c r="M500" s="10"/>
    </row>
    <row r="501">
      <c r="H501" s="30"/>
      <c r="M501" s="10"/>
    </row>
    <row r="502">
      <c r="H502" s="30"/>
      <c r="M502" s="10"/>
    </row>
    <row r="503">
      <c r="H503" s="30"/>
      <c r="M503" s="10"/>
    </row>
    <row r="504">
      <c r="H504" s="30"/>
      <c r="M504" s="10"/>
    </row>
    <row r="505">
      <c r="H505" s="30"/>
      <c r="M505" s="10"/>
    </row>
    <row r="506">
      <c r="H506" s="30"/>
      <c r="M506" s="10"/>
    </row>
    <row r="507">
      <c r="H507" s="30"/>
      <c r="M507" s="10"/>
    </row>
    <row r="508">
      <c r="H508" s="30"/>
      <c r="M508" s="10"/>
    </row>
    <row r="509">
      <c r="H509" s="30"/>
      <c r="M509" s="10"/>
    </row>
    <row r="510">
      <c r="H510" s="30"/>
      <c r="M510" s="10"/>
    </row>
    <row r="511">
      <c r="H511" s="30"/>
      <c r="M511" s="10"/>
    </row>
    <row r="512">
      <c r="H512" s="30"/>
      <c r="M512" s="10"/>
    </row>
    <row r="513">
      <c r="H513" s="30"/>
      <c r="M513" s="10"/>
    </row>
    <row r="514">
      <c r="H514" s="30"/>
      <c r="M514" s="10"/>
    </row>
    <row r="515">
      <c r="H515" s="30"/>
      <c r="M515" s="10"/>
    </row>
    <row r="516">
      <c r="H516" s="30"/>
      <c r="M516" s="10"/>
    </row>
    <row r="517">
      <c r="H517" s="30"/>
      <c r="M517" s="10"/>
    </row>
    <row r="518">
      <c r="H518" s="30"/>
      <c r="M518" s="10"/>
    </row>
    <row r="519">
      <c r="H519" s="30"/>
      <c r="M519" s="10"/>
    </row>
    <row r="520">
      <c r="H520" s="30"/>
      <c r="M520" s="10"/>
    </row>
    <row r="521">
      <c r="H521" s="30"/>
      <c r="M521" s="10"/>
    </row>
    <row r="522">
      <c r="H522" s="30"/>
      <c r="M522" s="10"/>
    </row>
    <row r="523">
      <c r="H523" s="30"/>
      <c r="M523" s="10"/>
    </row>
    <row r="524">
      <c r="H524" s="30"/>
      <c r="M524" s="10"/>
    </row>
    <row r="525">
      <c r="H525" s="30"/>
      <c r="M525" s="10"/>
    </row>
    <row r="526">
      <c r="H526" s="30"/>
      <c r="M526" s="10"/>
    </row>
    <row r="527">
      <c r="H527" s="30"/>
      <c r="M527" s="10"/>
    </row>
    <row r="528">
      <c r="H528" s="30"/>
      <c r="M528" s="10"/>
    </row>
    <row r="529">
      <c r="H529" s="30"/>
      <c r="M529" s="10"/>
    </row>
    <row r="530">
      <c r="H530" s="30"/>
      <c r="M530" s="10"/>
    </row>
    <row r="531">
      <c r="H531" s="30"/>
      <c r="M531" s="10"/>
    </row>
    <row r="532">
      <c r="H532" s="30"/>
      <c r="M532" s="10"/>
    </row>
    <row r="533">
      <c r="H533" s="30"/>
      <c r="M533" s="10"/>
    </row>
    <row r="534">
      <c r="H534" s="30"/>
      <c r="M534" s="10"/>
    </row>
    <row r="535">
      <c r="H535" s="30"/>
      <c r="M535" s="10"/>
    </row>
    <row r="536">
      <c r="H536" s="30"/>
      <c r="M536" s="10"/>
    </row>
    <row r="537">
      <c r="H537" s="30"/>
      <c r="M537" s="10"/>
    </row>
    <row r="538">
      <c r="H538" s="30"/>
      <c r="M538" s="10"/>
    </row>
    <row r="539">
      <c r="H539" s="30"/>
      <c r="M539" s="10"/>
    </row>
    <row r="540">
      <c r="H540" s="30"/>
      <c r="M540" s="10"/>
    </row>
    <row r="541">
      <c r="H541" s="30"/>
      <c r="M541" s="10"/>
    </row>
    <row r="542">
      <c r="H542" s="30"/>
      <c r="M542" s="10"/>
    </row>
    <row r="543">
      <c r="H543" s="30"/>
      <c r="M543" s="10"/>
    </row>
    <row r="544">
      <c r="H544" s="30"/>
      <c r="M544" s="10"/>
    </row>
    <row r="545">
      <c r="H545" s="30"/>
      <c r="M545" s="10"/>
    </row>
    <row r="546">
      <c r="H546" s="30"/>
      <c r="M546" s="10"/>
    </row>
    <row r="547">
      <c r="H547" s="30"/>
      <c r="M547" s="10"/>
    </row>
    <row r="548">
      <c r="H548" s="30"/>
      <c r="M548" s="10"/>
    </row>
    <row r="549">
      <c r="H549" s="30"/>
      <c r="M549" s="10"/>
    </row>
    <row r="550">
      <c r="H550" s="30"/>
      <c r="M550" s="10"/>
    </row>
    <row r="551">
      <c r="H551" s="30"/>
      <c r="M551" s="10"/>
    </row>
    <row r="552">
      <c r="H552" s="30"/>
      <c r="M552" s="10"/>
    </row>
    <row r="553">
      <c r="H553" s="30"/>
      <c r="M553" s="10"/>
    </row>
    <row r="554">
      <c r="H554" s="30"/>
      <c r="M554" s="10"/>
    </row>
    <row r="555">
      <c r="H555" s="30"/>
      <c r="M555" s="10"/>
    </row>
    <row r="556">
      <c r="H556" s="30"/>
      <c r="M556" s="10"/>
    </row>
    <row r="557">
      <c r="H557" s="30"/>
      <c r="M557" s="10"/>
    </row>
    <row r="558">
      <c r="H558" s="30"/>
      <c r="M558" s="10"/>
    </row>
    <row r="559">
      <c r="H559" s="30"/>
      <c r="M559" s="10"/>
    </row>
    <row r="560">
      <c r="H560" s="30"/>
      <c r="M560" s="10"/>
    </row>
    <row r="561">
      <c r="H561" s="30"/>
      <c r="M561" s="10"/>
    </row>
    <row r="562">
      <c r="H562" s="30"/>
      <c r="M562" s="10"/>
    </row>
    <row r="563">
      <c r="H563" s="30"/>
      <c r="M563" s="10"/>
    </row>
    <row r="564">
      <c r="H564" s="30"/>
      <c r="M564" s="10"/>
    </row>
    <row r="565">
      <c r="H565" s="30"/>
      <c r="M565" s="10"/>
    </row>
    <row r="566">
      <c r="H566" s="30"/>
      <c r="M566" s="10"/>
    </row>
    <row r="567">
      <c r="H567" s="30"/>
      <c r="M567" s="10"/>
    </row>
    <row r="568">
      <c r="H568" s="30"/>
      <c r="M568" s="10"/>
    </row>
    <row r="569">
      <c r="H569" s="30"/>
      <c r="M569" s="10"/>
    </row>
    <row r="570">
      <c r="H570" s="30"/>
      <c r="M570" s="10"/>
    </row>
    <row r="571">
      <c r="H571" s="30"/>
      <c r="M571" s="10"/>
    </row>
    <row r="572">
      <c r="H572" s="30"/>
      <c r="M572" s="10"/>
    </row>
    <row r="573">
      <c r="H573" s="30"/>
      <c r="M573" s="10"/>
    </row>
    <row r="574">
      <c r="H574" s="30"/>
      <c r="M574" s="10"/>
    </row>
    <row r="575">
      <c r="H575" s="30"/>
      <c r="M575" s="10"/>
    </row>
    <row r="576">
      <c r="H576" s="30"/>
      <c r="M576" s="10"/>
    </row>
    <row r="577">
      <c r="H577" s="30"/>
      <c r="M577" s="10"/>
    </row>
    <row r="578">
      <c r="H578" s="30"/>
      <c r="M578" s="10"/>
    </row>
    <row r="579">
      <c r="H579" s="30"/>
      <c r="M579" s="10"/>
    </row>
    <row r="580">
      <c r="H580" s="30"/>
      <c r="M580" s="10"/>
    </row>
    <row r="581">
      <c r="H581" s="30"/>
      <c r="M581" s="10"/>
    </row>
    <row r="582">
      <c r="H582" s="30"/>
      <c r="M582" s="10"/>
    </row>
    <row r="583">
      <c r="H583" s="30"/>
      <c r="M583" s="10"/>
    </row>
    <row r="584">
      <c r="H584" s="30"/>
      <c r="M584" s="10"/>
    </row>
    <row r="585">
      <c r="H585" s="30"/>
      <c r="M585" s="10"/>
    </row>
    <row r="586">
      <c r="H586" s="30"/>
      <c r="M586" s="10"/>
    </row>
    <row r="587">
      <c r="H587" s="30"/>
      <c r="M587" s="10"/>
    </row>
    <row r="588">
      <c r="H588" s="30"/>
      <c r="M588" s="10"/>
    </row>
    <row r="589">
      <c r="H589" s="30"/>
      <c r="M589" s="10"/>
    </row>
    <row r="590">
      <c r="H590" s="30"/>
      <c r="M590" s="10"/>
    </row>
    <row r="591">
      <c r="H591" s="30"/>
      <c r="M591" s="10"/>
    </row>
    <row r="592">
      <c r="H592" s="30"/>
      <c r="M592" s="10"/>
    </row>
    <row r="593">
      <c r="H593" s="30"/>
      <c r="M593" s="10"/>
    </row>
    <row r="594">
      <c r="H594" s="30"/>
      <c r="M594" s="10"/>
    </row>
    <row r="595">
      <c r="H595" s="30"/>
      <c r="M595" s="10"/>
    </row>
    <row r="596">
      <c r="H596" s="30"/>
      <c r="M596" s="10"/>
    </row>
    <row r="597">
      <c r="H597" s="30"/>
      <c r="M597" s="10"/>
    </row>
    <row r="598">
      <c r="H598" s="30"/>
      <c r="M598" s="10"/>
    </row>
    <row r="599">
      <c r="H599" s="30"/>
      <c r="M599" s="10"/>
    </row>
    <row r="600">
      <c r="H600" s="30"/>
      <c r="M600" s="10"/>
    </row>
    <row r="601">
      <c r="H601" s="30"/>
      <c r="M601" s="10"/>
    </row>
    <row r="602">
      <c r="H602" s="30"/>
      <c r="M602" s="10"/>
    </row>
    <row r="603">
      <c r="H603" s="30"/>
      <c r="M603" s="10"/>
    </row>
    <row r="604">
      <c r="H604" s="30"/>
      <c r="M604" s="10"/>
    </row>
    <row r="605">
      <c r="H605" s="30"/>
      <c r="M605" s="10"/>
    </row>
    <row r="606">
      <c r="H606" s="30"/>
      <c r="M606" s="10"/>
    </row>
    <row r="607">
      <c r="H607" s="30"/>
      <c r="M607" s="10"/>
    </row>
    <row r="608">
      <c r="H608" s="30"/>
      <c r="M608" s="10"/>
    </row>
    <row r="609">
      <c r="H609" s="30"/>
      <c r="M609" s="10"/>
    </row>
    <row r="610">
      <c r="H610" s="30"/>
      <c r="M610" s="10"/>
    </row>
    <row r="611">
      <c r="H611" s="30"/>
      <c r="M611" s="10"/>
    </row>
    <row r="612">
      <c r="H612" s="30"/>
      <c r="M612" s="10"/>
    </row>
    <row r="613">
      <c r="H613" s="30"/>
      <c r="M613" s="10"/>
    </row>
    <row r="614">
      <c r="H614" s="30"/>
      <c r="M614" s="10"/>
    </row>
    <row r="615">
      <c r="H615" s="30"/>
      <c r="M615" s="10"/>
    </row>
    <row r="616">
      <c r="H616" s="30"/>
      <c r="M616" s="10"/>
    </row>
    <row r="617">
      <c r="H617" s="30"/>
      <c r="M617" s="10"/>
    </row>
    <row r="618">
      <c r="H618" s="30"/>
      <c r="M618" s="10"/>
    </row>
    <row r="619">
      <c r="H619" s="30"/>
      <c r="M619" s="10"/>
    </row>
    <row r="620">
      <c r="H620" s="30"/>
      <c r="M620" s="10"/>
    </row>
    <row r="621">
      <c r="H621" s="30"/>
      <c r="M621" s="10"/>
    </row>
    <row r="622">
      <c r="H622" s="30"/>
      <c r="M622" s="10"/>
    </row>
    <row r="623">
      <c r="H623" s="30"/>
      <c r="M623" s="10"/>
    </row>
    <row r="624">
      <c r="H624" s="30"/>
      <c r="M624" s="10"/>
    </row>
    <row r="625">
      <c r="H625" s="30"/>
      <c r="M625" s="10"/>
    </row>
    <row r="626">
      <c r="H626" s="30"/>
      <c r="M626" s="10"/>
    </row>
    <row r="627">
      <c r="H627" s="30"/>
      <c r="M627" s="10"/>
    </row>
    <row r="628">
      <c r="H628" s="30"/>
      <c r="M628" s="10"/>
    </row>
    <row r="629">
      <c r="H629" s="30"/>
      <c r="M629" s="10"/>
    </row>
    <row r="630">
      <c r="H630" s="30"/>
      <c r="M630" s="10"/>
    </row>
    <row r="631">
      <c r="H631" s="30"/>
      <c r="M631" s="10"/>
    </row>
    <row r="632">
      <c r="H632" s="30"/>
      <c r="M632" s="10"/>
    </row>
    <row r="633">
      <c r="H633" s="30"/>
      <c r="M633" s="10"/>
    </row>
    <row r="634">
      <c r="H634" s="30"/>
      <c r="M634" s="10"/>
    </row>
    <row r="635">
      <c r="H635" s="30"/>
      <c r="M635" s="10"/>
    </row>
    <row r="636">
      <c r="H636" s="30"/>
      <c r="M636" s="10"/>
    </row>
    <row r="637">
      <c r="H637" s="30"/>
      <c r="M637" s="10"/>
    </row>
    <row r="638">
      <c r="H638" s="30"/>
      <c r="M638" s="10"/>
    </row>
    <row r="639">
      <c r="H639" s="30"/>
      <c r="M639" s="10"/>
    </row>
    <row r="640">
      <c r="H640" s="30"/>
      <c r="M640" s="10"/>
    </row>
    <row r="641">
      <c r="H641" s="30"/>
      <c r="M641" s="10"/>
    </row>
    <row r="642">
      <c r="H642" s="30"/>
      <c r="M642" s="10"/>
    </row>
    <row r="643">
      <c r="H643" s="30"/>
      <c r="M643" s="10"/>
    </row>
    <row r="644">
      <c r="H644" s="30"/>
      <c r="M644" s="10"/>
    </row>
    <row r="645">
      <c r="H645" s="30"/>
      <c r="M645" s="10"/>
    </row>
    <row r="646">
      <c r="H646" s="30"/>
      <c r="M646" s="10"/>
    </row>
    <row r="647">
      <c r="H647" s="30"/>
      <c r="M647" s="10"/>
    </row>
    <row r="648">
      <c r="H648" s="30"/>
      <c r="M648" s="10"/>
    </row>
    <row r="649">
      <c r="H649" s="30"/>
      <c r="M649" s="10"/>
    </row>
    <row r="650">
      <c r="H650" s="30"/>
      <c r="M650" s="10"/>
    </row>
    <row r="651">
      <c r="H651" s="30"/>
      <c r="M651" s="10"/>
    </row>
    <row r="652">
      <c r="H652" s="30"/>
      <c r="M652" s="10"/>
    </row>
    <row r="653">
      <c r="H653" s="30"/>
      <c r="M653" s="10"/>
    </row>
    <row r="654">
      <c r="H654" s="30"/>
      <c r="M654" s="10"/>
    </row>
    <row r="655">
      <c r="H655" s="30"/>
      <c r="M655" s="10"/>
    </row>
    <row r="656">
      <c r="H656" s="30"/>
      <c r="M656" s="10"/>
    </row>
    <row r="657">
      <c r="H657" s="30"/>
      <c r="M657" s="10"/>
    </row>
    <row r="658">
      <c r="H658" s="30"/>
      <c r="M658" s="10"/>
    </row>
    <row r="659">
      <c r="H659" s="30"/>
      <c r="M659" s="10"/>
    </row>
    <row r="660">
      <c r="H660" s="30"/>
      <c r="M660" s="10"/>
    </row>
    <row r="661">
      <c r="H661" s="30"/>
      <c r="M661" s="10"/>
    </row>
    <row r="662">
      <c r="H662" s="30"/>
      <c r="M662" s="10"/>
    </row>
    <row r="663">
      <c r="H663" s="30"/>
      <c r="M663" s="10"/>
    </row>
    <row r="664">
      <c r="H664" s="30"/>
      <c r="M664" s="10"/>
    </row>
    <row r="665">
      <c r="H665" s="30"/>
      <c r="M665" s="10"/>
    </row>
    <row r="666">
      <c r="H666" s="30"/>
      <c r="M666" s="10"/>
    </row>
    <row r="667">
      <c r="H667" s="30"/>
      <c r="M667" s="10"/>
    </row>
    <row r="668">
      <c r="H668" s="30"/>
      <c r="M668" s="10"/>
    </row>
    <row r="669">
      <c r="H669" s="30"/>
      <c r="M669" s="10"/>
    </row>
    <row r="670">
      <c r="H670" s="30"/>
      <c r="M670" s="10"/>
    </row>
    <row r="671">
      <c r="H671" s="30"/>
      <c r="M671" s="10"/>
    </row>
    <row r="672">
      <c r="H672" s="30"/>
      <c r="M672" s="10"/>
    </row>
    <row r="673">
      <c r="H673" s="30"/>
      <c r="M673" s="10"/>
    </row>
    <row r="674">
      <c r="H674" s="30"/>
      <c r="M674" s="10"/>
    </row>
    <row r="675">
      <c r="H675" s="30"/>
      <c r="M675" s="10"/>
    </row>
    <row r="676">
      <c r="H676" s="30"/>
      <c r="M676" s="10"/>
    </row>
    <row r="677">
      <c r="H677" s="30"/>
      <c r="M677" s="10"/>
    </row>
    <row r="678">
      <c r="H678" s="30"/>
      <c r="M678" s="10"/>
    </row>
    <row r="679">
      <c r="H679" s="30"/>
      <c r="M679" s="10"/>
    </row>
    <row r="680">
      <c r="H680" s="30"/>
      <c r="M680" s="10"/>
    </row>
    <row r="681">
      <c r="H681" s="30"/>
      <c r="M681" s="10"/>
    </row>
    <row r="682">
      <c r="H682" s="30"/>
      <c r="M682" s="10"/>
    </row>
    <row r="683">
      <c r="H683" s="30"/>
      <c r="M683" s="10"/>
    </row>
    <row r="684">
      <c r="H684" s="30"/>
      <c r="M684" s="10"/>
    </row>
    <row r="685">
      <c r="H685" s="30"/>
      <c r="M685" s="10"/>
    </row>
    <row r="686">
      <c r="H686" s="30"/>
      <c r="M686" s="10"/>
    </row>
    <row r="687">
      <c r="H687" s="30"/>
      <c r="M687" s="10"/>
    </row>
    <row r="688">
      <c r="H688" s="30"/>
      <c r="M688" s="10"/>
    </row>
    <row r="689">
      <c r="H689" s="30"/>
      <c r="M689" s="10"/>
    </row>
    <row r="690">
      <c r="H690" s="30"/>
      <c r="M690" s="10"/>
    </row>
    <row r="691">
      <c r="H691" s="30"/>
      <c r="M691" s="10"/>
    </row>
    <row r="692">
      <c r="H692" s="30"/>
      <c r="M692" s="10"/>
    </row>
    <row r="693">
      <c r="H693" s="30"/>
      <c r="M693" s="10"/>
    </row>
    <row r="694">
      <c r="H694" s="30"/>
      <c r="M694" s="10"/>
    </row>
    <row r="695">
      <c r="H695" s="30"/>
      <c r="M695" s="10"/>
    </row>
    <row r="696">
      <c r="H696" s="30"/>
      <c r="M696" s="10"/>
    </row>
    <row r="697">
      <c r="H697" s="30"/>
      <c r="M697" s="10"/>
    </row>
    <row r="698">
      <c r="H698" s="30"/>
      <c r="M698" s="10"/>
    </row>
    <row r="699">
      <c r="H699" s="30"/>
      <c r="M699" s="10"/>
    </row>
    <row r="700">
      <c r="H700" s="30"/>
      <c r="M700" s="10"/>
    </row>
    <row r="701">
      <c r="H701" s="30"/>
      <c r="M701" s="10"/>
    </row>
    <row r="702">
      <c r="H702" s="30"/>
      <c r="M702" s="10"/>
    </row>
    <row r="703">
      <c r="H703" s="30"/>
      <c r="M703" s="10"/>
    </row>
    <row r="704">
      <c r="H704" s="30"/>
      <c r="M704" s="10"/>
    </row>
    <row r="705">
      <c r="H705" s="30"/>
      <c r="M705" s="10"/>
    </row>
    <row r="706">
      <c r="H706" s="30"/>
      <c r="M706" s="10"/>
    </row>
    <row r="707">
      <c r="H707" s="30"/>
      <c r="M707" s="10"/>
    </row>
    <row r="708">
      <c r="H708" s="30"/>
      <c r="M708" s="10"/>
    </row>
    <row r="709">
      <c r="H709" s="30"/>
      <c r="M709" s="10"/>
    </row>
    <row r="710">
      <c r="H710" s="30"/>
      <c r="M710" s="10"/>
    </row>
    <row r="711">
      <c r="H711" s="30"/>
      <c r="M711" s="10"/>
    </row>
    <row r="712">
      <c r="H712" s="30"/>
      <c r="M712" s="10"/>
    </row>
    <row r="713">
      <c r="H713" s="30"/>
      <c r="M713" s="10"/>
    </row>
    <row r="714">
      <c r="H714" s="30"/>
      <c r="M714" s="10"/>
    </row>
    <row r="715">
      <c r="H715" s="30"/>
      <c r="M715" s="10"/>
    </row>
    <row r="716">
      <c r="H716" s="30"/>
      <c r="M716" s="10"/>
    </row>
    <row r="717">
      <c r="H717" s="30"/>
      <c r="M717" s="10"/>
    </row>
    <row r="718">
      <c r="H718" s="30"/>
      <c r="M718" s="10"/>
    </row>
    <row r="719">
      <c r="H719" s="30"/>
      <c r="M719" s="10"/>
    </row>
    <row r="720">
      <c r="H720" s="30"/>
      <c r="M720" s="10"/>
    </row>
    <row r="721">
      <c r="H721" s="30"/>
      <c r="M721" s="10"/>
    </row>
    <row r="722">
      <c r="H722" s="30"/>
      <c r="M722" s="10"/>
    </row>
    <row r="723">
      <c r="H723" s="30"/>
      <c r="M723" s="10"/>
    </row>
    <row r="724">
      <c r="H724" s="30"/>
      <c r="M724" s="10"/>
    </row>
    <row r="725">
      <c r="H725" s="30"/>
      <c r="M725" s="10"/>
    </row>
    <row r="726">
      <c r="H726" s="30"/>
      <c r="M726" s="10"/>
    </row>
    <row r="727">
      <c r="H727" s="30"/>
      <c r="M727" s="10"/>
    </row>
    <row r="728">
      <c r="H728" s="30"/>
      <c r="M728" s="10"/>
    </row>
    <row r="729">
      <c r="H729" s="30"/>
      <c r="M729" s="10"/>
    </row>
    <row r="730">
      <c r="H730" s="30"/>
      <c r="M730" s="10"/>
    </row>
    <row r="731">
      <c r="H731" s="30"/>
      <c r="M731" s="10"/>
    </row>
    <row r="732">
      <c r="H732" s="30"/>
      <c r="M732" s="10"/>
    </row>
    <row r="733">
      <c r="H733" s="30"/>
      <c r="M733" s="10"/>
    </row>
    <row r="734">
      <c r="H734" s="30"/>
      <c r="M734" s="10"/>
    </row>
    <row r="735">
      <c r="H735" s="30"/>
      <c r="M735" s="10"/>
    </row>
    <row r="736">
      <c r="H736" s="30"/>
      <c r="M736" s="10"/>
    </row>
    <row r="737">
      <c r="H737" s="30"/>
      <c r="M737" s="10"/>
    </row>
    <row r="738">
      <c r="H738" s="30"/>
      <c r="M738" s="10"/>
    </row>
    <row r="739">
      <c r="H739" s="30"/>
      <c r="M739" s="10"/>
    </row>
    <row r="740">
      <c r="H740" s="30"/>
      <c r="M740" s="10"/>
    </row>
    <row r="741">
      <c r="H741" s="30"/>
      <c r="M741" s="10"/>
    </row>
    <row r="742">
      <c r="H742" s="30"/>
      <c r="M742" s="10"/>
    </row>
    <row r="743">
      <c r="H743" s="30"/>
      <c r="M743" s="10"/>
    </row>
    <row r="744">
      <c r="H744" s="30"/>
      <c r="M744" s="10"/>
    </row>
    <row r="745">
      <c r="H745" s="30"/>
      <c r="M745" s="10"/>
    </row>
    <row r="746">
      <c r="H746" s="30"/>
      <c r="M746" s="10"/>
    </row>
    <row r="747">
      <c r="H747" s="30"/>
      <c r="M747" s="10"/>
    </row>
    <row r="748">
      <c r="H748" s="30"/>
      <c r="M748" s="10"/>
    </row>
    <row r="749">
      <c r="H749" s="30"/>
      <c r="M749" s="10"/>
    </row>
    <row r="750">
      <c r="H750" s="30"/>
      <c r="M750" s="10"/>
    </row>
    <row r="751">
      <c r="H751" s="30"/>
      <c r="M751" s="10"/>
    </row>
    <row r="752">
      <c r="H752" s="30"/>
      <c r="M752" s="10"/>
    </row>
    <row r="753">
      <c r="H753" s="30"/>
      <c r="M753" s="10"/>
    </row>
    <row r="754">
      <c r="H754" s="30"/>
      <c r="M754" s="10"/>
    </row>
    <row r="755">
      <c r="H755" s="30"/>
      <c r="M755" s="10"/>
    </row>
    <row r="756">
      <c r="H756" s="30"/>
      <c r="M756" s="10"/>
    </row>
    <row r="757">
      <c r="H757" s="30"/>
      <c r="M757" s="10"/>
    </row>
    <row r="758">
      <c r="H758" s="30"/>
      <c r="M758" s="10"/>
    </row>
    <row r="759">
      <c r="H759" s="30"/>
      <c r="M759" s="10"/>
    </row>
    <row r="760">
      <c r="H760" s="30"/>
      <c r="M760" s="10"/>
    </row>
    <row r="761">
      <c r="H761" s="30"/>
      <c r="M761" s="10"/>
    </row>
    <row r="762">
      <c r="H762" s="30"/>
      <c r="M762" s="10"/>
    </row>
    <row r="763">
      <c r="H763" s="30"/>
      <c r="M763" s="10"/>
    </row>
    <row r="764">
      <c r="H764" s="30"/>
      <c r="M764" s="10"/>
    </row>
    <row r="765">
      <c r="H765" s="30"/>
      <c r="M765" s="10"/>
    </row>
    <row r="766">
      <c r="H766" s="30"/>
      <c r="M766" s="10"/>
    </row>
    <row r="767">
      <c r="H767" s="30"/>
      <c r="M767" s="10"/>
    </row>
    <row r="768">
      <c r="H768" s="30"/>
      <c r="M768" s="10"/>
    </row>
    <row r="769">
      <c r="H769" s="30"/>
      <c r="M769" s="10"/>
    </row>
    <row r="770">
      <c r="H770" s="30"/>
      <c r="M770" s="10"/>
    </row>
    <row r="771">
      <c r="H771" s="30"/>
      <c r="M771" s="10"/>
    </row>
    <row r="772">
      <c r="H772" s="30"/>
      <c r="M772" s="10"/>
    </row>
    <row r="773">
      <c r="H773" s="30"/>
      <c r="M773" s="10"/>
    </row>
    <row r="774">
      <c r="H774" s="30"/>
      <c r="M774" s="10"/>
    </row>
    <row r="775">
      <c r="H775" s="30"/>
      <c r="M775" s="10"/>
    </row>
    <row r="776">
      <c r="H776" s="30"/>
      <c r="M776" s="10"/>
    </row>
    <row r="777">
      <c r="H777" s="30"/>
      <c r="M777" s="10"/>
    </row>
    <row r="778">
      <c r="H778" s="30"/>
      <c r="M778" s="10"/>
    </row>
    <row r="779">
      <c r="H779" s="30"/>
      <c r="M779" s="10"/>
    </row>
    <row r="780">
      <c r="H780" s="30"/>
      <c r="M780" s="10"/>
    </row>
    <row r="781">
      <c r="H781" s="30"/>
      <c r="M781" s="10"/>
    </row>
    <row r="782">
      <c r="H782" s="30"/>
      <c r="M782" s="10"/>
    </row>
    <row r="783">
      <c r="H783" s="30"/>
      <c r="M783" s="10"/>
    </row>
    <row r="784">
      <c r="H784" s="30"/>
      <c r="M784" s="10"/>
    </row>
    <row r="785">
      <c r="H785" s="30"/>
      <c r="M785" s="10"/>
    </row>
    <row r="786">
      <c r="H786" s="30"/>
      <c r="M786" s="10"/>
    </row>
    <row r="787">
      <c r="H787" s="30"/>
      <c r="M787" s="10"/>
    </row>
    <row r="788">
      <c r="H788" s="30"/>
      <c r="M788" s="10"/>
    </row>
    <row r="789">
      <c r="H789" s="30"/>
      <c r="M789" s="10"/>
    </row>
    <row r="790">
      <c r="H790" s="30"/>
      <c r="M790" s="10"/>
    </row>
    <row r="791">
      <c r="H791" s="30"/>
      <c r="M791" s="10"/>
    </row>
    <row r="792">
      <c r="H792" s="30"/>
      <c r="M792" s="10"/>
    </row>
    <row r="793">
      <c r="H793" s="30"/>
      <c r="M793" s="10"/>
    </row>
    <row r="794">
      <c r="H794" s="30"/>
      <c r="M794" s="10"/>
    </row>
    <row r="795">
      <c r="H795" s="30"/>
      <c r="M795" s="10"/>
    </row>
    <row r="796">
      <c r="H796" s="30"/>
      <c r="M796" s="10"/>
    </row>
    <row r="797">
      <c r="H797" s="30"/>
      <c r="M797" s="10"/>
    </row>
    <row r="798">
      <c r="H798" s="30"/>
      <c r="M798" s="10"/>
    </row>
    <row r="799">
      <c r="H799" s="30"/>
      <c r="M799" s="10"/>
    </row>
    <row r="800">
      <c r="H800" s="30"/>
      <c r="M800" s="10"/>
    </row>
    <row r="801">
      <c r="H801" s="30"/>
      <c r="M801" s="10"/>
    </row>
    <row r="802">
      <c r="H802" s="30"/>
      <c r="M802" s="10"/>
    </row>
    <row r="803">
      <c r="H803" s="30"/>
      <c r="M803" s="10"/>
    </row>
    <row r="804">
      <c r="H804" s="30"/>
      <c r="M804" s="10"/>
    </row>
    <row r="805">
      <c r="H805" s="30"/>
      <c r="M805" s="10"/>
    </row>
    <row r="806">
      <c r="H806" s="30"/>
      <c r="M806" s="10"/>
    </row>
    <row r="807">
      <c r="H807" s="30"/>
      <c r="M807" s="10"/>
    </row>
    <row r="808">
      <c r="H808" s="30"/>
      <c r="M808" s="10"/>
    </row>
    <row r="809">
      <c r="H809" s="30"/>
      <c r="M809" s="10"/>
    </row>
    <row r="810">
      <c r="H810" s="30"/>
      <c r="M810" s="10"/>
    </row>
    <row r="811">
      <c r="H811" s="30"/>
      <c r="M811" s="10"/>
    </row>
    <row r="812">
      <c r="H812" s="30"/>
      <c r="M812" s="10"/>
    </row>
    <row r="813">
      <c r="H813" s="30"/>
      <c r="M813" s="10"/>
    </row>
    <row r="814">
      <c r="H814" s="30"/>
      <c r="M814" s="10"/>
    </row>
    <row r="815">
      <c r="H815" s="30"/>
      <c r="M815" s="10"/>
    </row>
    <row r="816">
      <c r="H816" s="30"/>
      <c r="M816" s="10"/>
    </row>
    <row r="817">
      <c r="H817" s="30"/>
      <c r="M817" s="10"/>
    </row>
    <row r="818">
      <c r="H818" s="30"/>
      <c r="M818" s="10"/>
    </row>
    <row r="819">
      <c r="H819" s="30"/>
      <c r="M819" s="10"/>
    </row>
    <row r="820">
      <c r="H820" s="30"/>
      <c r="M820" s="10"/>
    </row>
    <row r="821">
      <c r="H821" s="30"/>
      <c r="M821" s="10"/>
    </row>
    <row r="822">
      <c r="H822" s="30"/>
      <c r="M822" s="10"/>
    </row>
    <row r="823">
      <c r="H823" s="30"/>
      <c r="M823" s="10"/>
    </row>
    <row r="824">
      <c r="H824" s="30"/>
      <c r="M824" s="10"/>
    </row>
    <row r="825">
      <c r="H825" s="30"/>
      <c r="M825" s="10"/>
    </row>
    <row r="826">
      <c r="H826" s="30"/>
      <c r="M826" s="10"/>
    </row>
    <row r="827">
      <c r="H827" s="30"/>
      <c r="M827" s="10"/>
    </row>
    <row r="828">
      <c r="H828" s="30"/>
      <c r="M828" s="10"/>
    </row>
    <row r="829">
      <c r="H829" s="30"/>
      <c r="M829" s="10"/>
    </row>
    <row r="830">
      <c r="H830" s="30"/>
      <c r="M830" s="10"/>
    </row>
    <row r="831">
      <c r="H831" s="30"/>
      <c r="M831" s="10"/>
    </row>
    <row r="832">
      <c r="H832" s="30"/>
      <c r="M832" s="10"/>
    </row>
    <row r="833">
      <c r="H833" s="30"/>
      <c r="M833" s="10"/>
    </row>
    <row r="834">
      <c r="H834" s="30"/>
      <c r="M834" s="10"/>
    </row>
    <row r="835">
      <c r="H835" s="30"/>
      <c r="M835" s="10"/>
    </row>
    <row r="836">
      <c r="H836" s="30"/>
      <c r="M836" s="10"/>
    </row>
    <row r="837">
      <c r="H837" s="30"/>
      <c r="M837" s="10"/>
    </row>
    <row r="838">
      <c r="H838" s="30"/>
      <c r="M838" s="10"/>
    </row>
    <row r="839">
      <c r="H839" s="30"/>
      <c r="M839" s="10"/>
    </row>
    <row r="840">
      <c r="H840" s="30"/>
      <c r="M840" s="10"/>
    </row>
    <row r="841">
      <c r="H841" s="30"/>
      <c r="M841" s="10"/>
    </row>
    <row r="842">
      <c r="H842" s="30"/>
      <c r="M842" s="10"/>
    </row>
    <row r="843">
      <c r="H843" s="30"/>
      <c r="M843" s="10"/>
    </row>
    <row r="844">
      <c r="H844" s="30"/>
      <c r="M844" s="10"/>
    </row>
    <row r="845">
      <c r="H845" s="30"/>
      <c r="M845" s="10"/>
    </row>
    <row r="846">
      <c r="H846" s="30"/>
      <c r="M846" s="10"/>
    </row>
    <row r="847">
      <c r="H847" s="30"/>
      <c r="M847" s="10"/>
    </row>
    <row r="848">
      <c r="H848" s="30"/>
      <c r="M848" s="10"/>
    </row>
    <row r="849">
      <c r="H849" s="30"/>
      <c r="M849" s="10"/>
    </row>
    <row r="850">
      <c r="H850" s="30"/>
      <c r="M850" s="10"/>
    </row>
    <row r="851">
      <c r="H851" s="30"/>
      <c r="M851" s="10"/>
    </row>
    <row r="852">
      <c r="H852" s="30"/>
      <c r="M852" s="10"/>
    </row>
    <row r="853">
      <c r="H853" s="30"/>
      <c r="M853" s="10"/>
    </row>
    <row r="854">
      <c r="H854" s="30"/>
      <c r="M854" s="10"/>
    </row>
    <row r="855">
      <c r="H855" s="30"/>
      <c r="M855" s="10"/>
    </row>
    <row r="856">
      <c r="H856" s="30"/>
      <c r="M856" s="10"/>
    </row>
    <row r="857">
      <c r="H857" s="30"/>
      <c r="M857" s="10"/>
    </row>
    <row r="858">
      <c r="H858" s="30"/>
      <c r="M858" s="10"/>
    </row>
    <row r="859">
      <c r="H859" s="30"/>
      <c r="M859" s="10"/>
    </row>
    <row r="860">
      <c r="H860" s="30"/>
      <c r="M860" s="10"/>
    </row>
    <row r="861">
      <c r="H861" s="30"/>
      <c r="M861" s="10"/>
    </row>
    <row r="862">
      <c r="H862" s="30"/>
      <c r="M862" s="10"/>
    </row>
    <row r="863">
      <c r="H863" s="30"/>
      <c r="M863" s="10"/>
    </row>
    <row r="864">
      <c r="H864" s="30"/>
      <c r="M864" s="10"/>
    </row>
    <row r="865">
      <c r="H865" s="30"/>
      <c r="M865" s="10"/>
    </row>
    <row r="866">
      <c r="H866" s="30"/>
      <c r="M866" s="10"/>
    </row>
    <row r="867">
      <c r="H867" s="30"/>
      <c r="M867" s="10"/>
    </row>
    <row r="868">
      <c r="H868" s="30"/>
      <c r="M868" s="10"/>
    </row>
    <row r="869">
      <c r="H869" s="30"/>
      <c r="M869" s="10"/>
    </row>
    <row r="870">
      <c r="H870" s="30"/>
      <c r="M870" s="10"/>
    </row>
    <row r="871">
      <c r="H871" s="30"/>
      <c r="M871" s="10"/>
    </row>
    <row r="872">
      <c r="H872" s="30"/>
      <c r="M872" s="10"/>
    </row>
    <row r="873">
      <c r="H873" s="30"/>
      <c r="M873" s="10"/>
    </row>
    <row r="874">
      <c r="H874" s="30"/>
      <c r="M874" s="10"/>
    </row>
    <row r="875">
      <c r="H875" s="30"/>
      <c r="M875" s="10"/>
    </row>
    <row r="876">
      <c r="H876" s="30"/>
      <c r="M876" s="10"/>
    </row>
    <row r="877">
      <c r="H877" s="30"/>
      <c r="M877" s="10"/>
    </row>
    <row r="878">
      <c r="H878" s="30"/>
      <c r="M878" s="10"/>
    </row>
    <row r="879">
      <c r="H879" s="30"/>
      <c r="M879" s="10"/>
    </row>
    <row r="880">
      <c r="H880" s="30"/>
      <c r="M880" s="10"/>
    </row>
    <row r="881">
      <c r="H881" s="30"/>
      <c r="M881" s="10"/>
    </row>
    <row r="882">
      <c r="H882" s="30"/>
      <c r="M882" s="10"/>
    </row>
    <row r="883">
      <c r="H883" s="30"/>
      <c r="M883" s="10"/>
    </row>
    <row r="884">
      <c r="H884" s="30"/>
      <c r="M884" s="10"/>
    </row>
    <row r="885">
      <c r="H885" s="30"/>
      <c r="M885" s="10"/>
    </row>
    <row r="886">
      <c r="H886" s="30"/>
      <c r="M886" s="10"/>
    </row>
    <row r="887">
      <c r="H887" s="30"/>
      <c r="M887" s="10"/>
    </row>
    <row r="888">
      <c r="H888" s="30"/>
      <c r="M888" s="10"/>
    </row>
    <row r="889">
      <c r="H889" s="30"/>
      <c r="M889" s="10"/>
    </row>
    <row r="890">
      <c r="H890" s="30"/>
      <c r="M890" s="10"/>
    </row>
    <row r="891">
      <c r="H891" s="30"/>
      <c r="M891" s="10"/>
    </row>
    <row r="892">
      <c r="H892" s="30"/>
      <c r="M892" s="10"/>
    </row>
    <row r="893">
      <c r="H893" s="30"/>
      <c r="M893" s="10"/>
    </row>
    <row r="894">
      <c r="H894" s="30"/>
      <c r="M894" s="10"/>
    </row>
    <row r="895">
      <c r="H895" s="30"/>
      <c r="M895" s="10"/>
    </row>
    <row r="896">
      <c r="H896" s="30"/>
      <c r="M896" s="10"/>
    </row>
    <row r="897">
      <c r="H897" s="30"/>
      <c r="M897" s="10"/>
    </row>
    <row r="898">
      <c r="H898" s="30"/>
      <c r="M898" s="10"/>
    </row>
    <row r="899">
      <c r="H899" s="30"/>
      <c r="M899" s="10"/>
    </row>
    <row r="900">
      <c r="H900" s="30"/>
      <c r="M900" s="10"/>
    </row>
    <row r="901">
      <c r="H901" s="30"/>
      <c r="M901" s="10"/>
    </row>
    <row r="902">
      <c r="H902" s="30"/>
      <c r="M902" s="10"/>
    </row>
    <row r="903">
      <c r="H903" s="30"/>
      <c r="M903" s="10"/>
    </row>
    <row r="904">
      <c r="H904" s="30"/>
      <c r="M904" s="10"/>
    </row>
    <row r="905">
      <c r="H905" s="30"/>
      <c r="M905" s="10"/>
    </row>
    <row r="906">
      <c r="H906" s="30"/>
      <c r="M906" s="10"/>
    </row>
    <row r="907">
      <c r="H907" s="30"/>
      <c r="M907" s="10"/>
    </row>
    <row r="908">
      <c r="H908" s="30"/>
      <c r="M908" s="10"/>
    </row>
    <row r="909">
      <c r="H909" s="30"/>
      <c r="M909" s="10"/>
    </row>
    <row r="910">
      <c r="H910" s="30"/>
      <c r="M910" s="10"/>
    </row>
    <row r="911">
      <c r="H911" s="30"/>
      <c r="M911" s="10"/>
    </row>
    <row r="912">
      <c r="H912" s="30"/>
      <c r="M912" s="10"/>
    </row>
    <row r="913">
      <c r="H913" s="30"/>
      <c r="M913" s="10"/>
    </row>
    <row r="914">
      <c r="H914" s="30"/>
      <c r="M914" s="10"/>
    </row>
    <row r="915">
      <c r="H915" s="30"/>
      <c r="M915" s="10"/>
    </row>
    <row r="916">
      <c r="H916" s="30"/>
      <c r="M916" s="10"/>
    </row>
    <row r="917">
      <c r="H917" s="30"/>
      <c r="M917" s="10"/>
    </row>
    <row r="918">
      <c r="H918" s="30"/>
      <c r="M918" s="10"/>
    </row>
    <row r="919">
      <c r="H919" s="30"/>
      <c r="M919" s="10"/>
    </row>
    <row r="920">
      <c r="H920" s="30"/>
      <c r="M920" s="10"/>
    </row>
    <row r="921">
      <c r="H921" s="30"/>
      <c r="M921" s="10"/>
    </row>
    <row r="922">
      <c r="H922" s="30"/>
      <c r="M922" s="10"/>
    </row>
    <row r="923">
      <c r="H923" s="30"/>
      <c r="M923" s="10"/>
    </row>
    <row r="924">
      <c r="H924" s="30"/>
      <c r="M924" s="10"/>
    </row>
    <row r="925">
      <c r="H925" s="30"/>
      <c r="M925" s="10"/>
    </row>
    <row r="926">
      <c r="H926" s="30"/>
      <c r="M926" s="10"/>
    </row>
    <row r="927">
      <c r="H927" s="30"/>
      <c r="M927" s="10"/>
    </row>
    <row r="928">
      <c r="H928" s="30"/>
      <c r="M928" s="10"/>
    </row>
    <row r="929">
      <c r="H929" s="30"/>
      <c r="M929" s="10"/>
    </row>
    <row r="930">
      <c r="H930" s="30"/>
      <c r="M930" s="10"/>
    </row>
    <row r="931">
      <c r="H931" s="30"/>
      <c r="M931" s="10"/>
    </row>
    <row r="932">
      <c r="H932" s="30"/>
      <c r="M932" s="10"/>
    </row>
    <row r="933">
      <c r="H933" s="30"/>
      <c r="M933" s="10"/>
    </row>
    <row r="934">
      <c r="H934" s="30"/>
      <c r="M934" s="10"/>
    </row>
    <row r="935">
      <c r="H935" s="30"/>
      <c r="M935" s="10"/>
    </row>
    <row r="936">
      <c r="H936" s="30"/>
      <c r="M936" s="10"/>
    </row>
    <row r="937">
      <c r="H937" s="30"/>
      <c r="M937" s="10"/>
    </row>
    <row r="938">
      <c r="H938" s="30"/>
      <c r="M938" s="10"/>
    </row>
    <row r="939">
      <c r="H939" s="30"/>
      <c r="M939" s="10"/>
    </row>
    <row r="940">
      <c r="H940" s="30"/>
      <c r="M940" s="10"/>
    </row>
    <row r="941">
      <c r="H941" s="30"/>
      <c r="M941" s="10"/>
    </row>
    <row r="942">
      <c r="H942" s="30"/>
      <c r="M942" s="10"/>
    </row>
    <row r="943">
      <c r="H943" s="30"/>
      <c r="M943" s="10"/>
    </row>
    <row r="944">
      <c r="H944" s="30"/>
      <c r="M944" s="10"/>
    </row>
    <row r="945">
      <c r="H945" s="30"/>
      <c r="M945" s="10"/>
    </row>
    <row r="946">
      <c r="H946" s="30"/>
      <c r="M946" s="10"/>
    </row>
    <row r="947">
      <c r="H947" s="30"/>
      <c r="M947" s="10"/>
    </row>
    <row r="948">
      <c r="H948" s="30"/>
      <c r="M948" s="10"/>
    </row>
    <row r="949">
      <c r="H949" s="30"/>
      <c r="M949" s="10"/>
    </row>
    <row r="950">
      <c r="H950" s="30"/>
      <c r="M950" s="10"/>
    </row>
    <row r="951">
      <c r="H951" s="30"/>
      <c r="M951" s="10"/>
    </row>
    <row r="952">
      <c r="H952" s="30"/>
      <c r="M952" s="10"/>
    </row>
    <row r="953">
      <c r="H953" s="30"/>
      <c r="M953" s="10"/>
    </row>
    <row r="954">
      <c r="H954" s="30"/>
      <c r="M954" s="10"/>
    </row>
    <row r="955">
      <c r="H955" s="30"/>
      <c r="M955" s="10"/>
    </row>
    <row r="956">
      <c r="H956" s="30"/>
      <c r="M956" s="10"/>
    </row>
    <row r="957">
      <c r="H957" s="30"/>
      <c r="M957" s="10"/>
    </row>
    <row r="958">
      <c r="H958" s="30"/>
      <c r="M958" s="10"/>
    </row>
    <row r="959">
      <c r="H959" s="30"/>
      <c r="M959" s="10"/>
    </row>
    <row r="960">
      <c r="H960" s="30"/>
      <c r="M960" s="10"/>
    </row>
    <row r="961">
      <c r="H961" s="30"/>
      <c r="M961" s="10"/>
    </row>
    <row r="962">
      <c r="H962" s="30"/>
      <c r="M962" s="10"/>
    </row>
    <row r="963">
      <c r="H963" s="30"/>
      <c r="M963" s="10"/>
    </row>
    <row r="964">
      <c r="H964" s="30"/>
      <c r="M964" s="10"/>
    </row>
    <row r="965">
      <c r="H965" s="30"/>
      <c r="M965" s="10"/>
    </row>
    <row r="966">
      <c r="H966" s="30"/>
      <c r="M966" s="10"/>
    </row>
    <row r="967">
      <c r="H967" s="30"/>
      <c r="M967" s="10"/>
    </row>
    <row r="968">
      <c r="H968" s="30"/>
      <c r="M968" s="10"/>
    </row>
    <row r="969">
      <c r="H969" s="30"/>
      <c r="M969" s="10"/>
    </row>
    <row r="970">
      <c r="H970" s="30"/>
      <c r="M970" s="10"/>
    </row>
    <row r="971">
      <c r="H971" s="30"/>
      <c r="M971" s="10"/>
    </row>
    <row r="972">
      <c r="H972" s="30"/>
      <c r="M972" s="10"/>
    </row>
    <row r="973">
      <c r="H973" s="30"/>
      <c r="M973" s="10"/>
    </row>
    <row r="974">
      <c r="H974" s="30"/>
      <c r="M974" s="10"/>
    </row>
    <row r="975">
      <c r="H975" s="30"/>
      <c r="M975" s="10"/>
    </row>
    <row r="976">
      <c r="H976" s="30"/>
      <c r="M976" s="10"/>
    </row>
    <row r="977">
      <c r="H977" s="30"/>
      <c r="M977" s="10"/>
    </row>
    <row r="978">
      <c r="H978" s="30"/>
      <c r="M978" s="10"/>
    </row>
    <row r="979">
      <c r="H979" s="30"/>
      <c r="M979" s="10"/>
    </row>
    <row r="980">
      <c r="H980" s="30"/>
      <c r="M980" s="10"/>
    </row>
    <row r="981">
      <c r="H981" s="30"/>
      <c r="M981" s="10"/>
    </row>
    <row r="982">
      <c r="H982" s="30"/>
      <c r="M982" s="10"/>
    </row>
    <row r="983">
      <c r="H983" s="30"/>
      <c r="M983" s="30"/>
    </row>
    <row r="984">
      <c r="H984" s="30"/>
      <c r="M984" s="30"/>
    </row>
    <row r="985">
      <c r="H985" s="30"/>
      <c r="M985" s="30"/>
    </row>
    <row r="986">
      <c r="H986" s="30"/>
      <c r="M986" s="30"/>
    </row>
    <row r="987">
      <c r="H987" s="30"/>
      <c r="M987" s="30"/>
    </row>
    <row r="988">
      <c r="H988" s="30"/>
      <c r="M988" s="30"/>
    </row>
    <row r="989">
      <c r="H989" s="30"/>
      <c r="M989" s="30"/>
    </row>
    <row r="990">
      <c r="H990" s="30"/>
      <c r="M990" s="30"/>
    </row>
    <row r="991">
      <c r="H991" s="30"/>
      <c r="M991" s="30"/>
    </row>
    <row r="992">
      <c r="H992" s="30"/>
      <c r="M992" s="30"/>
    </row>
    <row r="993">
      <c r="H993" s="30"/>
      <c r="M993" s="30"/>
    </row>
    <row r="994">
      <c r="H994" s="30"/>
      <c r="M994" s="30"/>
    </row>
    <row r="995">
      <c r="H995" s="30"/>
      <c r="M995" s="30"/>
    </row>
    <row r="996">
      <c r="H996" s="30"/>
    </row>
    <row r="997">
      <c r="H997" s="30"/>
    </row>
  </sheetData>
  <hyperlinks>
    <hyperlink r:id="rId1" ref="O2"/>
    <hyperlink r:id="rId2" ref="O3"/>
    <hyperlink r:id="rId3" ref="O4"/>
    <hyperlink r:id="rId4" ref="O5"/>
    <hyperlink r:id="rId5" ref="O6"/>
    <hyperlink r:id="rId6" ref="O7"/>
    <hyperlink r:id="rId7" ref="O8"/>
    <hyperlink r:id="rId8" ref="O9"/>
    <hyperlink r:id="rId9" ref="O10"/>
  </hyperlinks>
  <drawing r:id="rId10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4.57"/>
    <col customWidth="1" min="3" max="4" width="29.14"/>
    <col customWidth="1" min="5" max="5" width="38.0"/>
    <col customWidth="1" min="10" max="10" width="129.86"/>
    <col customWidth="1" min="11" max="11" width="40.57"/>
    <col customWidth="1" min="12" max="12" width="43.0"/>
    <col customWidth="1" min="13" max="13" width="83.57"/>
    <col customWidth="1" min="14" max="14" width="47.43"/>
    <col customWidth="1" min="15" max="15" width="132.14"/>
    <col customWidth="1" min="16" max="16" width="21.57"/>
  </cols>
  <sheetData>
    <row r="1">
      <c r="A1" s="72" t="s">
        <v>405</v>
      </c>
      <c r="B1" s="72" t="s">
        <v>1</v>
      </c>
      <c r="C1" s="72" t="s">
        <v>4151</v>
      </c>
      <c r="D1" s="72" t="s">
        <v>4</v>
      </c>
      <c r="E1" s="4" t="s">
        <v>6</v>
      </c>
      <c r="F1" s="125" t="s">
        <v>7</v>
      </c>
      <c r="G1" s="125" t="s">
        <v>12</v>
      </c>
      <c r="H1" s="125" t="s">
        <v>9</v>
      </c>
      <c r="I1" s="125" t="s">
        <v>10</v>
      </c>
      <c r="J1" s="4" t="s">
        <v>11</v>
      </c>
      <c r="K1" s="6" t="s">
        <v>12</v>
      </c>
      <c r="L1" s="49" t="s">
        <v>4206</v>
      </c>
      <c r="M1" s="8" t="s">
        <v>14</v>
      </c>
      <c r="N1" s="49" t="s">
        <v>4207</v>
      </c>
      <c r="O1" s="49" t="s">
        <v>4208</v>
      </c>
      <c r="P1" s="126"/>
    </row>
    <row r="2">
      <c r="A2" s="72">
        <v>1.0</v>
      </c>
      <c r="B2" s="72" t="s">
        <v>4209</v>
      </c>
      <c r="C2" s="72" t="s">
        <v>4210</v>
      </c>
      <c r="D2" s="72" t="str">
        <f t="shared" ref="D2:D137" si="1">PROPER(C2)</f>
        <v>Siddharth Patra</v>
      </c>
      <c r="E2" s="72" t="s">
        <v>4211</v>
      </c>
      <c r="F2" s="4" t="s">
        <v>4212</v>
      </c>
      <c r="G2" s="4" t="s">
        <v>22</v>
      </c>
      <c r="H2" s="4">
        <v>2022.0</v>
      </c>
      <c r="I2" s="53" t="str">
        <f t="shared" ref="I2:I137" si="2">CONCATENATE(A2, F2, G2, H2)</f>
        <v>1ASPRT2022</v>
      </c>
      <c r="J2" s="54" t="s">
        <v>4213</v>
      </c>
      <c r="K2" s="5" t="s">
        <v>24</v>
      </c>
      <c r="L2" s="4" t="s">
        <v>4214</v>
      </c>
      <c r="M2" s="55" t="s">
        <v>4215</v>
      </c>
      <c r="N2" s="56" t="str">
        <f>HYPERLINK("https://drive.google.com/file/d/1Lc6jbepVo4dX3ghjnFaVj7I0mqrzoDet/view?usp=drivesdk","1ASPRT2022")</f>
        <v>1ASPRT2022</v>
      </c>
      <c r="O2" s="4" t="s">
        <v>724</v>
      </c>
    </row>
    <row r="3">
      <c r="A3" s="72">
        <v>2.0</v>
      </c>
      <c r="B3" s="72" t="s">
        <v>4209</v>
      </c>
      <c r="C3" s="72" t="s">
        <v>4216</v>
      </c>
      <c r="D3" s="72" t="str">
        <f t="shared" si="1"/>
        <v>Mohammed Huzaif Barkati</v>
      </c>
      <c r="E3" s="72" t="s">
        <v>4217</v>
      </c>
      <c r="F3" s="4" t="s">
        <v>4212</v>
      </c>
      <c r="G3" s="4" t="s">
        <v>22</v>
      </c>
      <c r="H3" s="4">
        <v>2022.0</v>
      </c>
      <c r="I3" s="53" t="str">
        <f t="shared" si="2"/>
        <v>2ASPRT2022</v>
      </c>
      <c r="J3" s="54" t="s">
        <v>4213</v>
      </c>
      <c r="K3" s="5" t="s">
        <v>24</v>
      </c>
      <c r="L3" s="4" t="s">
        <v>4218</v>
      </c>
      <c r="M3" s="55" t="s">
        <v>4219</v>
      </c>
      <c r="N3" s="56" t="str">
        <f>HYPERLINK("https://drive.google.com/file/d/1MkCormJvw7jZNLroCby8T1V91X53eV36/view?usp=drivesdk","2ASPRT2022")</f>
        <v>2ASPRT2022</v>
      </c>
      <c r="O3" s="4" t="s">
        <v>724</v>
      </c>
    </row>
    <row r="4">
      <c r="A4" s="72">
        <v>3.0</v>
      </c>
      <c r="B4" s="72" t="s">
        <v>4220</v>
      </c>
      <c r="C4" s="72" t="s">
        <v>1676</v>
      </c>
      <c r="D4" s="72" t="str">
        <f t="shared" si="1"/>
        <v>Outreach Parsec</v>
      </c>
      <c r="E4" s="72" t="s">
        <v>1677</v>
      </c>
      <c r="F4" s="4" t="s">
        <v>4212</v>
      </c>
      <c r="G4" s="4" t="s">
        <v>22</v>
      </c>
      <c r="H4" s="4">
        <v>2022.0</v>
      </c>
      <c r="I4" s="53" t="str">
        <f t="shared" si="2"/>
        <v>3ASPRT2022</v>
      </c>
      <c r="J4" s="54" t="s">
        <v>4213</v>
      </c>
      <c r="K4" s="5" t="s">
        <v>24</v>
      </c>
      <c r="L4" s="4" t="s">
        <v>4221</v>
      </c>
      <c r="M4" s="55" t="s">
        <v>4222</v>
      </c>
      <c r="N4" s="56" t="str">
        <f>HYPERLINK("https://drive.google.com/file/d/1QjbyqiVLAMDkcdW--8COfXAy2ytp3ylm/view?usp=drivesdk","3ASPRT2022")</f>
        <v>3ASPRT2022</v>
      </c>
      <c r="O4" s="4" t="s">
        <v>754</v>
      </c>
    </row>
    <row r="5">
      <c r="A5" s="72">
        <v>4.0</v>
      </c>
      <c r="B5" s="72" t="s">
        <v>4220</v>
      </c>
      <c r="C5" s="72" t="s">
        <v>4223</v>
      </c>
      <c r="D5" s="72" t="str">
        <f t="shared" si="1"/>
        <v>Random For Seo</v>
      </c>
      <c r="E5" s="72" t="s">
        <v>4224</v>
      </c>
      <c r="F5" s="4" t="s">
        <v>4212</v>
      </c>
      <c r="G5" s="4" t="s">
        <v>22</v>
      </c>
      <c r="H5" s="4">
        <v>2022.0</v>
      </c>
      <c r="I5" s="53" t="str">
        <f t="shared" si="2"/>
        <v>4ASPRT2022</v>
      </c>
      <c r="J5" s="54" t="s">
        <v>4213</v>
      </c>
      <c r="K5" s="5" t="s">
        <v>24</v>
      </c>
      <c r="L5" s="4" t="s">
        <v>4225</v>
      </c>
      <c r="M5" s="55" t="s">
        <v>4226</v>
      </c>
      <c r="N5" s="56" t="str">
        <f>HYPERLINK("https://drive.google.com/file/d/19xRPtqc23aILYBawwJDNgcdqECQnJDeZ/view?usp=drivesdk","4ASPRT2022")</f>
        <v>4ASPRT2022</v>
      </c>
      <c r="O5" s="4" t="s">
        <v>754</v>
      </c>
    </row>
    <row r="6">
      <c r="A6" s="72">
        <v>5.0</v>
      </c>
      <c r="B6" s="72" t="s">
        <v>4227</v>
      </c>
      <c r="C6" s="72" t="s">
        <v>4228</v>
      </c>
      <c r="D6" s="72" t="str">
        <f t="shared" si="1"/>
        <v>Sedhuraman V</v>
      </c>
      <c r="E6" s="72" t="s">
        <v>4229</v>
      </c>
      <c r="F6" s="4" t="s">
        <v>4212</v>
      </c>
      <c r="G6" s="4" t="s">
        <v>22</v>
      </c>
      <c r="H6" s="4">
        <v>2022.0</v>
      </c>
      <c r="I6" s="53" t="str">
        <f t="shared" si="2"/>
        <v>5ASPRT2022</v>
      </c>
      <c r="J6" s="54" t="s">
        <v>4213</v>
      </c>
      <c r="K6" s="5" t="s">
        <v>24</v>
      </c>
      <c r="L6" s="4" t="s">
        <v>4230</v>
      </c>
      <c r="M6" s="55" t="s">
        <v>4231</v>
      </c>
      <c r="N6" s="56" t="str">
        <f>HYPERLINK("https://drive.google.com/file/d/1AiYxlyUUXvz9i2LJhWupSWJfAx3sCn5S/view?usp=drivesdk","5ASPRT2022")</f>
        <v>5ASPRT2022</v>
      </c>
      <c r="O6" s="4" t="s">
        <v>754</v>
      </c>
    </row>
    <row r="7">
      <c r="A7" s="72">
        <v>6.0</v>
      </c>
      <c r="B7" s="72" t="s">
        <v>4227</v>
      </c>
      <c r="C7" s="72" t="s">
        <v>4232</v>
      </c>
      <c r="D7" s="72" t="str">
        <f t="shared" si="1"/>
        <v>Ragavan B</v>
      </c>
      <c r="E7" s="72" t="s">
        <v>4233</v>
      </c>
      <c r="F7" s="4" t="s">
        <v>4212</v>
      </c>
      <c r="G7" s="4" t="s">
        <v>22</v>
      </c>
      <c r="H7" s="4">
        <v>2022.0</v>
      </c>
      <c r="I7" s="53" t="str">
        <f t="shared" si="2"/>
        <v>6ASPRT2022</v>
      </c>
      <c r="J7" s="54" t="s">
        <v>4213</v>
      </c>
      <c r="K7" s="5" t="s">
        <v>24</v>
      </c>
      <c r="L7" s="4" t="s">
        <v>4234</v>
      </c>
      <c r="M7" s="55" t="s">
        <v>4235</v>
      </c>
      <c r="N7" s="56" t="str">
        <f>HYPERLINK("https://drive.google.com/file/d/1CobEJVkcQZvscYM-XAj55PeBDix7uaei/view?usp=drivesdk","6ASPRT2022")</f>
        <v>6ASPRT2022</v>
      </c>
      <c r="O7" s="4" t="s">
        <v>754</v>
      </c>
    </row>
    <row r="8">
      <c r="A8" s="72">
        <v>7.0</v>
      </c>
      <c r="B8" s="72" t="s">
        <v>2094</v>
      </c>
      <c r="C8" s="72" t="s">
        <v>1251</v>
      </c>
      <c r="D8" s="72" t="str">
        <f t="shared" si="1"/>
        <v>Parth Gulati</v>
      </c>
      <c r="E8" s="72" t="s">
        <v>1252</v>
      </c>
      <c r="F8" s="4" t="s">
        <v>4212</v>
      </c>
      <c r="G8" s="4" t="s">
        <v>22</v>
      </c>
      <c r="H8" s="4">
        <v>2022.0</v>
      </c>
      <c r="I8" s="53" t="str">
        <f t="shared" si="2"/>
        <v>7ASPRT2022</v>
      </c>
      <c r="J8" s="54" t="s">
        <v>4213</v>
      </c>
      <c r="K8" s="5" t="s">
        <v>24</v>
      </c>
      <c r="L8" s="4" t="s">
        <v>4236</v>
      </c>
      <c r="M8" s="55" t="s">
        <v>4237</v>
      </c>
      <c r="N8" s="56" t="str">
        <f>HYPERLINK("https://drive.google.com/file/d/17TpdTH2y4PuJBltR1A8EnGBhrPevpkoN/view?usp=drivesdk","7ASPRT2022")</f>
        <v>7ASPRT2022</v>
      </c>
      <c r="O8" s="4" t="s">
        <v>754</v>
      </c>
    </row>
    <row r="9">
      <c r="A9" s="72">
        <v>8.0</v>
      </c>
      <c r="B9" s="72" t="s">
        <v>2094</v>
      </c>
      <c r="C9" s="72" t="s">
        <v>2097</v>
      </c>
      <c r="D9" s="72" t="str">
        <f t="shared" si="1"/>
        <v>Parth</v>
      </c>
      <c r="E9" s="72" t="s">
        <v>2098</v>
      </c>
      <c r="F9" s="4" t="s">
        <v>4212</v>
      </c>
      <c r="G9" s="4" t="s">
        <v>22</v>
      </c>
      <c r="H9" s="4">
        <v>2022.0</v>
      </c>
      <c r="I9" s="53" t="str">
        <f t="shared" si="2"/>
        <v>8ASPRT2022</v>
      </c>
      <c r="J9" s="54" t="s">
        <v>4213</v>
      </c>
      <c r="K9" s="5" t="s">
        <v>24</v>
      </c>
      <c r="L9" s="4" t="s">
        <v>4238</v>
      </c>
      <c r="M9" s="55" t="s">
        <v>4239</v>
      </c>
      <c r="N9" s="56" t="str">
        <f>HYPERLINK("https://drive.google.com/file/d/1jGicm2tcd4cnIq8TGW0eX3Oi-tKllCCJ/view?usp=drivesdk","8ASPRT2022")</f>
        <v>8ASPRT2022</v>
      </c>
      <c r="O9" s="4" t="s">
        <v>754</v>
      </c>
    </row>
    <row r="10">
      <c r="A10" s="72">
        <v>9.0</v>
      </c>
      <c r="B10" s="72" t="s">
        <v>4240</v>
      </c>
      <c r="C10" s="72" t="s">
        <v>4241</v>
      </c>
      <c r="D10" s="72" t="str">
        <f t="shared" si="1"/>
        <v>Ishaan Taneja</v>
      </c>
      <c r="E10" s="72" t="s">
        <v>4242</v>
      </c>
      <c r="F10" s="4" t="s">
        <v>4212</v>
      </c>
      <c r="G10" s="4" t="s">
        <v>22</v>
      </c>
      <c r="H10" s="4">
        <v>2022.0</v>
      </c>
      <c r="I10" s="53" t="str">
        <f t="shared" si="2"/>
        <v>9ASPRT2022</v>
      </c>
      <c r="J10" s="54" t="s">
        <v>4213</v>
      </c>
      <c r="K10" s="5" t="s">
        <v>24</v>
      </c>
      <c r="L10" s="4" t="s">
        <v>4243</v>
      </c>
      <c r="M10" s="55" t="s">
        <v>4244</v>
      </c>
      <c r="N10" s="56" t="str">
        <f>HYPERLINK("https://drive.google.com/file/d/1jERyzIJkQH6IKf217_Lwm6RJDJ93MmAa/view?usp=drivesdk","9ASPRT2022")</f>
        <v>9ASPRT2022</v>
      </c>
      <c r="O10" s="4" t="s">
        <v>777</v>
      </c>
    </row>
    <row r="11">
      <c r="A11" s="72">
        <v>10.0</v>
      </c>
      <c r="B11" s="72" t="s">
        <v>4240</v>
      </c>
      <c r="C11" s="72" t="s">
        <v>4245</v>
      </c>
      <c r="D11" s="72" t="str">
        <f t="shared" si="1"/>
        <v>Khush Ramdev</v>
      </c>
      <c r="E11" s="72" t="s">
        <v>4246</v>
      </c>
      <c r="F11" s="4" t="s">
        <v>4212</v>
      </c>
      <c r="G11" s="4" t="s">
        <v>22</v>
      </c>
      <c r="H11" s="4">
        <v>2022.0</v>
      </c>
      <c r="I11" s="53" t="str">
        <f t="shared" si="2"/>
        <v>10ASPRT2022</v>
      </c>
      <c r="J11" s="54" t="s">
        <v>4213</v>
      </c>
      <c r="K11" s="5" t="s">
        <v>24</v>
      </c>
      <c r="L11" s="4" t="s">
        <v>4247</v>
      </c>
      <c r="M11" s="55" t="s">
        <v>4248</v>
      </c>
      <c r="N11" s="56" t="str">
        <f>HYPERLINK("https://drive.google.com/file/d/1nQc1W52sko0PqFw0vOyOw63NYls1Qbkn/view?usp=drivesdk","10ASPRT2022")</f>
        <v>10ASPRT2022</v>
      </c>
      <c r="O11" s="4" t="s">
        <v>777</v>
      </c>
    </row>
    <row r="12">
      <c r="A12" s="72">
        <v>11.0</v>
      </c>
      <c r="B12" s="72" t="s">
        <v>4240</v>
      </c>
      <c r="C12" s="72" t="s">
        <v>4249</v>
      </c>
      <c r="D12" s="72" t="str">
        <f t="shared" si="1"/>
        <v>Raunak Jasrasaria</v>
      </c>
      <c r="E12" s="72" t="s">
        <v>4250</v>
      </c>
      <c r="F12" s="4" t="s">
        <v>4212</v>
      </c>
      <c r="G12" s="4" t="s">
        <v>22</v>
      </c>
      <c r="H12" s="4">
        <v>2022.0</v>
      </c>
      <c r="I12" s="53" t="str">
        <f t="shared" si="2"/>
        <v>11ASPRT2022</v>
      </c>
      <c r="J12" s="54" t="s">
        <v>4213</v>
      </c>
      <c r="K12" s="5" t="s">
        <v>24</v>
      </c>
      <c r="L12" s="4" t="s">
        <v>4251</v>
      </c>
      <c r="M12" s="55" t="s">
        <v>4252</v>
      </c>
      <c r="N12" s="56" t="str">
        <f>HYPERLINK("https://drive.google.com/file/d/1-IgrAoLlr71G04xIjQAXOxa5cNModNik/view?usp=drivesdk","11ASPRT2022")</f>
        <v>11ASPRT2022</v>
      </c>
      <c r="O12" s="4" t="s">
        <v>777</v>
      </c>
    </row>
    <row r="13">
      <c r="A13" s="72">
        <v>12.0</v>
      </c>
      <c r="B13" s="72" t="s">
        <v>4253</v>
      </c>
      <c r="C13" s="72" t="s">
        <v>1100</v>
      </c>
      <c r="D13" s="72" t="str">
        <f t="shared" si="1"/>
        <v>Mayank Mittal</v>
      </c>
      <c r="E13" s="72" t="s">
        <v>1101</v>
      </c>
      <c r="F13" s="4" t="s">
        <v>4212</v>
      </c>
      <c r="G13" s="4" t="s">
        <v>22</v>
      </c>
      <c r="H13" s="4">
        <v>2022.0</v>
      </c>
      <c r="I13" s="53" t="str">
        <f t="shared" si="2"/>
        <v>12ASPRT2022</v>
      </c>
      <c r="J13" s="54" t="s">
        <v>4213</v>
      </c>
      <c r="K13" s="5" t="s">
        <v>24</v>
      </c>
      <c r="L13" s="4" t="s">
        <v>4254</v>
      </c>
      <c r="M13" s="55" t="s">
        <v>4255</v>
      </c>
      <c r="N13" s="56" t="str">
        <f>HYPERLINK("https://drive.google.com/file/d/1SkhWEc4M2s1p4IYJcvPz-xuFhai98HWO/view?usp=drivesdk","12ASPRT2022")</f>
        <v>12ASPRT2022</v>
      </c>
      <c r="O13" s="4" t="s">
        <v>777</v>
      </c>
    </row>
    <row r="14">
      <c r="A14" s="72">
        <v>13.0</v>
      </c>
      <c r="B14" s="72" t="s">
        <v>4253</v>
      </c>
      <c r="C14" s="72" t="s">
        <v>4256</v>
      </c>
      <c r="D14" s="72" t="str">
        <f t="shared" si="1"/>
        <v>Swapnil Agrawal</v>
      </c>
      <c r="E14" s="72" t="s">
        <v>4257</v>
      </c>
      <c r="F14" s="4" t="s">
        <v>4212</v>
      </c>
      <c r="G14" s="4" t="s">
        <v>22</v>
      </c>
      <c r="H14" s="4">
        <v>2022.0</v>
      </c>
      <c r="I14" s="53" t="str">
        <f t="shared" si="2"/>
        <v>13ASPRT2022</v>
      </c>
      <c r="J14" s="54" t="s">
        <v>4213</v>
      </c>
      <c r="K14" s="5" t="s">
        <v>24</v>
      </c>
      <c r="L14" s="4" t="s">
        <v>4258</v>
      </c>
      <c r="M14" s="55" t="s">
        <v>4259</v>
      </c>
      <c r="N14" s="56" t="str">
        <f>HYPERLINK("https://drive.google.com/file/d/1drZy_4FMJ8uIK6Bx34lfvOGwYQ6cfVAH/view?usp=drivesdk","13ASPRT2022")</f>
        <v>13ASPRT2022</v>
      </c>
      <c r="O14" s="4" t="s">
        <v>777</v>
      </c>
    </row>
    <row r="15">
      <c r="A15" s="72">
        <v>14.0</v>
      </c>
      <c r="B15" s="72" t="s">
        <v>4260</v>
      </c>
      <c r="C15" s="72" t="s">
        <v>4261</v>
      </c>
      <c r="D15" s="72" t="str">
        <f t="shared" si="1"/>
        <v>Pragyan Paramita Rath</v>
      </c>
      <c r="E15" s="72" t="s">
        <v>4262</v>
      </c>
      <c r="F15" s="4" t="s">
        <v>4212</v>
      </c>
      <c r="G15" s="4" t="s">
        <v>22</v>
      </c>
      <c r="H15" s="4">
        <v>2022.0</v>
      </c>
      <c r="I15" s="53" t="str">
        <f t="shared" si="2"/>
        <v>14ASPRT2022</v>
      </c>
      <c r="J15" s="54" t="s">
        <v>4213</v>
      </c>
      <c r="K15" s="5" t="s">
        <v>24</v>
      </c>
      <c r="L15" s="4" t="s">
        <v>4263</v>
      </c>
      <c r="M15" s="55" t="s">
        <v>4264</v>
      </c>
      <c r="N15" s="56" t="str">
        <f>HYPERLINK("https://drive.google.com/file/d/1KAsO9mw4YMejd2hKCxIJpOBu2a5ycEn6/view?usp=drivesdk","14ASPRT2022")</f>
        <v>14ASPRT2022</v>
      </c>
      <c r="O15" s="4" t="s">
        <v>777</v>
      </c>
    </row>
    <row r="16">
      <c r="A16" s="72">
        <v>15.0</v>
      </c>
      <c r="B16" s="72" t="s">
        <v>4260</v>
      </c>
      <c r="C16" s="72" t="s">
        <v>4265</v>
      </c>
      <c r="D16" s="72" t="str">
        <f t="shared" si="1"/>
        <v>Arushi Thakur</v>
      </c>
      <c r="E16" s="72" t="s">
        <v>4266</v>
      </c>
      <c r="F16" s="4" t="s">
        <v>4212</v>
      </c>
      <c r="G16" s="4" t="s">
        <v>22</v>
      </c>
      <c r="H16" s="4">
        <v>2022.0</v>
      </c>
      <c r="I16" s="53" t="str">
        <f t="shared" si="2"/>
        <v>15ASPRT2022</v>
      </c>
      <c r="J16" s="54" t="s">
        <v>4213</v>
      </c>
      <c r="K16" s="5" t="s">
        <v>24</v>
      </c>
      <c r="L16" s="4" t="s">
        <v>4267</v>
      </c>
      <c r="M16" s="55" t="s">
        <v>4268</v>
      </c>
      <c r="N16" s="56" t="str">
        <f>HYPERLINK("https://drive.google.com/file/d/1PVhMViAuSHia8_UbBy6hOb8x0ShFeJCg/view?usp=drivesdk","15ASPRT2022")</f>
        <v>15ASPRT2022</v>
      </c>
      <c r="O16" s="4" t="s">
        <v>777</v>
      </c>
    </row>
    <row r="17">
      <c r="A17" s="72">
        <v>16.0</v>
      </c>
      <c r="B17" s="72" t="s">
        <v>4269</v>
      </c>
      <c r="C17" s="72" t="s">
        <v>4270</v>
      </c>
      <c r="D17" s="72" t="str">
        <f t="shared" si="1"/>
        <v>Anish Kumar Mukherjee</v>
      </c>
      <c r="E17" s="72" t="s">
        <v>4271</v>
      </c>
      <c r="F17" s="4" t="s">
        <v>4212</v>
      </c>
      <c r="G17" s="4" t="s">
        <v>22</v>
      </c>
      <c r="H17" s="4">
        <v>2022.0</v>
      </c>
      <c r="I17" s="53" t="str">
        <f t="shared" si="2"/>
        <v>16ASPRT2022</v>
      </c>
      <c r="J17" s="54" t="s">
        <v>4213</v>
      </c>
      <c r="K17" s="5" t="s">
        <v>24</v>
      </c>
      <c r="L17" s="4" t="s">
        <v>4272</v>
      </c>
      <c r="M17" s="55" t="s">
        <v>4273</v>
      </c>
      <c r="N17" s="56" t="str">
        <f>HYPERLINK("https://drive.google.com/file/d/1puTW3cFBg01k7mgqYQqTxQNGcZex5AXk/view?usp=drivesdk","16ASPRT2022")</f>
        <v>16ASPRT2022</v>
      </c>
      <c r="O17" s="4" t="s">
        <v>804</v>
      </c>
    </row>
    <row r="18">
      <c r="A18" s="72">
        <v>17.0</v>
      </c>
      <c r="B18" s="72" t="s">
        <v>4269</v>
      </c>
      <c r="C18" s="72" t="s">
        <v>4274</v>
      </c>
      <c r="D18" s="72" t="str">
        <f t="shared" si="1"/>
        <v>Disha Rathod</v>
      </c>
      <c r="E18" s="72" t="s">
        <v>4275</v>
      </c>
      <c r="F18" s="4" t="s">
        <v>4212</v>
      </c>
      <c r="G18" s="4" t="s">
        <v>22</v>
      </c>
      <c r="H18" s="4">
        <v>2022.0</v>
      </c>
      <c r="I18" s="53" t="str">
        <f t="shared" si="2"/>
        <v>17ASPRT2022</v>
      </c>
      <c r="J18" s="54" t="s">
        <v>4213</v>
      </c>
      <c r="K18" s="5" t="s">
        <v>24</v>
      </c>
      <c r="L18" s="4" t="s">
        <v>4276</v>
      </c>
      <c r="M18" s="55" t="s">
        <v>4277</v>
      </c>
      <c r="N18" s="56" t="str">
        <f>HYPERLINK("https://drive.google.com/file/d/16RwsHJvSTfTO7OrsCoSZy50rdEx5cOzv/view?usp=drivesdk","17ASPRT2022")</f>
        <v>17ASPRT2022</v>
      </c>
      <c r="O18" s="4" t="s">
        <v>804</v>
      </c>
    </row>
    <row r="19">
      <c r="A19" s="72">
        <v>18.0</v>
      </c>
      <c r="B19" s="72" t="s">
        <v>4269</v>
      </c>
      <c r="C19" s="72" t="s">
        <v>4278</v>
      </c>
      <c r="D19" s="72" t="str">
        <f t="shared" si="1"/>
        <v>Nidhi Baoney</v>
      </c>
      <c r="E19" s="72" t="s">
        <v>4279</v>
      </c>
      <c r="F19" s="4" t="s">
        <v>4212</v>
      </c>
      <c r="G19" s="4" t="s">
        <v>22</v>
      </c>
      <c r="H19" s="4">
        <v>2022.0</v>
      </c>
      <c r="I19" s="53" t="str">
        <f t="shared" si="2"/>
        <v>18ASPRT2022</v>
      </c>
      <c r="J19" s="54" t="s">
        <v>4213</v>
      </c>
      <c r="K19" s="5" t="s">
        <v>24</v>
      </c>
      <c r="L19" s="4" t="s">
        <v>4280</v>
      </c>
      <c r="M19" s="55" t="s">
        <v>4281</v>
      </c>
      <c r="N19" s="56" t="str">
        <f>HYPERLINK("https://drive.google.com/file/d/17O-Ywlq3J2YcVSpiaWbGwjN-CBPj9C4L/view?usp=drivesdk","18ASPRT2022")</f>
        <v>18ASPRT2022</v>
      </c>
      <c r="O19" s="4" t="s">
        <v>804</v>
      </c>
    </row>
    <row r="20">
      <c r="A20" s="72">
        <v>19.0</v>
      </c>
      <c r="B20" s="72" t="s">
        <v>4282</v>
      </c>
      <c r="C20" s="72" t="s">
        <v>4283</v>
      </c>
      <c r="D20" s="72" t="str">
        <f t="shared" si="1"/>
        <v>Tejas Malode</v>
      </c>
      <c r="E20" s="72" t="s">
        <v>4284</v>
      </c>
      <c r="F20" s="4" t="s">
        <v>4212</v>
      </c>
      <c r="G20" s="4" t="s">
        <v>22</v>
      </c>
      <c r="H20" s="4">
        <v>2022.0</v>
      </c>
      <c r="I20" s="53" t="str">
        <f t="shared" si="2"/>
        <v>19ASPRT2022</v>
      </c>
      <c r="J20" s="54" t="s">
        <v>4213</v>
      </c>
      <c r="K20" s="5" t="s">
        <v>24</v>
      </c>
      <c r="L20" s="4" t="s">
        <v>4285</v>
      </c>
      <c r="M20" s="55" t="s">
        <v>4286</v>
      </c>
      <c r="N20" s="56" t="str">
        <f>HYPERLINK("https://drive.google.com/file/d/1uzcfSrm09OQXTgUuD8oA77fVB-h5-iqd/view?usp=drivesdk","19ASPRT2022")</f>
        <v>19ASPRT2022</v>
      </c>
      <c r="O20" s="4" t="s">
        <v>804</v>
      </c>
    </row>
    <row r="21">
      <c r="A21" s="72">
        <v>20.0</v>
      </c>
      <c r="B21" s="72" t="s">
        <v>4282</v>
      </c>
      <c r="C21" s="72" t="s">
        <v>4287</v>
      </c>
      <c r="D21" s="72" t="str">
        <f t="shared" si="1"/>
        <v>Nakul Zoting</v>
      </c>
      <c r="E21" s="72" t="s">
        <v>4288</v>
      </c>
      <c r="F21" s="4" t="s">
        <v>4212</v>
      </c>
      <c r="G21" s="4" t="s">
        <v>22</v>
      </c>
      <c r="H21" s="4">
        <v>2022.0</v>
      </c>
      <c r="I21" s="53" t="str">
        <f t="shared" si="2"/>
        <v>20ASPRT2022</v>
      </c>
      <c r="J21" s="54" t="s">
        <v>4213</v>
      </c>
      <c r="K21" s="5" t="s">
        <v>24</v>
      </c>
      <c r="L21" s="4" t="s">
        <v>4289</v>
      </c>
      <c r="M21" s="55" t="s">
        <v>4290</v>
      </c>
      <c r="N21" s="56" t="str">
        <f>HYPERLINK("https://drive.google.com/file/d/1u7WMS10uMFQimakNmibONS1poc4JsYpS/view?usp=drivesdk","20ASPRT2022")</f>
        <v>20ASPRT2022</v>
      </c>
      <c r="O21" s="4" t="s">
        <v>804</v>
      </c>
    </row>
    <row r="22">
      <c r="A22" s="72">
        <v>21.0</v>
      </c>
      <c r="B22" s="72" t="s">
        <v>2043</v>
      </c>
      <c r="C22" s="72" t="s">
        <v>963</v>
      </c>
      <c r="D22" s="72" t="str">
        <f t="shared" si="1"/>
        <v>Teja Duddupudi</v>
      </c>
      <c r="E22" s="72" t="s">
        <v>964</v>
      </c>
      <c r="F22" s="4" t="s">
        <v>4212</v>
      </c>
      <c r="G22" s="4" t="s">
        <v>22</v>
      </c>
      <c r="H22" s="4">
        <v>2022.0</v>
      </c>
      <c r="I22" s="53" t="str">
        <f t="shared" si="2"/>
        <v>21ASPRT2022</v>
      </c>
      <c r="J22" s="54" t="s">
        <v>4213</v>
      </c>
      <c r="K22" s="5" t="s">
        <v>24</v>
      </c>
      <c r="L22" s="4" t="s">
        <v>4291</v>
      </c>
      <c r="M22" s="55" t="s">
        <v>4292</v>
      </c>
      <c r="N22" s="56" t="str">
        <f>HYPERLINK("https://drive.google.com/file/d/18HALJ6vmOOx4oit1mCXEvuoVzqvyj83d/view?usp=drivesdk","21ASPRT2022")</f>
        <v>21ASPRT2022</v>
      </c>
      <c r="O22" s="4" t="s">
        <v>804</v>
      </c>
    </row>
    <row r="23">
      <c r="A23" s="72">
        <v>22.0</v>
      </c>
      <c r="B23" s="72" t="s">
        <v>2043</v>
      </c>
      <c r="C23" s="72" t="s">
        <v>2046</v>
      </c>
      <c r="D23" s="72" t="str">
        <f t="shared" si="1"/>
        <v>Hanamant Kori</v>
      </c>
      <c r="E23" s="72" t="s">
        <v>2047</v>
      </c>
      <c r="F23" s="4" t="s">
        <v>4212</v>
      </c>
      <c r="G23" s="4" t="s">
        <v>22</v>
      </c>
      <c r="H23" s="4">
        <v>2022.0</v>
      </c>
      <c r="I23" s="53" t="str">
        <f t="shared" si="2"/>
        <v>22ASPRT2022</v>
      </c>
      <c r="J23" s="54" t="s">
        <v>4213</v>
      </c>
      <c r="K23" s="5" t="s">
        <v>24</v>
      </c>
      <c r="L23" s="4" t="s">
        <v>4293</v>
      </c>
      <c r="M23" s="55" t="s">
        <v>4294</v>
      </c>
      <c r="N23" s="56" t="str">
        <f>HYPERLINK("https://drive.google.com/file/d/1-ynCBJ8gbTjxTzdEIwV43dIUoqIP1_l5/view?usp=drivesdk","22ASPRT2022")</f>
        <v>22ASPRT2022</v>
      </c>
      <c r="O23" s="4" t="s">
        <v>821</v>
      </c>
    </row>
    <row r="24">
      <c r="A24" s="72">
        <v>23.0</v>
      </c>
      <c r="B24" s="72" t="s">
        <v>4295</v>
      </c>
      <c r="C24" s="72" t="s">
        <v>4296</v>
      </c>
      <c r="D24" s="72" t="str">
        <f t="shared" si="1"/>
        <v>Preksha Mogra</v>
      </c>
      <c r="E24" s="72" t="s">
        <v>4297</v>
      </c>
      <c r="F24" s="4" t="s">
        <v>4212</v>
      </c>
      <c r="G24" s="4" t="s">
        <v>22</v>
      </c>
      <c r="H24" s="4">
        <v>2022.0</v>
      </c>
      <c r="I24" s="53" t="str">
        <f t="shared" si="2"/>
        <v>23ASPRT2022</v>
      </c>
      <c r="J24" s="54" t="s">
        <v>4213</v>
      </c>
      <c r="K24" s="5" t="s">
        <v>24</v>
      </c>
      <c r="L24" s="4" t="s">
        <v>4298</v>
      </c>
      <c r="M24" s="55" t="s">
        <v>4299</v>
      </c>
      <c r="N24" s="56" t="str">
        <f>HYPERLINK("https://drive.google.com/file/d/1K1BgtjA4TRfydMHm7RJhhMeVnurFkzk5/view?usp=drivesdk","23ASPRT2022")</f>
        <v>23ASPRT2022</v>
      </c>
      <c r="O24" s="4" t="s">
        <v>821</v>
      </c>
    </row>
    <row r="25">
      <c r="A25" s="72">
        <v>24.0</v>
      </c>
      <c r="B25" s="72" t="s">
        <v>4295</v>
      </c>
      <c r="C25" s="72" t="s">
        <v>4300</v>
      </c>
      <c r="D25" s="72" t="str">
        <f t="shared" si="1"/>
        <v>Jinisha Jain</v>
      </c>
      <c r="E25" s="72" t="s">
        <v>4301</v>
      </c>
      <c r="F25" s="4" t="s">
        <v>4212</v>
      </c>
      <c r="G25" s="4" t="s">
        <v>22</v>
      </c>
      <c r="H25" s="4">
        <v>2022.0</v>
      </c>
      <c r="I25" s="53" t="str">
        <f t="shared" si="2"/>
        <v>24ASPRT2022</v>
      </c>
      <c r="J25" s="54" t="s">
        <v>4213</v>
      </c>
      <c r="K25" s="5" t="s">
        <v>24</v>
      </c>
      <c r="L25" s="4" t="s">
        <v>4302</v>
      </c>
      <c r="M25" s="55" t="s">
        <v>4303</v>
      </c>
      <c r="N25" s="56" t="str">
        <f>HYPERLINK("https://drive.google.com/file/d/1GzzS_YYgwjm1rJds17ec5qcOi2YdP8fZ/view?usp=drivesdk","24ASPRT2022")</f>
        <v>24ASPRT2022</v>
      </c>
      <c r="O25" s="4" t="s">
        <v>821</v>
      </c>
    </row>
    <row r="26">
      <c r="A26" s="72">
        <v>25.0</v>
      </c>
      <c r="B26" s="72" t="s">
        <v>4295</v>
      </c>
      <c r="C26" s="72" t="s">
        <v>4304</v>
      </c>
      <c r="D26" s="72" t="str">
        <f t="shared" si="1"/>
        <v>Sakshi Vashishtha</v>
      </c>
      <c r="E26" s="72" t="s">
        <v>4305</v>
      </c>
      <c r="F26" s="4" t="s">
        <v>4212</v>
      </c>
      <c r="G26" s="4" t="s">
        <v>22</v>
      </c>
      <c r="H26" s="4">
        <v>2022.0</v>
      </c>
      <c r="I26" s="53" t="str">
        <f t="shared" si="2"/>
        <v>25ASPRT2022</v>
      </c>
      <c r="J26" s="54" t="s">
        <v>4213</v>
      </c>
      <c r="K26" s="5" t="s">
        <v>24</v>
      </c>
      <c r="L26" s="4" t="s">
        <v>4306</v>
      </c>
      <c r="M26" s="55" t="s">
        <v>4307</v>
      </c>
      <c r="N26" s="56" t="str">
        <f>HYPERLINK("https://drive.google.com/file/d/1FYOgCkCoMLzD10IRL-D7-T7OiZAP_swk/view?usp=drivesdk","25ASPRT2022")</f>
        <v>25ASPRT2022</v>
      </c>
      <c r="O26" s="4" t="s">
        <v>821</v>
      </c>
    </row>
    <row r="27">
      <c r="A27" s="72">
        <v>26.0</v>
      </c>
      <c r="B27" s="72" t="s">
        <v>4308</v>
      </c>
      <c r="C27" s="72" t="s">
        <v>4309</v>
      </c>
      <c r="D27" s="72" t="str">
        <f t="shared" si="1"/>
        <v>Sunetra Bhattacharyya</v>
      </c>
      <c r="E27" s="72" t="s">
        <v>4310</v>
      </c>
      <c r="F27" s="4" t="s">
        <v>4212</v>
      </c>
      <c r="G27" s="4" t="s">
        <v>22</v>
      </c>
      <c r="H27" s="4">
        <v>2022.0</v>
      </c>
      <c r="I27" s="53" t="str">
        <f t="shared" si="2"/>
        <v>26ASPRT2022</v>
      </c>
      <c r="J27" s="54" t="s">
        <v>4213</v>
      </c>
      <c r="K27" s="5" t="s">
        <v>24</v>
      </c>
      <c r="L27" s="4" t="s">
        <v>4311</v>
      </c>
      <c r="M27" s="55" t="s">
        <v>4312</v>
      </c>
      <c r="N27" s="56" t="str">
        <f>HYPERLINK("https://drive.google.com/file/d/1olFwFmNyIm5-EzNUDEzt3jkQAYF0oQqw/view?usp=drivesdk","26ASPRT2022")</f>
        <v>26ASPRT2022</v>
      </c>
      <c r="O27" s="4" t="s">
        <v>821</v>
      </c>
    </row>
    <row r="28">
      <c r="A28" s="72">
        <v>27.0</v>
      </c>
      <c r="B28" s="72" t="s">
        <v>4308</v>
      </c>
      <c r="C28" s="72" t="s">
        <v>4313</v>
      </c>
      <c r="D28" s="72" t="str">
        <f t="shared" si="1"/>
        <v>Shreya Ghosh</v>
      </c>
      <c r="E28" s="72" t="s">
        <v>4314</v>
      </c>
      <c r="F28" s="4" t="s">
        <v>4212</v>
      </c>
      <c r="G28" s="4" t="s">
        <v>22</v>
      </c>
      <c r="H28" s="4">
        <v>2022.0</v>
      </c>
      <c r="I28" s="53" t="str">
        <f t="shared" si="2"/>
        <v>27ASPRT2022</v>
      </c>
      <c r="J28" s="54" t="s">
        <v>4213</v>
      </c>
      <c r="K28" s="5" t="s">
        <v>24</v>
      </c>
      <c r="L28" s="4" t="s">
        <v>4315</v>
      </c>
      <c r="M28" s="55" t="s">
        <v>4316</v>
      </c>
      <c r="N28" s="56" t="str">
        <f>HYPERLINK("https://drive.google.com/file/d/1Vb_zKCX_wKdPXNsp0JEg1pCXmJMueEu0/view?usp=drivesdk","27ASPRT2022")</f>
        <v>27ASPRT2022</v>
      </c>
      <c r="O28" s="4" t="s">
        <v>848</v>
      </c>
    </row>
    <row r="29">
      <c r="A29" s="72">
        <v>28.0</v>
      </c>
      <c r="B29" s="72" t="s">
        <v>4308</v>
      </c>
      <c r="C29" s="72" t="s">
        <v>4317</v>
      </c>
      <c r="D29" s="72" t="str">
        <f t="shared" si="1"/>
        <v>Vipanchi Jain</v>
      </c>
      <c r="E29" s="72" t="s">
        <v>4318</v>
      </c>
      <c r="F29" s="4" t="s">
        <v>4212</v>
      </c>
      <c r="G29" s="4" t="s">
        <v>22</v>
      </c>
      <c r="H29" s="4">
        <v>2022.0</v>
      </c>
      <c r="I29" s="53" t="str">
        <f t="shared" si="2"/>
        <v>28ASPRT2022</v>
      </c>
      <c r="J29" s="54" t="s">
        <v>4213</v>
      </c>
      <c r="K29" s="5" t="s">
        <v>24</v>
      </c>
      <c r="L29" s="4" t="s">
        <v>4319</v>
      </c>
      <c r="M29" s="55" t="s">
        <v>4320</v>
      </c>
      <c r="N29" s="56" t="str">
        <f>HYPERLINK("https://drive.google.com/file/d/1MiGJO4Dd7H4KtOelDYYCEtHpIqdQjfx0/view?usp=drivesdk","28ASPRT2022")</f>
        <v>28ASPRT2022</v>
      </c>
      <c r="O29" s="4" t="s">
        <v>848</v>
      </c>
    </row>
    <row r="30">
      <c r="A30" s="72">
        <v>29.0</v>
      </c>
      <c r="B30" s="72" t="s">
        <v>4321</v>
      </c>
      <c r="C30" s="72" t="s">
        <v>4322</v>
      </c>
      <c r="D30" s="72" t="str">
        <f t="shared" si="1"/>
        <v>Nikhil Daryani</v>
      </c>
      <c r="E30" s="72" t="s">
        <v>4323</v>
      </c>
      <c r="F30" s="4" t="s">
        <v>4212</v>
      </c>
      <c r="G30" s="4" t="s">
        <v>22</v>
      </c>
      <c r="H30" s="4">
        <v>2022.0</v>
      </c>
      <c r="I30" s="53" t="str">
        <f t="shared" si="2"/>
        <v>29ASPRT2022</v>
      </c>
      <c r="J30" s="54" t="s">
        <v>4213</v>
      </c>
      <c r="K30" s="5" t="s">
        <v>24</v>
      </c>
      <c r="L30" s="4" t="s">
        <v>4324</v>
      </c>
      <c r="M30" s="55" t="s">
        <v>4325</v>
      </c>
      <c r="N30" s="56" t="str">
        <f>HYPERLINK("https://drive.google.com/file/d/1PLJ_tDp_5uql4wCRFZ_RElr16apzpLTP/view?usp=drivesdk","29ASPRT2022")</f>
        <v>29ASPRT2022</v>
      </c>
      <c r="O30" s="4" t="s">
        <v>848</v>
      </c>
    </row>
    <row r="31">
      <c r="A31" s="72">
        <v>30.0</v>
      </c>
      <c r="B31" s="72" t="s">
        <v>4321</v>
      </c>
      <c r="C31" s="72" t="s">
        <v>4326</v>
      </c>
      <c r="D31" s="72" t="str">
        <f t="shared" si="1"/>
        <v>Abhir Gola</v>
      </c>
      <c r="E31" s="72" t="s">
        <v>4327</v>
      </c>
      <c r="F31" s="4" t="s">
        <v>4212</v>
      </c>
      <c r="G31" s="4" t="s">
        <v>22</v>
      </c>
      <c r="H31" s="4">
        <v>2022.0</v>
      </c>
      <c r="I31" s="53" t="str">
        <f t="shared" si="2"/>
        <v>30ASPRT2022</v>
      </c>
      <c r="J31" s="54" t="s">
        <v>4213</v>
      </c>
      <c r="K31" s="5" t="s">
        <v>24</v>
      </c>
      <c r="L31" s="4" t="s">
        <v>4328</v>
      </c>
      <c r="M31" s="55" t="s">
        <v>4329</v>
      </c>
      <c r="N31" s="56" t="str">
        <f>HYPERLINK("https://drive.google.com/file/d/16L3xYr-J3vqi_-87F3XhpcB1JpRh_0K2/view?usp=drivesdk","30ASPRT2022")</f>
        <v>30ASPRT2022</v>
      </c>
      <c r="O31" s="4" t="s">
        <v>848</v>
      </c>
    </row>
    <row r="32">
      <c r="A32" s="72">
        <v>31.0</v>
      </c>
      <c r="B32" s="72" t="s">
        <v>4330</v>
      </c>
      <c r="C32" s="72" t="s">
        <v>4331</v>
      </c>
      <c r="D32" s="72" t="str">
        <f t="shared" si="1"/>
        <v>Aarti Paneru</v>
      </c>
      <c r="E32" s="72" t="s">
        <v>4332</v>
      </c>
      <c r="F32" s="4" t="s">
        <v>4212</v>
      </c>
      <c r="G32" s="4" t="s">
        <v>22</v>
      </c>
      <c r="H32" s="4">
        <v>2022.0</v>
      </c>
      <c r="I32" s="53" t="str">
        <f t="shared" si="2"/>
        <v>31ASPRT2022</v>
      </c>
      <c r="J32" s="54" t="s">
        <v>4213</v>
      </c>
      <c r="K32" s="5" t="s">
        <v>24</v>
      </c>
      <c r="L32" s="4" t="s">
        <v>4333</v>
      </c>
      <c r="M32" s="55" t="s">
        <v>4334</v>
      </c>
      <c r="N32" s="56" t="str">
        <f>HYPERLINK("https://drive.google.com/file/d/1mFV274lsbEB7-OP17Wl2quiVlUzazQv_/view?usp=drivesdk","31ASPRT2022")</f>
        <v>31ASPRT2022</v>
      </c>
      <c r="O32" s="4" t="s">
        <v>848</v>
      </c>
    </row>
    <row r="33">
      <c r="A33" s="72">
        <v>32.0</v>
      </c>
      <c r="B33" s="72" t="s">
        <v>4330</v>
      </c>
      <c r="C33" s="72" t="s">
        <v>4335</v>
      </c>
      <c r="D33" s="72" t="str">
        <f t="shared" si="1"/>
        <v>Vishal L</v>
      </c>
      <c r="E33" s="72" t="s">
        <v>4336</v>
      </c>
      <c r="F33" s="4" t="s">
        <v>4212</v>
      </c>
      <c r="G33" s="4" t="s">
        <v>22</v>
      </c>
      <c r="H33" s="4">
        <v>2022.0</v>
      </c>
      <c r="I33" s="53" t="str">
        <f t="shared" si="2"/>
        <v>32ASPRT2022</v>
      </c>
      <c r="J33" s="54" t="s">
        <v>4213</v>
      </c>
      <c r="K33" s="5" t="s">
        <v>24</v>
      </c>
      <c r="L33" s="4" t="s">
        <v>4337</v>
      </c>
      <c r="M33" s="55" t="s">
        <v>4338</v>
      </c>
      <c r="N33" s="56" t="str">
        <f>HYPERLINK("https://drive.google.com/file/d/1oLowb6LUCFyIoqqwVXtzACb7JAZaDijZ/view?usp=drivesdk","32ASPRT2022")</f>
        <v>32ASPRT2022</v>
      </c>
      <c r="O33" s="4" t="s">
        <v>875</v>
      </c>
    </row>
    <row r="34">
      <c r="A34" s="72">
        <v>33.0</v>
      </c>
      <c r="B34" s="72" t="s">
        <v>4339</v>
      </c>
      <c r="C34" s="72" t="s">
        <v>4340</v>
      </c>
      <c r="D34" s="72" t="str">
        <f t="shared" si="1"/>
        <v>Abhishek Acharjee</v>
      </c>
      <c r="E34" s="72" t="s">
        <v>4341</v>
      </c>
      <c r="F34" s="4" t="s">
        <v>4212</v>
      </c>
      <c r="G34" s="4" t="s">
        <v>22</v>
      </c>
      <c r="H34" s="4">
        <v>2022.0</v>
      </c>
      <c r="I34" s="53" t="str">
        <f t="shared" si="2"/>
        <v>33ASPRT2022</v>
      </c>
      <c r="J34" s="54" t="s">
        <v>4213</v>
      </c>
      <c r="K34" s="5" t="s">
        <v>24</v>
      </c>
      <c r="L34" s="4" t="s">
        <v>4342</v>
      </c>
      <c r="M34" s="55" t="s">
        <v>4343</v>
      </c>
      <c r="N34" s="56" t="str">
        <f>HYPERLINK("https://drive.google.com/file/d/1pWLeoUo4QZrvLuFSfpNTkfEpHyCk6KmB/view?usp=drivesdk","33ASPRT2022")</f>
        <v>33ASPRT2022</v>
      </c>
      <c r="O34" s="4" t="s">
        <v>875</v>
      </c>
    </row>
    <row r="35">
      <c r="A35" s="72">
        <v>34.0</v>
      </c>
      <c r="B35" s="72" t="s">
        <v>4339</v>
      </c>
      <c r="C35" s="72" t="s">
        <v>4344</v>
      </c>
      <c r="D35" s="72" t="str">
        <f t="shared" si="1"/>
        <v>Namit Gadge</v>
      </c>
      <c r="E35" s="72" t="s">
        <v>4345</v>
      </c>
      <c r="F35" s="4" t="s">
        <v>4212</v>
      </c>
      <c r="G35" s="4" t="s">
        <v>22</v>
      </c>
      <c r="H35" s="4">
        <v>2022.0</v>
      </c>
      <c r="I35" s="53" t="str">
        <f t="shared" si="2"/>
        <v>34ASPRT2022</v>
      </c>
      <c r="J35" s="54" t="s">
        <v>4213</v>
      </c>
      <c r="K35" s="5" t="s">
        <v>24</v>
      </c>
      <c r="L35" s="4" t="s">
        <v>4346</v>
      </c>
      <c r="M35" s="55" t="s">
        <v>4347</v>
      </c>
      <c r="N35" s="56" t="str">
        <f>HYPERLINK("https://drive.google.com/file/d/15syOQt8rYDM8TzzOnKdHOMB4Rf6LJzXx/view?usp=drivesdk","34ASPRT2022")</f>
        <v>34ASPRT2022</v>
      </c>
      <c r="O35" s="4" t="s">
        <v>875</v>
      </c>
    </row>
    <row r="36">
      <c r="A36" s="72">
        <v>35.0</v>
      </c>
      <c r="B36" s="72" t="s">
        <v>4339</v>
      </c>
      <c r="C36" s="72" t="s">
        <v>4348</v>
      </c>
      <c r="D36" s="72" t="str">
        <f t="shared" si="1"/>
        <v>Rutvik Modi</v>
      </c>
      <c r="E36" s="72" t="s">
        <v>4349</v>
      </c>
      <c r="F36" s="4" t="s">
        <v>4212</v>
      </c>
      <c r="G36" s="4" t="s">
        <v>22</v>
      </c>
      <c r="H36" s="4">
        <v>2022.0</v>
      </c>
      <c r="I36" s="53" t="str">
        <f t="shared" si="2"/>
        <v>35ASPRT2022</v>
      </c>
      <c r="J36" s="54" t="s">
        <v>4213</v>
      </c>
      <c r="K36" s="5" t="s">
        <v>24</v>
      </c>
      <c r="L36" s="4" t="s">
        <v>4350</v>
      </c>
      <c r="M36" s="55" t="s">
        <v>4351</v>
      </c>
      <c r="N36" s="56" t="str">
        <f>HYPERLINK("https://drive.google.com/file/d/1f_tIsnu1nlCELmLL1ymm1CWahn3FrzA3/view?usp=drivesdk","35ASPRT2022")</f>
        <v>35ASPRT2022</v>
      </c>
      <c r="O36" s="4" t="s">
        <v>875</v>
      </c>
    </row>
    <row r="37">
      <c r="A37" s="72">
        <v>36.0</v>
      </c>
      <c r="B37" s="72" t="s">
        <v>4352</v>
      </c>
      <c r="C37" s="72" t="s">
        <v>4353</v>
      </c>
      <c r="D37" s="72" t="str">
        <f t="shared" si="1"/>
        <v>Rajeev Kumar Sinha</v>
      </c>
      <c r="E37" s="72" t="s">
        <v>2777</v>
      </c>
      <c r="F37" s="4" t="s">
        <v>4212</v>
      </c>
      <c r="G37" s="4" t="s">
        <v>22</v>
      </c>
      <c r="H37" s="4">
        <v>2022.0</v>
      </c>
      <c r="I37" s="53" t="str">
        <f t="shared" si="2"/>
        <v>36ASPRT2022</v>
      </c>
      <c r="J37" s="54" t="s">
        <v>4213</v>
      </c>
      <c r="K37" s="5" t="s">
        <v>24</v>
      </c>
      <c r="L37" s="4" t="s">
        <v>4354</v>
      </c>
      <c r="M37" s="55" t="s">
        <v>4355</v>
      </c>
      <c r="N37" s="56" t="str">
        <f>HYPERLINK("https://drive.google.com/file/d/1spqIAtvk5CSea7ZNY8pev93gGQ5pZnfy/view?usp=drivesdk","36ASPRT2022")</f>
        <v>36ASPRT2022</v>
      </c>
      <c r="O37" s="4" t="s">
        <v>897</v>
      </c>
    </row>
    <row r="38">
      <c r="A38" s="72">
        <v>37.0</v>
      </c>
      <c r="B38" s="72" t="s">
        <v>4352</v>
      </c>
      <c r="C38" s="72" t="s">
        <v>4356</v>
      </c>
      <c r="D38" s="72" t="str">
        <f t="shared" si="1"/>
        <v>Komal Kumari</v>
      </c>
      <c r="E38" s="72" t="s">
        <v>4357</v>
      </c>
      <c r="F38" s="4" t="s">
        <v>4212</v>
      </c>
      <c r="G38" s="4" t="s">
        <v>22</v>
      </c>
      <c r="H38" s="4">
        <v>2022.0</v>
      </c>
      <c r="I38" s="53" t="str">
        <f t="shared" si="2"/>
        <v>37ASPRT2022</v>
      </c>
      <c r="J38" s="54" t="s">
        <v>4213</v>
      </c>
      <c r="K38" s="5" t="s">
        <v>24</v>
      </c>
      <c r="L38" s="4" t="s">
        <v>4358</v>
      </c>
      <c r="M38" s="55" t="s">
        <v>4359</v>
      </c>
      <c r="N38" s="56" t="str">
        <f>HYPERLINK("https://drive.google.com/file/d/15rzlSIBc7qSNq1vdOFw76_n9GojLnIby/view?usp=drivesdk","37ASPRT2022")</f>
        <v>37ASPRT2022</v>
      </c>
      <c r="O38" s="4" t="s">
        <v>897</v>
      </c>
    </row>
    <row r="39">
      <c r="A39" s="72">
        <v>38.0</v>
      </c>
      <c r="B39" s="72" t="s">
        <v>4352</v>
      </c>
      <c r="C39" s="72" t="s">
        <v>4360</v>
      </c>
      <c r="D39" s="72" t="str">
        <f t="shared" si="1"/>
        <v>Tiya Sharma</v>
      </c>
      <c r="E39" s="72" t="s">
        <v>4361</v>
      </c>
      <c r="F39" s="4" t="s">
        <v>4212</v>
      </c>
      <c r="G39" s="4" t="s">
        <v>22</v>
      </c>
      <c r="H39" s="4">
        <v>2022.0</v>
      </c>
      <c r="I39" s="53" t="str">
        <f t="shared" si="2"/>
        <v>38ASPRT2022</v>
      </c>
      <c r="J39" s="54" t="s">
        <v>4213</v>
      </c>
      <c r="K39" s="5" t="s">
        <v>24</v>
      </c>
      <c r="L39" s="4" t="s">
        <v>4362</v>
      </c>
      <c r="M39" s="55" t="s">
        <v>4363</v>
      </c>
      <c r="N39" s="56" t="str">
        <f>HYPERLINK("https://drive.google.com/file/d/1hwSuJOEneSS3Yr5XYNxe98ChPUgukl5N/view?usp=drivesdk","38ASPRT2022")</f>
        <v>38ASPRT2022</v>
      </c>
      <c r="O39" s="4" t="s">
        <v>897</v>
      </c>
    </row>
    <row r="40">
      <c r="A40" s="72">
        <v>39.0</v>
      </c>
      <c r="B40" s="72" t="s">
        <v>2413</v>
      </c>
      <c r="C40" s="72" t="s">
        <v>1362</v>
      </c>
      <c r="D40" s="72" t="str">
        <f t="shared" si="1"/>
        <v>Aryan Rathore</v>
      </c>
      <c r="E40" s="72" t="s">
        <v>1363</v>
      </c>
      <c r="F40" s="4" t="s">
        <v>4212</v>
      </c>
      <c r="G40" s="4" t="s">
        <v>22</v>
      </c>
      <c r="H40" s="4">
        <v>2022.0</v>
      </c>
      <c r="I40" s="53" t="str">
        <f t="shared" si="2"/>
        <v>39ASPRT2022</v>
      </c>
      <c r="J40" s="54" t="s">
        <v>4213</v>
      </c>
      <c r="K40" s="5" t="s">
        <v>24</v>
      </c>
      <c r="L40" s="4" t="s">
        <v>4364</v>
      </c>
      <c r="M40" s="55" t="s">
        <v>4365</v>
      </c>
      <c r="N40" s="56" t="str">
        <f>HYPERLINK("https://drive.google.com/file/d/1AC7LAaln9KPAWit55ylGFYUsjVdrUxhn/view?usp=drivesdk","39ASPRT2022")</f>
        <v>39ASPRT2022</v>
      </c>
      <c r="O40" s="4" t="s">
        <v>897</v>
      </c>
    </row>
    <row r="41">
      <c r="A41" s="72">
        <v>40.0</v>
      </c>
      <c r="B41" s="72" t="s">
        <v>2413</v>
      </c>
      <c r="C41" s="72" t="s">
        <v>1362</v>
      </c>
      <c r="D41" s="72" t="str">
        <f t="shared" si="1"/>
        <v>Aryan Rathore</v>
      </c>
      <c r="E41" s="72" t="s">
        <v>2416</v>
      </c>
      <c r="F41" s="4" t="s">
        <v>4212</v>
      </c>
      <c r="G41" s="4" t="s">
        <v>22</v>
      </c>
      <c r="H41" s="4">
        <v>2022.0</v>
      </c>
      <c r="I41" s="53" t="str">
        <f t="shared" si="2"/>
        <v>40ASPRT2022</v>
      </c>
      <c r="J41" s="54" t="s">
        <v>4213</v>
      </c>
      <c r="K41" s="5" t="s">
        <v>24</v>
      </c>
      <c r="L41" s="4" t="s">
        <v>4366</v>
      </c>
      <c r="M41" s="55" t="s">
        <v>4367</v>
      </c>
      <c r="N41" s="56" t="str">
        <f>HYPERLINK("https://drive.google.com/file/d/1YNqk9zmNmTIL8K_H2GIejUjgSLrN5ukd/view?usp=drivesdk","40ASPRT2022")</f>
        <v>40ASPRT2022</v>
      </c>
      <c r="O41" s="4" t="s">
        <v>897</v>
      </c>
    </row>
    <row r="42">
      <c r="A42" s="72">
        <v>41.0</v>
      </c>
      <c r="B42" s="72" t="s">
        <v>4368</v>
      </c>
      <c r="C42" s="72" t="s">
        <v>4368</v>
      </c>
      <c r="D42" s="72" t="str">
        <f t="shared" si="1"/>
        <v>Niheeth Thummala</v>
      </c>
      <c r="E42" s="72" t="s">
        <v>4369</v>
      </c>
      <c r="F42" s="4" t="s">
        <v>4212</v>
      </c>
      <c r="G42" s="4" t="s">
        <v>22</v>
      </c>
      <c r="H42" s="4">
        <v>2022.0</v>
      </c>
      <c r="I42" s="53" t="str">
        <f t="shared" si="2"/>
        <v>41ASPRT2022</v>
      </c>
      <c r="J42" s="54" t="s">
        <v>4213</v>
      </c>
      <c r="K42" s="5" t="s">
        <v>24</v>
      </c>
      <c r="L42" s="4" t="s">
        <v>4370</v>
      </c>
      <c r="M42" s="55" t="s">
        <v>4371</v>
      </c>
      <c r="N42" s="56" t="str">
        <f>HYPERLINK("https://drive.google.com/file/d/10jPAXhUebxe7o-Q-qgVA8dLQ2bw7y4X-/view?usp=drivesdk","41ASPRT2022")</f>
        <v>41ASPRT2022</v>
      </c>
      <c r="O42" s="4" t="s">
        <v>897</v>
      </c>
    </row>
    <row r="43">
      <c r="A43" s="72">
        <v>42.0</v>
      </c>
      <c r="B43" s="72" t="s">
        <v>4368</v>
      </c>
      <c r="C43" s="72" t="s">
        <v>4372</v>
      </c>
      <c r="D43" s="72" t="str">
        <f t="shared" si="1"/>
        <v>Sirish Sekhar</v>
      </c>
      <c r="E43" s="72" t="s">
        <v>4373</v>
      </c>
      <c r="F43" s="4" t="s">
        <v>4212</v>
      </c>
      <c r="G43" s="4" t="s">
        <v>22</v>
      </c>
      <c r="H43" s="4">
        <v>2022.0</v>
      </c>
      <c r="I43" s="53" t="str">
        <f t="shared" si="2"/>
        <v>42ASPRT2022</v>
      </c>
      <c r="J43" s="54" t="s">
        <v>4213</v>
      </c>
      <c r="K43" s="5" t="s">
        <v>24</v>
      </c>
      <c r="L43" s="4" t="s">
        <v>4374</v>
      </c>
      <c r="M43" s="55" t="s">
        <v>4375</v>
      </c>
      <c r="N43" s="56" t="str">
        <f>HYPERLINK("https://drive.google.com/file/d/1G8CC3zfKliEiYRE7C7Tn788mBIjhERs5/view?usp=drivesdk","42ASPRT2022")</f>
        <v>42ASPRT2022</v>
      </c>
      <c r="O43" s="4" t="s">
        <v>929</v>
      </c>
    </row>
    <row r="44">
      <c r="A44" s="72">
        <v>43.0</v>
      </c>
      <c r="B44" s="72" t="s">
        <v>4368</v>
      </c>
      <c r="C44" s="72" t="s">
        <v>4376</v>
      </c>
      <c r="D44" s="72" t="str">
        <f t="shared" si="1"/>
        <v>Jakku Prasanna Kumar Reddy</v>
      </c>
      <c r="E44" s="72" t="s">
        <v>4377</v>
      </c>
      <c r="F44" s="4" t="s">
        <v>4212</v>
      </c>
      <c r="G44" s="4" t="s">
        <v>22</v>
      </c>
      <c r="H44" s="4">
        <v>2022.0</v>
      </c>
      <c r="I44" s="53" t="str">
        <f t="shared" si="2"/>
        <v>43ASPRT2022</v>
      </c>
      <c r="J44" s="54" t="s">
        <v>4213</v>
      </c>
      <c r="K44" s="5" t="s">
        <v>24</v>
      </c>
      <c r="L44" s="4" t="s">
        <v>4378</v>
      </c>
      <c r="M44" s="55" t="s">
        <v>4379</v>
      </c>
      <c r="N44" s="56" t="str">
        <f>HYPERLINK("https://drive.google.com/file/d/1_wb3YJgDsAYK3Ctc-_LNN3zFn1szonQ-/view?usp=drivesdk","43ASPRT2022")</f>
        <v>43ASPRT2022</v>
      </c>
      <c r="O44" s="4" t="s">
        <v>929</v>
      </c>
    </row>
    <row r="45">
      <c r="A45" s="72">
        <v>44.0</v>
      </c>
      <c r="B45" s="72" t="s">
        <v>2666</v>
      </c>
      <c r="C45" s="72" t="s">
        <v>2671</v>
      </c>
      <c r="D45" s="72" t="str">
        <f t="shared" si="1"/>
        <v>Akash Anand</v>
      </c>
      <c r="E45" s="72" t="s">
        <v>2672</v>
      </c>
      <c r="F45" s="4" t="s">
        <v>4212</v>
      </c>
      <c r="G45" s="4" t="s">
        <v>22</v>
      </c>
      <c r="H45" s="4">
        <v>2022.0</v>
      </c>
      <c r="I45" s="53" t="str">
        <f t="shared" si="2"/>
        <v>44ASPRT2022</v>
      </c>
      <c r="J45" s="54" t="s">
        <v>4213</v>
      </c>
      <c r="K45" s="5" t="s">
        <v>24</v>
      </c>
      <c r="L45" s="4" t="s">
        <v>4380</v>
      </c>
      <c r="M45" s="55" t="s">
        <v>4381</v>
      </c>
      <c r="N45" s="56" t="str">
        <f>HYPERLINK("https://drive.google.com/file/d/16M_GG59RYcThr6ft5n-J6UBxvEd4UTCX/view?usp=drivesdk","44ASPRT2022")</f>
        <v>44ASPRT2022</v>
      </c>
      <c r="O45" s="4" t="s">
        <v>929</v>
      </c>
    </row>
    <row r="46">
      <c r="A46" s="72">
        <v>45.0</v>
      </c>
      <c r="B46" s="72" t="s">
        <v>2666</v>
      </c>
      <c r="C46" s="72" t="s">
        <v>2667</v>
      </c>
      <c r="D46" s="72" t="str">
        <f t="shared" si="1"/>
        <v>Suyash Gaurav</v>
      </c>
      <c r="E46" s="72" t="s">
        <v>2668</v>
      </c>
      <c r="F46" s="4" t="s">
        <v>4212</v>
      </c>
      <c r="G46" s="4" t="s">
        <v>22</v>
      </c>
      <c r="H46" s="4">
        <v>2022.0</v>
      </c>
      <c r="I46" s="53" t="str">
        <f t="shared" si="2"/>
        <v>45ASPRT2022</v>
      </c>
      <c r="J46" s="54" t="s">
        <v>4213</v>
      </c>
      <c r="K46" s="5" t="s">
        <v>24</v>
      </c>
      <c r="L46" s="4" t="s">
        <v>4382</v>
      </c>
      <c r="M46" s="55" t="s">
        <v>4383</v>
      </c>
      <c r="N46" s="56" t="str">
        <f>HYPERLINK("https://drive.google.com/file/d/1h4ThzltR4dKoGPICx_BMsWbDlCX5T27n/view?usp=drivesdk","45ASPRT2022")</f>
        <v>45ASPRT2022</v>
      </c>
      <c r="O46" s="4" t="s">
        <v>929</v>
      </c>
    </row>
    <row r="47">
      <c r="A47" s="72">
        <v>46.0</v>
      </c>
      <c r="B47" s="72" t="s">
        <v>2666</v>
      </c>
      <c r="C47" s="72" t="s">
        <v>4384</v>
      </c>
      <c r="D47" s="72" t="str">
        <f t="shared" si="1"/>
        <v>Nitin Vangipuram</v>
      </c>
      <c r="E47" s="72" t="s">
        <v>4385</v>
      </c>
      <c r="F47" s="4" t="s">
        <v>4212</v>
      </c>
      <c r="G47" s="4" t="s">
        <v>22</v>
      </c>
      <c r="H47" s="4">
        <v>2022.0</v>
      </c>
      <c r="I47" s="53" t="str">
        <f t="shared" si="2"/>
        <v>46ASPRT2022</v>
      </c>
      <c r="J47" s="54" t="s">
        <v>4213</v>
      </c>
      <c r="K47" s="5" t="s">
        <v>24</v>
      </c>
      <c r="L47" s="4" t="s">
        <v>4386</v>
      </c>
      <c r="M47" s="55" t="s">
        <v>4387</v>
      </c>
      <c r="N47" s="56" t="str">
        <f>HYPERLINK("https://drive.google.com/file/d/1Osy0Dgi-D3LPFjhuA7E3GEL4ywjrXZh5/view?usp=drivesdk","46ASPRT2022")</f>
        <v>46ASPRT2022</v>
      </c>
      <c r="O47" s="4" t="s">
        <v>929</v>
      </c>
    </row>
    <row r="48">
      <c r="A48" s="72">
        <v>47.0</v>
      </c>
      <c r="B48" s="72" t="s">
        <v>4388</v>
      </c>
      <c r="C48" s="72" t="s">
        <v>4389</v>
      </c>
      <c r="D48" s="72" t="str">
        <f t="shared" si="1"/>
        <v>Nimisha Singh</v>
      </c>
      <c r="E48" s="72" t="s">
        <v>4390</v>
      </c>
      <c r="F48" s="4" t="s">
        <v>4212</v>
      </c>
      <c r="G48" s="4" t="s">
        <v>22</v>
      </c>
      <c r="H48" s="4">
        <v>2022.0</v>
      </c>
      <c r="I48" s="53" t="str">
        <f t="shared" si="2"/>
        <v>47ASPRT2022</v>
      </c>
      <c r="J48" s="54" t="s">
        <v>4213</v>
      </c>
      <c r="K48" s="5" t="s">
        <v>24</v>
      </c>
      <c r="L48" s="4" t="s">
        <v>4391</v>
      </c>
      <c r="M48" s="55" t="s">
        <v>4392</v>
      </c>
      <c r="N48" s="56" t="str">
        <f>HYPERLINK("https://drive.google.com/file/d/1E1C5K3zgmGDUxtHEQmtvpTi5nIwpdVzG/view?usp=drivesdk","47ASPRT2022")</f>
        <v>47ASPRT2022</v>
      </c>
      <c r="O48" s="4" t="s">
        <v>929</v>
      </c>
    </row>
    <row r="49">
      <c r="A49" s="72">
        <v>48.0</v>
      </c>
      <c r="B49" s="72" t="s">
        <v>4388</v>
      </c>
      <c r="C49" s="72" t="s">
        <v>4393</v>
      </c>
      <c r="D49" s="72" t="str">
        <f t="shared" si="1"/>
        <v>Bhavna Chavan</v>
      </c>
      <c r="E49" s="72" t="s">
        <v>4394</v>
      </c>
      <c r="F49" s="4" t="s">
        <v>4212</v>
      </c>
      <c r="G49" s="4" t="s">
        <v>22</v>
      </c>
      <c r="H49" s="4">
        <v>2022.0</v>
      </c>
      <c r="I49" s="53" t="str">
        <f t="shared" si="2"/>
        <v>48ASPRT2022</v>
      </c>
      <c r="J49" s="54" t="s">
        <v>4213</v>
      </c>
      <c r="K49" s="5" t="s">
        <v>24</v>
      </c>
      <c r="L49" s="4" t="s">
        <v>4395</v>
      </c>
      <c r="M49" s="55" t="s">
        <v>4396</v>
      </c>
      <c r="N49" s="56" t="str">
        <f>HYPERLINK("https://drive.google.com/file/d/1uGKJWrHlLQ6xhqgUdZ-DP6CjHPnxh0-B/view?usp=drivesdk","48ASPRT2022")</f>
        <v>48ASPRT2022</v>
      </c>
      <c r="O49" s="4" t="s">
        <v>929</v>
      </c>
    </row>
    <row r="50">
      <c r="A50" s="72">
        <v>49.0</v>
      </c>
      <c r="B50" s="72" t="s">
        <v>4388</v>
      </c>
      <c r="C50" s="72" t="s">
        <v>4397</v>
      </c>
      <c r="D50" s="72" t="str">
        <f t="shared" si="1"/>
        <v>Nakshatra Patil</v>
      </c>
      <c r="E50" s="72" t="s">
        <v>4398</v>
      </c>
      <c r="F50" s="4" t="s">
        <v>4212</v>
      </c>
      <c r="G50" s="4" t="s">
        <v>22</v>
      </c>
      <c r="H50" s="4">
        <v>2022.0</v>
      </c>
      <c r="I50" s="53" t="str">
        <f t="shared" si="2"/>
        <v>49ASPRT2022</v>
      </c>
      <c r="J50" s="54" t="s">
        <v>4213</v>
      </c>
      <c r="K50" s="5" t="s">
        <v>24</v>
      </c>
      <c r="L50" s="4" t="s">
        <v>4399</v>
      </c>
      <c r="M50" s="55" t="s">
        <v>4400</v>
      </c>
      <c r="N50" s="56" t="str">
        <f>HYPERLINK("https://drive.google.com/file/d/1j3cRUPtEVJQlkZBljVwFgdFjpT15YjkE/view?usp=drivesdk","49ASPRT2022")</f>
        <v>49ASPRT2022</v>
      </c>
      <c r="O50" s="4" t="s">
        <v>949</v>
      </c>
    </row>
    <row r="51">
      <c r="A51" s="72">
        <v>50.0</v>
      </c>
      <c r="B51" s="72" t="s">
        <v>4401</v>
      </c>
      <c r="C51" s="72" t="s">
        <v>4402</v>
      </c>
      <c r="D51" s="72" t="str">
        <f t="shared" si="1"/>
        <v>Lakshita Bagoria</v>
      </c>
      <c r="E51" s="72" t="s">
        <v>4403</v>
      </c>
      <c r="F51" s="4" t="s">
        <v>4212</v>
      </c>
      <c r="G51" s="4" t="s">
        <v>22</v>
      </c>
      <c r="H51" s="4">
        <v>2022.0</v>
      </c>
      <c r="I51" s="53" t="str">
        <f t="shared" si="2"/>
        <v>50ASPRT2022</v>
      </c>
      <c r="J51" s="54" t="s">
        <v>4213</v>
      </c>
      <c r="K51" s="5" t="s">
        <v>24</v>
      </c>
      <c r="L51" s="4" t="s">
        <v>4404</v>
      </c>
      <c r="M51" s="55" t="s">
        <v>4405</v>
      </c>
      <c r="N51" s="56" t="str">
        <f>HYPERLINK("https://drive.google.com/file/d/1keAgg9aSef74GQI7L69cgYAL7IIyUuex/view?usp=drivesdk","50ASPRT2022")</f>
        <v>50ASPRT2022</v>
      </c>
      <c r="O51" s="4" t="s">
        <v>949</v>
      </c>
    </row>
    <row r="52">
      <c r="A52" s="72">
        <v>51.0</v>
      </c>
      <c r="B52" s="72" t="s">
        <v>4401</v>
      </c>
      <c r="C52" s="72" t="s">
        <v>4406</v>
      </c>
      <c r="D52" s="72" t="str">
        <f t="shared" si="1"/>
        <v>Rishabhdhwaj Bharadwaj</v>
      </c>
      <c r="E52" s="72" t="s">
        <v>4407</v>
      </c>
      <c r="F52" s="4" t="s">
        <v>4212</v>
      </c>
      <c r="G52" s="4" t="s">
        <v>22</v>
      </c>
      <c r="H52" s="4">
        <v>2022.0</v>
      </c>
      <c r="I52" s="53" t="str">
        <f t="shared" si="2"/>
        <v>51ASPRT2022</v>
      </c>
      <c r="J52" s="54" t="s">
        <v>4213</v>
      </c>
      <c r="K52" s="5" t="s">
        <v>24</v>
      </c>
      <c r="L52" s="4" t="s">
        <v>4408</v>
      </c>
      <c r="M52" s="55" t="s">
        <v>4409</v>
      </c>
      <c r="N52" s="56" t="str">
        <f>HYPERLINK("https://drive.google.com/file/d/1ZFajY7solKDg7pDfEGfCwFNcVSBCTp6-/view?usp=drivesdk","51ASPRT2022")</f>
        <v>51ASPRT2022</v>
      </c>
      <c r="O52" s="4" t="s">
        <v>949</v>
      </c>
    </row>
    <row r="53">
      <c r="A53" s="72">
        <v>52.0</v>
      </c>
      <c r="B53" s="72" t="s">
        <v>4410</v>
      </c>
      <c r="C53" s="72" t="s">
        <v>4411</v>
      </c>
      <c r="D53" s="72" t="str">
        <f t="shared" si="1"/>
        <v>Chiman Deka</v>
      </c>
      <c r="E53" s="72" t="s">
        <v>4412</v>
      </c>
      <c r="F53" s="4" t="s">
        <v>4212</v>
      </c>
      <c r="G53" s="4" t="s">
        <v>22</v>
      </c>
      <c r="H53" s="4">
        <v>2022.0</v>
      </c>
      <c r="I53" s="53" t="str">
        <f t="shared" si="2"/>
        <v>52ASPRT2022</v>
      </c>
      <c r="J53" s="54" t="s">
        <v>4213</v>
      </c>
      <c r="K53" s="5" t="s">
        <v>24</v>
      </c>
      <c r="L53" s="4" t="s">
        <v>4413</v>
      </c>
      <c r="M53" s="55" t="s">
        <v>4414</v>
      </c>
      <c r="N53" s="56" t="str">
        <f>HYPERLINK("https://drive.google.com/file/d/1HlGYkTTgvKBhQdCCP3gfXyOY8B-b_XUb/view?usp=drivesdk","52ASPRT2022")</f>
        <v>52ASPRT2022</v>
      </c>
      <c r="O53" s="4" t="s">
        <v>949</v>
      </c>
    </row>
    <row r="54">
      <c r="A54" s="72">
        <v>53.0</v>
      </c>
      <c r="B54" s="72" t="s">
        <v>4410</v>
      </c>
      <c r="C54" s="72" t="s">
        <v>4415</v>
      </c>
      <c r="D54" s="72" t="str">
        <f t="shared" si="1"/>
        <v>Trilosan Boro</v>
      </c>
      <c r="E54" s="72" t="s">
        <v>4416</v>
      </c>
      <c r="F54" s="4" t="s">
        <v>4212</v>
      </c>
      <c r="G54" s="4" t="s">
        <v>22</v>
      </c>
      <c r="H54" s="4">
        <v>2022.0</v>
      </c>
      <c r="I54" s="53" t="str">
        <f t="shared" si="2"/>
        <v>53ASPRT2022</v>
      </c>
      <c r="J54" s="54" t="s">
        <v>4213</v>
      </c>
      <c r="K54" s="5" t="s">
        <v>24</v>
      </c>
      <c r="L54" s="4" t="s">
        <v>4417</v>
      </c>
      <c r="M54" s="55" t="s">
        <v>4418</v>
      </c>
      <c r="N54" s="56" t="str">
        <f>HYPERLINK("https://drive.google.com/file/d/1qgwHAyPBqf2cTmogQj5lTlaSQndqagL2/view?usp=drivesdk","53ASPRT2022")</f>
        <v>53ASPRT2022</v>
      </c>
      <c r="O54" s="4" t="s">
        <v>949</v>
      </c>
    </row>
    <row r="55">
      <c r="A55" s="72">
        <v>54.0</v>
      </c>
      <c r="B55" s="72" t="s">
        <v>4419</v>
      </c>
      <c r="C55" s="72" t="s">
        <v>4420</v>
      </c>
      <c r="D55" s="72" t="str">
        <f t="shared" si="1"/>
        <v>Devensh Raj</v>
      </c>
      <c r="E55" s="72" t="s">
        <v>4421</v>
      </c>
      <c r="F55" s="4" t="s">
        <v>4212</v>
      </c>
      <c r="G55" s="4" t="s">
        <v>22</v>
      </c>
      <c r="H55" s="4">
        <v>2022.0</v>
      </c>
      <c r="I55" s="53" t="str">
        <f t="shared" si="2"/>
        <v>54ASPRT2022</v>
      </c>
      <c r="J55" s="54" t="s">
        <v>4213</v>
      </c>
      <c r="K55" s="5" t="s">
        <v>24</v>
      </c>
      <c r="L55" s="4" t="s">
        <v>4422</v>
      </c>
      <c r="M55" s="55" t="s">
        <v>4423</v>
      </c>
      <c r="N55" s="56" t="str">
        <f>HYPERLINK("https://drive.google.com/file/d/1m784NUxS0kI9-u4RDMFuipUAZstp4e9E/view?usp=drivesdk","54ASPRT2022")</f>
        <v>54ASPRT2022</v>
      </c>
      <c r="O55" s="4" t="s">
        <v>949</v>
      </c>
    </row>
    <row r="56">
      <c r="A56" s="72">
        <v>55.0</v>
      </c>
      <c r="B56" s="72" t="s">
        <v>4419</v>
      </c>
      <c r="C56" s="72" t="s">
        <v>4424</v>
      </c>
      <c r="D56" s="72" t="str">
        <f t="shared" si="1"/>
        <v>Safar Par</v>
      </c>
      <c r="E56" s="72" t="s">
        <v>4425</v>
      </c>
      <c r="F56" s="4" t="s">
        <v>4212</v>
      </c>
      <c r="G56" s="4" t="s">
        <v>22</v>
      </c>
      <c r="H56" s="4">
        <v>2022.0</v>
      </c>
      <c r="I56" s="53" t="str">
        <f t="shared" si="2"/>
        <v>55ASPRT2022</v>
      </c>
      <c r="J56" s="54" t="s">
        <v>4213</v>
      </c>
      <c r="K56" s="5" t="s">
        <v>24</v>
      </c>
      <c r="L56" s="4" t="s">
        <v>4426</v>
      </c>
      <c r="M56" s="55" t="s">
        <v>4427</v>
      </c>
      <c r="N56" s="56" t="str">
        <f>HYPERLINK("https://drive.google.com/file/d/1AfKBtyVPWkP-z8E0u1BPiBc9LBGrO0SW/view?usp=drivesdk","55ASPRT2022")</f>
        <v>55ASPRT2022</v>
      </c>
      <c r="O56" s="4" t="s">
        <v>976</v>
      </c>
    </row>
    <row r="57">
      <c r="A57" s="72">
        <v>56.0</v>
      </c>
      <c r="B57" s="72" t="s">
        <v>4428</v>
      </c>
      <c r="C57" s="72" t="s">
        <v>892</v>
      </c>
      <c r="D57" s="72" t="str">
        <f t="shared" si="1"/>
        <v>Aryan Gupta</v>
      </c>
      <c r="E57" s="72" t="s">
        <v>4429</v>
      </c>
      <c r="F57" s="4" t="s">
        <v>4212</v>
      </c>
      <c r="G57" s="4" t="s">
        <v>22</v>
      </c>
      <c r="H57" s="4">
        <v>2022.0</v>
      </c>
      <c r="I57" s="53" t="str">
        <f t="shared" si="2"/>
        <v>56ASPRT2022</v>
      </c>
      <c r="J57" s="54" t="s">
        <v>4213</v>
      </c>
      <c r="K57" s="5" t="s">
        <v>24</v>
      </c>
      <c r="L57" s="4" t="s">
        <v>4430</v>
      </c>
      <c r="M57" s="55" t="s">
        <v>4431</v>
      </c>
      <c r="N57" s="56" t="str">
        <f>HYPERLINK("https://drive.google.com/file/d/1SwNJGjHt1A21j-49rLCb4jEdfybIBjWy/view?usp=drivesdk","56ASPRT2022")</f>
        <v>56ASPRT2022</v>
      </c>
      <c r="O57" s="4" t="s">
        <v>976</v>
      </c>
    </row>
    <row r="58">
      <c r="A58" s="72">
        <v>57.0</v>
      </c>
      <c r="B58" s="72" t="s">
        <v>4428</v>
      </c>
      <c r="C58" s="72" t="s">
        <v>4432</v>
      </c>
      <c r="D58" s="72" t="str">
        <f t="shared" si="1"/>
        <v>Ashwin Waghmare</v>
      </c>
      <c r="E58" s="72" t="s">
        <v>4433</v>
      </c>
      <c r="F58" s="4" t="s">
        <v>4212</v>
      </c>
      <c r="G58" s="4" t="s">
        <v>22</v>
      </c>
      <c r="H58" s="4">
        <v>2022.0</v>
      </c>
      <c r="I58" s="53" t="str">
        <f t="shared" si="2"/>
        <v>57ASPRT2022</v>
      </c>
      <c r="J58" s="54" t="s">
        <v>4213</v>
      </c>
      <c r="K58" s="5" t="s">
        <v>24</v>
      </c>
      <c r="L58" s="4" t="s">
        <v>4434</v>
      </c>
      <c r="M58" s="55" t="s">
        <v>4435</v>
      </c>
      <c r="N58" s="56" t="str">
        <f>HYPERLINK("https://drive.google.com/file/d/1ImMPiZgbgP4-09RQw9TI-N_61l14rkmN/view?usp=drivesdk","57ASPRT2022")</f>
        <v>57ASPRT2022</v>
      </c>
      <c r="O58" s="4" t="s">
        <v>976</v>
      </c>
    </row>
    <row r="59">
      <c r="A59" s="72">
        <v>58.0</v>
      </c>
      <c r="B59" s="72" t="s">
        <v>4428</v>
      </c>
      <c r="C59" s="72" t="s">
        <v>4436</v>
      </c>
      <c r="D59" s="72" t="str">
        <f t="shared" si="1"/>
        <v>Talluri Geetham Sai Charan</v>
      </c>
      <c r="E59" s="72" t="s">
        <v>4437</v>
      </c>
      <c r="F59" s="4" t="s">
        <v>4212</v>
      </c>
      <c r="G59" s="4" t="s">
        <v>22</v>
      </c>
      <c r="H59" s="4">
        <v>2022.0</v>
      </c>
      <c r="I59" s="53" t="str">
        <f t="shared" si="2"/>
        <v>58ASPRT2022</v>
      </c>
      <c r="J59" s="54" t="s">
        <v>4213</v>
      </c>
      <c r="K59" s="5" t="s">
        <v>24</v>
      </c>
      <c r="L59" s="4" t="s">
        <v>4438</v>
      </c>
      <c r="M59" s="55" t="s">
        <v>4439</v>
      </c>
      <c r="N59" s="56" t="str">
        <f>HYPERLINK("https://drive.google.com/file/d/15lObMoVLIaO8UwNem0uLKt43TO8TkD7n/view?usp=drivesdk","58ASPRT2022")</f>
        <v>58ASPRT2022</v>
      </c>
      <c r="O59" s="4" t="s">
        <v>976</v>
      </c>
    </row>
    <row r="60">
      <c r="A60" s="72">
        <v>59.0</v>
      </c>
      <c r="B60" s="72" t="s">
        <v>4440</v>
      </c>
      <c r="C60" s="72" t="s">
        <v>4441</v>
      </c>
      <c r="D60" s="72" t="str">
        <f t="shared" si="1"/>
        <v>Rashmi Kumari</v>
      </c>
      <c r="E60" s="72" t="s">
        <v>4442</v>
      </c>
      <c r="F60" s="4" t="s">
        <v>4212</v>
      </c>
      <c r="G60" s="4" t="s">
        <v>22</v>
      </c>
      <c r="H60" s="4">
        <v>2022.0</v>
      </c>
      <c r="I60" s="53" t="str">
        <f t="shared" si="2"/>
        <v>59ASPRT2022</v>
      </c>
      <c r="J60" s="54" t="s">
        <v>4213</v>
      </c>
      <c r="K60" s="5" t="s">
        <v>24</v>
      </c>
      <c r="L60" s="4" t="s">
        <v>4443</v>
      </c>
      <c r="M60" s="55" t="s">
        <v>4444</v>
      </c>
      <c r="N60" s="56" t="str">
        <f>HYPERLINK("https://drive.google.com/file/d/1sLkz8oUQaa_eMFU2MnTAE4wg_DClc52B/view?usp=drivesdk","59ASPRT2022")</f>
        <v>59ASPRT2022</v>
      </c>
      <c r="O60" s="4" t="s">
        <v>976</v>
      </c>
    </row>
    <row r="61">
      <c r="A61" s="72">
        <v>60.0</v>
      </c>
      <c r="B61" s="72" t="s">
        <v>4440</v>
      </c>
      <c r="C61" s="72" t="s">
        <v>4445</v>
      </c>
      <c r="D61" s="72" t="str">
        <f t="shared" si="1"/>
        <v>Ravi Raj</v>
      </c>
      <c r="E61" s="72" t="s">
        <v>4446</v>
      </c>
      <c r="F61" s="4" t="s">
        <v>4212</v>
      </c>
      <c r="G61" s="4" t="s">
        <v>22</v>
      </c>
      <c r="H61" s="4">
        <v>2022.0</v>
      </c>
      <c r="I61" s="53" t="str">
        <f t="shared" si="2"/>
        <v>60ASPRT2022</v>
      </c>
      <c r="J61" s="54" t="s">
        <v>4213</v>
      </c>
      <c r="K61" s="5" t="s">
        <v>24</v>
      </c>
      <c r="L61" s="4" t="s">
        <v>4447</v>
      </c>
      <c r="M61" s="55" t="s">
        <v>4448</v>
      </c>
      <c r="N61" s="56" t="str">
        <f>HYPERLINK("https://drive.google.com/file/d/1VQc9l3Gp3FK7qJBgUpE38Ge82Yjmkq2Q/view?usp=drivesdk","60ASPRT2022")</f>
        <v>60ASPRT2022</v>
      </c>
      <c r="O61" s="4" t="s">
        <v>976</v>
      </c>
    </row>
    <row r="62">
      <c r="A62" s="72">
        <v>61.0</v>
      </c>
      <c r="B62" s="72" t="s">
        <v>3195</v>
      </c>
      <c r="C62" s="72" t="s">
        <v>4449</v>
      </c>
      <c r="D62" s="72" t="str">
        <f t="shared" si="1"/>
        <v>Varun Limaye</v>
      </c>
      <c r="E62" s="72" t="s">
        <v>2723</v>
      </c>
      <c r="F62" s="4" t="s">
        <v>4212</v>
      </c>
      <c r="G62" s="4" t="s">
        <v>22</v>
      </c>
      <c r="H62" s="4">
        <v>2022.0</v>
      </c>
      <c r="I62" s="53" t="str">
        <f t="shared" si="2"/>
        <v>61ASPRT2022</v>
      </c>
      <c r="J62" s="54" t="s">
        <v>4213</v>
      </c>
      <c r="K62" s="5" t="s">
        <v>24</v>
      </c>
      <c r="L62" s="4" t="s">
        <v>4450</v>
      </c>
      <c r="M62" s="55" t="s">
        <v>4451</v>
      </c>
      <c r="N62" s="56" t="str">
        <f>HYPERLINK("https://drive.google.com/file/d/1aWq0-fkr8ecHQ0IXUFRMUIZe_MI8Qr4y/view?usp=drivesdk","61ASPRT2022")</f>
        <v>61ASPRT2022</v>
      </c>
      <c r="O62" s="4" t="s">
        <v>1734</v>
      </c>
    </row>
    <row r="63">
      <c r="A63" s="72">
        <v>62.0</v>
      </c>
      <c r="B63" s="72" t="s">
        <v>3195</v>
      </c>
      <c r="C63" s="72" t="s">
        <v>4452</v>
      </c>
      <c r="D63" s="72" t="str">
        <f t="shared" si="1"/>
        <v>Darshan Deshmukh</v>
      </c>
      <c r="E63" s="72" t="s">
        <v>4453</v>
      </c>
      <c r="F63" s="4" t="s">
        <v>4212</v>
      </c>
      <c r="G63" s="4" t="s">
        <v>22</v>
      </c>
      <c r="H63" s="4">
        <v>2022.0</v>
      </c>
      <c r="I63" s="53" t="str">
        <f t="shared" si="2"/>
        <v>62ASPRT2022</v>
      </c>
      <c r="J63" s="54" t="s">
        <v>4213</v>
      </c>
      <c r="K63" s="5" t="s">
        <v>24</v>
      </c>
      <c r="L63" s="4" t="s">
        <v>4454</v>
      </c>
      <c r="M63" s="55" t="s">
        <v>4455</v>
      </c>
      <c r="N63" s="56" t="str">
        <f>HYPERLINK("https://drive.google.com/file/d/18T93RtaDGDUmlYgguqSENgy1KQmvmOZK/view?usp=drivesdk","62ASPRT2022")</f>
        <v>62ASPRT2022</v>
      </c>
      <c r="O63" s="4" t="s">
        <v>1734</v>
      </c>
    </row>
    <row r="64">
      <c r="A64" s="72">
        <v>63.0</v>
      </c>
      <c r="B64" s="72" t="s">
        <v>3195</v>
      </c>
      <c r="C64" s="72" t="s">
        <v>4456</v>
      </c>
      <c r="D64" s="72" t="str">
        <f t="shared" si="1"/>
        <v>Atharv Gade</v>
      </c>
      <c r="E64" s="72" t="s">
        <v>4457</v>
      </c>
      <c r="F64" s="4" t="s">
        <v>4212</v>
      </c>
      <c r="G64" s="4" t="s">
        <v>22</v>
      </c>
      <c r="H64" s="4">
        <v>2022.0</v>
      </c>
      <c r="I64" s="53" t="str">
        <f t="shared" si="2"/>
        <v>63ASPRT2022</v>
      </c>
      <c r="J64" s="54" t="s">
        <v>4213</v>
      </c>
      <c r="K64" s="5" t="s">
        <v>24</v>
      </c>
      <c r="L64" s="4" t="s">
        <v>4458</v>
      </c>
      <c r="M64" s="55" t="s">
        <v>4459</v>
      </c>
      <c r="N64" s="56" t="str">
        <f>HYPERLINK("https://drive.google.com/file/d/1TvB-3iAcvyLf9_8SDx9wOKTc7Yc6AghU/view?usp=drivesdk","63ASPRT2022")</f>
        <v>63ASPRT2022</v>
      </c>
      <c r="O64" s="4" t="s">
        <v>1734</v>
      </c>
    </row>
    <row r="65">
      <c r="A65" s="72">
        <v>64.0</v>
      </c>
      <c r="B65" s="72" t="s">
        <v>2730</v>
      </c>
      <c r="C65" s="72" t="s">
        <v>2731</v>
      </c>
      <c r="D65" s="72" t="str">
        <f t="shared" si="1"/>
        <v>Vishal Gandluri</v>
      </c>
      <c r="E65" s="72" t="s">
        <v>2732</v>
      </c>
      <c r="F65" s="4" t="s">
        <v>4212</v>
      </c>
      <c r="G65" s="4" t="s">
        <v>22</v>
      </c>
      <c r="H65" s="4">
        <v>2022.0</v>
      </c>
      <c r="I65" s="53" t="str">
        <f t="shared" si="2"/>
        <v>64ASPRT2022</v>
      </c>
      <c r="J65" s="54" t="s">
        <v>4213</v>
      </c>
      <c r="K65" s="5" t="s">
        <v>24</v>
      </c>
      <c r="L65" s="4" t="s">
        <v>4460</v>
      </c>
      <c r="M65" s="55" t="s">
        <v>4461</v>
      </c>
      <c r="N65" s="56" t="str">
        <f>HYPERLINK("https://drive.google.com/file/d/1xP5A9jKKvI4GvTVlKsTuMQNyDNFWObgo/view?usp=drivesdk","64ASPRT2022")</f>
        <v>64ASPRT2022</v>
      </c>
      <c r="O65" s="4" t="s">
        <v>1734</v>
      </c>
    </row>
    <row r="66">
      <c r="A66" s="72">
        <v>65.0</v>
      </c>
      <c r="B66" s="72" t="s">
        <v>2730</v>
      </c>
      <c r="C66" s="72" t="s">
        <v>2735</v>
      </c>
      <c r="D66" s="72" t="str">
        <f t="shared" si="1"/>
        <v>Yarra Chiranjeevi Nikhil</v>
      </c>
      <c r="E66" s="72" t="s">
        <v>2736</v>
      </c>
      <c r="F66" s="4" t="s">
        <v>4212</v>
      </c>
      <c r="G66" s="4" t="s">
        <v>22</v>
      </c>
      <c r="H66" s="4">
        <v>2022.0</v>
      </c>
      <c r="I66" s="53" t="str">
        <f t="shared" si="2"/>
        <v>65ASPRT2022</v>
      </c>
      <c r="J66" s="54" t="s">
        <v>4213</v>
      </c>
      <c r="K66" s="5" t="s">
        <v>24</v>
      </c>
      <c r="L66" s="4" t="s">
        <v>4462</v>
      </c>
      <c r="M66" s="55" t="s">
        <v>4463</v>
      </c>
      <c r="N66" s="56" t="str">
        <f>HYPERLINK("https://drive.google.com/file/d/1lm-SasKvqaO0QS2NSu4Xk0UljCLiO15Q/view?usp=drivesdk","65ASPRT2022")</f>
        <v>65ASPRT2022</v>
      </c>
      <c r="O66" s="4" t="s">
        <v>1734</v>
      </c>
    </row>
    <row r="67">
      <c r="A67" s="72">
        <v>66.0</v>
      </c>
      <c r="B67" s="72" t="s">
        <v>2730</v>
      </c>
      <c r="C67" s="72" t="s">
        <v>4464</v>
      </c>
      <c r="D67" s="72" t="str">
        <f t="shared" si="1"/>
        <v>Tamminaina Syam Kumar</v>
      </c>
      <c r="E67" s="72" t="s">
        <v>4465</v>
      </c>
      <c r="F67" s="4" t="s">
        <v>4212</v>
      </c>
      <c r="G67" s="4" t="s">
        <v>22</v>
      </c>
      <c r="H67" s="4">
        <v>2022.0</v>
      </c>
      <c r="I67" s="53" t="str">
        <f t="shared" si="2"/>
        <v>66ASPRT2022</v>
      </c>
      <c r="J67" s="54" t="s">
        <v>4213</v>
      </c>
      <c r="K67" s="5" t="s">
        <v>24</v>
      </c>
      <c r="L67" s="4" t="s">
        <v>4466</v>
      </c>
      <c r="M67" s="55" t="s">
        <v>4467</v>
      </c>
      <c r="N67" s="56" t="str">
        <f>HYPERLINK("https://drive.google.com/file/d/1QSKtUaqXIMJNLuwoAkjzbkNSsU86tE0q/view?usp=drivesdk","66ASPRT2022")</f>
        <v>66ASPRT2022</v>
      </c>
      <c r="O67" s="4" t="s">
        <v>1761</v>
      </c>
    </row>
    <row r="68">
      <c r="A68" s="72">
        <v>67.0</v>
      </c>
      <c r="B68" s="72" t="s">
        <v>4468</v>
      </c>
      <c r="C68" s="72" t="s">
        <v>4469</v>
      </c>
      <c r="D68" s="72" t="str">
        <f t="shared" si="1"/>
        <v>Shibangi Barua</v>
      </c>
      <c r="E68" s="72" t="s">
        <v>4470</v>
      </c>
      <c r="F68" s="4" t="s">
        <v>4212</v>
      </c>
      <c r="G68" s="4" t="s">
        <v>22</v>
      </c>
      <c r="H68" s="4">
        <v>2022.0</v>
      </c>
      <c r="I68" s="53" t="str">
        <f t="shared" si="2"/>
        <v>67ASPRT2022</v>
      </c>
      <c r="J68" s="54" t="s">
        <v>4213</v>
      </c>
      <c r="K68" s="5" t="s">
        <v>24</v>
      </c>
      <c r="L68" s="4" t="s">
        <v>4471</v>
      </c>
      <c r="M68" s="55" t="s">
        <v>4472</v>
      </c>
      <c r="N68" s="56" t="str">
        <f>HYPERLINK("https://drive.google.com/file/d/1JsPIrFfGkcMjB3it6WSNctJ_Xmno3ksd/view?usp=drivesdk","67ASPRT2022")</f>
        <v>67ASPRT2022</v>
      </c>
      <c r="O68" s="4" t="s">
        <v>1761</v>
      </c>
    </row>
    <row r="69">
      <c r="A69" s="72">
        <v>68.0</v>
      </c>
      <c r="B69" s="72" t="s">
        <v>4468</v>
      </c>
      <c r="C69" s="72" t="s">
        <v>4473</v>
      </c>
      <c r="D69" s="72" t="str">
        <f t="shared" si="1"/>
        <v>Nilanjan Adhikari</v>
      </c>
      <c r="E69" s="72" t="s">
        <v>4474</v>
      </c>
      <c r="F69" s="4" t="s">
        <v>4212</v>
      </c>
      <c r="G69" s="4" t="s">
        <v>22</v>
      </c>
      <c r="H69" s="4">
        <v>2022.0</v>
      </c>
      <c r="I69" s="53" t="str">
        <f t="shared" si="2"/>
        <v>68ASPRT2022</v>
      </c>
      <c r="J69" s="54" t="s">
        <v>4213</v>
      </c>
      <c r="K69" s="5" t="s">
        <v>24</v>
      </c>
      <c r="L69" s="4" t="s">
        <v>4475</v>
      </c>
      <c r="M69" s="55" t="s">
        <v>4476</v>
      </c>
      <c r="N69" s="56" t="str">
        <f>HYPERLINK("https://drive.google.com/file/d/19uwhUVKoff4J4xGLLnuFSxS29Myy4C2C/view?usp=drivesdk","68ASPRT2022")</f>
        <v>68ASPRT2022</v>
      </c>
      <c r="O69" s="4" t="s">
        <v>1761</v>
      </c>
    </row>
    <row r="70">
      <c r="A70" s="72">
        <v>69.0</v>
      </c>
      <c r="B70" s="72" t="s">
        <v>4477</v>
      </c>
      <c r="C70" s="72" t="s">
        <v>4478</v>
      </c>
      <c r="D70" s="72" t="str">
        <f t="shared" si="1"/>
        <v>Soumya Navnit Rank</v>
      </c>
      <c r="E70" s="72" t="s">
        <v>4479</v>
      </c>
      <c r="F70" s="4" t="s">
        <v>4212</v>
      </c>
      <c r="G70" s="4" t="s">
        <v>22</v>
      </c>
      <c r="H70" s="4">
        <v>2022.0</v>
      </c>
      <c r="I70" s="53" t="str">
        <f t="shared" si="2"/>
        <v>69ASPRT2022</v>
      </c>
      <c r="J70" s="54" t="s">
        <v>4213</v>
      </c>
      <c r="K70" s="5" t="s">
        <v>24</v>
      </c>
      <c r="L70" s="4" t="s">
        <v>4480</v>
      </c>
      <c r="M70" s="55" t="s">
        <v>4481</v>
      </c>
      <c r="N70" s="56" t="str">
        <f>HYPERLINK("https://drive.google.com/file/d/15KtbOKT_FIvNTCs2LJ9GtpTKU2TDbs15/view?usp=drivesdk","69ASPRT2022")</f>
        <v>69ASPRT2022</v>
      </c>
      <c r="O70" s="4" t="s">
        <v>1761</v>
      </c>
    </row>
    <row r="71">
      <c r="A71" s="72">
        <v>70.0</v>
      </c>
      <c r="B71" s="72" t="s">
        <v>4477</v>
      </c>
      <c r="C71" s="72" t="s">
        <v>4482</v>
      </c>
      <c r="D71" s="72" t="str">
        <f t="shared" si="1"/>
        <v>Agrim Jain</v>
      </c>
      <c r="E71" s="72" t="s">
        <v>392</v>
      </c>
      <c r="F71" s="4" t="s">
        <v>4212</v>
      </c>
      <c r="G71" s="4" t="s">
        <v>22</v>
      </c>
      <c r="H71" s="4">
        <v>2022.0</v>
      </c>
      <c r="I71" s="53" t="str">
        <f t="shared" si="2"/>
        <v>70ASPRT2022</v>
      </c>
      <c r="J71" s="54" t="s">
        <v>4213</v>
      </c>
      <c r="K71" s="5" t="s">
        <v>24</v>
      </c>
      <c r="L71" s="4" t="s">
        <v>4483</v>
      </c>
      <c r="M71" s="55" t="s">
        <v>4484</v>
      </c>
      <c r="N71" s="56" t="str">
        <f>HYPERLINK("https://drive.google.com/file/d/159MIaBxyAFeAyQfH3i8d4ZV1RF7RxPao/view?usp=drivesdk","70ASPRT2022")</f>
        <v>70ASPRT2022</v>
      </c>
      <c r="O71" s="4" t="s">
        <v>1761</v>
      </c>
    </row>
    <row r="72">
      <c r="A72" s="72">
        <v>71.0</v>
      </c>
      <c r="B72" s="72" t="s">
        <v>4477</v>
      </c>
      <c r="C72" s="72" t="s">
        <v>4485</v>
      </c>
      <c r="D72" s="72" t="str">
        <f t="shared" si="1"/>
        <v>Tanishq Trivedi</v>
      </c>
      <c r="E72" s="72" t="s">
        <v>4486</v>
      </c>
      <c r="F72" s="4" t="s">
        <v>4212</v>
      </c>
      <c r="G72" s="4" t="s">
        <v>22</v>
      </c>
      <c r="H72" s="4">
        <v>2022.0</v>
      </c>
      <c r="I72" s="53" t="str">
        <f t="shared" si="2"/>
        <v>71ASPRT2022</v>
      </c>
      <c r="J72" s="54" t="s">
        <v>4213</v>
      </c>
      <c r="K72" s="5" t="s">
        <v>24</v>
      </c>
      <c r="L72" s="4" t="s">
        <v>4487</v>
      </c>
      <c r="M72" s="55" t="s">
        <v>4488</v>
      </c>
      <c r="N72" s="56" t="str">
        <f>HYPERLINK("https://drive.google.com/file/d/1H17g3WefjFPUXBOz2SBqoEw1l4Rj8wqB/view?usp=drivesdk","71ASPRT2022")</f>
        <v>71ASPRT2022</v>
      </c>
      <c r="O72" s="4" t="s">
        <v>1761</v>
      </c>
    </row>
    <row r="73">
      <c r="A73" s="72">
        <v>72.0</v>
      </c>
      <c r="B73" s="72" t="s">
        <v>4489</v>
      </c>
      <c r="C73" s="72" t="s">
        <v>4490</v>
      </c>
      <c r="D73" s="72" t="str">
        <f t="shared" si="1"/>
        <v>Sumedhsing Bhagwansing Rajput</v>
      </c>
      <c r="E73" s="72" t="s">
        <v>4491</v>
      </c>
      <c r="F73" s="4" t="s">
        <v>4212</v>
      </c>
      <c r="G73" s="4" t="s">
        <v>22</v>
      </c>
      <c r="H73" s="4">
        <v>2022.0</v>
      </c>
      <c r="I73" s="53" t="str">
        <f t="shared" si="2"/>
        <v>72ASPRT2022</v>
      </c>
      <c r="J73" s="54" t="s">
        <v>4213</v>
      </c>
      <c r="K73" s="5" t="s">
        <v>24</v>
      </c>
      <c r="L73" s="4" t="s">
        <v>4492</v>
      </c>
      <c r="M73" s="55" t="s">
        <v>4493</v>
      </c>
      <c r="N73" s="56" t="str">
        <f>HYPERLINK("https://drive.google.com/file/d/1pYoX8DphLA9lWccZIE6b51spaySOMlsP/view?usp=drivesdk","72ASPRT2022")</f>
        <v>72ASPRT2022</v>
      </c>
      <c r="O73" s="4" t="s">
        <v>1788</v>
      </c>
    </row>
    <row r="74">
      <c r="A74" s="72">
        <v>73.0</v>
      </c>
      <c r="B74" s="72" t="s">
        <v>4489</v>
      </c>
      <c r="C74" s="72" t="s">
        <v>4494</v>
      </c>
      <c r="D74" s="72" t="str">
        <f t="shared" si="1"/>
        <v>Saurabh Ratnaparkhi</v>
      </c>
      <c r="E74" s="72" t="s">
        <v>4495</v>
      </c>
      <c r="F74" s="4" t="s">
        <v>4212</v>
      </c>
      <c r="G74" s="4" t="s">
        <v>22</v>
      </c>
      <c r="H74" s="4">
        <v>2022.0</v>
      </c>
      <c r="I74" s="53" t="str">
        <f t="shared" si="2"/>
        <v>73ASPRT2022</v>
      </c>
      <c r="J74" s="54" t="s">
        <v>4213</v>
      </c>
      <c r="K74" s="5" t="s">
        <v>24</v>
      </c>
      <c r="L74" s="4" t="s">
        <v>4496</v>
      </c>
      <c r="M74" s="55" t="s">
        <v>4497</v>
      </c>
      <c r="N74" s="56" t="str">
        <f>HYPERLINK("https://drive.google.com/file/d/1qqwugU8rvTrOQ7CXFtOber2MjdbU02LI/view?usp=drivesdk","73ASPRT2022")</f>
        <v>73ASPRT2022</v>
      </c>
      <c r="O74" s="4" t="s">
        <v>1788</v>
      </c>
    </row>
    <row r="75">
      <c r="A75" s="72">
        <v>74.0</v>
      </c>
      <c r="B75" s="72" t="s">
        <v>4498</v>
      </c>
      <c r="C75" s="72" t="s">
        <v>4499</v>
      </c>
      <c r="D75" s="72" t="str">
        <f t="shared" si="1"/>
        <v>Mradushi Shukla</v>
      </c>
      <c r="E75" s="72" t="s">
        <v>4500</v>
      </c>
      <c r="F75" s="4" t="s">
        <v>4212</v>
      </c>
      <c r="G75" s="4" t="s">
        <v>22</v>
      </c>
      <c r="H75" s="4">
        <v>2022.0</v>
      </c>
      <c r="I75" s="53" t="str">
        <f t="shared" si="2"/>
        <v>74ASPRT2022</v>
      </c>
      <c r="J75" s="54" t="s">
        <v>4213</v>
      </c>
      <c r="K75" s="5" t="s">
        <v>24</v>
      </c>
      <c r="L75" s="4" t="s">
        <v>4501</v>
      </c>
      <c r="M75" s="55" t="s">
        <v>4502</v>
      </c>
      <c r="N75" s="56" t="str">
        <f>HYPERLINK("https://drive.google.com/file/d/1RaZLn2i-Ck2tkKrYmwP-mLbEZdP9cxfa/view?usp=drivesdk","74ASPRT2022")</f>
        <v>74ASPRT2022</v>
      </c>
      <c r="O75" s="4" t="s">
        <v>1788</v>
      </c>
    </row>
    <row r="76">
      <c r="A76" s="72">
        <v>75.0</v>
      </c>
      <c r="B76" s="72" t="s">
        <v>4498</v>
      </c>
      <c r="C76" s="72" t="s">
        <v>4503</v>
      </c>
      <c r="D76" s="72" t="str">
        <f t="shared" si="1"/>
        <v>Ayushi Agarwal</v>
      </c>
      <c r="E76" s="72" t="s">
        <v>4504</v>
      </c>
      <c r="F76" s="4" t="s">
        <v>4212</v>
      </c>
      <c r="G76" s="4" t="s">
        <v>22</v>
      </c>
      <c r="H76" s="4">
        <v>2022.0</v>
      </c>
      <c r="I76" s="53" t="str">
        <f t="shared" si="2"/>
        <v>75ASPRT2022</v>
      </c>
      <c r="J76" s="54" t="s">
        <v>4213</v>
      </c>
      <c r="K76" s="5" t="s">
        <v>24</v>
      </c>
      <c r="L76" s="4" t="s">
        <v>4505</v>
      </c>
      <c r="M76" s="55" t="s">
        <v>4506</v>
      </c>
      <c r="N76" s="56" t="str">
        <f>HYPERLINK("https://drive.google.com/file/d/1FgHyKWYPQTQVM51wmmmSCrpIRrdpSROv/view?usp=drivesdk","75ASPRT2022")</f>
        <v>75ASPRT2022</v>
      </c>
      <c r="O76" s="4" t="s">
        <v>1788</v>
      </c>
    </row>
    <row r="77">
      <c r="A77" s="72">
        <v>76.0</v>
      </c>
      <c r="B77" s="72" t="s">
        <v>4498</v>
      </c>
      <c r="C77" s="72" t="s">
        <v>4507</v>
      </c>
      <c r="D77" s="72" t="str">
        <f t="shared" si="1"/>
        <v>Akshra Gupta</v>
      </c>
      <c r="E77" s="72" t="s">
        <v>4508</v>
      </c>
      <c r="F77" s="4" t="s">
        <v>4212</v>
      </c>
      <c r="G77" s="4" t="s">
        <v>22</v>
      </c>
      <c r="H77" s="4">
        <v>2022.0</v>
      </c>
      <c r="I77" s="53" t="str">
        <f t="shared" si="2"/>
        <v>76ASPRT2022</v>
      </c>
      <c r="J77" s="54" t="s">
        <v>4213</v>
      </c>
      <c r="K77" s="5" t="s">
        <v>24</v>
      </c>
      <c r="L77" s="4" t="s">
        <v>4509</v>
      </c>
      <c r="M77" s="55" t="s">
        <v>4510</v>
      </c>
      <c r="N77" s="56" t="str">
        <f>HYPERLINK("https://drive.google.com/file/d/1-3spHRk2b8CGOfs-Ai_TLQ6axkNY2cDT/view?usp=drivesdk","76ASPRT2022")</f>
        <v>76ASPRT2022</v>
      </c>
      <c r="O77" s="4" t="s">
        <v>1788</v>
      </c>
    </row>
    <row r="78">
      <c r="A78" s="72">
        <v>77.0</v>
      </c>
      <c r="B78" s="72" t="s">
        <v>4511</v>
      </c>
      <c r="C78" s="72" t="s">
        <v>4512</v>
      </c>
      <c r="D78" s="72" t="str">
        <f t="shared" si="1"/>
        <v>Arbind Kumar Rao</v>
      </c>
      <c r="E78" s="72" t="s">
        <v>4513</v>
      </c>
      <c r="F78" s="4" t="s">
        <v>4212</v>
      </c>
      <c r="G78" s="4" t="s">
        <v>22</v>
      </c>
      <c r="H78" s="4">
        <v>2022.0</v>
      </c>
      <c r="I78" s="53" t="str">
        <f t="shared" si="2"/>
        <v>77ASPRT2022</v>
      </c>
      <c r="J78" s="54" t="s">
        <v>4213</v>
      </c>
      <c r="K78" s="5" t="s">
        <v>24</v>
      </c>
      <c r="L78" s="4" t="s">
        <v>4514</v>
      </c>
      <c r="M78" s="55" t="s">
        <v>4515</v>
      </c>
      <c r="N78" s="56" t="str">
        <f>HYPERLINK("https://drive.google.com/file/d/1XabD1GIQQLTDQXt-iXdZX3Q8QL5TtdZX/view?usp=drivesdk","77ASPRT2022")</f>
        <v>77ASPRT2022</v>
      </c>
      <c r="O78" s="4" t="s">
        <v>1788</v>
      </c>
    </row>
    <row r="79">
      <c r="A79" s="72">
        <v>78.0</v>
      </c>
      <c r="B79" s="72" t="s">
        <v>4511</v>
      </c>
      <c r="C79" s="72" t="s">
        <v>4516</v>
      </c>
      <c r="D79" s="72" t="str">
        <f t="shared" si="1"/>
        <v>Alok Kumar Tyagi</v>
      </c>
      <c r="E79" s="72" t="s">
        <v>4517</v>
      </c>
      <c r="F79" s="4" t="s">
        <v>4212</v>
      </c>
      <c r="G79" s="4" t="s">
        <v>22</v>
      </c>
      <c r="H79" s="4">
        <v>2022.0</v>
      </c>
      <c r="I79" s="53" t="str">
        <f t="shared" si="2"/>
        <v>78ASPRT2022</v>
      </c>
      <c r="J79" s="54" t="s">
        <v>4213</v>
      </c>
      <c r="K79" s="5" t="s">
        <v>24</v>
      </c>
      <c r="L79" s="4" t="s">
        <v>4518</v>
      </c>
      <c r="M79" s="55" t="s">
        <v>4519</v>
      </c>
      <c r="N79" s="56" t="str">
        <f>HYPERLINK("https://drive.google.com/file/d/1y3eV_oI_-FYlVbcqBsJCxSIuU6UVkLk9/view?usp=drivesdk","78ASPRT2022")</f>
        <v>78ASPRT2022</v>
      </c>
      <c r="O79" s="4" t="s">
        <v>1788</v>
      </c>
    </row>
    <row r="80">
      <c r="A80" s="72">
        <v>79.0</v>
      </c>
      <c r="B80" s="72" t="s">
        <v>4520</v>
      </c>
      <c r="C80" s="72" t="s">
        <v>4521</v>
      </c>
      <c r="D80" s="72" t="str">
        <f t="shared" si="1"/>
        <v>Kuldeep_Meena 20Je0499</v>
      </c>
      <c r="E80" s="72" t="s">
        <v>4522</v>
      </c>
      <c r="F80" s="4" t="s">
        <v>4212</v>
      </c>
      <c r="G80" s="4" t="s">
        <v>22</v>
      </c>
      <c r="H80" s="4">
        <v>2022.0</v>
      </c>
      <c r="I80" s="53" t="str">
        <f t="shared" si="2"/>
        <v>79ASPRT2022</v>
      </c>
      <c r="J80" s="54" t="s">
        <v>4213</v>
      </c>
      <c r="K80" s="5" t="s">
        <v>24</v>
      </c>
      <c r="L80" s="4" t="s">
        <v>4523</v>
      </c>
      <c r="M80" s="55" t="s">
        <v>4524</v>
      </c>
      <c r="N80" s="56" t="str">
        <f>HYPERLINK("https://drive.google.com/file/d/1qVmUResiasXPiDHk0X3iEV4LhySoCqsP/view?usp=drivesdk","79ASPRT2022")</f>
        <v>79ASPRT2022</v>
      </c>
      <c r="O80" s="4" t="s">
        <v>1819</v>
      </c>
    </row>
    <row r="81">
      <c r="A81" s="72">
        <v>80.0</v>
      </c>
      <c r="B81" s="72" t="s">
        <v>4520</v>
      </c>
      <c r="C81" s="72" t="s">
        <v>4525</v>
      </c>
      <c r="D81" s="72" t="str">
        <f t="shared" si="1"/>
        <v>Abhishek Goyal</v>
      </c>
      <c r="E81" s="72" t="s">
        <v>4526</v>
      </c>
      <c r="F81" s="4" t="s">
        <v>4212</v>
      </c>
      <c r="G81" s="4" t="s">
        <v>22</v>
      </c>
      <c r="H81" s="4">
        <v>2022.0</v>
      </c>
      <c r="I81" s="53" t="str">
        <f t="shared" si="2"/>
        <v>80ASPRT2022</v>
      </c>
      <c r="J81" s="54" t="s">
        <v>4213</v>
      </c>
      <c r="K81" s="5" t="s">
        <v>24</v>
      </c>
      <c r="L81" s="4" t="s">
        <v>4527</v>
      </c>
      <c r="M81" s="55" t="s">
        <v>4528</v>
      </c>
      <c r="N81" s="56" t="str">
        <f>HYPERLINK("https://drive.google.com/file/d/1CFpwRnCUxss3ZxKkwFecEnDlDscWw0A-/view?usp=drivesdk","80ASPRT2022")</f>
        <v>80ASPRT2022</v>
      </c>
      <c r="O81" s="4" t="s">
        <v>1819</v>
      </c>
    </row>
    <row r="82">
      <c r="A82" s="72">
        <v>81.0</v>
      </c>
      <c r="B82" s="72" t="s">
        <v>4529</v>
      </c>
      <c r="C82" s="72" t="s">
        <v>4530</v>
      </c>
      <c r="D82" s="72" t="str">
        <f t="shared" si="1"/>
        <v>Kaniga B</v>
      </c>
      <c r="E82" s="72" t="s">
        <v>4531</v>
      </c>
      <c r="F82" s="4" t="s">
        <v>4212</v>
      </c>
      <c r="G82" s="4" t="s">
        <v>22</v>
      </c>
      <c r="H82" s="4">
        <v>2022.0</v>
      </c>
      <c r="I82" s="53" t="str">
        <f t="shared" si="2"/>
        <v>81ASPRT2022</v>
      </c>
      <c r="J82" s="54" t="s">
        <v>4213</v>
      </c>
      <c r="K82" s="5" t="s">
        <v>24</v>
      </c>
      <c r="L82" s="4" t="s">
        <v>4532</v>
      </c>
      <c r="M82" s="55" t="s">
        <v>4533</v>
      </c>
      <c r="N82" s="56" t="str">
        <f>HYPERLINK("https://drive.google.com/file/d/1E_BfwlI98C0B_x2hPQEx7HRpAF3p5uRu/view?usp=drivesdk","81ASPRT2022")</f>
        <v>81ASPRT2022</v>
      </c>
      <c r="O82" s="4" t="s">
        <v>1819</v>
      </c>
    </row>
    <row r="83">
      <c r="A83" s="72">
        <v>82.0</v>
      </c>
      <c r="B83" s="72" t="s">
        <v>4529</v>
      </c>
      <c r="C83" s="72" t="s">
        <v>4534</v>
      </c>
      <c r="D83" s="72" t="str">
        <f t="shared" si="1"/>
        <v>Jayaharini A S</v>
      </c>
      <c r="E83" s="72" t="s">
        <v>4535</v>
      </c>
      <c r="F83" s="4" t="s">
        <v>4212</v>
      </c>
      <c r="G83" s="4" t="s">
        <v>22</v>
      </c>
      <c r="H83" s="4">
        <v>2022.0</v>
      </c>
      <c r="I83" s="53" t="str">
        <f t="shared" si="2"/>
        <v>82ASPRT2022</v>
      </c>
      <c r="J83" s="54" t="s">
        <v>4213</v>
      </c>
      <c r="K83" s="5" t="s">
        <v>24</v>
      </c>
      <c r="L83" s="4" t="s">
        <v>4536</v>
      </c>
      <c r="M83" s="55" t="s">
        <v>4537</v>
      </c>
      <c r="N83" s="56" t="str">
        <f>HYPERLINK("https://drive.google.com/file/d/10dMzgXM5XCzIEnqfqnBY1fxcyGQe4Sln/view?usp=drivesdk","82ASPRT2022")</f>
        <v>82ASPRT2022</v>
      </c>
      <c r="O83" s="4" t="s">
        <v>1819</v>
      </c>
    </row>
    <row r="84">
      <c r="A84" s="72">
        <v>83.0</v>
      </c>
      <c r="B84" s="72" t="s">
        <v>4538</v>
      </c>
      <c r="C84" s="72" t="s">
        <v>4539</v>
      </c>
      <c r="D84" s="72" t="str">
        <f t="shared" si="1"/>
        <v>Bhavani P V</v>
      </c>
      <c r="E84" s="72" t="s">
        <v>4540</v>
      </c>
      <c r="F84" s="4" t="s">
        <v>4212</v>
      </c>
      <c r="G84" s="4" t="s">
        <v>22</v>
      </c>
      <c r="H84" s="4">
        <v>2022.0</v>
      </c>
      <c r="I84" s="53" t="str">
        <f t="shared" si="2"/>
        <v>83ASPRT2022</v>
      </c>
      <c r="J84" s="54" t="s">
        <v>4213</v>
      </c>
      <c r="K84" s="5" t="s">
        <v>24</v>
      </c>
      <c r="L84" s="4" t="s">
        <v>4541</v>
      </c>
      <c r="M84" s="55" t="s">
        <v>4542</v>
      </c>
      <c r="N84" s="56" t="str">
        <f>HYPERLINK("https://drive.google.com/file/d/1ujMbywrQT-V-2JTkhWwLrALHNop0FWJU/view?usp=drivesdk","83ASPRT2022")</f>
        <v>83ASPRT2022</v>
      </c>
      <c r="O84" s="4" t="s">
        <v>1819</v>
      </c>
    </row>
    <row r="85">
      <c r="A85" s="72">
        <v>84.0</v>
      </c>
      <c r="B85" s="72" t="s">
        <v>4538</v>
      </c>
      <c r="C85" s="72" t="s">
        <v>4543</v>
      </c>
      <c r="D85" s="72" t="str">
        <f t="shared" si="1"/>
        <v>Madhumitha Dharshinee G</v>
      </c>
      <c r="E85" s="72" t="s">
        <v>4544</v>
      </c>
      <c r="F85" s="4" t="s">
        <v>4212</v>
      </c>
      <c r="G85" s="4" t="s">
        <v>22</v>
      </c>
      <c r="H85" s="4">
        <v>2022.0</v>
      </c>
      <c r="I85" s="53" t="str">
        <f t="shared" si="2"/>
        <v>84ASPRT2022</v>
      </c>
      <c r="J85" s="54" t="s">
        <v>4213</v>
      </c>
      <c r="K85" s="5" t="s">
        <v>24</v>
      </c>
      <c r="L85" s="4" t="s">
        <v>4545</v>
      </c>
      <c r="M85" s="55" t="s">
        <v>4546</v>
      </c>
      <c r="N85" s="56" t="str">
        <f>HYPERLINK("https://drive.google.com/file/d/1sroTWlOLjqk9GLGFcwwJrVf7PYcgohr-/view?usp=drivesdk","84ASPRT2022")</f>
        <v>84ASPRT2022</v>
      </c>
      <c r="O85" s="4" t="s">
        <v>1819</v>
      </c>
    </row>
    <row r="86">
      <c r="A86" s="72">
        <v>85.0</v>
      </c>
      <c r="B86" s="72" t="s">
        <v>4538</v>
      </c>
      <c r="C86" s="72" t="s">
        <v>4547</v>
      </c>
      <c r="D86" s="72" t="str">
        <f t="shared" si="1"/>
        <v>Pondharsini R</v>
      </c>
      <c r="E86" s="72" t="s">
        <v>4548</v>
      </c>
      <c r="F86" s="4" t="s">
        <v>4212</v>
      </c>
      <c r="G86" s="4" t="s">
        <v>22</v>
      </c>
      <c r="H86" s="4">
        <v>2022.0</v>
      </c>
      <c r="I86" s="53" t="str">
        <f t="shared" si="2"/>
        <v>85ASPRT2022</v>
      </c>
      <c r="J86" s="54" t="s">
        <v>4213</v>
      </c>
      <c r="K86" s="5" t="s">
        <v>24</v>
      </c>
      <c r="L86" s="4" t="s">
        <v>4549</v>
      </c>
      <c r="M86" s="55" t="s">
        <v>4550</v>
      </c>
      <c r="N86" s="56" t="str">
        <f>HYPERLINK("https://drive.google.com/file/d/11MM1GkzW8n_Zdc3K4gsWdNbnCyrSLUCO/view?usp=drivesdk","85ASPRT2022")</f>
        <v>85ASPRT2022</v>
      </c>
      <c r="O86" s="4" t="s">
        <v>1846</v>
      </c>
    </row>
    <row r="87">
      <c r="A87" s="72">
        <v>86.0</v>
      </c>
      <c r="B87" s="72" t="s">
        <v>4551</v>
      </c>
      <c r="C87" s="72" t="s">
        <v>4552</v>
      </c>
      <c r="D87" s="72" t="str">
        <f t="shared" si="1"/>
        <v>Asmita Kushwaha</v>
      </c>
      <c r="E87" s="72" t="s">
        <v>4553</v>
      </c>
      <c r="F87" s="4" t="s">
        <v>4212</v>
      </c>
      <c r="G87" s="4" t="s">
        <v>22</v>
      </c>
      <c r="H87" s="4">
        <v>2022.0</v>
      </c>
      <c r="I87" s="53" t="str">
        <f t="shared" si="2"/>
        <v>86ASPRT2022</v>
      </c>
      <c r="J87" s="54" t="s">
        <v>4213</v>
      </c>
      <c r="K87" s="5" t="s">
        <v>24</v>
      </c>
      <c r="L87" s="4" t="s">
        <v>4554</v>
      </c>
      <c r="M87" s="55" t="s">
        <v>4555</v>
      </c>
      <c r="N87" s="56" t="str">
        <f>HYPERLINK("https://drive.google.com/file/d/1nbptcx5wV9f9tZrMS4bDsM3RnSywV2pk/view?usp=drivesdk","86ASPRT2022")</f>
        <v>86ASPRT2022</v>
      </c>
      <c r="O87" s="4" t="s">
        <v>1846</v>
      </c>
    </row>
    <row r="88">
      <c r="A88" s="72">
        <v>87.0</v>
      </c>
      <c r="B88" s="72" t="s">
        <v>4551</v>
      </c>
      <c r="C88" s="72" t="s">
        <v>4556</v>
      </c>
      <c r="D88" s="72" t="str">
        <f t="shared" si="1"/>
        <v>Gaurav Jadaun</v>
      </c>
      <c r="E88" s="72" t="s">
        <v>4557</v>
      </c>
      <c r="F88" s="4" t="s">
        <v>4212</v>
      </c>
      <c r="G88" s="4" t="s">
        <v>22</v>
      </c>
      <c r="H88" s="4">
        <v>2022.0</v>
      </c>
      <c r="I88" s="53" t="str">
        <f t="shared" si="2"/>
        <v>87ASPRT2022</v>
      </c>
      <c r="J88" s="54" t="s">
        <v>4213</v>
      </c>
      <c r="K88" s="5" t="s">
        <v>24</v>
      </c>
      <c r="L88" s="4" t="s">
        <v>4558</v>
      </c>
      <c r="M88" s="55" t="s">
        <v>4559</v>
      </c>
      <c r="N88" s="56" t="str">
        <f>HYPERLINK("https://drive.google.com/file/d/1Biwuu65EMgEaU6ujcK3Z94aQyo63k1Cq/view?usp=drivesdk","87ASPRT2022")</f>
        <v>87ASPRT2022</v>
      </c>
      <c r="O88" s="4" t="s">
        <v>1846</v>
      </c>
    </row>
    <row r="89">
      <c r="A89" s="72">
        <v>88.0</v>
      </c>
      <c r="B89" s="72" t="s">
        <v>4560</v>
      </c>
      <c r="C89" s="72" t="s">
        <v>4561</v>
      </c>
      <c r="D89" s="72" t="str">
        <f t="shared" si="1"/>
        <v>Upasana Mishra</v>
      </c>
      <c r="E89" s="72" t="s">
        <v>4562</v>
      </c>
      <c r="F89" s="4" t="s">
        <v>4212</v>
      </c>
      <c r="G89" s="4" t="s">
        <v>22</v>
      </c>
      <c r="H89" s="4">
        <v>2022.0</v>
      </c>
      <c r="I89" s="53" t="str">
        <f t="shared" si="2"/>
        <v>88ASPRT2022</v>
      </c>
      <c r="J89" s="54" t="s">
        <v>4213</v>
      </c>
      <c r="K89" s="5" t="s">
        <v>24</v>
      </c>
      <c r="L89" s="4" t="s">
        <v>4563</v>
      </c>
      <c r="M89" s="55" t="s">
        <v>4564</v>
      </c>
      <c r="N89" s="56" t="str">
        <f>HYPERLINK("https://drive.google.com/file/d/1bKpaTTJBGotXH5mt6n2EaDL3bwJCtVEU/view?usp=drivesdk","88ASPRT2022")</f>
        <v>88ASPRT2022</v>
      </c>
      <c r="O89" s="4" t="s">
        <v>1846</v>
      </c>
    </row>
    <row r="90">
      <c r="A90" s="72">
        <v>89.0</v>
      </c>
      <c r="B90" s="72" t="s">
        <v>4560</v>
      </c>
      <c r="C90" s="72" t="s">
        <v>4565</v>
      </c>
      <c r="D90" s="72" t="str">
        <f t="shared" si="1"/>
        <v>Abhishek Tripathi</v>
      </c>
      <c r="E90" s="72" t="s">
        <v>4566</v>
      </c>
      <c r="F90" s="4" t="s">
        <v>4212</v>
      </c>
      <c r="G90" s="4" t="s">
        <v>22</v>
      </c>
      <c r="H90" s="4">
        <v>2022.0</v>
      </c>
      <c r="I90" s="53" t="str">
        <f t="shared" si="2"/>
        <v>89ASPRT2022</v>
      </c>
      <c r="J90" s="54" t="s">
        <v>4213</v>
      </c>
      <c r="K90" s="5" t="s">
        <v>24</v>
      </c>
      <c r="L90" s="4" t="s">
        <v>4567</v>
      </c>
      <c r="M90" s="55" t="s">
        <v>4568</v>
      </c>
      <c r="N90" s="56" t="str">
        <f>HYPERLINK("https://drive.google.com/file/d/1RSCWsX9q3BdWzlRx91rv8-tTBuWYRM0N/view?usp=drivesdk","89ASPRT2022")</f>
        <v>89ASPRT2022</v>
      </c>
      <c r="O90" s="4" t="s">
        <v>1846</v>
      </c>
    </row>
    <row r="91">
      <c r="A91" s="72">
        <v>90.0</v>
      </c>
      <c r="B91" s="72" t="s">
        <v>4569</v>
      </c>
      <c r="C91" s="72" t="s">
        <v>892</v>
      </c>
      <c r="D91" s="72" t="str">
        <f t="shared" si="1"/>
        <v>Aryan Gupta</v>
      </c>
      <c r="E91" s="72" t="s">
        <v>4570</v>
      </c>
      <c r="F91" s="4" t="s">
        <v>4212</v>
      </c>
      <c r="G91" s="4" t="s">
        <v>22</v>
      </c>
      <c r="H91" s="4">
        <v>2022.0</v>
      </c>
      <c r="I91" s="53" t="str">
        <f t="shared" si="2"/>
        <v>90ASPRT2022</v>
      </c>
      <c r="J91" s="54" t="s">
        <v>4213</v>
      </c>
      <c r="K91" s="5" t="s">
        <v>24</v>
      </c>
      <c r="L91" s="4" t="s">
        <v>4571</v>
      </c>
      <c r="M91" s="55" t="s">
        <v>4572</v>
      </c>
      <c r="N91" s="56" t="str">
        <f>HYPERLINK("https://drive.google.com/file/d/1Zp9FXrsz1YfXkGh9I-VxS6WHeXxgXFRr/view?usp=drivesdk","90ASPRT2022")</f>
        <v>90ASPRT2022</v>
      </c>
      <c r="O91" s="4" t="s">
        <v>1846</v>
      </c>
    </row>
    <row r="92">
      <c r="A92" s="72">
        <v>91.0</v>
      </c>
      <c r="B92" s="72" t="s">
        <v>4569</v>
      </c>
      <c r="C92" s="72" t="s">
        <v>4573</v>
      </c>
      <c r="D92" s="72" t="str">
        <f t="shared" si="1"/>
        <v>Kashish Oswal</v>
      </c>
      <c r="E92" s="72" t="s">
        <v>4574</v>
      </c>
      <c r="F92" s="4" t="s">
        <v>4212</v>
      </c>
      <c r="G92" s="4" t="s">
        <v>22</v>
      </c>
      <c r="H92" s="4">
        <v>2022.0</v>
      </c>
      <c r="I92" s="53" t="str">
        <f t="shared" si="2"/>
        <v>91ASPRT2022</v>
      </c>
      <c r="J92" s="54" t="s">
        <v>4213</v>
      </c>
      <c r="K92" s="5" t="s">
        <v>24</v>
      </c>
      <c r="L92" s="4" t="s">
        <v>4575</v>
      </c>
      <c r="M92" s="55" t="s">
        <v>4576</v>
      </c>
      <c r="N92" s="56" t="str">
        <f>HYPERLINK("https://drive.google.com/file/d/1sKgSxMlOLPrBoZRH2S2N7RK9bG6XtL2O/view?usp=drivesdk","91ASPRT2022")</f>
        <v>91ASPRT2022</v>
      </c>
      <c r="O92" s="4" t="s">
        <v>1846</v>
      </c>
    </row>
    <row r="93">
      <c r="A93" s="72">
        <v>92.0</v>
      </c>
      <c r="B93" s="72" t="s">
        <v>4569</v>
      </c>
      <c r="C93" s="72" t="s">
        <v>4577</v>
      </c>
      <c r="D93" s="72" t="str">
        <f t="shared" si="1"/>
        <v>Shivani Srivastava</v>
      </c>
      <c r="E93" s="72" t="s">
        <v>4578</v>
      </c>
      <c r="F93" s="4" t="s">
        <v>4212</v>
      </c>
      <c r="G93" s="4" t="s">
        <v>22</v>
      </c>
      <c r="H93" s="4">
        <v>2022.0</v>
      </c>
      <c r="I93" s="53" t="str">
        <f t="shared" si="2"/>
        <v>92ASPRT2022</v>
      </c>
      <c r="J93" s="54" t="s">
        <v>4213</v>
      </c>
      <c r="K93" s="5" t="s">
        <v>24</v>
      </c>
      <c r="L93" s="4" t="s">
        <v>4579</v>
      </c>
      <c r="M93" s="55" t="s">
        <v>4580</v>
      </c>
      <c r="N93" s="56" t="str">
        <f>HYPERLINK("https://drive.google.com/file/d/1xEfaoKhUkNQsUYZ3vMzb05B-MO3Qmzn9/view?usp=drivesdk","92ASPRT2022")</f>
        <v>92ASPRT2022</v>
      </c>
      <c r="O93" s="4" t="s">
        <v>1867</v>
      </c>
    </row>
    <row r="94">
      <c r="A94" s="72">
        <v>93.0</v>
      </c>
      <c r="B94" s="72" t="s">
        <v>4581</v>
      </c>
      <c r="C94" s="72" t="s">
        <v>4582</v>
      </c>
      <c r="D94" s="72" t="str">
        <f t="shared" si="1"/>
        <v>Alex Tom</v>
      </c>
      <c r="E94" s="72" t="s">
        <v>4583</v>
      </c>
      <c r="F94" s="4" t="s">
        <v>4212</v>
      </c>
      <c r="G94" s="4" t="s">
        <v>22</v>
      </c>
      <c r="H94" s="4">
        <v>2022.0</v>
      </c>
      <c r="I94" s="53" t="str">
        <f t="shared" si="2"/>
        <v>93ASPRT2022</v>
      </c>
      <c r="J94" s="54" t="s">
        <v>4213</v>
      </c>
      <c r="K94" s="5" t="s">
        <v>24</v>
      </c>
      <c r="L94" s="4" t="s">
        <v>4584</v>
      </c>
      <c r="M94" s="55" t="s">
        <v>4585</v>
      </c>
      <c r="N94" s="56" t="str">
        <f>HYPERLINK("https://drive.google.com/file/d/1ztgpXsiXjIBBifevxqlTriKzCELEAPqw/view?usp=drivesdk","93ASPRT2022")</f>
        <v>93ASPRT2022</v>
      </c>
      <c r="O94" s="4" t="s">
        <v>1867</v>
      </c>
    </row>
    <row r="95">
      <c r="A95" s="72">
        <v>94.0</v>
      </c>
      <c r="B95" s="72" t="s">
        <v>4581</v>
      </c>
      <c r="C95" s="72" t="s">
        <v>4586</v>
      </c>
      <c r="D95" s="72" t="str">
        <f t="shared" si="1"/>
        <v>Adhish</v>
      </c>
      <c r="E95" s="72" t="s">
        <v>4587</v>
      </c>
      <c r="F95" s="4" t="s">
        <v>4212</v>
      </c>
      <c r="G95" s="4" t="s">
        <v>22</v>
      </c>
      <c r="H95" s="4">
        <v>2022.0</v>
      </c>
      <c r="I95" s="53" t="str">
        <f t="shared" si="2"/>
        <v>94ASPRT2022</v>
      </c>
      <c r="J95" s="54" t="s">
        <v>4213</v>
      </c>
      <c r="K95" s="5" t="s">
        <v>24</v>
      </c>
      <c r="L95" s="4" t="s">
        <v>4588</v>
      </c>
      <c r="M95" s="55" t="s">
        <v>4589</v>
      </c>
      <c r="N95" s="56" t="str">
        <f>HYPERLINK("https://drive.google.com/file/d/1BQIzID1AFp611wUvxpu19l5ymvaGOoi0/view?usp=drivesdk","94ASPRT2022")</f>
        <v>94ASPRT2022</v>
      </c>
      <c r="O95" s="4" t="s">
        <v>1867</v>
      </c>
    </row>
    <row r="96">
      <c r="A96" s="72">
        <v>95.0</v>
      </c>
      <c r="B96" s="72" t="s">
        <v>4581</v>
      </c>
      <c r="C96" s="72" t="s">
        <v>4590</v>
      </c>
      <c r="D96" s="72" t="str">
        <f t="shared" si="1"/>
        <v>Adithya</v>
      </c>
      <c r="E96" s="72" t="s">
        <v>4591</v>
      </c>
      <c r="F96" s="4" t="s">
        <v>4212</v>
      </c>
      <c r="G96" s="4" t="s">
        <v>22</v>
      </c>
      <c r="H96" s="4">
        <v>2022.0</v>
      </c>
      <c r="I96" s="53" t="str">
        <f t="shared" si="2"/>
        <v>95ASPRT2022</v>
      </c>
      <c r="J96" s="54" t="s">
        <v>4213</v>
      </c>
      <c r="K96" s="5" t="s">
        <v>24</v>
      </c>
      <c r="L96" s="4" t="s">
        <v>4592</v>
      </c>
      <c r="M96" s="55" t="s">
        <v>4593</v>
      </c>
      <c r="N96" s="56" t="str">
        <f>HYPERLINK("https://drive.google.com/file/d/1T0wei_O2YfHz0dEWdWr5LJ9_DyuRyTUC/view?usp=drivesdk","95ASPRT2022")</f>
        <v>95ASPRT2022</v>
      </c>
      <c r="O96" s="4" t="s">
        <v>1867</v>
      </c>
    </row>
    <row r="97">
      <c r="A97" s="72">
        <v>96.0</v>
      </c>
      <c r="B97" s="72" t="s">
        <v>2930</v>
      </c>
      <c r="C97" s="72" t="s">
        <v>2931</v>
      </c>
      <c r="D97" s="72" t="str">
        <f t="shared" si="1"/>
        <v>Kirttee Ranjan Nanda</v>
      </c>
      <c r="E97" s="72" t="s">
        <v>2932</v>
      </c>
      <c r="F97" s="4" t="s">
        <v>4212</v>
      </c>
      <c r="G97" s="4" t="s">
        <v>22</v>
      </c>
      <c r="H97" s="4">
        <v>2022.0</v>
      </c>
      <c r="I97" s="53" t="str">
        <f t="shared" si="2"/>
        <v>96ASPRT2022</v>
      </c>
      <c r="J97" s="54" t="s">
        <v>4213</v>
      </c>
      <c r="K97" s="5" t="s">
        <v>24</v>
      </c>
      <c r="L97" s="4" t="s">
        <v>4594</v>
      </c>
      <c r="M97" s="55" t="s">
        <v>4595</v>
      </c>
      <c r="N97" s="56" t="str">
        <f>HYPERLINK("https://drive.google.com/file/d/1kSaI87YMVrY5vriU17IOMS5-8yuNcGzH/view?usp=drivesdk","96ASPRT2022")</f>
        <v>96ASPRT2022</v>
      </c>
      <c r="O97" s="4" t="s">
        <v>1867</v>
      </c>
    </row>
    <row r="98">
      <c r="A98" s="72">
        <v>97.0</v>
      </c>
      <c r="B98" s="72" t="s">
        <v>2930</v>
      </c>
      <c r="C98" s="72" t="s">
        <v>2935</v>
      </c>
      <c r="D98" s="72" t="str">
        <f t="shared" si="1"/>
        <v>Garima Pandey</v>
      </c>
      <c r="E98" s="72" t="s">
        <v>2936</v>
      </c>
      <c r="F98" s="4" t="s">
        <v>4212</v>
      </c>
      <c r="G98" s="4" t="s">
        <v>22</v>
      </c>
      <c r="H98" s="4">
        <v>2022.0</v>
      </c>
      <c r="I98" s="53" t="str">
        <f t="shared" si="2"/>
        <v>97ASPRT2022</v>
      </c>
      <c r="J98" s="54" t="s">
        <v>4213</v>
      </c>
      <c r="K98" s="5" t="s">
        <v>24</v>
      </c>
      <c r="L98" s="4" t="s">
        <v>4596</v>
      </c>
      <c r="M98" s="55" t="s">
        <v>4597</v>
      </c>
      <c r="N98" s="56" t="str">
        <f>HYPERLINK("https://drive.google.com/file/d/1gctQW-ANmZpBalH1QM-LZMAzyK-5WDek/view?usp=drivesdk","97ASPRT2022")</f>
        <v>97ASPRT2022</v>
      </c>
      <c r="O98" s="4" t="s">
        <v>1867</v>
      </c>
    </row>
    <row r="99">
      <c r="A99" s="72">
        <v>98.0</v>
      </c>
      <c r="B99" s="72" t="s">
        <v>4598</v>
      </c>
      <c r="C99" s="72" t="s">
        <v>4599</v>
      </c>
      <c r="D99" s="72" t="str">
        <f t="shared" si="1"/>
        <v>Dhruv</v>
      </c>
      <c r="E99" s="72" t="s">
        <v>4600</v>
      </c>
      <c r="F99" s="4" t="s">
        <v>4212</v>
      </c>
      <c r="G99" s="4" t="s">
        <v>22</v>
      </c>
      <c r="H99" s="4">
        <v>2022.0</v>
      </c>
      <c r="I99" s="53" t="str">
        <f t="shared" si="2"/>
        <v>98ASPRT2022</v>
      </c>
      <c r="J99" s="54" t="s">
        <v>4213</v>
      </c>
      <c r="K99" s="5" t="s">
        <v>24</v>
      </c>
      <c r="L99" s="4" t="s">
        <v>4601</v>
      </c>
      <c r="M99" s="55" t="s">
        <v>4602</v>
      </c>
      <c r="N99" s="56" t="str">
        <f>HYPERLINK("https://drive.google.com/file/d/1g-bY3Rfh0PzQcBjEb9_GApvQ8DSWFucr/view?usp=drivesdk","98ASPRT2022")</f>
        <v>98ASPRT2022</v>
      </c>
      <c r="O99" s="4" t="s">
        <v>1899</v>
      </c>
    </row>
    <row r="100">
      <c r="A100" s="72">
        <v>99.0</v>
      </c>
      <c r="B100" s="72" t="s">
        <v>4598</v>
      </c>
      <c r="C100" s="72" t="s">
        <v>4603</v>
      </c>
      <c r="D100" s="72" t="str">
        <f t="shared" si="1"/>
        <v>Pushkar</v>
      </c>
      <c r="E100" s="72" t="s">
        <v>4604</v>
      </c>
      <c r="F100" s="4" t="s">
        <v>4212</v>
      </c>
      <c r="G100" s="4" t="s">
        <v>22</v>
      </c>
      <c r="H100" s="4">
        <v>2022.0</v>
      </c>
      <c r="I100" s="53" t="str">
        <f t="shared" si="2"/>
        <v>99ASPRT2022</v>
      </c>
      <c r="J100" s="54" t="s">
        <v>4213</v>
      </c>
      <c r="K100" s="5" t="s">
        <v>24</v>
      </c>
      <c r="L100" s="4" t="s">
        <v>4605</v>
      </c>
      <c r="M100" s="55" t="s">
        <v>4606</v>
      </c>
      <c r="N100" s="56" t="str">
        <f>HYPERLINK("https://drive.google.com/file/d/1nrQIBKdcQ-CMV-cdsMrIwdogS5EGW3Rp/view?usp=drivesdk","99ASPRT2022")</f>
        <v>99ASPRT2022</v>
      </c>
      <c r="O100" s="4" t="s">
        <v>1899</v>
      </c>
    </row>
    <row r="101">
      <c r="A101" s="72">
        <v>100.0</v>
      </c>
      <c r="B101" s="72" t="s">
        <v>4598</v>
      </c>
      <c r="C101" s="72" t="s">
        <v>4607</v>
      </c>
      <c r="D101" s="72" t="str">
        <f t="shared" si="1"/>
        <v>Naitik</v>
      </c>
      <c r="E101" s="72" t="s">
        <v>4608</v>
      </c>
      <c r="F101" s="4" t="s">
        <v>4212</v>
      </c>
      <c r="G101" s="4" t="s">
        <v>22</v>
      </c>
      <c r="H101" s="4">
        <v>2022.0</v>
      </c>
      <c r="I101" s="53" t="str">
        <f t="shared" si="2"/>
        <v>100ASPRT2022</v>
      </c>
      <c r="J101" s="54" t="s">
        <v>4213</v>
      </c>
      <c r="K101" s="5" t="s">
        <v>24</v>
      </c>
      <c r="L101" s="4" t="s">
        <v>4609</v>
      </c>
      <c r="M101" s="55" t="s">
        <v>4610</v>
      </c>
      <c r="N101" s="56" t="str">
        <f>HYPERLINK("https://drive.google.com/file/d/18LGdgjnQ1tp6gcJd2LNv9rK3cU82L8gl/view?usp=drivesdk","100ASPRT2022")</f>
        <v>100ASPRT2022</v>
      </c>
      <c r="O101" s="4" t="s">
        <v>1899</v>
      </c>
    </row>
    <row r="102">
      <c r="A102" s="72">
        <v>101.0</v>
      </c>
      <c r="B102" s="72" t="s">
        <v>4611</v>
      </c>
      <c r="C102" s="72" t="s">
        <v>4612</v>
      </c>
      <c r="D102" s="72" t="str">
        <f t="shared" si="1"/>
        <v>Cebajel Tanan</v>
      </c>
      <c r="E102" s="72" t="s">
        <v>4613</v>
      </c>
      <c r="F102" s="4" t="s">
        <v>4212</v>
      </c>
      <c r="G102" s="4" t="s">
        <v>22</v>
      </c>
      <c r="H102" s="4">
        <v>2022.0</v>
      </c>
      <c r="I102" s="53" t="str">
        <f t="shared" si="2"/>
        <v>101ASPRT2022</v>
      </c>
      <c r="J102" s="54" t="s">
        <v>4213</v>
      </c>
      <c r="K102" s="5" t="s">
        <v>24</v>
      </c>
      <c r="L102" s="4" t="s">
        <v>4614</v>
      </c>
      <c r="M102" s="55" t="s">
        <v>4615</v>
      </c>
      <c r="N102" s="56" t="str">
        <f>HYPERLINK("https://drive.google.com/file/d/1bC-IMlqFGRbnx4gdYPr2psPvB9HN6p1G/view?usp=drivesdk","101ASPRT2022")</f>
        <v>101ASPRT2022</v>
      </c>
      <c r="O102" s="4" t="s">
        <v>1899</v>
      </c>
    </row>
    <row r="103">
      <c r="A103" s="72">
        <v>102.0</v>
      </c>
      <c r="B103" s="72" t="s">
        <v>4611</v>
      </c>
      <c r="C103" s="72" t="s">
        <v>4616</v>
      </c>
      <c r="D103" s="72" t="str">
        <f t="shared" si="1"/>
        <v>Shivesh Panday</v>
      </c>
      <c r="E103" s="72" t="s">
        <v>4617</v>
      </c>
      <c r="F103" s="4" t="s">
        <v>4212</v>
      </c>
      <c r="G103" s="4" t="s">
        <v>22</v>
      </c>
      <c r="H103" s="4">
        <v>2022.0</v>
      </c>
      <c r="I103" s="53" t="str">
        <f t="shared" si="2"/>
        <v>102ASPRT2022</v>
      </c>
      <c r="J103" s="54" t="s">
        <v>4213</v>
      </c>
      <c r="K103" s="5" t="s">
        <v>24</v>
      </c>
      <c r="L103" s="4" t="s">
        <v>4618</v>
      </c>
      <c r="M103" s="55" t="s">
        <v>4619</v>
      </c>
      <c r="N103" s="56" t="str">
        <f>HYPERLINK("https://drive.google.com/file/d/1XLS9qXdUnLKf-sYEZbRN6aonc3_HBXEc/view?usp=drivesdk","102ASPRT2022")</f>
        <v>102ASPRT2022</v>
      </c>
      <c r="O103" s="4" t="s">
        <v>1899</v>
      </c>
    </row>
    <row r="104">
      <c r="A104" s="72">
        <v>103.0</v>
      </c>
      <c r="B104" s="72" t="s">
        <v>4620</v>
      </c>
      <c r="C104" s="72" t="s">
        <v>4621</v>
      </c>
      <c r="D104" s="72" t="str">
        <f t="shared" si="1"/>
        <v>Asvitha S</v>
      </c>
      <c r="E104" s="72" t="s">
        <v>4622</v>
      </c>
      <c r="F104" s="4" t="s">
        <v>4212</v>
      </c>
      <c r="G104" s="4" t="s">
        <v>22</v>
      </c>
      <c r="H104" s="4">
        <v>2022.0</v>
      </c>
      <c r="I104" s="53" t="str">
        <f t="shared" si="2"/>
        <v>103ASPRT2022</v>
      </c>
      <c r="J104" s="54" t="s">
        <v>4213</v>
      </c>
      <c r="K104" s="5" t="s">
        <v>24</v>
      </c>
      <c r="L104" s="4" t="s">
        <v>4623</v>
      </c>
      <c r="M104" s="55" t="s">
        <v>4624</v>
      </c>
      <c r="N104" s="56" t="str">
        <f>HYPERLINK("https://drive.google.com/file/d/1Iq1EM22TuXG44dttFR48wz5_pqSOAJCl/view?usp=drivesdk","103ASPRT2022")</f>
        <v>103ASPRT2022</v>
      </c>
      <c r="O104" s="4" t="s">
        <v>1899</v>
      </c>
    </row>
    <row r="105">
      <c r="A105" s="72">
        <v>104.0</v>
      </c>
      <c r="B105" s="72" t="s">
        <v>4620</v>
      </c>
      <c r="C105" s="72" t="s">
        <v>4625</v>
      </c>
      <c r="D105" s="72" t="str">
        <f t="shared" si="1"/>
        <v>Himanika M</v>
      </c>
      <c r="E105" s="72" t="s">
        <v>4626</v>
      </c>
      <c r="F105" s="4" t="s">
        <v>4212</v>
      </c>
      <c r="G105" s="4" t="s">
        <v>22</v>
      </c>
      <c r="H105" s="4">
        <v>2022.0</v>
      </c>
      <c r="I105" s="53" t="str">
        <f t="shared" si="2"/>
        <v>104ASPRT2022</v>
      </c>
      <c r="J105" s="54" t="s">
        <v>4213</v>
      </c>
      <c r="K105" s="5" t="s">
        <v>24</v>
      </c>
      <c r="L105" s="4" t="s">
        <v>4627</v>
      </c>
      <c r="M105" s="55" t="s">
        <v>4628</v>
      </c>
      <c r="N105" s="56" t="str">
        <f>HYPERLINK("https://drive.google.com/file/d/19fIOX6sk8OGLC8qDyfL_iHESV_ibZRe2/view?usp=drivesdk","104ASPRT2022")</f>
        <v>104ASPRT2022</v>
      </c>
      <c r="O105" s="4" t="s">
        <v>1927</v>
      </c>
    </row>
    <row r="106">
      <c r="A106" s="72">
        <v>105.0</v>
      </c>
      <c r="B106" s="72" t="s">
        <v>264</v>
      </c>
      <c r="C106" s="72" t="s">
        <v>280</v>
      </c>
      <c r="D106" s="72" t="str">
        <f t="shared" si="1"/>
        <v>Likhilesh Suryabhan Balpande</v>
      </c>
      <c r="E106" s="72" t="s">
        <v>3004</v>
      </c>
      <c r="F106" s="4" t="s">
        <v>4212</v>
      </c>
      <c r="G106" s="4" t="s">
        <v>22</v>
      </c>
      <c r="H106" s="4">
        <v>2022.0</v>
      </c>
      <c r="I106" s="53" t="str">
        <f t="shared" si="2"/>
        <v>105ASPRT2022</v>
      </c>
      <c r="J106" s="54" t="s">
        <v>4213</v>
      </c>
      <c r="K106" s="5" t="s">
        <v>24</v>
      </c>
      <c r="L106" s="4" t="s">
        <v>4629</v>
      </c>
      <c r="M106" s="55" t="s">
        <v>4630</v>
      </c>
      <c r="N106" s="56" t="str">
        <f>HYPERLINK("https://drive.google.com/file/d/14FW-Vy4uj7gk6A7eSuWphAgxdHmlBmDA/view?usp=drivesdk","105ASPRT2022")</f>
        <v>105ASPRT2022</v>
      </c>
      <c r="O106" s="4" t="s">
        <v>1927</v>
      </c>
    </row>
    <row r="107">
      <c r="A107" s="72">
        <v>106.0</v>
      </c>
      <c r="B107" s="72" t="s">
        <v>264</v>
      </c>
      <c r="C107" s="72" t="s">
        <v>1096</v>
      </c>
      <c r="D107" s="72" t="str">
        <f t="shared" si="1"/>
        <v>Shahil Patel</v>
      </c>
      <c r="E107" s="72" t="s">
        <v>4631</v>
      </c>
      <c r="F107" s="4" t="s">
        <v>4212</v>
      </c>
      <c r="G107" s="4" t="s">
        <v>22</v>
      </c>
      <c r="H107" s="4">
        <v>2022.0</v>
      </c>
      <c r="I107" s="53" t="str">
        <f t="shared" si="2"/>
        <v>106ASPRT2022</v>
      </c>
      <c r="J107" s="54" t="s">
        <v>4213</v>
      </c>
      <c r="K107" s="5" t="s">
        <v>24</v>
      </c>
      <c r="L107" s="4" t="s">
        <v>4632</v>
      </c>
      <c r="M107" s="55" t="s">
        <v>4633</v>
      </c>
      <c r="N107" s="56" t="str">
        <f>HYPERLINK("https://drive.google.com/file/d/1KWRAf8H_vuQr68sp97gYKXgSTUmXHvFq/view?usp=drivesdk","106ASPRT2022")</f>
        <v>106ASPRT2022</v>
      </c>
      <c r="O107" s="4" t="s">
        <v>1927</v>
      </c>
    </row>
    <row r="108">
      <c r="A108" s="72">
        <v>107.0</v>
      </c>
      <c r="B108" s="72" t="s">
        <v>264</v>
      </c>
      <c r="C108" s="72" t="s">
        <v>4634</v>
      </c>
      <c r="D108" s="72" t="str">
        <f t="shared" si="1"/>
        <v>Deepankar Vijay Dongare</v>
      </c>
      <c r="E108" s="72" t="s">
        <v>4635</v>
      </c>
      <c r="F108" s="4" t="s">
        <v>4212</v>
      </c>
      <c r="G108" s="4" t="s">
        <v>22</v>
      </c>
      <c r="H108" s="4">
        <v>2022.0</v>
      </c>
      <c r="I108" s="53" t="str">
        <f t="shared" si="2"/>
        <v>107ASPRT2022</v>
      </c>
      <c r="J108" s="54" t="s">
        <v>4213</v>
      </c>
      <c r="K108" s="5" t="s">
        <v>24</v>
      </c>
      <c r="L108" s="4" t="s">
        <v>4636</v>
      </c>
      <c r="M108" s="55" t="s">
        <v>4637</v>
      </c>
      <c r="N108" s="56" t="str">
        <f>HYPERLINK("https://drive.google.com/file/d/1RDy3bN2pAjYN8CC2m672cUN84YtmfH39/view?usp=drivesdk","107ASPRT2022")</f>
        <v>107ASPRT2022</v>
      </c>
      <c r="O108" s="4" t="s">
        <v>1927</v>
      </c>
    </row>
    <row r="109">
      <c r="A109" s="72">
        <v>108.0</v>
      </c>
      <c r="B109" s="72" t="s">
        <v>4638</v>
      </c>
      <c r="C109" s="72" t="s">
        <v>4113</v>
      </c>
      <c r="D109" s="72" t="str">
        <f t="shared" si="1"/>
        <v>Chinmay Dhamapurkar</v>
      </c>
      <c r="E109" s="72" t="s">
        <v>4114</v>
      </c>
      <c r="F109" s="4" t="s">
        <v>4212</v>
      </c>
      <c r="G109" s="4" t="s">
        <v>22</v>
      </c>
      <c r="H109" s="4">
        <v>2022.0</v>
      </c>
      <c r="I109" s="53" t="str">
        <f t="shared" si="2"/>
        <v>108ASPRT2022</v>
      </c>
      <c r="J109" s="54" t="s">
        <v>4213</v>
      </c>
      <c r="K109" s="5" t="s">
        <v>24</v>
      </c>
      <c r="L109" s="4" t="s">
        <v>4639</v>
      </c>
      <c r="M109" s="55" t="s">
        <v>4640</v>
      </c>
      <c r="N109" s="56" t="str">
        <f>HYPERLINK("https://drive.google.com/file/d/17iA04l-87uZA52IALb2GVSiu74Ja0Rcs/view?usp=drivesdk","108ASPRT2022")</f>
        <v>108ASPRT2022</v>
      </c>
      <c r="O109" s="4" t="s">
        <v>1927</v>
      </c>
    </row>
    <row r="110">
      <c r="A110" s="72">
        <v>109.0</v>
      </c>
      <c r="B110" s="72" t="s">
        <v>4638</v>
      </c>
      <c r="C110" s="72" t="s">
        <v>4641</v>
      </c>
      <c r="D110" s="72" t="str">
        <f t="shared" si="1"/>
        <v>Yusuf Turabi</v>
      </c>
      <c r="E110" s="72" t="s">
        <v>4642</v>
      </c>
      <c r="F110" s="4" t="s">
        <v>4212</v>
      </c>
      <c r="G110" s="4" t="s">
        <v>22</v>
      </c>
      <c r="H110" s="4">
        <v>2022.0</v>
      </c>
      <c r="I110" s="53" t="str">
        <f t="shared" si="2"/>
        <v>109ASPRT2022</v>
      </c>
      <c r="J110" s="54" t="s">
        <v>4213</v>
      </c>
      <c r="K110" s="5" t="s">
        <v>24</v>
      </c>
      <c r="L110" s="4" t="s">
        <v>4643</v>
      </c>
      <c r="M110" s="55" t="s">
        <v>4644</v>
      </c>
      <c r="N110" s="56" t="str">
        <f>HYPERLINK("https://drive.google.com/file/d/1YiFGXjtmT1t6EFVZ5O7OS3E4teOCaG_8/view?usp=drivesdk","109ASPRT2022")</f>
        <v>109ASPRT2022</v>
      </c>
      <c r="O110" s="4" t="s">
        <v>1927</v>
      </c>
    </row>
    <row r="111">
      <c r="A111" s="72">
        <v>110.0</v>
      </c>
      <c r="B111" s="72" t="s">
        <v>4645</v>
      </c>
      <c r="C111" s="72" t="s">
        <v>4646</v>
      </c>
      <c r="D111" s="72" t="str">
        <f t="shared" si="1"/>
        <v>Dibyangshu Sahoo</v>
      </c>
      <c r="E111" s="72" t="s">
        <v>4647</v>
      </c>
      <c r="F111" s="4" t="s">
        <v>4212</v>
      </c>
      <c r="G111" s="4" t="s">
        <v>22</v>
      </c>
      <c r="H111" s="4">
        <v>2022.0</v>
      </c>
      <c r="I111" s="53" t="str">
        <f t="shared" si="2"/>
        <v>110ASPRT2022</v>
      </c>
      <c r="J111" s="54" t="s">
        <v>4213</v>
      </c>
      <c r="K111" s="5" t="s">
        <v>24</v>
      </c>
      <c r="L111" s="4" t="s">
        <v>4648</v>
      </c>
      <c r="M111" s="55" t="s">
        <v>4649</v>
      </c>
      <c r="N111" s="56" t="str">
        <f>HYPERLINK("https://drive.google.com/file/d/1ejXtyuY5jES2DgfuHE8a30PRqV-oEUwt/view?usp=drivesdk","110ASPRT2022")</f>
        <v>110ASPRT2022</v>
      </c>
      <c r="O111" s="4" t="s">
        <v>1927</v>
      </c>
    </row>
    <row r="112">
      <c r="A112" s="72">
        <v>111.0</v>
      </c>
      <c r="B112" s="72" t="s">
        <v>4645</v>
      </c>
      <c r="C112" s="72" t="s">
        <v>4650</v>
      </c>
      <c r="D112" s="72" t="str">
        <f t="shared" si="1"/>
        <v>Subhadeep Mondal</v>
      </c>
      <c r="E112" s="72" t="s">
        <v>4651</v>
      </c>
      <c r="F112" s="4" t="s">
        <v>4212</v>
      </c>
      <c r="G112" s="4" t="s">
        <v>22</v>
      </c>
      <c r="H112" s="4">
        <v>2022.0</v>
      </c>
      <c r="I112" s="53" t="str">
        <f t="shared" si="2"/>
        <v>111ASPRT2022</v>
      </c>
      <c r="J112" s="54" t="s">
        <v>4213</v>
      </c>
      <c r="K112" s="5" t="s">
        <v>24</v>
      </c>
      <c r="L112" s="4" t="s">
        <v>4652</v>
      </c>
      <c r="M112" s="55" t="s">
        <v>4653</v>
      </c>
      <c r="N112" s="56" t="str">
        <f>HYPERLINK("https://drive.google.com/file/d/1BVcwZ2mdxsFXcbDWUc0ERCpAy-WSWnll/view?usp=drivesdk","111ASPRT2022")</f>
        <v>111ASPRT2022</v>
      </c>
      <c r="O112" s="4" t="s">
        <v>2720</v>
      </c>
    </row>
    <row r="113">
      <c r="A113" s="72">
        <v>112.0</v>
      </c>
      <c r="B113" s="72" t="s">
        <v>4654</v>
      </c>
      <c r="C113" s="72" t="s">
        <v>4655</v>
      </c>
      <c r="D113" s="72" t="str">
        <f t="shared" si="1"/>
        <v>Mukkamalla Sai Suhas Reddy</v>
      </c>
      <c r="E113" s="72" t="s">
        <v>4656</v>
      </c>
      <c r="F113" s="4" t="s">
        <v>4212</v>
      </c>
      <c r="G113" s="4" t="s">
        <v>22</v>
      </c>
      <c r="H113" s="4">
        <v>2022.0</v>
      </c>
      <c r="I113" s="53" t="str">
        <f t="shared" si="2"/>
        <v>112ASPRT2022</v>
      </c>
      <c r="J113" s="54" t="s">
        <v>4213</v>
      </c>
      <c r="K113" s="5" t="s">
        <v>24</v>
      </c>
      <c r="L113" s="4" t="s">
        <v>4657</v>
      </c>
      <c r="M113" s="55" t="s">
        <v>4658</v>
      </c>
      <c r="N113" s="56" t="str">
        <f>HYPERLINK("https://drive.google.com/file/d/1qDDaQDxW3LE86rvx0CMssUo0FPGe10CJ/view?usp=drivesdk","112ASPRT2022")</f>
        <v>112ASPRT2022</v>
      </c>
      <c r="O113" s="4" t="s">
        <v>2720</v>
      </c>
    </row>
    <row r="114">
      <c r="A114" s="72">
        <v>113.0</v>
      </c>
      <c r="B114" s="72" t="s">
        <v>4654</v>
      </c>
      <c r="C114" s="72" t="s">
        <v>4659</v>
      </c>
      <c r="D114" s="72" t="str">
        <f t="shared" si="1"/>
        <v>Om Suhas Deshmukh</v>
      </c>
      <c r="E114" s="72" t="s">
        <v>4660</v>
      </c>
      <c r="F114" s="4" t="s">
        <v>4212</v>
      </c>
      <c r="G114" s="4" t="s">
        <v>22</v>
      </c>
      <c r="H114" s="4">
        <v>2022.0</v>
      </c>
      <c r="I114" s="53" t="str">
        <f t="shared" si="2"/>
        <v>113ASPRT2022</v>
      </c>
      <c r="J114" s="54" t="s">
        <v>4213</v>
      </c>
      <c r="K114" s="5" t="s">
        <v>24</v>
      </c>
      <c r="L114" s="4" t="s">
        <v>4661</v>
      </c>
      <c r="M114" s="55" t="s">
        <v>4662</v>
      </c>
      <c r="N114" s="56" t="str">
        <f>HYPERLINK("https://drive.google.com/file/d/1uZDeIuoqSnT2hIuZR_gu5rBUcXisCUAI/view?usp=drivesdk","113ASPRT2022")</f>
        <v>113ASPRT2022</v>
      </c>
      <c r="O114" s="4" t="s">
        <v>2720</v>
      </c>
    </row>
    <row r="115">
      <c r="A115" s="72">
        <v>114.0</v>
      </c>
      <c r="B115" s="72" t="s">
        <v>4654</v>
      </c>
      <c r="C115" s="72" t="s">
        <v>4663</v>
      </c>
      <c r="D115" s="72" t="str">
        <f t="shared" si="1"/>
        <v>Arindam Thander</v>
      </c>
      <c r="E115" s="72" t="s">
        <v>4664</v>
      </c>
      <c r="F115" s="4" t="s">
        <v>4212</v>
      </c>
      <c r="G115" s="4" t="s">
        <v>22</v>
      </c>
      <c r="H115" s="4">
        <v>2022.0</v>
      </c>
      <c r="I115" s="53" t="str">
        <f t="shared" si="2"/>
        <v>114ASPRT2022</v>
      </c>
      <c r="J115" s="54" t="s">
        <v>4213</v>
      </c>
      <c r="K115" s="5" t="s">
        <v>24</v>
      </c>
      <c r="L115" s="4" t="s">
        <v>4665</v>
      </c>
      <c r="M115" s="55" t="s">
        <v>4666</v>
      </c>
      <c r="N115" s="56" t="str">
        <f>HYPERLINK("https://drive.google.com/file/d/1vkvQ1Jsp208cqTqmbNiCJE6ixGn0MzON/view?usp=drivesdk","114ASPRT2022")</f>
        <v>114ASPRT2022</v>
      </c>
      <c r="O115" s="4" t="s">
        <v>2720</v>
      </c>
    </row>
    <row r="116">
      <c r="A116" s="72">
        <v>115.0</v>
      </c>
      <c r="B116" s="72" t="s">
        <v>4667</v>
      </c>
      <c r="C116" s="72" t="s">
        <v>4668</v>
      </c>
      <c r="D116" s="72" t="str">
        <f t="shared" si="1"/>
        <v>Nitin Madhukar</v>
      </c>
      <c r="E116" s="72" t="s">
        <v>4669</v>
      </c>
      <c r="F116" s="4" t="s">
        <v>4212</v>
      </c>
      <c r="G116" s="4" t="s">
        <v>22</v>
      </c>
      <c r="H116" s="4">
        <v>2022.0</v>
      </c>
      <c r="I116" s="53" t="str">
        <f t="shared" si="2"/>
        <v>115ASPRT2022</v>
      </c>
      <c r="J116" s="54" t="s">
        <v>4213</v>
      </c>
      <c r="K116" s="5" t="s">
        <v>24</v>
      </c>
      <c r="L116" s="4" t="s">
        <v>4670</v>
      </c>
      <c r="M116" s="55" t="s">
        <v>4671</v>
      </c>
      <c r="N116" s="56" t="str">
        <f>HYPERLINK("https://drive.google.com/file/d/1URjqruC5iI0ev5soE31xTouVNs2G8Rxa/view?usp=drivesdk","115ASPRT2022")</f>
        <v>115ASPRT2022</v>
      </c>
      <c r="O116" s="4" t="s">
        <v>2720</v>
      </c>
    </row>
    <row r="117">
      <c r="A117" s="72">
        <v>116.0</v>
      </c>
      <c r="B117" s="72" t="s">
        <v>4667</v>
      </c>
      <c r="C117" s="72" t="s">
        <v>4672</v>
      </c>
      <c r="D117" s="72" t="str">
        <f t="shared" si="1"/>
        <v>Kritika Pandey</v>
      </c>
      <c r="E117" s="72" t="s">
        <v>4673</v>
      </c>
      <c r="F117" s="4" t="s">
        <v>4212</v>
      </c>
      <c r="G117" s="4" t="s">
        <v>22</v>
      </c>
      <c r="H117" s="4">
        <v>2022.0</v>
      </c>
      <c r="I117" s="53" t="str">
        <f t="shared" si="2"/>
        <v>116ASPRT2022</v>
      </c>
      <c r="J117" s="54" t="s">
        <v>4213</v>
      </c>
      <c r="K117" s="5" t="s">
        <v>24</v>
      </c>
      <c r="L117" s="4" t="s">
        <v>4674</v>
      </c>
      <c r="M117" s="55" t="s">
        <v>4675</v>
      </c>
      <c r="N117" s="56" t="str">
        <f>HYPERLINK("https://drive.google.com/file/d/1QVQbPM9h_yqfv0MmNGYD3FCD-hZnGHvX/view?usp=drivesdk","116ASPRT2022")</f>
        <v>116ASPRT2022</v>
      </c>
      <c r="O117" s="4" t="s">
        <v>2720</v>
      </c>
    </row>
    <row r="118">
      <c r="A118" s="72">
        <v>117.0</v>
      </c>
      <c r="B118" s="72" t="s">
        <v>4676</v>
      </c>
      <c r="C118" s="72" t="s">
        <v>4677</v>
      </c>
      <c r="D118" s="72" t="str">
        <f t="shared" si="1"/>
        <v>Diksha Sinha</v>
      </c>
      <c r="E118" s="72" t="s">
        <v>4678</v>
      </c>
      <c r="F118" s="4" t="s">
        <v>4212</v>
      </c>
      <c r="G118" s="4" t="s">
        <v>22</v>
      </c>
      <c r="H118" s="4">
        <v>2022.0</v>
      </c>
      <c r="I118" s="53" t="str">
        <f t="shared" si="2"/>
        <v>117ASPRT2022</v>
      </c>
      <c r="J118" s="54" t="s">
        <v>4213</v>
      </c>
      <c r="K118" s="5" t="s">
        <v>24</v>
      </c>
      <c r="L118" s="4" t="s">
        <v>4679</v>
      </c>
      <c r="M118" s="55" t="s">
        <v>4680</v>
      </c>
      <c r="N118" s="56" t="str">
        <f>HYPERLINK("https://drive.google.com/file/d/16niz0EIwtKKIpGgMp1PwsJy8C9Xyr_1U/view?usp=drivesdk","117ASPRT2022")</f>
        <v>117ASPRT2022</v>
      </c>
      <c r="O118" s="4" t="s">
        <v>2720</v>
      </c>
    </row>
    <row r="119">
      <c r="A119" s="72">
        <v>118.0</v>
      </c>
      <c r="B119" s="72" t="s">
        <v>4676</v>
      </c>
      <c r="C119" s="72" t="s">
        <v>4681</v>
      </c>
      <c r="D119" s="72" t="str">
        <f t="shared" si="1"/>
        <v>Paridhi Mayande</v>
      </c>
      <c r="E119" s="72" t="s">
        <v>4682</v>
      </c>
      <c r="F119" s="4" t="s">
        <v>4212</v>
      </c>
      <c r="G119" s="4" t="s">
        <v>22</v>
      </c>
      <c r="H119" s="4">
        <v>2022.0</v>
      </c>
      <c r="I119" s="53" t="str">
        <f t="shared" si="2"/>
        <v>118ASPRT2022</v>
      </c>
      <c r="J119" s="54" t="s">
        <v>4213</v>
      </c>
      <c r="K119" s="5" t="s">
        <v>24</v>
      </c>
      <c r="L119" s="4" t="s">
        <v>4683</v>
      </c>
      <c r="M119" s="55" t="s">
        <v>4684</v>
      </c>
      <c r="N119" s="56" t="str">
        <f>HYPERLINK("https://drive.google.com/file/d/1oKK4CJNDwqZus36yc7lPDdN8O1SOQQ4q/view?usp=drivesdk","118ASPRT2022")</f>
        <v>118ASPRT2022</v>
      </c>
      <c r="O119" s="4" t="s">
        <v>2753</v>
      </c>
    </row>
    <row r="120">
      <c r="A120" s="72">
        <v>119.0</v>
      </c>
      <c r="B120" s="72" t="s">
        <v>4676</v>
      </c>
      <c r="C120" s="72" t="s">
        <v>4685</v>
      </c>
      <c r="D120" s="72" t="str">
        <f t="shared" si="1"/>
        <v>Harshit Raj</v>
      </c>
      <c r="E120" s="72" t="s">
        <v>4686</v>
      </c>
      <c r="F120" s="4" t="s">
        <v>4212</v>
      </c>
      <c r="G120" s="4" t="s">
        <v>22</v>
      </c>
      <c r="H120" s="4">
        <v>2022.0</v>
      </c>
      <c r="I120" s="53" t="str">
        <f t="shared" si="2"/>
        <v>119ASPRT2022</v>
      </c>
      <c r="J120" s="54" t="s">
        <v>4213</v>
      </c>
      <c r="K120" s="5" t="s">
        <v>24</v>
      </c>
      <c r="L120" s="4" t="s">
        <v>4687</v>
      </c>
      <c r="M120" s="55" t="s">
        <v>4688</v>
      </c>
      <c r="N120" s="56" t="str">
        <f>HYPERLINK("https://drive.google.com/file/d/1hXErElAhABsrw_e1-Hqhu0Y4-kU5Hg7p/view?usp=drivesdk","119ASPRT2022")</f>
        <v>119ASPRT2022</v>
      </c>
      <c r="O120" s="4" t="s">
        <v>2753</v>
      </c>
    </row>
    <row r="121">
      <c r="A121" s="72">
        <v>120.0</v>
      </c>
      <c r="B121" s="72">
        <v>1234.0</v>
      </c>
      <c r="C121" s="72" t="s">
        <v>4689</v>
      </c>
      <c r="D121" s="72" t="str">
        <f t="shared" si="1"/>
        <v>Devil Emperor</v>
      </c>
      <c r="E121" s="72" t="s">
        <v>4690</v>
      </c>
      <c r="F121" s="4" t="s">
        <v>4212</v>
      </c>
      <c r="G121" s="4" t="s">
        <v>22</v>
      </c>
      <c r="H121" s="4">
        <v>2022.0</v>
      </c>
      <c r="I121" s="53" t="str">
        <f t="shared" si="2"/>
        <v>120ASPRT2022</v>
      </c>
      <c r="J121" s="54" t="s">
        <v>4213</v>
      </c>
      <c r="K121" s="5" t="s">
        <v>24</v>
      </c>
      <c r="L121" s="4" t="s">
        <v>4691</v>
      </c>
      <c r="M121" s="55" t="s">
        <v>4692</v>
      </c>
      <c r="N121" s="56" t="str">
        <f>HYPERLINK("https://drive.google.com/file/d/1iVPlYz4avGFQc8Ek3YoQM0FvdiXRQvha/view?usp=drivesdk","120ASPRT2022")</f>
        <v>120ASPRT2022</v>
      </c>
      <c r="O121" s="4" t="s">
        <v>2753</v>
      </c>
    </row>
    <row r="122">
      <c r="A122" s="72">
        <v>121.0</v>
      </c>
      <c r="B122" s="72">
        <v>1234.0</v>
      </c>
      <c r="C122" s="72" t="s">
        <v>4693</v>
      </c>
      <c r="D122" s="72" t="str">
        <f t="shared" si="1"/>
        <v>Aditya Sharma</v>
      </c>
      <c r="E122" s="72" t="s">
        <v>4694</v>
      </c>
      <c r="F122" s="4" t="s">
        <v>4212</v>
      </c>
      <c r="G122" s="4" t="s">
        <v>22</v>
      </c>
      <c r="H122" s="4">
        <v>2022.0</v>
      </c>
      <c r="I122" s="53" t="str">
        <f t="shared" si="2"/>
        <v>121ASPRT2022</v>
      </c>
      <c r="J122" s="54" t="s">
        <v>4213</v>
      </c>
      <c r="K122" s="5" t="s">
        <v>24</v>
      </c>
      <c r="L122" s="4" t="s">
        <v>4695</v>
      </c>
      <c r="M122" s="55" t="s">
        <v>4696</v>
      </c>
      <c r="N122" s="56" t="str">
        <f>HYPERLINK("https://drive.google.com/file/d/1ddWCGNWpvMgq7u_B9pYAi7i_S0Aal1z0/view?usp=drivesdk","121ASPRT2022")</f>
        <v>121ASPRT2022</v>
      </c>
      <c r="O122" s="4" t="s">
        <v>2753</v>
      </c>
    </row>
    <row r="123">
      <c r="A123" s="72">
        <v>122.0</v>
      </c>
      <c r="B123" s="72" t="s">
        <v>4697</v>
      </c>
      <c r="C123" s="72" t="s">
        <v>4698</v>
      </c>
      <c r="D123" s="72" t="str">
        <f t="shared" si="1"/>
        <v>Shivam Agarwal</v>
      </c>
      <c r="E123" s="72" t="s">
        <v>4699</v>
      </c>
      <c r="F123" s="4" t="s">
        <v>4212</v>
      </c>
      <c r="G123" s="4" t="s">
        <v>22</v>
      </c>
      <c r="H123" s="4">
        <v>2022.0</v>
      </c>
      <c r="I123" s="53" t="str">
        <f t="shared" si="2"/>
        <v>122ASPRT2022</v>
      </c>
      <c r="J123" s="54" t="s">
        <v>4213</v>
      </c>
      <c r="K123" s="5" t="s">
        <v>24</v>
      </c>
      <c r="L123" s="4" t="s">
        <v>4700</v>
      </c>
      <c r="M123" s="55" t="s">
        <v>4701</v>
      </c>
      <c r="N123" s="56" t="str">
        <f>HYPERLINK("https://drive.google.com/file/d/1aKVTO6lak8B2H3RbqdRY0Ch06cn2LTtY/view?usp=drivesdk","122ASPRT2022")</f>
        <v>122ASPRT2022</v>
      </c>
      <c r="O123" s="4" t="s">
        <v>2753</v>
      </c>
    </row>
    <row r="124">
      <c r="A124" s="72">
        <v>123.0</v>
      </c>
      <c r="B124" s="72" t="s">
        <v>4697</v>
      </c>
      <c r="C124" s="72" t="s">
        <v>4702</v>
      </c>
      <c r="D124" s="72" t="str">
        <f t="shared" si="1"/>
        <v>Rahul Mohaniya</v>
      </c>
      <c r="E124" s="72" t="s">
        <v>4703</v>
      </c>
      <c r="F124" s="4" t="s">
        <v>4212</v>
      </c>
      <c r="G124" s="4" t="s">
        <v>22</v>
      </c>
      <c r="H124" s="4">
        <v>2022.0</v>
      </c>
      <c r="I124" s="53" t="str">
        <f t="shared" si="2"/>
        <v>123ASPRT2022</v>
      </c>
      <c r="J124" s="54" t="s">
        <v>4213</v>
      </c>
      <c r="K124" s="5" t="s">
        <v>24</v>
      </c>
      <c r="L124" s="4" t="s">
        <v>4704</v>
      </c>
      <c r="M124" s="55" t="s">
        <v>4705</v>
      </c>
      <c r="N124" s="56" t="str">
        <f>HYPERLINK("https://drive.google.com/file/d/1TB9EPT9c3jG91Se2eYW3QIeZRKqtTc2H/view?usp=drivesdk","123ASPRT2022")</f>
        <v>123ASPRT2022</v>
      </c>
      <c r="O124" s="4" t="s">
        <v>2753</v>
      </c>
    </row>
    <row r="125">
      <c r="A125" s="72">
        <v>124.0</v>
      </c>
      <c r="B125" s="72" t="s">
        <v>4706</v>
      </c>
      <c r="C125" s="72" t="s">
        <v>4707</v>
      </c>
      <c r="D125" s="72" t="str">
        <f t="shared" si="1"/>
        <v>Srihari K G</v>
      </c>
      <c r="E125" s="72" t="s">
        <v>4708</v>
      </c>
      <c r="F125" s="4" t="s">
        <v>4212</v>
      </c>
      <c r="G125" s="4" t="s">
        <v>22</v>
      </c>
      <c r="H125" s="4">
        <v>2022.0</v>
      </c>
      <c r="I125" s="53" t="str">
        <f t="shared" si="2"/>
        <v>124ASPRT2022</v>
      </c>
      <c r="J125" s="54" t="s">
        <v>4213</v>
      </c>
      <c r="K125" s="5" t="s">
        <v>24</v>
      </c>
      <c r="L125" s="4" t="s">
        <v>4709</v>
      </c>
      <c r="M125" s="55" t="s">
        <v>4710</v>
      </c>
      <c r="N125" s="56" t="str">
        <f>HYPERLINK("https://drive.google.com/file/d/11GwSjs1f3y420UOFsYRSjXsxqTvuTBKL/view?usp=drivesdk","124ASPRT2022")</f>
        <v>124ASPRT2022</v>
      </c>
      <c r="O125" s="4" t="s">
        <v>2753</v>
      </c>
    </row>
    <row r="126">
      <c r="A126" s="72">
        <v>125.0</v>
      </c>
      <c r="B126" s="72" t="s">
        <v>4706</v>
      </c>
      <c r="C126" s="72" t="s">
        <v>4711</v>
      </c>
      <c r="D126" s="72" t="str">
        <f t="shared" si="1"/>
        <v>Saksham Chimwal</v>
      </c>
      <c r="E126" s="72" t="s">
        <v>356</v>
      </c>
      <c r="F126" s="4" t="s">
        <v>4212</v>
      </c>
      <c r="G126" s="4" t="s">
        <v>22</v>
      </c>
      <c r="H126" s="4">
        <v>2022.0</v>
      </c>
      <c r="I126" s="53" t="str">
        <f t="shared" si="2"/>
        <v>125ASPRT2022</v>
      </c>
      <c r="J126" s="54" t="s">
        <v>4213</v>
      </c>
      <c r="K126" s="5" t="s">
        <v>24</v>
      </c>
      <c r="L126" s="4" t="s">
        <v>4712</v>
      </c>
      <c r="M126" s="55" t="s">
        <v>4713</v>
      </c>
      <c r="N126" s="56" t="str">
        <f>HYPERLINK("https://drive.google.com/file/d/1C_oVXQMfwGtY3OuUCcdzPveT_oz1QODt/view?usp=drivesdk","125ASPRT2022")</f>
        <v>125ASPRT2022</v>
      </c>
      <c r="O126" s="4" t="s">
        <v>2783</v>
      </c>
    </row>
    <row r="127">
      <c r="A127" s="72">
        <v>126.0</v>
      </c>
      <c r="B127" s="72" t="s">
        <v>4714</v>
      </c>
      <c r="C127" s="72" t="s">
        <v>4715</v>
      </c>
      <c r="D127" s="72" t="str">
        <f t="shared" si="1"/>
        <v>Ankita Singh</v>
      </c>
      <c r="E127" s="72" t="s">
        <v>4716</v>
      </c>
      <c r="F127" s="4" t="s">
        <v>4212</v>
      </c>
      <c r="G127" s="4" t="s">
        <v>22</v>
      </c>
      <c r="H127" s="4">
        <v>2022.0</v>
      </c>
      <c r="I127" s="53" t="str">
        <f t="shared" si="2"/>
        <v>126ASPRT2022</v>
      </c>
      <c r="J127" s="54" t="s">
        <v>4213</v>
      </c>
      <c r="K127" s="5" t="s">
        <v>24</v>
      </c>
      <c r="L127" s="4" t="s">
        <v>4717</v>
      </c>
      <c r="M127" s="55" t="s">
        <v>4718</v>
      </c>
      <c r="N127" s="56" t="str">
        <f>HYPERLINK("https://drive.google.com/file/d/1ztzmKkTala-PC8VAkESPOxs3onQ3UbSQ/view?usp=drivesdk","126ASPRT2022")</f>
        <v>126ASPRT2022</v>
      </c>
      <c r="O127" s="4" t="s">
        <v>2783</v>
      </c>
    </row>
    <row r="128">
      <c r="A128" s="72">
        <v>127.0</v>
      </c>
      <c r="B128" s="72" t="s">
        <v>4714</v>
      </c>
      <c r="C128" s="72" t="s">
        <v>4719</v>
      </c>
      <c r="D128" s="72" t="str">
        <f t="shared" si="1"/>
        <v>Anjali</v>
      </c>
      <c r="E128" s="72" t="s">
        <v>4720</v>
      </c>
      <c r="F128" s="4" t="s">
        <v>4212</v>
      </c>
      <c r="G128" s="4" t="s">
        <v>22</v>
      </c>
      <c r="H128" s="4">
        <v>2022.0</v>
      </c>
      <c r="I128" s="53" t="str">
        <f t="shared" si="2"/>
        <v>127ASPRT2022</v>
      </c>
      <c r="J128" s="54" t="s">
        <v>4213</v>
      </c>
      <c r="K128" s="5" t="s">
        <v>24</v>
      </c>
      <c r="L128" s="4" t="s">
        <v>4721</v>
      </c>
      <c r="M128" s="55" t="s">
        <v>4722</v>
      </c>
      <c r="N128" s="56" t="str">
        <f>HYPERLINK("https://drive.google.com/file/d/1ozTKE8FbFkCY_x-jvfDg6IgPkUR-V2Fe/view?usp=drivesdk","127ASPRT2022")</f>
        <v>127ASPRT2022</v>
      </c>
      <c r="O128" s="4" t="s">
        <v>2783</v>
      </c>
    </row>
    <row r="129">
      <c r="A129" s="72">
        <v>128.0</v>
      </c>
      <c r="B129" s="72" t="s">
        <v>4723</v>
      </c>
      <c r="C129" s="72" t="s">
        <v>4724</v>
      </c>
      <c r="D129" s="72" t="str">
        <f t="shared" si="1"/>
        <v>Saijal Bhalla</v>
      </c>
      <c r="E129" s="72" t="s">
        <v>4725</v>
      </c>
      <c r="F129" s="4" t="s">
        <v>4212</v>
      </c>
      <c r="G129" s="4" t="s">
        <v>22</v>
      </c>
      <c r="H129" s="4">
        <v>2022.0</v>
      </c>
      <c r="I129" s="53" t="str">
        <f t="shared" si="2"/>
        <v>128ASPRT2022</v>
      </c>
      <c r="J129" s="54" t="s">
        <v>4213</v>
      </c>
      <c r="K129" s="5" t="s">
        <v>24</v>
      </c>
      <c r="L129" s="4" t="s">
        <v>4726</v>
      </c>
      <c r="M129" s="55" t="s">
        <v>4727</v>
      </c>
      <c r="N129" s="56" t="str">
        <f>HYPERLINK("https://drive.google.com/file/d/1G8gRcl_r3MCV6Ip3VaTtpVs8wN-bVJ4y/view?usp=drivesdk","128ASPRT2022")</f>
        <v>128ASPRT2022</v>
      </c>
      <c r="O129" s="4" t="s">
        <v>2783</v>
      </c>
    </row>
    <row r="130">
      <c r="A130" s="72">
        <v>129.0</v>
      </c>
      <c r="B130" s="72" t="s">
        <v>4723</v>
      </c>
      <c r="C130" s="72" t="s">
        <v>4728</v>
      </c>
      <c r="D130" s="72" t="str">
        <f t="shared" si="1"/>
        <v>Shivam Gupta</v>
      </c>
      <c r="E130" s="72" t="s">
        <v>4729</v>
      </c>
      <c r="F130" s="4" t="s">
        <v>4212</v>
      </c>
      <c r="G130" s="4" t="s">
        <v>22</v>
      </c>
      <c r="H130" s="4">
        <v>2022.0</v>
      </c>
      <c r="I130" s="53" t="str">
        <f t="shared" si="2"/>
        <v>129ASPRT2022</v>
      </c>
      <c r="J130" s="54" t="s">
        <v>4213</v>
      </c>
      <c r="K130" s="5" t="s">
        <v>24</v>
      </c>
      <c r="L130" s="4" t="s">
        <v>4730</v>
      </c>
      <c r="M130" s="55" t="s">
        <v>4731</v>
      </c>
      <c r="N130" s="56" t="str">
        <f>HYPERLINK("https://drive.google.com/file/d/1u4HXb86_02KY9EIgikZiaLRjOHEiBJc4/view?usp=drivesdk","129ASPRT2022")</f>
        <v>129ASPRT2022</v>
      </c>
      <c r="O130" s="4" t="s">
        <v>2783</v>
      </c>
    </row>
    <row r="131">
      <c r="A131" s="72">
        <v>130.0</v>
      </c>
      <c r="B131" s="72" t="s">
        <v>4732</v>
      </c>
      <c r="C131" s="72" t="s">
        <v>4733</v>
      </c>
      <c r="D131" s="72" t="str">
        <f t="shared" si="1"/>
        <v>Arush</v>
      </c>
      <c r="E131" s="72" t="s">
        <v>4734</v>
      </c>
      <c r="F131" s="4" t="s">
        <v>4212</v>
      </c>
      <c r="G131" s="4" t="s">
        <v>22</v>
      </c>
      <c r="H131" s="4">
        <v>2022.0</v>
      </c>
      <c r="I131" s="53" t="str">
        <f t="shared" si="2"/>
        <v>130ASPRT2022</v>
      </c>
      <c r="J131" s="54" t="s">
        <v>4213</v>
      </c>
      <c r="K131" s="5" t="s">
        <v>24</v>
      </c>
      <c r="L131" s="4" t="s">
        <v>4735</v>
      </c>
      <c r="M131" s="55" t="s">
        <v>4736</v>
      </c>
      <c r="N131" s="56" t="str">
        <f>HYPERLINK("https://drive.google.com/file/d/1MH_SYo8aoTY1Y9oAIipK1f_OwPrux-6g/view?usp=drivesdk","130ASPRT2022")</f>
        <v>130ASPRT2022</v>
      </c>
      <c r="O131" s="4" t="s">
        <v>2783</v>
      </c>
    </row>
    <row r="132">
      <c r="A132" s="72">
        <v>131.0</v>
      </c>
      <c r="B132" s="72" t="s">
        <v>4732</v>
      </c>
      <c r="C132" s="72" t="s">
        <v>4737</v>
      </c>
      <c r="D132" s="72" t="str">
        <f t="shared" si="1"/>
        <v>Arijit Mukhopadhyay</v>
      </c>
      <c r="E132" s="72" t="s">
        <v>4738</v>
      </c>
      <c r="F132" s="4" t="s">
        <v>4212</v>
      </c>
      <c r="G132" s="4" t="s">
        <v>22</v>
      </c>
      <c r="H132" s="4">
        <v>2022.0</v>
      </c>
      <c r="I132" s="53" t="str">
        <f t="shared" si="2"/>
        <v>131ASPRT2022</v>
      </c>
      <c r="J132" s="54" t="s">
        <v>4213</v>
      </c>
      <c r="K132" s="5" t="s">
        <v>24</v>
      </c>
      <c r="L132" s="4" t="s">
        <v>4739</v>
      </c>
      <c r="M132" s="55" t="s">
        <v>4740</v>
      </c>
      <c r="N132" s="56" t="str">
        <f>HYPERLINK("https://drive.google.com/file/d/15-qbhjaXg6zqs8fTSwJfz5R66Ur_zJfU/view?usp=drivesdk","131ASPRT2022")</f>
        <v>131ASPRT2022</v>
      </c>
      <c r="O132" s="4" t="s">
        <v>2783</v>
      </c>
    </row>
    <row r="133">
      <c r="A133" s="72">
        <v>132.0</v>
      </c>
      <c r="B133" s="72" t="s">
        <v>4741</v>
      </c>
      <c r="C133" s="72" t="s">
        <v>4742</v>
      </c>
      <c r="D133" s="72" t="str">
        <f t="shared" si="1"/>
        <v>Neelanshu Agarwal</v>
      </c>
      <c r="E133" s="72" t="s">
        <v>4743</v>
      </c>
      <c r="F133" s="4" t="s">
        <v>4212</v>
      </c>
      <c r="G133" s="4" t="s">
        <v>22</v>
      </c>
      <c r="H133" s="4">
        <v>2022.0</v>
      </c>
      <c r="I133" s="53" t="str">
        <f t="shared" si="2"/>
        <v>132ASPRT2022</v>
      </c>
      <c r="J133" s="54" t="s">
        <v>4213</v>
      </c>
      <c r="K133" s="5" t="s">
        <v>24</v>
      </c>
      <c r="L133" s="4" t="s">
        <v>4744</v>
      </c>
      <c r="M133" s="55" t="s">
        <v>4745</v>
      </c>
      <c r="N133" s="56" t="str">
        <f>HYPERLINK("https://drive.google.com/file/d/135FX0zQI6ZO8LNhzkgP00tPX-_QttZl_/view?usp=drivesdk","132ASPRT2022")</f>
        <v>132ASPRT2022</v>
      </c>
      <c r="O133" s="4" t="s">
        <v>2816</v>
      </c>
    </row>
    <row r="134">
      <c r="A134" s="72">
        <v>133.0</v>
      </c>
      <c r="B134" s="72" t="s">
        <v>4741</v>
      </c>
      <c r="C134" s="72" t="s">
        <v>4746</v>
      </c>
      <c r="D134" s="72" t="str">
        <f t="shared" si="1"/>
        <v>Nikhil Hota</v>
      </c>
      <c r="E134" s="72" t="s">
        <v>4747</v>
      </c>
      <c r="F134" s="4" t="s">
        <v>4212</v>
      </c>
      <c r="G134" s="4" t="s">
        <v>22</v>
      </c>
      <c r="H134" s="4">
        <v>2022.0</v>
      </c>
      <c r="I134" s="53" t="str">
        <f t="shared" si="2"/>
        <v>133ASPRT2022</v>
      </c>
      <c r="J134" s="54" t="s">
        <v>4213</v>
      </c>
      <c r="K134" s="5" t="s">
        <v>24</v>
      </c>
      <c r="L134" s="4" t="s">
        <v>4748</v>
      </c>
      <c r="M134" s="55" t="s">
        <v>4749</v>
      </c>
      <c r="N134" s="56" t="str">
        <f>HYPERLINK("https://drive.google.com/file/d/1BfOTaduA6mtn7TKaF9tQ86ycMh2aYabI/view?usp=drivesdk","133ASPRT2022")</f>
        <v>133ASPRT2022</v>
      </c>
      <c r="O134" s="4" t="s">
        <v>2816</v>
      </c>
    </row>
    <row r="135">
      <c r="A135" s="72">
        <v>134.0</v>
      </c>
      <c r="B135" s="72" t="s">
        <v>4741</v>
      </c>
      <c r="C135" s="72" t="s">
        <v>4750</v>
      </c>
      <c r="D135" s="72" t="str">
        <f t="shared" si="1"/>
        <v>Prakhar Agarwal</v>
      </c>
      <c r="E135" s="72" t="s">
        <v>4751</v>
      </c>
      <c r="F135" s="4" t="s">
        <v>4212</v>
      </c>
      <c r="G135" s="4" t="s">
        <v>22</v>
      </c>
      <c r="H135" s="4">
        <v>2022.0</v>
      </c>
      <c r="I135" s="53" t="str">
        <f t="shared" si="2"/>
        <v>134ASPRT2022</v>
      </c>
      <c r="J135" s="54" t="s">
        <v>4213</v>
      </c>
      <c r="K135" s="5" t="s">
        <v>24</v>
      </c>
      <c r="L135" s="4" t="s">
        <v>4752</v>
      </c>
      <c r="M135" s="55" t="s">
        <v>4753</v>
      </c>
      <c r="N135" s="56" t="str">
        <f>HYPERLINK("https://drive.google.com/file/d/1rnI8kPmYp-Gubg6JsVNHHqPCzD4O_PBY/view?usp=drivesdk","134ASPRT2022")</f>
        <v>134ASPRT2022</v>
      </c>
      <c r="O135" s="4" t="s">
        <v>2816</v>
      </c>
    </row>
    <row r="136">
      <c r="A136" s="72">
        <v>135.0</v>
      </c>
      <c r="B136" s="72" t="s">
        <v>4754</v>
      </c>
      <c r="C136" s="72" t="s">
        <v>4755</v>
      </c>
      <c r="D136" s="72" t="str">
        <f t="shared" si="1"/>
        <v>Radhika</v>
      </c>
      <c r="E136" s="72" t="s">
        <v>4756</v>
      </c>
      <c r="F136" s="4" t="s">
        <v>4212</v>
      </c>
      <c r="G136" s="4" t="s">
        <v>22</v>
      </c>
      <c r="H136" s="4">
        <v>2022.0</v>
      </c>
      <c r="I136" s="53" t="str">
        <f t="shared" si="2"/>
        <v>135ASPRT2022</v>
      </c>
      <c r="J136" s="54" t="s">
        <v>4213</v>
      </c>
      <c r="K136" s="5" t="s">
        <v>24</v>
      </c>
      <c r="L136" s="4" t="s">
        <v>4757</v>
      </c>
      <c r="M136" s="55" t="s">
        <v>4758</v>
      </c>
      <c r="N136" s="56" t="str">
        <f>HYPERLINK("https://drive.google.com/file/d/12PCWSag7NVUP_UhwQwK9hpz4oDV_oVyH/view?usp=drivesdk","135ASPRT2022")</f>
        <v>135ASPRT2022</v>
      </c>
      <c r="O136" s="4" t="s">
        <v>2816</v>
      </c>
    </row>
    <row r="137">
      <c r="A137" s="72">
        <v>136.0</v>
      </c>
      <c r="B137" s="72" t="s">
        <v>4754</v>
      </c>
      <c r="C137" s="72" t="s">
        <v>4759</v>
      </c>
      <c r="D137" s="72" t="str">
        <f t="shared" si="1"/>
        <v>Ishita</v>
      </c>
      <c r="E137" s="72" t="s">
        <v>4760</v>
      </c>
      <c r="F137" s="4" t="s">
        <v>4212</v>
      </c>
      <c r="G137" s="4" t="s">
        <v>22</v>
      </c>
      <c r="H137" s="4">
        <v>2022.0</v>
      </c>
      <c r="I137" s="53" t="str">
        <f t="shared" si="2"/>
        <v>136ASPRT2022</v>
      </c>
      <c r="J137" s="54" t="s">
        <v>4213</v>
      </c>
      <c r="K137" s="5" t="s">
        <v>24</v>
      </c>
      <c r="L137" s="4" t="s">
        <v>4761</v>
      </c>
      <c r="M137" s="55" t="s">
        <v>4762</v>
      </c>
      <c r="N137" s="56" t="str">
        <f>HYPERLINK("https://drive.google.com/file/d/13zKSprtfZczB3JLg3SNihc8aJUgcSOqF/view?usp=drivesdk","136ASPRT2022")</f>
        <v>136ASPRT2022</v>
      </c>
      <c r="O137" s="4" t="s">
        <v>2816</v>
      </c>
    </row>
    <row r="138">
      <c r="K138" s="10"/>
    </row>
    <row r="139">
      <c r="K139" s="10"/>
    </row>
    <row r="140">
      <c r="K140" s="10"/>
    </row>
    <row r="141">
      <c r="K141" s="10"/>
    </row>
    <row r="142">
      <c r="K142" s="10"/>
    </row>
    <row r="143">
      <c r="K143" s="10"/>
    </row>
    <row r="144">
      <c r="K144" s="10"/>
    </row>
    <row r="145">
      <c r="K145" s="10"/>
    </row>
    <row r="146">
      <c r="K146" s="10"/>
    </row>
    <row r="147">
      <c r="K147" s="10"/>
    </row>
    <row r="148">
      <c r="K148" s="10"/>
    </row>
    <row r="149">
      <c r="K149" s="10"/>
    </row>
    <row r="150">
      <c r="K150" s="10"/>
    </row>
    <row r="151">
      <c r="K151" s="10"/>
    </row>
    <row r="152">
      <c r="K152" s="10"/>
    </row>
    <row r="153">
      <c r="K153" s="10"/>
    </row>
    <row r="154">
      <c r="K154" s="10"/>
    </row>
    <row r="155">
      <c r="K155" s="10"/>
    </row>
    <row r="156">
      <c r="K156" s="10"/>
    </row>
    <row r="157">
      <c r="K157" s="10"/>
    </row>
    <row r="158">
      <c r="K158" s="10"/>
    </row>
    <row r="159">
      <c r="K159" s="10"/>
    </row>
    <row r="160">
      <c r="K160" s="10"/>
    </row>
    <row r="161">
      <c r="K161" s="10"/>
    </row>
    <row r="162">
      <c r="K162" s="10"/>
    </row>
    <row r="163">
      <c r="K163" s="10"/>
    </row>
    <row r="164">
      <c r="K164" s="10"/>
    </row>
    <row r="165">
      <c r="K165" s="10"/>
    </row>
    <row r="166">
      <c r="K166" s="10"/>
    </row>
    <row r="167">
      <c r="K167" s="10"/>
    </row>
    <row r="168">
      <c r="K168" s="10"/>
    </row>
    <row r="169">
      <c r="K169" s="10"/>
    </row>
    <row r="170">
      <c r="K170" s="10"/>
    </row>
    <row r="171">
      <c r="K171" s="10"/>
    </row>
    <row r="172">
      <c r="K172" s="10"/>
    </row>
    <row r="173">
      <c r="K173" s="10"/>
    </row>
    <row r="174">
      <c r="K174" s="10"/>
    </row>
    <row r="175">
      <c r="K175" s="10"/>
    </row>
    <row r="176">
      <c r="K176" s="10"/>
    </row>
    <row r="177">
      <c r="K177" s="10"/>
    </row>
    <row r="178">
      <c r="K178" s="10"/>
    </row>
    <row r="179">
      <c r="K179" s="10"/>
    </row>
    <row r="180">
      <c r="K180" s="10"/>
    </row>
    <row r="181">
      <c r="K181" s="10"/>
    </row>
    <row r="182">
      <c r="K182" s="10"/>
    </row>
    <row r="183">
      <c r="K183" s="10"/>
    </row>
    <row r="184">
      <c r="K184" s="10"/>
    </row>
    <row r="185">
      <c r="K185" s="10"/>
    </row>
    <row r="186">
      <c r="K186" s="10"/>
    </row>
    <row r="187">
      <c r="K187" s="10"/>
    </row>
    <row r="188">
      <c r="K188" s="10"/>
    </row>
    <row r="189">
      <c r="K189" s="10"/>
    </row>
    <row r="190">
      <c r="K190" s="10"/>
    </row>
    <row r="191">
      <c r="K191" s="10"/>
    </row>
    <row r="192">
      <c r="K192" s="10"/>
    </row>
    <row r="193">
      <c r="K193" s="10"/>
    </row>
    <row r="194">
      <c r="K194" s="10"/>
    </row>
    <row r="195">
      <c r="K195" s="10"/>
    </row>
    <row r="196">
      <c r="K196" s="10"/>
    </row>
    <row r="197">
      <c r="K197" s="10"/>
    </row>
    <row r="198">
      <c r="K198" s="10"/>
    </row>
    <row r="199">
      <c r="K199" s="10"/>
    </row>
    <row r="200">
      <c r="K200" s="10"/>
    </row>
    <row r="201">
      <c r="K201" s="10"/>
    </row>
    <row r="202">
      <c r="K202" s="10"/>
    </row>
    <row r="203">
      <c r="K203" s="10"/>
    </row>
    <row r="204">
      <c r="K204" s="10"/>
    </row>
    <row r="205">
      <c r="K205" s="10"/>
    </row>
    <row r="206">
      <c r="K206" s="10"/>
    </row>
    <row r="207">
      <c r="K207" s="10"/>
    </row>
    <row r="208">
      <c r="K208" s="10"/>
    </row>
    <row r="209">
      <c r="K209" s="10"/>
    </row>
    <row r="210">
      <c r="K210" s="10"/>
    </row>
    <row r="211">
      <c r="K211" s="10"/>
    </row>
    <row r="212">
      <c r="K212" s="10"/>
    </row>
    <row r="213">
      <c r="K213" s="10"/>
    </row>
    <row r="214">
      <c r="K214" s="10"/>
    </row>
    <row r="215">
      <c r="K215" s="10"/>
    </row>
    <row r="216">
      <c r="K216" s="10"/>
    </row>
    <row r="217">
      <c r="K217" s="10"/>
    </row>
    <row r="218">
      <c r="K218" s="10"/>
    </row>
    <row r="219">
      <c r="K219" s="10"/>
    </row>
    <row r="220">
      <c r="K220" s="10"/>
    </row>
    <row r="221">
      <c r="K221" s="10"/>
    </row>
    <row r="222">
      <c r="K222" s="10"/>
    </row>
    <row r="223">
      <c r="K223" s="10"/>
    </row>
    <row r="224">
      <c r="K224" s="10"/>
    </row>
    <row r="225">
      <c r="K225" s="10"/>
    </row>
    <row r="226">
      <c r="K226" s="10"/>
    </row>
    <row r="227">
      <c r="K227" s="10"/>
    </row>
    <row r="228">
      <c r="K228" s="10"/>
    </row>
    <row r="229">
      <c r="K229" s="10"/>
    </row>
    <row r="230">
      <c r="K230" s="10"/>
    </row>
    <row r="231">
      <c r="K231" s="10"/>
    </row>
    <row r="232">
      <c r="K232" s="10"/>
    </row>
    <row r="233">
      <c r="K233" s="10"/>
    </row>
    <row r="234">
      <c r="K234" s="10"/>
    </row>
    <row r="235">
      <c r="K235" s="10"/>
    </row>
    <row r="236">
      <c r="K236" s="10"/>
    </row>
    <row r="237">
      <c r="K237" s="10"/>
    </row>
    <row r="238">
      <c r="K238" s="10"/>
    </row>
    <row r="239">
      <c r="K239" s="10"/>
    </row>
    <row r="240">
      <c r="K240" s="10"/>
    </row>
    <row r="241">
      <c r="K241" s="10"/>
    </row>
    <row r="242">
      <c r="K242" s="10"/>
    </row>
    <row r="243">
      <c r="K243" s="10"/>
    </row>
    <row r="244">
      <c r="K244" s="10"/>
    </row>
    <row r="245">
      <c r="K245" s="10"/>
    </row>
    <row r="246">
      <c r="K246" s="10"/>
    </row>
    <row r="247">
      <c r="K247" s="10"/>
    </row>
    <row r="248">
      <c r="K248" s="10"/>
    </row>
    <row r="249">
      <c r="K249" s="10"/>
    </row>
    <row r="250">
      <c r="K250" s="10"/>
    </row>
    <row r="251">
      <c r="K251" s="10"/>
    </row>
    <row r="252">
      <c r="K252" s="10"/>
    </row>
    <row r="253">
      <c r="K253" s="10"/>
    </row>
    <row r="254">
      <c r="K254" s="10"/>
    </row>
    <row r="255">
      <c r="K255" s="10"/>
    </row>
    <row r="256">
      <c r="K256" s="10"/>
    </row>
    <row r="257">
      <c r="K257" s="10"/>
    </row>
    <row r="258">
      <c r="K258" s="10"/>
    </row>
    <row r="259">
      <c r="K259" s="10"/>
    </row>
    <row r="260">
      <c r="K260" s="10"/>
    </row>
    <row r="261">
      <c r="K261" s="10"/>
    </row>
    <row r="262">
      <c r="K262" s="10"/>
    </row>
    <row r="263">
      <c r="K263" s="10"/>
    </row>
    <row r="264">
      <c r="K264" s="10"/>
    </row>
    <row r="265">
      <c r="K265" s="10"/>
    </row>
    <row r="266">
      <c r="K266" s="10"/>
    </row>
    <row r="267">
      <c r="K267" s="10"/>
    </row>
    <row r="268">
      <c r="K268" s="10"/>
    </row>
    <row r="269">
      <c r="K269" s="10"/>
    </row>
    <row r="270">
      <c r="K270" s="10"/>
    </row>
    <row r="271">
      <c r="K271" s="10"/>
    </row>
    <row r="272">
      <c r="K272" s="10"/>
    </row>
    <row r="273">
      <c r="K273" s="10"/>
    </row>
    <row r="274">
      <c r="K274" s="10"/>
    </row>
    <row r="275">
      <c r="K275" s="10"/>
    </row>
    <row r="276">
      <c r="K276" s="10"/>
    </row>
    <row r="277">
      <c r="K277" s="10"/>
    </row>
    <row r="278">
      <c r="K278" s="10"/>
    </row>
    <row r="279">
      <c r="K279" s="10"/>
    </row>
    <row r="280">
      <c r="K280" s="10"/>
    </row>
    <row r="281">
      <c r="K281" s="10"/>
    </row>
    <row r="282">
      <c r="K282" s="10"/>
    </row>
    <row r="283">
      <c r="K283" s="10"/>
    </row>
    <row r="284">
      <c r="K284" s="10"/>
    </row>
    <row r="285">
      <c r="K285" s="10"/>
    </row>
    <row r="286">
      <c r="K286" s="10"/>
    </row>
    <row r="287">
      <c r="K287" s="10"/>
    </row>
    <row r="288">
      <c r="K288" s="10"/>
    </row>
    <row r="289">
      <c r="K289" s="10"/>
    </row>
    <row r="290">
      <c r="K290" s="10"/>
    </row>
    <row r="291">
      <c r="K291" s="10"/>
    </row>
    <row r="292">
      <c r="K292" s="10"/>
    </row>
    <row r="293">
      <c r="K293" s="10"/>
    </row>
    <row r="294">
      <c r="K294" s="10"/>
    </row>
    <row r="295">
      <c r="K295" s="10"/>
    </row>
    <row r="296">
      <c r="K296" s="10"/>
    </row>
    <row r="297">
      <c r="K297" s="10"/>
    </row>
    <row r="298">
      <c r="K298" s="10"/>
    </row>
    <row r="299">
      <c r="K299" s="10"/>
    </row>
    <row r="300">
      <c r="K300" s="10"/>
    </row>
    <row r="301">
      <c r="K301" s="10"/>
    </row>
    <row r="302">
      <c r="K302" s="10"/>
    </row>
    <row r="303">
      <c r="K303" s="10"/>
    </row>
    <row r="304">
      <c r="K304" s="10"/>
    </row>
    <row r="305">
      <c r="K305" s="10"/>
    </row>
    <row r="306">
      <c r="K306" s="10"/>
    </row>
    <row r="307">
      <c r="K307" s="10"/>
    </row>
    <row r="308">
      <c r="K308" s="10"/>
    </row>
    <row r="309">
      <c r="K309" s="10"/>
    </row>
    <row r="310">
      <c r="K310" s="10"/>
    </row>
    <row r="311">
      <c r="K311" s="10"/>
    </row>
    <row r="312">
      <c r="K312" s="10"/>
    </row>
    <row r="313">
      <c r="K313" s="10"/>
    </row>
    <row r="314">
      <c r="K314" s="10"/>
    </row>
    <row r="315">
      <c r="K315" s="10"/>
    </row>
    <row r="316">
      <c r="K316" s="10"/>
    </row>
    <row r="317">
      <c r="K317" s="10"/>
    </row>
    <row r="318">
      <c r="K318" s="10"/>
    </row>
    <row r="319">
      <c r="K319" s="10"/>
    </row>
    <row r="320">
      <c r="K320" s="10"/>
    </row>
    <row r="321">
      <c r="K321" s="10"/>
    </row>
    <row r="322">
      <c r="K322" s="10"/>
    </row>
    <row r="323">
      <c r="K323" s="10"/>
    </row>
    <row r="324">
      <c r="K324" s="10"/>
    </row>
    <row r="325">
      <c r="K325" s="10"/>
    </row>
    <row r="326">
      <c r="K326" s="10"/>
    </row>
    <row r="327">
      <c r="K327" s="10"/>
    </row>
    <row r="328">
      <c r="K328" s="10"/>
    </row>
    <row r="329">
      <c r="K329" s="10"/>
    </row>
    <row r="330">
      <c r="K330" s="10"/>
    </row>
    <row r="331">
      <c r="K331" s="10"/>
    </row>
    <row r="332">
      <c r="K332" s="10"/>
    </row>
    <row r="333">
      <c r="K333" s="10"/>
    </row>
    <row r="334">
      <c r="K334" s="10"/>
    </row>
    <row r="335">
      <c r="K335" s="10"/>
    </row>
    <row r="336">
      <c r="K336" s="10"/>
    </row>
    <row r="337">
      <c r="K337" s="10"/>
    </row>
    <row r="338">
      <c r="K338" s="10"/>
    </row>
    <row r="339">
      <c r="K339" s="10"/>
    </row>
    <row r="340">
      <c r="K340" s="10"/>
    </row>
    <row r="341">
      <c r="K341" s="10"/>
    </row>
    <row r="342">
      <c r="K342" s="10"/>
    </row>
    <row r="343">
      <c r="K343" s="10"/>
    </row>
    <row r="344">
      <c r="K344" s="10"/>
    </row>
    <row r="345">
      <c r="K345" s="10"/>
    </row>
    <row r="346">
      <c r="K346" s="10"/>
    </row>
    <row r="347">
      <c r="K347" s="10"/>
    </row>
    <row r="348">
      <c r="K348" s="10"/>
    </row>
    <row r="349">
      <c r="K349" s="10"/>
    </row>
    <row r="350">
      <c r="K350" s="10"/>
    </row>
    <row r="351">
      <c r="K351" s="10"/>
    </row>
    <row r="352">
      <c r="K352" s="10"/>
    </row>
    <row r="353">
      <c r="K353" s="10"/>
    </row>
    <row r="354">
      <c r="K354" s="10"/>
    </row>
    <row r="355">
      <c r="K355" s="10"/>
    </row>
    <row r="356">
      <c r="K356" s="10"/>
    </row>
    <row r="357">
      <c r="K357" s="10"/>
    </row>
    <row r="358">
      <c r="K358" s="10"/>
    </row>
    <row r="359">
      <c r="K359" s="10"/>
    </row>
    <row r="360">
      <c r="K360" s="10"/>
    </row>
    <row r="361">
      <c r="K361" s="10"/>
    </row>
    <row r="362">
      <c r="K362" s="10"/>
    </row>
    <row r="363">
      <c r="K363" s="10"/>
    </row>
    <row r="364">
      <c r="K364" s="10"/>
    </row>
    <row r="365">
      <c r="K365" s="10"/>
    </row>
    <row r="366">
      <c r="K366" s="10"/>
    </row>
    <row r="367">
      <c r="K367" s="10"/>
    </row>
    <row r="368">
      <c r="K368" s="10"/>
    </row>
    <row r="369">
      <c r="K369" s="10"/>
    </row>
    <row r="370">
      <c r="K370" s="10"/>
    </row>
    <row r="371">
      <c r="K371" s="10"/>
    </row>
    <row r="372">
      <c r="K372" s="10"/>
    </row>
    <row r="373">
      <c r="K373" s="10"/>
    </row>
    <row r="374">
      <c r="K374" s="10"/>
    </row>
    <row r="375">
      <c r="K375" s="10"/>
    </row>
    <row r="376">
      <c r="K376" s="10"/>
    </row>
    <row r="377">
      <c r="K377" s="10"/>
    </row>
    <row r="378">
      <c r="K378" s="10"/>
    </row>
    <row r="379">
      <c r="K379" s="10"/>
    </row>
    <row r="380">
      <c r="K380" s="10"/>
    </row>
    <row r="381">
      <c r="K381" s="10"/>
    </row>
    <row r="382">
      <c r="K382" s="10"/>
    </row>
    <row r="383">
      <c r="K383" s="10"/>
    </row>
    <row r="384">
      <c r="K384" s="10"/>
    </row>
    <row r="385">
      <c r="K385" s="10"/>
    </row>
    <row r="386">
      <c r="K386" s="10"/>
    </row>
    <row r="387">
      <c r="K387" s="10"/>
    </row>
    <row r="388">
      <c r="K388" s="10"/>
    </row>
    <row r="389">
      <c r="K389" s="10"/>
    </row>
    <row r="390">
      <c r="K390" s="10"/>
    </row>
    <row r="391">
      <c r="K391" s="10"/>
    </row>
    <row r="392">
      <c r="K392" s="10"/>
    </row>
    <row r="393">
      <c r="K393" s="10"/>
    </row>
    <row r="394">
      <c r="K394" s="10"/>
    </row>
    <row r="395">
      <c r="K395" s="10"/>
    </row>
    <row r="396">
      <c r="K396" s="10"/>
    </row>
    <row r="397">
      <c r="K397" s="10"/>
    </row>
    <row r="398">
      <c r="K398" s="10"/>
    </row>
    <row r="399">
      <c r="K399" s="10"/>
    </row>
    <row r="400">
      <c r="K400" s="10"/>
    </row>
    <row r="401">
      <c r="K401" s="10"/>
    </row>
    <row r="402">
      <c r="K402" s="10"/>
    </row>
    <row r="403">
      <c r="K403" s="10"/>
    </row>
    <row r="404">
      <c r="K404" s="10"/>
    </row>
    <row r="405">
      <c r="K405" s="10"/>
    </row>
    <row r="406">
      <c r="K406" s="10"/>
    </row>
    <row r="407">
      <c r="K407" s="10"/>
    </row>
    <row r="408">
      <c r="K408" s="10"/>
    </row>
    <row r="409">
      <c r="K409" s="10"/>
    </row>
    <row r="410">
      <c r="K410" s="10"/>
    </row>
    <row r="411">
      <c r="K411" s="10"/>
    </row>
    <row r="412">
      <c r="K412" s="10"/>
    </row>
    <row r="413">
      <c r="K413" s="10"/>
    </row>
    <row r="414">
      <c r="K414" s="10"/>
    </row>
    <row r="415">
      <c r="K415" s="10"/>
    </row>
    <row r="416">
      <c r="K416" s="10"/>
    </row>
    <row r="417">
      <c r="K417" s="10"/>
    </row>
    <row r="418">
      <c r="K418" s="10"/>
    </row>
    <row r="419">
      <c r="K419" s="10"/>
    </row>
    <row r="420">
      <c r="K420" s="10"/>
    </row>
    <row r="421">
      <c r="K421" s="10"/>
    </row>
    <row r="422">
      <c r="K422" s="10"/>
    </row>
    <row r="423">
      <c r="K423" s="10"/>
    </row>
    <row r="424">
      <c r="K424" s="10"/>
    </row>
    <row r="425">
      <c r="K425" s="10"/>
    </row>
    <row r="426">
      <c r="K426" s="10"/>
    </row>
    <row r="427">
      <c r="K427" s="10"/>
    </row>
    <row r="428">
      <c r="K428" s="10"/>
    </row>
    <row r="429">
      <c r="K429" s="10"/>
    </row>
    <row r="430">
      <c r="K430" s="10"/>
    </row>
    <row r="431">
      <c r="K431" s="10"/>
    </row>
    <row r="432">
      <c r="K432" s="10"/>
    </row>
    <row r="433">
      <c r="K433" s="10"/>
    </row>
    <row r="434">
      <c r="K434" s="10"/>
    </row>
    <row r="435">
      <c r="K435" s="10"/>
    </row>
    <row r="436">
      <c r="K436" s="10"/>
    </row>
    <row r="437">
      <c r="K437" s="10"/>
    </row>
    <row r="438">
      <c r="K438" s="10"/>
    </row>
    <row r="439">
      <c r="K439" s="10"/>
    </row>
    <row r="440">
      <c r="K440" s="10"/>
    </row>
    <row r="441">
      <c r="K441" s="10"/>
    </row>
    <row r="442">
      <c r="K442" s="10"/>
    </row>
    <row r="443">
      <c r="K443" s="10"/>
    </row>
    <row r="444">
      <c r="K444" s="10"/>
    </row>
    <row r="445">
      <c r="K445" s="10"/>
    </row>
    <row r="446">
      <c r="K446" s="10"/>
    </row>
    <row r="447">
      <c r="K447" s="10"/>
    </row>
    <row r="448">
      <c r="K448" s="10"/>
    </row>
    <row r="449">
      <c r="K449" s="10"/>
    </row>
    <row r="450">
      <c r="K450" s="10"/>
    </row>
    <row r="451">
      <c r="K451" s="10"/>
    </row>
    <row r="452">
      <c r="K452" s="10"/>
    </row>
    <row r="453">
      <c r="K453" s="10"/>
    </row>
    <row r="454">
      <c r="K454" s="10"/>
    </row>
    <row r="455">
      <c r="K455" s="10"/>
    </row>
    <row r="456">
      <c r="K456" s="10"/>
    </row>
    <row r="457">
      <c r="K457" s="10"/>
    </row>
    <row r="458">
      <c r="K458" s="10"/>
    </row>
    <row r="459">
      <c r="K459" s="10"/>
    </row>
    <row r="460">
      <c r="K460" s="10"/>
    </row>
    <row r="461">
      <c r="K461" s="10"/>
    </row>
    <row r="462">
      <c r="K462" s="10"/>
    </row>
    <row r="463">
      <c r="K463" s="10"/>
    </row>
    <row r="464">
      <c r="K464" s="10"/>
    </row>
    <row r="465">
      <c r="K465" s="10"/>
    </row>
    <row r="466">
      <c r="K466" s="10"/>
    </row>
    <row r="467">
      <c r="K467" s="10"/>
    </row>
    <row r="468">
      <c r="K468" s="10"/>
    </row>
    <row r="469">
      <c r="K469" s="10"/>
    </row>
    <row r="470">
      <c r="K470" s="10"/>
    </row>
    <row r="471">
      <c r="K471" s="10"/>
    </row>
    <row r="472">
      <c r="K472" s="10"/>
    </row>
    <row r="473">
      <c r="K473" s="10"/>
    </row>
    <row r="474">
      <c r="K474" s="10"/>
    </row>
    <row r="475">
      <c r="K475" s="10"/>
    </row>
    <row r="476">
      <c r="K476" s="10"/>
    </row>
    <row r="477">
      <c r="K477" s="10"/>
    </row>
    <row r="478">
      <c r="K478" s="10"/>
    </row>
    <row r="479">
      <c r="K479" s="10"/>
    </row>
    <row r="480">
      <c r="K480" s="10"/>
    </row>
    <row r="481">
      <c r="K481" s="10"/>
    </row>
    <row r="482">
      <c r="K482" s="10"/>
    </row>
    <row r="483">
      <c r="K483" s="10"/>
    </row>
    <row r="484">
      <c r="K484" s="10"/>
    </row>
    <row r="485">
      <c r="K485" s="10"/>
    </row>
    <row r="486">
      <c r="K486" s="10"/>
    </row>
    <row r="487">
      <c r="K487" s="10"/>
    </row>
    <row r="488">
      <c r="K488" s="10"/>
    </row>
    <row r="489">
      <c r="K489" s="10"/>
    </row>
    <row r="490">
      <c r="K490" s="10"/>
    </row>
    <row r="491">
      <c r="K491" s="10"/>
    </row>
    <row r="492">
      <c r="K492" s="10"/>
    </row>
    <row r="493">
      <c r="K493" s="10"/>
    </row>
    <row r="494">
      <c r="K494" s="10"/>
    </row>
    <row r="495">
      <c r="K495" s="10"/>
    </row>
    <row r="496">
      <c r="K496" s="10"/>
    </row>
    <row r="497">
      <c r="K497" s="10"/>
    </row>
    <row r="498">
      <c r="K498" s="10"/>
    </row>
    <row r="499">
      <c r="K499" s="10"/>
    </row>
    <row r="500">
      <c r="K500" s="10"/>
    </row>
    <row r="501">
      <c r="K501" s="10"/>
    </row>
    <row r="502">
      <c r="K502" s="10"/>
    </row>
    <row r="503">
      <c r="K503" s="10"/>
    </row>
    <row r="504">
      <c r="K504" s="10"/>
    </row>
    <row r="505">
      <c r="K505" s="10"/>
    </row>
    <row r="506">
      <c r="K506" s="10"/>
    </row>
    <row r="507">
      <c r="K507" s="10"/>
    </row>
    <row r="508">
      <c r="K508" s="10"/>
    </row>
    <row r="509">
      <c r="K509" s="10"/>
    </row>
    <row r="510">
      <c r="K510" s="10"/>
    </row>
    <row r="511">
      <c r="K511" s="10"/>
    </row>
    <row r="512">
      <c r="K512" s="10"/>
    </row>
    <row r="513">
      <c r="K513" s="10"/>
    </row>
    <row r="514">
      <c r="K514" s="10"/>
    </row>
    <row r="515">
      <c r="K515" s="10"/>
    </row>
    <row r="516">
      <c r="K516" s="10"/>
    </row>
    <row r="517">
      <c r="K517" s="10"/>
    </row>
    <row r="518">
      <c r="K518" s="10"/>
    </row>
    <row r="519">
      <c r="K519" s="10"/>
    </row>
    <row r="520">
      <c r="K520" s="10"/>
    </row>
    <row r="521">
      <c r="K521" s="10"/>
    </row>
    <row r="522">
      <c r="K522" s="10"/>
    </row>
    <row r="523">
      <c r="K523" s="10"/>
    </row>
    <row r="524">
      <c r="K524" s="10"/>
    </row>
    <row r="525">
      <c r="K525" s="10"/>
    </row>
    <row r="526">
      <c r="K526" s="10"/>
    </row>
    <row r="527">
      <c r="K527" s="10"/>
    </row>
    <row r="528">
      <c r="K528" s="10"/>
    </row>
    <row r="529">
      <c r="K529" s="10"/>
    </row>
    <row r="530">
      <c r="K530" s="10"/>
    </row>
    <row r="531">
      <c r="K531" s="10"/>
    </row>
    <row r="532">
      <c r="K532" s="10"/>
    </row>
    <row r="533">
      <c r="K533" s="10"/>
    </row>
    <row r="534">
      <c r="K534" s="10"/>
    </row>
    <row r="535">
      <c r="K535" s="10"/>
    </row>
    <row r="536">
      <c r="K536" s="10"/>
    </row>
    <row r="537">
      <c r="K537" s="10"/>
    </row>
    <row r="538">
      <c r="K538" s="10"/>
    </row>
    <row r="539">
      <c r="K539" s="10"/>
    </row>
    <row r="540">
      <c r="K540" s="10"/>
    </row>
    <row r="541">
      <c r="K541" s="10"/>
    </row>
    <row r="542">
      <c r="K542" s="10"/>
    </row>
    <row r="543">
      <c r="K543" s="10"/>
    </row>
    <row r="544">
      <c r="K544" s="10"/>
    </row>
    <row r="545">
      <c r="K545" s="10"/>
    </row>
    <row r="546">
      <c r="K546" s="10"/>
    </row>
    <row r="547">
      <c r="K547" s="10"/>
    </row>
    <row r="548">
      <c r="K548" s="10"/>
    </row>
    <row r="549">
      <c r="K549" s="10"/>
    </row>
    <row r="550">
      <c r="K550" s="10"/>
    </row>
    <row r="551">
      <c r="K551" s="10"/>
    </row>
    <row r="552">
      <c r="K552" s="10"/>
    </row>
    <row r="553">
      <c r="K553" s="10"/>
    </row>
    <row r="554">
      <c r="K554" s="10"/>
    </row>
    <row r="555">
      <c r="K555" s="10"/>
    </row>
    <row r="556">
      <c r="K556" s="10"/>
    </row>
    <row r="557">
      <c r="K557" s="10"/>
    </row>
    <row r="558">
      <c r="K558" s="10"/>
    </row>
    <row r="559">
      <c r="K559" s="10"/>
    </row>
    <row r="560">
      <c r="K560" s="10"/>
    </row>
    <row r="561">
      <c r="K561" s="10"/>
    </row>
    <row r="562">
      <c r="K562" s="10"/>
    </row>
    <row r="563">
      <c r="K563" s="10"/>
    </row>
    <row r="564">
      <c r="K564" s="10"/>
    </row>
    <row r="565">
      <c r="K565" s="10"/>
    </row>
    <row r="566">
      <c r="K566" s="10"/>
    </row>
    <row r="567">
      <c r="K567" s="10"/>
    </row>
    <row r="568">
      <c r="K568" s="10"/>
    </row>
    <row r="569">
      <c r="K569" s="10"/>
    </row>
    <row r="570">
      <c r="K570" s="10"/>
    </row>
    <row r="571">
      <c r="K571" s="10"/>
    </row>
    <row r="572">
      <c r="K572" s="10"/>
    </row>
    <row r="573">
      <c r="K573" s="10"/>
    </row>
    <row r="574">
      <c r="K574" s="10"/>
    </row>
    <row r="575">
      <c r="K575" s="10"/>
    </row>
    <row r="576">
      <c r="K576" s="10"/>
    </row>
    <row r="577">
      <c r="K577" s="10"/>
    </row>
    <row r="578">
      <c r="K578" s="10"/>
    </row>
    <row r="579">
      <c r="K579" s="10"/>
    </row>
    <row r="580">
      <c r="K580" s="10"/>
    </row>
    <row r="581">
      <c r="K581" s="10"/>
    </row>
    <row r="582">
      <c r="K582" s="10"/>
    </row>
    <row r="583">
      <c r="K583" s="10"/>
    </row>
    <row r="584">
      <c r="K584" s="10"/>
    </row>
    <row r="585">
      <c r="K585" s="10"/>
    </row>
    <row r="586">
      <c r="K586" s="10"/>
    </row>
    <row r="587">
      <c r="K587" s="10"/>
    </row>
    <row r="588">
      <c r="K588" s="10"/>
    </row>
    <row r="589">
      <c r="K589" s="10"/>
    </row>
    <row r="590">
      <c r="K590" s="10"/>
    </row>
    <row r="591">
      <c r="K591" s="10"/>
    </row>
    <row r="592">
      <c r="K592" s="10"/>
    </row>
    <row r="593">
      <c r="K593" s="10"/>
    </row>
    <row r="594">
      <c r="K594" s="10"/>
    </row>
    <row r="595">
      <c r="K595" s="10"/>
    </row>
    <row r="596">
      <c r="K596" s="10"/>
    </row>
    <row r="597">
      <c r="K597" s="10"/>
    </row>
    <row r="598">
      <c r="K598" s="10"/>
    </row>
    <row r="599">
      <c r="K599" s="10"/>
    </row>
    <row r="600">
      <c r="K600" s="10"/>
    </row>
    <row r="601">
      <c r="K601" s="10"/>
    </row>
    <row r="602">
      <c r="K602" s="10"/>
    </row>
    <row r="603">
      <c r="K603" s="10"/>
    </row>
    <row r="604">
      <c r="K604" s="10"/>
    </row>
    <row r="605">
      <c r="K605" s="10"/>
    </row>
    <row r="606">
      <c r="K606" s="10"/>
    </row>
    <row r="607">
      <c r="K607" s="10"/>
    </row>
    <row r="608">
      <c r="K608" s="10"/>
    </row>
    <row r="609">
      <c r="K609" s="10"/>
    </row>
    <row r="610">
      <c r="K610" s="10"/>
    </row>
    <row r="611">
      <c r="K611" s="10"/>
    </row>
    <row r="612">
      <c r="K612" s="10"/>
    </row>
    <row r="613">
      <c r="K613" s="10"/>
    </row>
    <row r="614">
      <c r="K614" s="10"/>
    </row>
    <row r="615">
      <c r="K615" s="10"/>
    </row>
    <row r="616">
      <c r="K616" s="10"/>
    </row>
    <row r="617">
      <c r="K617" s="10"/>
    </row>
    <row r="618">
      <c r="K618" s="10"/>
    </row>
    <row r="619">
      <c r="K619" s="10"/>
    </row>
    <row r="620">
      <c r="K620" s="10"/>
    </row>
    <row r="621">
      <c r="K621" s="10"/>
    </row>
    <row r="622">
      <c r="K622" s="10"/>
    </row>
    <row r="623">
      <c r="K623" s="10"/>
    </row>
    <row r="624">
      <c r="K624" s="10"/>
    </row>
    <row r="625">
      <c r="K625" s="10"/>
    </row>
    <row r="626">
      <c r="K626" s="10"/>
    </row>
    <row r="627">
      <c r="K627" s="10"/>
    </row>
    <row r="628">
      <c r="K628" s="10"/>
    </row>
    <row r="629">
      <c r="K629" s="10"/>
    </row>
    <row r="630">
      <c r="K630" s="10"/>
    </row>
    <row r="631">
      <c r="K631" s="10"/>
    </row>
    <row r="632">
      <c r="K632" s="10"/>
    </row>
    <row r="633">
      <c r="K633" s="10"/>
    </row>
    <row r="634">
      <c r="K634" s="10"/>
    </row>
    <row r="635">
      <c r="K635" s="10"/>
    </row>
    <row r="636">
      <c r="K636" s="10"/>
    </row>
    <row r="637">
      <c r="K637" s="10"/>
    </row>
    <row r="638">
      <c r="K638" s="10"/>
    </row>
    <row r="639">
      <c r="K639" s="10"/>
    </row>
    <row r="640">
      <c r="K640" s="10"/>
    </row>
    <row r="641">
      <c r="K641" s="10"/>
    </row>
    <row r="642">
      <c r="K642" s="10"/>
    </row>
    <row r="643">
      <c r="K643" s="10"/>
    </row>
    <row r="644">
      <c r="K644" s="10"/>
    </row>
    <row r="645">
      <c r="K645" s="10"/>
    </row>
    <row r="646">
      <c r="K646" s="10"/>
    </row>
    <row r="647">
      <c r="K647" s="10"/>
    </row>
    <row r="648">
      <c r="K648" s="10"/>
    </row>
    <row r="649">
      <c r="K649" s="10"/>
    </row>
    <row r="650">
      <c r="K650" s="10"/>
    </row>
    <row r="651">
      <c r="K651" s="10"/>
    </row>
    <row r="652">
      <c r="K652" s="10"/>
    </row>
    <row r="653">
      <c r="K653" s="10"/>
    </row>
    <row r="654">
      <c r="K654" s="10"/>
    </row>
    <row r="655">
      <c r="K655" s="10"/>
    </row>
    <row r="656">
      <c r="K656" s="10"/>
    </row>
    <row r="657">
      <c r="K657" s="10"/>
    </row>
    <row r="658">
      <c r="K658" s="10"/>
    </row>
    <row r="659">
      <c r="K659" s="10"/>
    </row>
    <row r="660">
      <c r="K660" s="10"/>
    </row>
    <row r="661">
      <c r="K661" s="10"/>
    </row>
    <row r="662">
      <c r="K662" s="10"/>
    </row>
    <row r="663">
      <c r="K663" s="10"/>
    </row>
    <row r="664">
      <c r="K664" s="10"/>
    </row>
    <row r="665">
      <c r="K665" s="10"/>
    </row>
    <row r="666">
      <c r="K666" s="10"/>
    </row>
    <row r="667">
      <c r="K667" s="10"/>
    </row>
    <row r="668">
      <c r="K668" s="10"/>
    </row>
    <row r="669">
      <c r="K669" s="10"/>
    </row>
    <row r="670">
      <c r="K670" s="10"/>
    </row>
    <row r="671">
      <c r="K671" s="10"/>
    </row>
    <row r="672">
      <c r="K672" s="10"/>
    </row>
    <row r="673">
      <c r="K673" s="10"/>
    </row>
    <row r="674">
      <c r="K674" s="10"/>
    </row>
    <row r="675">
      <c r="K675" s="10"/>
    </row>
    <row r="676">
      <c r="K676" s="10"/>
    </row>
    <row r="677">
      <c r="K677" s="10"/>
    </row>
    <row r="678">
      <c r="K678" s="10"/>
    </row>
    <row r="679">
      <c r="K679" s="10"/>
    </row>
    <row r="680">
      <c r="K680" s="10"/>
    </row>
    <row r="681">
      <c r="K681" s="10"/>
    </row>
    <row r="682">
      <c r="K682" s="10"/>
    </row>
    <row r="683">
      <c r="K683" s="10"/>
    </row>
    <row r="684">
      <c r="K684" s="10"/>
    </row>
    <row r="685">
      <c r="K685" s="10"/>
    </row>
    <row r="686">
      <c r="K686" s="10"/>
    </row>
    <row r="687">
      <c r="K687" s="10"/>
    </row>
    <row r="688">
      <c r="K688" s="10"/>
    </row>
    <row r="689">
      <c r="K689" s="10"/>
    </row>
    <row r="690">
      <c r="K690" s="10"/>
    </row>
    <row r="691">
      <c r="K691" s="10"/>
    </row>
    <row r="692">
      <c r="K692" s="10"/>
    </row>
    <row r="693">
      <c r="K693" s="10"/>
    </row>
    <row r="694">
      <c r="K694" s="10"/>
    </row>
    <row r="695">
      <c r="K695" s="10"/>
    </row>
    <row r="696">
      <c r="K696" s="10"/>
    </row>
    <row r="697">
      <c r="K697" s="10"/>
    </row>
    <row r="698">
      <c r="K698" s="10"/>
    </row>
    <row r="699">
      <c r="K699" s="10"/>
    </row>
    <row r="700">
      <c r="K700" s="10"/>
    </row>
    <row r="701">
      <c r="K701" s="10"/>
    </row>
    <row r="702">
      <c r="K702" s="10"/>
    </row>
    <row r="703">
      <c r="K703" s="10"/>
    </row>
    <row r="704">
      <c r="K704" s="10"/>
    </row>
    <row r="705">
      <c r="K705" s="10"/>
    </row>
    <row r="706">
      <c r="K706" s="10"/>
    </row>
    <row r="707">
      <c r="K707" s="10"/>
    </row>
    <row r="708">
      <c r="K708" s="10"/>
    </row>
    <row r="709">
      <c r="K709" s="10"/>
    </row>
    <row r="710">
      <c r="K710" s="10"/>
    </row>
    <row r="711">
      <c r="K711" s="10"/>
    </row>
    <row r="712">
      <c r="K712" s="10"/>
    </row>
    <row r="713">
      <c r="K713" s="10"/>
    </row>
    <row r="714">
      <c r="K714" s="10"/>
    </row>
    <row r="715">
      <c r="K715" s="10"/>
    </row>
    <row r="716">
      <c r="K716" s="10"/>
    </row>
    <row r="717">
      <c r="K717" s="10"/>
    </row>
    <row r="718">
      <c r="K718" s="10"/>
    </row>
    <row r="719">
      <c r="K719" s="10"/>
    </row>
    <row r="720">
      <c r="K720" s="10"/>
    </row>
    <row r="721">
      <c r="K721" s="10"/>
    </row>
    <row r="722">
      <c r="K722" s="10"/>
    </row>
    <row r="723">
      <c r="K723" s="10"/>
    </row>
    <row r="724">
      <c r="K724" s="10"/>
    </row>
    <row r="725">
      <c r="K725" s="10"/>
    </row>
    <row r="726">
      <c r="K726" s="10"/>
    </row>
    <row r="727">
      <c r="K727" s="10"/>
    </row>
    <row r="728">
      <c r="K728" s="10"/>
    </row>
    <row r="729">
      <c r="K729" s="10"/>
    </row>
    <row r="730">
      <c r="K730" s="10"/>
    </row>
    <row r="731">
      <c r="K731" s="10"/>
    </row>
    <row r="732">
      <c r="K732" s="10"/>
    </row>
    <row r="733">
      <c r="K733" s="10"/>
    </row>
    <row r="734">
      <c r="K734" s="10"/>
    </row>
    <row r="735">
      <c r="K735" s="10"/>
    </row>
    <row r="736">
      <c r="K736" s="10"/>
    </row>
    <row r="737">
      <c r="K737" s="10"/>
    </row>
    <row r="738">
      <c r="K738" s="10"/>
    </row>
    <row r="739">
      <c r="K739" s="10"/>
    </row>
    <row r="740">
      <c r="K740" s="10"/>
    </row>
    <row r="741">
      <c r="K741" s="10"/>
    </row>
    <row r="742">
      <c r="K742" s="10"/>
    </row>
    <row r="743">
      <c r="K743" s="10"/>
    </row>
    <row r="744">
      <c r="K744" s="10"/>
    </row>
    <row r="745">
      <c r="K745" s="10"/>
    </row>
    <row r="746">
      <c r="K746" s="10"/>
    </row>
    <row r="747">
      <c r="K747" s="10"/>
    </row>
    <row r="748">
      <c r="K748" s="10"/>
    </row>
    <row r="749">
      <c r="K749" s="10"/>
    </row>
    <row r="750">
      <c r="K750" s="10"/>
    </row>
    <row r="751">
      <c r="K751" s="10"/>
    </row>
    <row r="752">
      <c r="K752" s="10"/>
    </row>
    <row r="753">
      <c r="K753" s="10"/>
    </row>
    <row r="754">
      <c r="K754" s="10"/>
    </row>
    <row r="755">
      <c r="K755" s="10"/>
    </row>
    <row r="756">
      <c r="K756" s="10"/>
    </row>
    <row r="757">
      <c r="K757" s="10"/>
    </row>
    <row r="758">
      <c r="K758" s="10"/>
    </row>
    <row r="759">
      <c r="K759" s="10"/>
    </row>
    <row r="760">
      <c r="K760" s="10"/>
    </row>
    <row r="761">
      <c r="K761" s="10"/>
    </row>
    <row r="762">
      <c r="K762" s="10"/>
    </row>
    <row r="763">
      <c r="K763" s="10"/>
    </row>
    <row r="764">
      <c r="K764" s="10"/>
    </row>
    <row r="765">
      <c r="K765" s="10"/>
    </row>
    <row r="766">
      <c r="K766" s="10"/>
    </row>
    <row r="767">
      <c r="K767" s="10"/>
    </row>
    <row r="768">
      <c r="K768" s="10"/>
    </row>
    <row r="769">
      <c r="K769" s="10"/>
    </row>
    <row r="770">
      <c r="K770" s="10"/>
    </row>
    <row r="771">
      <c r="K771" s="10"/>
    </row>
    <row r="772">
      <c r="K772" s="10"/>
    </row>
    <row r="773">
      <c r="K773" s="10"/>
    </row>
    <row r="774">
      <c r="K774" s="10"/>
    </row>
    <row r="775">
      <c r="K775" s="10"/>
    </row>
    <row r="776">
      <c r="K776" s="10"/>
    </row>
    <row r="777">
      <c r="K777" s="10"/>
    </row>
    <row r="778">
      <c r="K778" s="10"/>
    </row>
    <row r="779">
      <c r="K779" s="10"/>
    </row>
    <row r="780">
      <c r="K780" s="10"/>
    </row>
    <row r="781">
      <c r="K781" s="10"/>
    </row>
    <row r="782">
      <c r="K782" s="10"/>
    </row>
    <row r="783">
      <c r="K783" s="10"/>
    </row>
    <row r="784">
      <c r="K784" s="10"/>
    </row>
    <row r="785">
      <c r="K785" s="10"/>
    </row>
    <row r="786">
      <c r="K786" s="10"/>
    </row>
    <row r="787">
      <c r="K787" s="10"/>
    </row>
    <row r="788">
      <c r="K788" s="10"/>
    </row>
    <row r="789">
      <c r="K789" s="10"/>
    </row>
    <row r="790">
      <c r="K790" s="10"/>
    </row>
    <row r="791">
      <c r="K791" s="10"/>
    </row>
    <row r="792">
      <c r="K792" s="10"/>
    </row>
    <row r="793">
      <c r="K793" s="10"/>
    </row>
    <row r="794">
      <c r="K794" s="10"/>
    </row>
    <row r="795">
      <c r="K795" s="10"/>
    </row>
    <row r="796">
      <c r="K796" s="10"/>
    </row>
    <row r="797">
      <c r="K797" s="10"/>
    </row>
    <row r="798">
      <c r="K798" s="10"/>
    </row>
    <row r="799">
      <c r="K799" s="10"/>
    </row>
    <row r="800">
      <c r="K800" s="10"/>
    </row>
    <row r="801">
      <c r="K801" s="10"/>
    </row>
    <row r="802">
      <c r="K802" s="10"/>
    </row>
    <row r="803">
      <c r="K803" s="10"/>
    </row>
    <row r="804">
      <c r="K804" s="10"/>
    </row>
    <row r="805">
      <c r="K805" s="10"/>
    </row>
    <row r="806">
      <c r="K806" s="10"/>
    </row>
    <row r="807">
      <c r="K807" s="10"/>
    </row>
    <row r="808">
      <c r="K808" s="10"/>
    </row>
    <row r="809">
      <c r="K809" s="10"/>
    </row>
    <row r="810">
      <c r="K810" s="10"/>
    </row>
    <row r="811">
      <c r="K811" s="10"/>
    </row>
    <row r="812">
      <c r="K812" s="10"/>
    </row>
    <row r="813">
      <c r="K813" s="10"/>
    </row>
    <row r="814">
      <c r="K814" s="10"/>
    </row>
    <row r="815">
      <c r="K815" s="10"/>
    </row>
    <row r="816">
      <c r="K816" s="10"/>
    </row>
    <row r="817">
      <c r="K817" s="10"/>
    </row>
    <row r="818">
      <c r="K818" s="10"/>
    </row>
    <row r="819">
      <c r="K819" s="10"/>
    </row>
    <row r="820">
      <c r="K820" s="10"/>
    </row>
    <row r="821">
      <c r="K821" s="10"/>
    </row>
    <row r="822">
      <c r="K822" s="10"/>
    </row>
    <row r="823">
      <c r="K823" s="10"/>
    </row>
    <row r="824">
      <c r="K824" s="10"/>
    </row>
    <row r="825">
      <c r="K825" s="10"/>
    </row>
    <row r="826">
      <c r="K826" s="10"/>
    </row>
    <row r="827">
      <c r="K827" s="10"/>
    </row>
    <row r="828">
      <c r="K828" s="10"/>
    </row>
    <row r="829">
      <c r="K829" s="10"/>
    </row>
    <row r="830">
      <c r="K830" s="10"/>
    </row>
    <row r="831">
      <c r="K831" s="10"/>
    </row>
    <row r="832">
      <c r="K832" s="10"/>
    </row>
    <row r="833">
      <c r="K833" s="10"/>
    </row>
    <row r="834">
      <c r="K834" s="10"/>
    </row>
    <row r="835">
      <c r="K835" s="10"/>
    </row>
    <row r="836">
      <c r="K836" s="10"/>
    </row>
    <row r="837">
      <c r="K837" s="10"/>
    </row>
    <row r="838">
      <c r="K838" s="10"/>
    </row>
    <row r="839">
      <c r="K839" s="10"/>
    </row>
    <row r="840">
      <c r="K840" s="10"/>
    </row>
    <row r="841">
      <c r="K841" s="10"/>
    </row>
    <row r="842">
      <c r="K842" s="10"/>
    </row>
    <row r="843">
      <c r="K843" s="10"/>
    </row>
    <row r="844">
      <c r="K844" s="10"/>
    </row>
    <row r="845">
      <c r="K845" s="10"/>
    </row>
    <row r="846">
      <c r="K846" s="10"/>
    </row>
    <row r="847">
      <c r="K847" s="10"/>
    </row>
    <row r="848">
      <c r="K848" s="10"/>
    </row>
    <row r="849">
      <c r="K849" s="10"/>
    </row>
    <row r="850">
      <c r="K850" s="10"/>
    </row>
    <row r="851">
      <c r="K851" s="10"/>
    </row>
    <row r="852">
      <c r="K852" s="10"/>
    </row>
    <row r="853">
      <c r="K853" s="10"/>
    </row>
    <row r="854">
      <c r="K854" s="10"/>
    </row>
    <row r="855">
      <c r="K855" s="10"/>
    </row>
    <row r="856">
      <c r="K856" s="10"/>
    </row>
    <row r="857">
      <c r="K857" s="10"/>
    </row>
    <row r="858">
      <c r="K858" s="10"/>
    </row>
    <row r="859">
      <c r="K859" s="10"/>
    </row>
    <row r="860">
      <c r="K860" s="10"/>
    </row>
    <row r="861">
      <c r="K861" s="10"/>
    </row>
    <row r="862">
      <c r="K862" s="10"/>
    </row>
    <row r="863">
      <c r="K863" s="10"/>
    </row>
    <row r="864">
      <c r="K864" s="10"/>
    </row>
    <row r="865">
      <c r="K865" s="10"/>
    </row>
    <row r="866">
      <c r="K866" s="10"/>
    </row>
    <row r="867">
      <c r="K867" s="10"/>
    </row>
    <row r="868">
      <c r="K868" s="10"/>
    </row>
    <row r="869">
      <c r="K869" s="10"/>
    </row>
    <row r="870">
      <c r="K870" s="10"/>
    </row>
    <row r="871">
      <c r="K871" s="10"/>
    </row>
    <row r="872">
      <c r="K872" s="10"/>
    </row>
    <row r="873">
      <c r="K873" s="10"/>
    </row>
    <row r="874">
      <c r="K874" s="10"/>
    </row>
    <row r="875">
      <c r="K875" s="10"/>
    </row>
    <row r="876">
      <c r="K876" s="10"/>
    </row>
    <row r="877">
      <c r="K877" s="10"/>
    </row>
    <row r="878">
      <c r="K878" s="10"/>
    </row>
    <row r="879">
      <c r="K879" s="10"/>
    </row>
    <row r="880">
      <c r="K880" s="10"/>
    </row>
    <row r="881">
      <c r="K881" s="10"/>
    </row>
    <row r="882">
      <c r="K882" s="10"/>
    </row>
    <row r="883">
      <c r="K883" s="10"/>
    </row>
    <row r="884">
      <c r="K884" s="10"/>
    </row>
    <row r="885">
      <c r="K885" s="10"/>
    </row>
    <row r="886">
      <c r="K886" s="10"/>
    </row>
    <row r="887">
      <c r="K887" s="10"/>
    </row>
    <row r="888">
      <c r="K888" s="10"/>
    </row>
    <row r="889">
      <c r="K889" s="10"/>
    </row>
    <row r="890">
      <c r="K890" s="10"/>
    </row>
    <row r="891">
      <c r="K891" s="10"/>
    </row>
    <row r="892">
      <c r="K892" s="10"/>
    </row>
    <row r="893">
      <c r="K893" s="10"/>
    </row>
    <row r="894">
      <c r="K894" s="10"/>
    </row>
    <row r="895">
      <c r="K895" s="10"/>
    </row>
    <row r="896">
      <c r="K896" s="10"/>
    </row>
    <row r="897">
      <c r="K897" s="10"/>
    </row>
    <row r="898">
      <c r="K898" s="10"/>
    </row>
    <row r="899">
      <c r="K899" s="10"/>
    </row>
    <row r="900">
      <c r="K900" s="10"/>
    </row>
    <row r="901">
      <c r="K901" s="10"/>
    </row>
    <row r="902">
      <c r="K902" s="10"/>
    </row>
    <row r="903">
      <c r="K903" s="10"/>
    </row>
    <row r="904">
      <c r="K904" s="10"/>
    </row>
    <row r="905">
      <c r="K905" s="10"/>
    </row>
    <row r="906">
      <c r="K906" s="10"/>
    </row>
    <row r="907">
      <c r="K907" s="10"/>
    </row>
    <row r="908">
      <c r="K908" s="10"/>
    </row>
    <row r="909">
      <c r="K909" s="10"/>
    </row>
    <row r="910">
      <c r="K910" s="10"/>
    </row>
    <row r="911">
      <c r="K911" s="10"/>
    </row>
    <row r="912">
      <c r="K912" s="10"/>
    </row>
    <row r="913">
      <c r="K913" s="10"/>
    </row>
    <row r="914">
      <c r="K914" s="10"/>
    </row>
    <row r="915">
      <c r="K915" s="10"/>
    </row>
    <row r="916">
      <c r="K916" s="10"/>
    </row>
    <row r="917">
      <c r="K917" s="10"/>
    </row>
    <row r="918">
      <c r="K918" s="10"/>
    </row>
    <row r="919">
      <c r="K919" s="10"/>
    </row>
    <row r="920">
      <c r="K920" s="10"/>
    </row>
    <row r="921">
      <c r="K921" s="10"/>
    </row>
    <row r="922">
      <c r="K922" s="10"/>
    </row>
    <row r="923">
      <c r="K923" s="10"/>
    </row>
    <row r="924">
      <c r="K924" s="10"/>
    </row>
    <row r="925">
      <c r="K925" s="10"/>
    </row>
    <row r="926">
      <c r="K926" s="10"/>
    </row>
    <row r="927">
      <c r="K927" s="10"/>
    </row>
    <row r="928">
      <c r="K928" s="10"/>
    </row>
    <row r="929">
      <c r="K929" s="10"/>
    </row>
    <row r="930">
      <c r="K930" s="10"/>
    </row>
    <row r="931">
      <c r="K931" s="10"/>
    </row>
    <row r="932">
      <c r="K932" s="10"/>
    </row>
    <row r="933">
      <c r="K933" s="10"/>
    </row>
    <row r="934">
      <c r="K934" s="10"/>
    </row>
    <row r="935">
      <c r="K935" s="10"/>
    </row>
    <row r="936">
      <c r="K936" s="10"/>
    </row>
    <row r="937">
      <c r="K937" s="10"/>
    </row>
    <row r="938">
      <c r="K938" s="10"/>
    </row>
    <row r="939">
      <c r="K939" s="10"/>
    </row>
    <row r="940">
      <c r="K940" s="10"/>
    </row>
    <row r="941">
      <c r="K941" s="10"/>
    </row>
    <row r="942">
      <c r="K942" s="10"/>
    </row>
    <row r="943">
      <c r="K943" s="10"/>
    </row>
    <row r="944">
      <c r="K944" s="10"/>
    </row>
    <row r="945">
      <c r="K945" s="10"/>
    </row>
    <row r="946">
      <c r="K946" s="10"/>
    </row>
    <row r="947">
      <c r="K947" s="10"/>
    </row>
    <row r="948">
      <c r="K948" s="10"/>
    </row>
    <row r="949">
      <c r="K949" s="10"/>
    </row>
    <row r="950">
      <c r="K950" s="10"/>
    </row>
    <row r="951">
      <c r="K951" s="10"/>
    </row>
    <row r="952">
      <c r="K952" s="10"/>
    </row>
    <row r="953">
      <c r="K953" s="10"/>
    </row>
    <row r="954">
      <c r="K954" s="10"/>
    </row>
    <row r="955">
      <c r="K955" s="10"/>
    </row>
    <row r="956">
      <c r="K956" s="10"/>
    </row>
    <row r="957">
      <c r="K957" s="10"/>
    </row>
    <row r="958">
      <c r="K958" s="10"/>
    </row>
    <row r="959">
      <c r="K959" s="10"/>
    </row>
    <row r="960">
      <c r="K960" s="10"/>
    </row>
    <row r="961">
      <c r="K961" s="10"/>
    </row>
    <row r="962">
      <c r="K962" s="10"/>
    </row>
    <row r="963">
      <c r="K963" s="10"/>
    </row>
    <row r="964">
      <c r="K964" s="10"/>
    </row>
    <row r="965">
      <c r="K965" s="10"/>
    </row>
    <row r="966">
      <c r="K966" s="10"/>
    </row>
    <row r="967">
      <c r="K967" s="10"/>
    </row>
    <row r="968">
      <c r="K968" s="10"/>
    </row>
    <row r="969">
      <c r="K969" s="10"/>
    </row>
    <row r="970">
      <c r="K970" s="10"/>
    </row>
    <row r="971">
      <c r="K971" s="10"/>
    </row>
    <row r="972">
      <c r="K972" s="10"/>
    </row>
    <row r="973">
      <c r="K973" s="10"/>
    </row>
    <row r="974">
      <c r="K974" s="10"/>
    </row>
    <row r="975">
      <c r="K975" s="10"/>
    </row>
    <row r="976">
      <c r="K976" s="10"/>
    </row>
    <row r="977">
      <c r="K977" s="10"/>
    </row>
    <row r="978">
      <c r="K978" s="10"/>
    </row>
    <row r="979">
      <c r="K979" s="10"/>
    </row>
    <row r="980">
      <c r="K980" s="10"/>
    </row>
    <row r="981">
      <c r="K981" s="10"/>
    </row>
    <row r="982">
      <c r="K982" s="10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  <hyperlink r:id="rId113" ref="M114"/>
    <hyperlink r:id="rId114" ref="M115"/>
    <hyperlink r:id="rId115" ref="M116"/>
    <hyperlink r:id="rId116" ref="M117"/>
    <hyperlink r:id="rId117" ref="M118"/>
    <hyperlink r:id="rId118" ref="M119"/>
    <hyperlink r:id="rId119" ref="M120"/>
    <hyperlink r:id="rId120" ref="M121"/>
    <hyperlink r:id="rId121" ref="M122"/>
    <hyperlink r:id="rId122" ref="M123"/>
    <hyperlink r:id="rId123" ref="M124"/>
    <hyperlink r:id="rId124" ref="M125"/>
    <hyperlink r:id="rId125" ref="M126"/>
    <hyperlink r:id="rId126" ref="M127"/>
    <hyperlink r:id="rId127" ref="M128"/>
    <hyperlink r:id="rId128" ref="M129"/>
    <hyperlink r:id="rId129" ref="M130"/>
    <hyperlink r:id="rId130" ref="M131"/>
    <hyperlink r:id="rId131" ref="M132"/>
    <hyperlink r:id="rId132" ref="M133"/>
    <hyperlink r:id="rId133" ref="M134"/>
    <hyperlink r:id="rId134" ref="M135"/>
    <hyperlink r:id="rId135" ref="M136"/>
    <hyperlink r:id="rId136" ref="M137"/>
  </hyperlinks>
  <drawing r:id="rId137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5" width="28.43"/>
    <col customWidth="1" min="6" max="6" width="31.86"/>
    <col customWidth="1" min="7" max="7" width="75.14"/>
    <col customWidth="1" min="12" max="12" width="155.0"/>
    <col customWidth="1" min="13" max="13" width="40.57"/>
    <col customWidth="1" min="14" max="14" width="41.0"/>
    <col customWidth="1" min="15" max="15" width="81.43"/>
    <col customWidth="1" min="16" max="16" width="45.43"/>
    <col customWidth="1" min="17" max="17" width="132.14"/>
    <col customWidth="1" min="18" max="18" width="21.57"/>
  </cols>
  <sheetData>
    <row r="1">
      <c r="A1" s="127" t="s">
        <v>405</v>
      </c>
      <c r="B1" s="127" t="s">
        <v>1139</v>
      </c>
      <c r="C1" s="127" t="s">
        <v>1</v>
      </c>
      <c r="D1" s="127" t="s">
        <v>406</v>
      </c>
      <c r="E1" s="127" t="s">
        <v>4</v>
      </c>
      <c r="F1" s="127" t="s">
        <v>6</v>
      </c>
      <c r="G1" s="127" t="s">
        <v>5</v>
      </c>
      <c r="H1" s="125" t="s">
        <v>7</v>
      </c>
      <c r="I1" s="125" t="s">
        <v>12</v>
      </c>
      <c r="J1" s="125" t="s">
        <v>9</v>
      </c>
      <c r="K1" s="125" t="s">
        <v>10</v>
      </c>
      <c r="L1" s="4" t="s">
        <v>11</v>
      </c>
      <c r="M1" s="6" t="s">
        <v>12</v>
      </c>
      <c r="N1" s="49" t="s">
        <v>4763</v>
      </c>
      <c r="O1" s="8" t="s">
        <v>14</v>
      </c>
      <c r="P1" s="49" t="s">
        <v>4764</v>
      </c>
      <c r="Q1" s="49" t="s">
        <v>4765</v>
      </c>
      <c r="R1" s="49"/>
    </row>
    <row r="2">
      <c r="A2" s="127">
        <v>1.0</v>
      </c>
      <c r="B2" s="127">
        <v>1.0</v>
      </c>
      <c r="C2" s="57" t="s">
        <v>4766</v>
      </c>
      <c r="D2" s="57" t="s">
        <v>4715</v>
      </c>
      <c r="E2" s="57" t="str">
        <f t="shared" ref="E2:E16" si="1">PROPER(D2)</f>
        <v>Ankita Singh</v>
      </c>
      <c r="F2" s="57" t="s">
        <v>4716</v>
      </c>
      <c r="G2" s="57" t="s">
        <v>4767</v>
      </c>
      <c r="H2" s="4" t="s">
        <v>4212</v>
      </c>
      <c r="I2" s="4" t="s">
        <v>306</v>
      </c>
      <c r="J2" s="4">
        <v>2022.0</v>
      </c>
      <c r="K2" s="53" t="str">
        <f t="shared" ref="K2:K16" si="2">CONCATENATE(A2, H2, I2, J2)</f>
        <v>1ASW2022</v>
      </c>
      <c r="L2" s="54" t="s">
        <v>4768</v>
      </c>
      <c r="M2" s="5" t="s">
        <v>308</v>
      </c>
      <c r="N2" s="4" t="s">
        <v>4769</v>
      </c>
      <c r="O2" s="55" t="s">
        <v>4770</v>
      </c>
      <c r="P2" s="56" t="str">
        <f>HYPERLINK("https://drive.google.com/file/d/1Nn5vuKstj1khzRNdWRbzoA_6dkjsWmsd/view?usp=drivesdk","1ASW2022")</f>
        <v>1ASW2022</v>
      </c>
      <c r="Q2" s="4" t="s">
        <v>700</v>
      </c>
    </row>
    <row r="3">
      <c r="A3" s="127">
        <v>2.0</v>
      </c>
      <c r="B3" s="127">
        <v>1.0</v>
      </c>
      <c r="C3" s="57" t="s">
        <v>4766</v>
      </c>
      <c r="D3" s="57" t="s">
        <v>4771</v>
      </c>
      <c r="E3" s="57" t="str">
        <f t="shared" si="1"/>
        <v>Anjali</v>
      </c>
      <c r="F3" s="57" t="s">
        <v>4720</v>
      </c>
      <c r="G3" s="57" t="s">
        <v>4767</v>
      </c>
      <c r="H3" s="4" t="s">
        <v>4212</v>
      </c>
      <c r="I3" s="4" t="s">
        <v>306</v>
      </c>
      <c r="J3" s="4">
        <v>2022.0</v>
      </c>
      <c r="K3" s="53" t="str">
        <f t="shared" si="2"/>
        <v>2ASW2022</v>
      </c>
      <c r="L3" s="54" t="s">
        <v>4768</v>
      </c>
      <c r="M3" s="5" t="s">
        <v>308</v>
      </c>
      <c r="N3" s="4" t="s">
        <v>4772</v>
      </c>
      <c r="O3" s="55" t="s">
        <v>4773</v>
      </c>
      <c r="P3" s="56" t="str">
        <f>HYPERLINK("https://drive.google.com/file/d/108n32L7ArltNd0MCORbKyx5er64C5q-4/view?usp=drivesdk","2ASW2022")</f>
        <v>2ASW2022</v>
      </c>
      <c r="Q3" s="4" t="s">
        <v>724</v>
      </c>
    </row>
    <row r="4">
      <c r="A4" s="127">
        <v>3.0</v>
      </c>
      <c r="B4" s="127">
        <v>2.0</v>
      </c>
      <c r="C4" s="57" t="s">
        <v>4774</v>
      </c>
      <c r="D4" s="57" t="s">
        <v>4499</v>
      </c>
      <c r="E4" s="57" t="str">
        <f t="shared" si="1"/>
        <v>Mradushi Shukla</v>
      </c>
      <c r="F4" s="57" t="s">
        <v>4500</v>
      </c>
      <c r="G4" s="57" t="s">
        <v>4775</v>
      </c>
      <c r="H4" s="4" t="s">
        <v>4212</v>
      </c>
      <c r="I4" s="4" t="s">
        <v>306</v>
      </c>
      <c r="J4" s="4">
        <v>2022.0</v>
      </c>
      <c r="K4" s="53" t="str">
        <f t="shared" si="2"/>
        <v>3ASW2022</v>
      </c>
      <c r="L4" s="54" t="s">
        <v>4776</v>
      </c>
      <c r="M4" s="5" t="s">
        <v>308</v>
      </c>
      <c r="N4" s="4" t="s">
        <v>4777</v>
      </c>
      <c r="O4" s="55" t="s">
        <v>4778</v>
      </c>
      <c r="P4" s="56" t="str">
        <f>HYPERLINK("https://drive.google.com/file/d/1fY-niGMp-767xENIoA2vZ6ItjXSIiJ-f/view?usp=drivesdk","3ASW2022")</f>
        <v>3ASW2022</v>
      </c>
      <c r="Q4" s="4" t="s">
        <v>724</v>
      </c>
    </row>
    <row r="5">
      <c r="A5" s="127">
        <v>4.0</v>
      </c>
      <c r="B5" s="127">
        <v>2.0</v>
      </c>
      <c r="C5" s="57" t="s">
        <v>4774</v>
      </c>
      <c r="D5" s="57" t="s">
        <v>4503</v>
      </c>
      <c r="E5" s="57" t="str">
        <f t="shared" si="1"/>
        <v>Ayushi Agarwal</v>
      </c>
      <c r="F5" s="57" t="s">
        <v>4504</v>
      </c>
      <c r="G5" s="57" t="s">
        <v>4775</v>
      </c>
      <c r="H5" s="4" t="s">
        <v>4212</v>
      </c>
      <c r="I5" s="4" t="s">
        <v>306</v>
      </c>
      <c r="J5" s="4">
        <v>2022.0</v>
      </c>
      <c r="K5" s="53" t="str">
        <f t="shared" si="2"/>
        <v>4ASW2022</v>
      </c>
      <c r="L5" s="54" t="s">
        <v>4776</v>
      </c>
      <c r="M5" s="5" t="s">
        <v>308</v>
      </c>
      <c r="N5" s="4" t="s">
        <v>4779</v>
      </c>
      <c r="O5" s="55" t="s">
        <v>4780</v>
      </c>
      <c r="P5" s="56" t="str">
        <f>HYPERLINK("https://drive.google.com/file/d/12bpLjpDT18T0tOtlQSm_X9CYpHHaASJD/view?usp=drivesdk","4ASW2022")</f>
        <v>4ASW2022</v>
      </c>
      <c r="Q5" s="4" t="s">
        <v>724</v>
      </c>
    </row>
    <row r="6">
      <c r="A6" s="127">
        <v>5.0</v>
      </c>
      <c r="B6" s="127">
        <v>2.0</v>
      </c>
      <c r="C6" s="57" t="s">
        <v>4774</v>
      </c>
      <c r="D6" s="57" t="s">
        <v>4507</v>
      </c>
      <c r="E6" s="57" t="str">
        <f t="shared" si="1"/>
        <v>Akshra Gupta</v>
      </c>
      <c r="F6" s="57" t="s">
        <v>4508</v>
      </c>
      <c r="G6" s="57" t="s">
        <v>4775</v>
      </c>
      <c r="H6" s="4" t="s">
        <v>4212</v>
      </c>
      <c r="I6" s="4" t="s">
        <v>306</v>
      </c>
      <c r="J6" s="4">
        <v>2022.0</v>
      </c>
      <c r="K6" s="53" t="str">
        <f t="shared" si="2"/>
        <v>5ASW2022</v>
      </c>
      <c r="L6" s="54" t="s">
        <v>4776</v>
      </c>
      <c r="M6" s="5" t="s">
        <v>308</v>
      </c>
      <c r="N6" s="4" t="s">
        <v>4781</v>
      </c>
      <c r="O6" s="55" t="s">
        <v>4782</v>
      </c>
      <c r="P6" s="56" t="str">
        <f>HYPERLINK("https://drive.google.com/file/d/1vF7YgVrL72PytizRiiTZW9D11u1gMJq0/view?usp=drivesdk","5ASW2022")</f>
        <v>5ASW2022</v>
      </c>
      <c r="Q6" s="4" t="s">
        <v>724</v>
      </c>
    </row>
    <row r="7">
      <c r="A7" s="127">
        <v>6.0</v>
      </c>
      <c r="B7" s="127">
        <v>3.0</v>
      </c>
      <c r="C7" s="57" t="s">
        <v>4388</v>
      </c>
      <c r="D7" s="57" t="s">
        <v>4389</v>
      </c>
      <c r="E7" s="57" t="str">
        <f t="shared" si="1"/>
        <v>Nimisha Singh</v>
      </c>
      <c r="F7" s="57" t="s">
        <v>4390</v>
      </c>
      <c r="G7" s="57" t="s">
        <v>4783</v>
      </c>
      <c r="H7" s="4" t="s">
        <v>4212</v>
      </c>
      <c r="I7" s="4" t="s">
        <v>306</v>
      </c>
      <c r="J7" s="4">
        <v>2022.0</v>
      </c>
      <c r="K7" s="53" t="str">
        <f t="shared" si="2"/>
        <v>6ASW2022</v>
      </c>
      <c r="L7" s="54" t="s">
        <v>4784</v>
      </c>
      <c r="M7" s="5" t="s">
        <v>308</v>
      </c>
      <c r="N7" s="4" t="s">
        <v>4785</v>
      </c>
      <c r="O7" s="55" t="s">
        <v>4786</v>
      </c>
      <c r="P7" s="56" t="str">
        <f>HYPERLINK("https://drive.google.com/file/d/1N8RIqSH7wDz55xgHmeHkpf6qUMWX8cTd/view?usp=drivesdk","6ASW2022")</f>
        <v>6ASW2022</v>
      </c>
      <c r="Q7" s="4" t="s">
        <v>724</v>
      </c>
    </row>
    <row r="8">
      <c r="A8" s="127">
        <v>7.0</v>
      </c>
      <c r="B8" s="127">
        <v>3.0</v>
      </c>
      <c r="C8" s="57" t="s">
        <v>4388</v>
      </c>
      <c r="D8" s="57" t="s">
        <v>4393</v>
      </c>
      <c r="E8" s="57" t="str">
        <f t="shared" si="1"/>
        <v>Bhavna Chavan</v>
      </c>
      <c r="F8" s="57" t="s">
        <v>4394</v>
      </c>
      <c r="G8" s="57" t="s">
        <v>4783</v>
      </c>
      <c r="H8" s="4" t="s">
        <v>4212</v>
      </c>
      <c r="I8" s="4" t="s">
        <v>306</v>
      </c>
      <c r="J8" s="4">
        <v>2022.0</v>
      </c>
      <c r="K8" s="53" t="str">
        <f t="shared" si="2"/>
        <v>7ASW2022</v>
      </c>
      <c r="L8" s="54" t="s">
        <v>4784</v>
      </c>
      <c r="M8" s="5" t="s">
        <v>308</v>
      </c>
      <c r="N8" s="4" t="s">
        <v>4787</v>
      </c>
      <c r="O8" s="55" t="s">
        <v>4788</v>
      </c>
      <c r="P8" s="56" t="str">
        <f>HYPERLINK("https://drive.google.com/file/d/19EeR9d-V6aqhKzzFNHKc_xvOgVRj5VMv/view?usp=drivesdk","7ASW2022")</f>
        <v>7ASW2022</v>
      </c>
      <c r="Q8" s="4" t="s">
        <v>724</v>
      </c>
    </row>
    <row r="9">
      <c r="A9" s="127">
        <v>8.0</v>
      </c>
      <c r="B9" s="127">
        <v>3.0</v>
      </c>
      <c r="C9" s="57" t="s">
        <v>4388</v>
      </c>
      <c r="D9" s="57" t="s">
        <v>4397</v>
      </c>
      <c r="E9" s="57" t="str">
        <f t="shared" si="1"/>
        <v>Nakshatra Patil</v>
      </c>
      <c r="F9" s="57" t="s">
        <v>4398</v>
      </c>
      <c r="G9" s="57" t="s">
        <v>4783</v>
      </c>
      <c r="H9" s="4" t="s">
        <v>4212</v>
      </c>
      <c r="I9" s="4" t="s">
        <v>306</v>
      </c>
      <c r="J9" s="4">
        <v>2022.0</v>
      </c>
      <c r="K9" s="53" t="str">
        <f t="shared" si="2"/>
        <v>8ASW2022</v>
      </c>
      <c r="L9" s="54" t="s">
        <v>4784</v>
      </c>
      <c r="M9" s="5" t="s">
        <v>308</v>
      </c>
      <c r="N9" s="4" t="s">
        <v>4789</v>
      </c>
      <c r="O9" s="55" t="s">
        <v>4790</v>
      </c>
      <c r="P9" s="56" t="str">
        <f>HYPERLINK("https://drive.google.com/file/d/1hIDPlX3V6f6adxcIdRY-rCQtstODcuMx/view?usp=drivesdk","8ASW2022")</f>
        <v>8ASW2022</v>
      </c>
      <c r="Q9" s="4" t="s">
        <v>754</v>
      </c>
    </row>
    <row r="10">
      <c r="A10" s="127">
        <v>9.0</v>
      </c>
      <c r="B10" s="127">
        <v>4.0</v>
      </c>
      <c r="C10" s="57" t="s">
        <v>4697</v>
      </c>
      <c r="D10" s="57" t="s">
        <v>4698</v>
      </c>
      <c r="E10" s="57" t="str">
        <f t="shared" si="1"/>
        <v>Shivam Agarwal</v>
      </c>
      <c r="F10" s="57" t="s">
        <v>4699</v>
      </c>
      <c r="G10" s="57" t="s">
        <v>4783</v>
      </c>
      <c r="H10" s="4" t="s">
        <v>4212</v>
      </c>
      <c r="I10" s="4" t="s">
        <v>306</v>
      </c>
      <c r="J10" s="4">
        <v>2022.0</v>
      </c>
      <c r="K10" s="53" t="str">
        <f t="shared" si="2"/>
        <v>9ASW2022</v>
      </c>
      <c r="L10" s="54" t="s">
        <v>4791</v>
      </c>
      <c r="M10" s="5" t="s">
        <v>308</v>
      </c>
      <c r="N10" s="4" t="s">
        <v>4792</v>
      </c>
      <c r="O10" s="55" t="s">
        <v>4793</v>
      </c>
      <c r="P10" s="56" t="str">
        <f>HYPERLINK("https://drive.google.com/file/d/1ukMGzEvmOu2VEXKBdtfd5clKrgnE_5N1/view?usp=drivesdk","9ASW2022")</f>
        <v>9ASW2022</v>
      </c>
      <c r="Q10" s="4" t="s">
        <v>754</v>
      </c>
    </row>
    <row r="11">
      <c r="A11" s="127">
        <v>10.0</v>
      </c>
      <c r="B11" s="127">
        <v>4.0</v>
      </c>
      <c r="C11" s="57" t="s">
        <v>4697</v>
      </c>
      <c r="D11" s="57" t="s">
        <v>4702</v>
      </c>
      <c r="E11" s="57" t="str">
        <f t="shared" si="1"/>
        <v>Rahul Mohaniya</v>
      </c>
      <c r="F11" s="57" t="s">
        <v>4703</v>
      </c>
      <c r="G11" s="57" t="s">
        <v>4783</v>
      </c>
      <c r="H11" s="4" t="s">
        <v>4212</v>
      </c>
      <c r="I11" s="4" t="s">
        <v>306</v>
      </c>
      <c r="J11" s="4">
        <v>2022.0</v>
      </c>
      <c r="K11" s="53" t="str">
        <f t="shared" si="2"/>
        <v>10ASW2022</v>
      </c>
      <c r="L11" s="54" t="s">
        <v>4791</v>
      </c>
      <c r="M11" s="5" t="s">
        <v>308</v>
      </c>
      <c r="N11" s="4" t="s">
        <v>4794</v>
      </c>
      <c r="O11" s="55" t="s">
        <v>4795</v>
      </c>
      <c r="P11" s="56" t="str">
        <f>HYPERLINK("https://drive.google.com/file/d/1_JSOb95tT9oHRer1G0qiylp_0DAIFJKF/view?usp=drivesdk","10ASW2022")</f>
        <v>10ASW2022</v>
      </c>
      <c r="Q11" s="4" t="s">
        <v>754</v>
      </c>
    </row>
    <row r="12">
      <c r="A12" s="127">
        <v>11.0</v>
      </c>
      <c r="B12" s="127">
        <v>5.0</v>
      </c>
      <c r="C12" s="57" t="s">
        <v>264</v>
      </c>
      <c r="D12" s="57" t="s">
        <v>280</v>
      </c>
      <c r="E12" s="57" t="str">
        <f t="shared" si="1"/>
        <v>Likhilesh Suryabhan Balpande</v>
      </c>
      <c r="F12" s="57" t="s">
        <v>3004</v>
      </c>
      <c r="G12" s="57" t="s">
        <v>3975</v>
      </c>
      <c r="H12" s="4" t="s">
        <v>4212</v>
      </c>
      <c r="I12" s="4" t="s">
        <v>306</v>
      </c>
      <c r="J12" s="4">
        <v>2022.0</v>
      </c>
      <c r="K12" s="53" t="str">
        <f t="shared" si="2"/>
        <v>11ASW2022</v>
      </c>
      <c r="L12" s="54" t="s">
        <v>4796</v>
      </c>
      <c r="M12" s="5" t="s">
        <v>308</v>
      </c>
      <c r="N12" s="4" t="s">
        <v>4797</v>
      </c>
      <c r="O12" s="55" t="s">
        <v>4798</v>
      </c>
      <c r="P12" s="56" t="str">
        <f>HYPERLINK("https://drive.google.com/file/d/1j2ox_imtTw0lxCvAzbuQKHnVpIEd1N53/view?usp=drivesdk","11ASW2022")</f>
        <v>11ASW2022</v>
      </c>
      <c r="Q12" s="4" t="s">
        <v>754</v>
      </c>
    </row>
    <row r="13">
      <c r="A13" s="127">
        <v>12.0</v>
      </c>
      <c r="B13" s="127">
        <v>5.0</v>
      </c>
      <c r="C13" s="57" t="s">
        <v>264</v>
      </c>
      <c r="D13" s="57" t="s">
        <v>1096</v>
      </c>
      <c r="E13" s="57" t="str">
        <f t="shared" si="1"/>
        <v>Shahil Patel</v>
      </c>
      <c r="F13" s="57" t="s">
        <v>4631</v>
      </c>
      <c r="G13" s="57" t="s">
        <v>3975</v>
      </c>
      <c r="H13" s="4" t="s">
        <v>4212</v>
      </c>
      <c r="I13" s="4" t="s">
        <v>306</v>
      </c>
      <c r="J13" s="4">
        <v>2022.0</v>
      </c>
      <c r="K13" s="53" t="str">
        <f t="shared" si="2"/>
        <v>12ASW2022</v>
      </c>
      <c r="L13" s="54" t="s">
        <v>4796</v>
      </c>
      <c r="M13" s="5" t="s">
        <v>308</v>
      </c>
      <c r="N13" s="4" t="s">
        <v>4799</v>
      </c>
      <c r="O13" s="55" t="s">
        <v>4800</v>
      </c>
      <c r="P13" s="56" t="str">
        <f>HYPERLINK("https://drive.google.com/file/d/1-WqIVh1AcOhxmi_Vb_WN3Fgal_jaVn8x/view?usp=drivesdk","12ASW2022")</f>
        <v>12ASW2022</v>
      </c>
      <c r="Q13" s="4" t="s">
        <v>754</v>
      </c>
    </row>
    <row r="14">
      <c r="A14" s="127">
        <v>13.0</v>
      </c>
      <c r="B14" s="127">
        <v>5.0</v>
      </c>
      <c r="C14" s="57" t="s">
        <v>264</v>
      </c>
      <c r="D14" s="57" t="s">
        <v>4634</v>
      </c>
      <c r="E14" s="57" t="str">
        <f t="shared" si="1"/>
        <v>Deepankar Vijay Dongare</v>
      </c>
      <c r="F14" s="57" t="s">
        <v>4635</v>
      </c>
      <c r="G14" s="57" t="s">
        <v>3975</v>
      </c>
      <c r="H14" s="4" t="s">
        <v>4212</v>
      </c>
      <c r="I14" s="4" t="s">
        <v>306</v>
      </c>
      <c r="J14" s="4">
        <v>2022.0</v>
      </c>
      <c r="K14" s="53" t="str">
        <f t="shared" si="2"/>
        <v>13ASW2022</v>
      </c>
      <c r="L14" s="54" t="s">
        <v>4796</v>
      </c>
      <c r="M14" s="5" t="s">
        <v>308</v>
      </c>
      <c r="N14" s="4" t="s">
        <v>4801</v>
      </c>
      <c r="O14" s="55" t="s">
        <v>4802</v>
      </c>
      <c r="P14" s="56" t="str">
        <f>HYPERLINK("https://drive.google.com/file/d/1mXxFvVUWELiWt7i9KpRKgbXRb96c2TDX/view?usp=drivesdk","13ASW2022")</f>
        <v>13ASW2022</v>
      </c>
      <c r="Q14" s="4" t="s">
        <v>754</v>
      </c>
    </row>
    <row r="15">
      <c r="A15" s="127">
        <v>14.0</v>
      </c>
      <c r="B15" s="127">
        <v>6.0</v>
      </c>
      <c r="C15" s="57" t="s">
        <v>4638</v>
      </c>
      <c r="D15" s="57" t="s">
        <v>4641</v>
      </c>
      <c r="E15" s="57" t="str">
        <f t="shared" si="1"/>
        <v>Yusuf Turabi</v>
      </c>
      <c r="F15" s="57" t="s">
        <v>4642</v>
      </c>
      <c r="G15" s="57" t="s">
        <v>3975</v>
      </c>
      <c r="H15" s="4" t="s">
        <v>4212</v>
      </c>
      <c r="I15" s="4" t="s">
        <v>306</v>
      </c>
      <c r="J15" s="4">
        <v>2022.0</v>
      </c>
      <c r="K15" s="53" t="str">
        <f t="shared" si="2"/>
        <v>14ASW2022</v>
      </c>
      <c r="L15" s="54" t="s">
        <v>4803</v>
      </c>
      <c r="M15" s="5" t="s">
        <v>308</v>
      </c>
      <c r="N15" s="4" t="s">
        <v>4804</v>
      </c>
      <c r="O15" s="55" t="s">
        <v>4805</v>
      </c>
      <c r="P15" s="56" t="str">
        <f>HYPERLINK("https://drive.google.com/file/d/1E_YVcpC58RgZxYpXDZQ-o-EZy_An0eMD/view?usp=drivesdk","14ASW2022")</f>
        <v>14ASW2022</v>
      </c>
      <c r="Q15" s="4" t="s">
        <v>754</v>
      </c>
    </row>
    <row r="16">
      <c r="A16" s="127">
        <v>15.0</v>
      </c>
      <c r="B16" s="127">
        <v>6.0</v>
      </c>
      <c r="C16" s="57" t="s">
        <v>4638</v>
      </c>
      <c r="D16" s="57" t="s">
        <v>4113</v>
      </c>
      <c r="E16" s="57" t="str">
        <f t="shared" si="1"/>
        <v>Chinmay Dhamapurkar</v>
      </c>
      <c r="F16" s="57" t="s">
        <v>4806</v>
      </c>
      <c r="G16" s="57" t="s">
        <v>3975</v>
      </c>
      <c r="H16" s="4" t="s">
        <v>4212</v>
      </c>
      <c r="I16" s="4" t="s">
        <v>306</v>
      </c>
      <c r="J16" s="4">
        <v>2022.0</v>
      </c>
      <c r="K16" s="53" t="str">
        <f t="shared" si="2"/>
        <v>15ASW2022</v>
      </c>
      <c r="L16" s="54" t="s">
        <v>4803</v>
      </c>
      <c r="M16" s="5" t="s">
        <v>308</v>
      </c>
      <c r="N16" s="4" t="s">
        <v>4807</v>
      </c>
      <c r="O16" s="55" t="s">
        <v>4808</v>
      </c>
      <c r="P16" s="56" t="str">
        <f>HYPERLINK("https://drive.google.com/file/d/1CO4qUeEyjCcfziTaijdQEs1xRiQciWdy/view?usp=drivesdk","15ASW2022")</f>
        <v>15ASW2022</v>
      </c>
      <c r="Q16" s="4" t="s">
        <v>777</v>
      </c>
    </row>
    <row r="17">
      <c r="M17" s="5"/>
    </row>
    <row r="18">
      <c r="M18" s="5"/>
    </row>
    <row r="19">
      <c r="M19" s="5"/>
    </row>
    <row r="20">
      <c r="M20" s="5"/>
    </row>
    <row r="21">
      <c r="M21" s="5"/>
    </row>
    <row r="22">
      <c r="M22" s="5"/>
    </row>
    <row r="23">
      <c r="M23" s="5"/>
    </row>
    <row r="24">
      <c r="M24" s="5"/>
    </row>
    <row r="25">
      <c r="M25" s="5"/>
    </row>
    <row r="26">
      <c r="M26" s="5"/>
    </row>
    <row r="27">
      <c r="M27" s="5"/>
    </row>
    <row r="28">
      <c r="M28" s="5"/>
    </row>
    <row r="29">
      <c r="M29" s="5"/>
    </row>
    <row r="30">
      <c r="M30" s="5"/>
    </row>
    <row r="31">
      <c r="M31" s="5"/>
    </row>
    <row r="32">
      <c r="M32" s="5"/>
    </row>
    <row r="33">
      <c r="M33" s="5"/>
    </row>
    <row r="34">
      <c r="M34" s="5"/>
    </row>
    <row r="35">
      <c r="M35" s="5"/>
    </row>
    <row r="36">
      <c r="M36" s="5"/>
    </row>
    <row r="37">
      <c r="M37" s="5"/>
    </row>
    <row r="38">
      <c r="M38" s="5"/>
    </row>
    <row r="39">
      <c r="M39" s="5"/>
    </row>
    <row r="40">
      <c r="M40" s="5"/>
    </row>
    <row r="41">
      <c r="M41" s="5"/>
    </row>
    <row r="42">
      <c r="M42" s="5"/>
    </row>
    <row r="43">
      <c r="M43" s="5"/>
    </row>
    <row r="44">
      <c r="M44" s="5"/>
    </row>
    <row r="45">
      <c r="M45" s="5"/>
    </row>
    <row r="46">
      <c r="M46" s="5"/>
    </row>
    <row r="47">
      <c r="M47" s="5"/>
    </row>
    <row r="48">
      <c r="M48" s="5"/>
    </row>
    <row r="49">
      <c r="M49" s="16"/>
    </row>
    <row r="50">
      <c r="M50" s="16"/>
    </row>
    <row r="51">
      <c r="M51" s="10"/>
    </row>
    <row r="52">
      <c r="M52" s="10"/>
    </row>
    <row r="53">
      <c r="M53" s="10"/>
    </row>
    <row r="54">
      <c r="M54" s="10"/>
    </row>
    <row r="55">
      <c r="M55" s="10"/>
    </row>
    <row r="56">
      <c r="M56" s="10"/>
    </row>
    <row r="57">
      <c r="M57" s="10"/>
    </row>
    <row r="58">
      <c r="M58" s="10"/>
    </row>
    <row r="59">
      <c r="M59" s="10"/>
    </row>
    <row r="60">
      <c r="M60" s="10"/>
    </row>
    <row r="61">
      <c r="M61" s="10"/>
    </row>
    <row r="62">
      <c r="M62" s="10"/>
    </row>
    <row r="63">
      <c r="M63" s="10"/>
    </row>
    <row r="64">
      <c r="M64" s="10"/>
    </row>
    <row r="65">
      <c r="M65" s="10"/>
    </row>
    <row r="66">
      <c r="M66" s="10"/>
    </row>
    <row r="67">
      <c r="M67" s="10"/>
    </row>
    <row r="68">
      <c r="M68" s="10"/>
    </row>
    <row r="69">
      <c r="M69" s="10"/>
    </row>
    <row r="70">
      <c r="M70" s="10"/>
    </row>
    <row r="71">
      <c r="M71" s="10"/>
    </row>
    <row r="72">
      <c r="M72" s="10"/>
    </row>
    <row r="73">
      <c r="M73" s="10"/>
    </row>
    <row r="74">
      <c r="M74" s="10"/>
    </row>
    <row r="75">
      <c r="M75" s="10"/>
    </row>
    <row r="76">
      <c r="M76" s="10"/>
    </row>
    <row r="77">
      <c r="M77" s="10"/>
    </row>
    <row r="78">
      <c r="M78" s="10"/>
    </row>
    <row r="79">
      <c r="M79" s="10"/>
    </row>
    <row r="80">
      <c r="M80" s="10"/>
    </row>
    <row r="81">
      <c r="M81" s="10"/>
    </row>
    <row r="82">
      <c r="M82" s="10"/>
    </row>
    <row r="83">
      <c r="M83" s="10"/>
    </row>
    <row r="84">
      <c r="M84" s="10"/>
    </row>
    <row r="85">
      <c r="M85" s="10"/>
    </row>
    <row r="86">
      <c r="M86" s="10"/>
    </row>
    <row r="87">
      <c r="M87" s="10"/>
    </row>
    <row r="88">
      <c r="M88" s="10"/>
    </row>
    <row r="89">
      <c r="M89" s="10"/>
    </row>
    <row r="90">
      <c r="M90" s="10"/>
    </row>
    <row r="91">
      <c r="M91" s="10"/>
    </row>
    <row r="92">
      <c r="M92" s="10"/>
    </row>
    <row r="93">
      <c r="M93" s="10"/>
    </row>
    <row r="94">
      <c r="M94" s="10"/>
    </row>
    <row r="95">
      <c r="M95" s="10"/>
    </row>
    <row r="96">
      <c r="M96" s="10"/>
    </row>
    <row r="97">
      <c r="M97" s="10"/>
    </row>
    <row r="98">
      <c r="M98" s="10"/>
    </row>
    <row r="99">
      <c r="M99" s="10"/>
    </row>
    <row r="100">
      <c r="M100" s="10"/>
    </row>
    <row r="101">
      <c r="M101" s="10"/>
    </row>
    <row r="102">
      <c r="M102" s="10"/>
    </row>
    <row r="103">
      <c r="M103" s="10"/>
    </row>
    <row r="104">
      <c r="M104" s="10"/>
    </row>
    <row r="105">
      <c r="M105" s="10"/>
    </row>
    <row r="106">
      <c r="M106" s="10"/>
    </row>
    <row r="107">
      <c r="M107" s="10"/>
    </row>
    <row r="108">
      <c r="M108" s="10"/>
    </row>
    <row r="109">
      <c r="M109" s="10"/>
    </row>
    <row r="110">
      <c r="M110" s="10"/>
    </row>
    <row r="111">
      <c r="M111" s="10"/>
    </row>
    <row r="112">
      <c r="M112" s="10"/>
    </row>
    <row r="113">
      <c r="M113" s="10"/>
    </row>
    <row r="114">
      <c r="M114" s="10"/>
    </row>
    <row r="115">
      <c r="M115" s="10"/>
    </row>
    <row r="116">
      <c r="M116" s="10"/>
    </row>
    <row r="117">
      <c r="M117" s="10"/>
    </row>
    <row r="118">
      <c r="M118" s="10"/>
    </row>
    <row r="119">
      <c r="M119" s="10"/>
    </row>
    <row r="120">
      <c r="M120" s="10"/>
    </row>
    <row r="121">
      <c r="M121" s="10"/>
    </row>
    <row r="122">
      <c r="M122" s="10"/>
    </row>
    <row r="123">
      <c r="M123" s="10"/>
    </row>
    <row r="124">
      <c r="M124" s="10"/>
    </row>
    <row r="125">
      <c r="M125" s="10"/>
    </row>
    <row r="126">
      <c r="M126" s="10"/>
    </row>
    <row r="127">
      <c r="M127" s="10"/>
    </row>
    <row r="128">
      <c r="M128" s="10"/>
    </row>
    <row r="129">
      <c r="M129" s="10"/>
    </row>
    <row r="130">
      <c r="M130" s="10"/>
    </row>
    <row r="131">
      <c r="M131" s="10"/>
    </row>
    <row r="132">
      <c r="M132" s="10"/>
    </row>
    <row r="133">
      <c r="M133" s="10"/>
    </row>
    <row r="134">
      <c r="M134" s="10"/>
    </row>
    <row r="135">
      <c r="M135" s="10"/>
    </row>
    <row r="136">
      <c r="M136" s="10"/>
    </row>
    <row r="137">
      <c r="M137" s="10"/>
    </row>
    <row r="138">
      <c r="M138" s="10"/>
    </row>
    <row r="139">
      <c r="M139" s="10"/>
    </row>
    <row r="140">
      <c r="M140" s="10"/>
    </row>
    <row r="141">
      <c r="M141" s="10"/>
    </row>
    <row r="142">
      <c r="M142" s="10"/>
    </row>
    <row r="143">
      <c r="M143" s="10"/>
    </row>
    <row r="144">
      <c r="M144" s="10"/>
    </row>
    <row r="145">
      <c r="M145" s="10"/>
    </row>
    <row r="146">
      <c r="M146" s="10"/>
    </row>
    <row r="147">
      <c r="M147" s="10"/>
    </row>
    <row r="148">
      <c r="M148" s="10"/>
    </row>
    <row r="149">
      <c r="M149" s="10"/>
    </row>
    <row r="150">
      <c r="M150" s="10"/>
    </row>
    <row r="151">
      <c r="M151" s="10"/>
    </row>
    <row r="152">
      <c r="M152" s="10"/>
    </row>
    <row r="153">
      <c r="M153" s="10"/>
    </row>
    <row r="154">
      <c r="M154" s="10"/>
    </row>
    <row r="155">
      <c r="M155" s="10"/>
    </row>
    <row r="156">
      <c r="M156" s="10"/>
    </row>
    <row r="157">
      <c r="M157" s="10"/>
    </row>
    <row r="158">
      <c r="M158" s="10"/>
    </row>
    <row r="159">
      <c r="M159" s="10"/>
    </row>
    <row r="160">
      <c r="M160" s="10"/>
    </row>
    <row r="161">
      <c r="M161" s="10"/>
    </row>
    <row r="162">
      <c r="M162" s="10"/>
    </row>
    <row r="163">
      <c r="M163" s="10"/>
    </row>
    <row r="164">
      <c r="M164" s="10"/>
    </row>
    <row r="165">
      <c r="M165" s="10"/>
    </row>
    <row r="166">
      <c r="M166" s="10"/>
    </row>
    <row r="167">
      <c r="M167" s="10"/>
    </row>
    <row r="168">
      <c r="M168" s="10"/>
    </row>
    <row r="169">
      <c r="M169" s="10"/>
    </row>
    <row r="170">
      <c r="M170" s="10"/>
    </row>
    <row r="171">
      <c r="M171" s="10"/>
    </row>
    <row r="172">
      <c r="M172" s="10"/>
    </row>
    <row r="173">
      <c r="M173" s="10"/>
    </row>
    <row r="174">
      <c r="M174" s="10"/>
    </row>
    <row r="175">
      <c r="M175" s="10"/>
    </row>
    <row r="176">
      <c r="M176" s="10"/>
    </row>
    <row r="177">
      <c r="M177" s="10"/>
    </row>
    <row r="178">
      <c r="M178" s="10"/>
    </row>
    <row r="179">
      <c r="M179" s="10"/>
    </row>
    <row r="180">
      <c r="M180" s="10"/>
    </row>
    <row r="181">
      <c r="M181" s="10"/>
    </row>
    <row r="182">
      <c r="M182" s="10"/>
    </row>
    <row r="183">
      <c r="M183" s="10"/>
    </row>
    <row r="184">
      <c r="M184" s="10"/>
    </row>
    <row r="185">
      <c r="M185" s="10"/>
    </row>
    <row r="186">
      <c r="M186" s="10"/>
    </row>
    <row r="187">
      <c r="M187" s="10"/>
    </row>
    <row r="188">
      <c r="M188" s="10"/>
    </row>
    <row r="189">
      <c r="M189" s="10"/>
    </row>
    <row r="190">
      <c r="M190" s="10"/>
    </row>
    <row r="191">
      <c r="M191" s="10"/>
    </row>
    <row r="192">
      <c r="M192" s="10"/>
    </row>
    <row r="193">
      <c r="M193" s="10"/>
    </row>
    <row r="194">
      <c r="M194" s="10"/>
    </row>
    <row r="195">
      <c r="M195" s="10"/>
    </row>
    <row r="196">
      <c r="M196" s="10"/>
    </row>
    <row r="197">
      <c r="M197" s="10"/>
    </row>
    <row r="198">
      <c r="M198" s="10"/>
    </row>
    <row r="199">
      <c r="M199" s="10"/>
    </row>
    <row r="200">
      <c r="M200" s="10"/>
    </row>
    <row r="201">
      <c r="M201" s="10"/>
    </row>
    <row r="202">
      <c r="M202" s="10"/>
    </row>
    <row r="203">
      <c r="M203" s="10"/>
    </row>
    <row r="204">
      <c r="M204" s="10"/>
    </row>
    <row r="205">
      <c r="M205" s="10"/>
    </row>
    <row r="206">
      <c r="M206" s="10"/>
    </row>
    <row r="207">
      <c r="M207" s="10"/>
    </row>
    <row r="208">
      <c r="M208" s="10"/>
    </row>
    <row r="209">
      <c r="M209" s="10"/>
    </row>
    <row r="210">
      <c r="M210" s="10"/>
    </row>
    <row r="211">
      <c r="M211" s="10"/>
    </row>
    <row r="212">
      <c r="M212" s="10"/>
    </row>
    <row r="213">
      <c r="M213" s="10"/>
    </row>
    <row r="214">
      <c r="M214" s="10"/>
    </row>
    <row r="215">
      <c r="M215" s="10"/>
    </row>
    <row r="216">
      <c r="M216" s="10"/>
    </row>
    <row r="217">
      <c r="M217" s="10"/>
    </row>
    <row r="218">
      <c r="M218" s="10"/>
    </row>
    <row r="219">
      <c r="M219" s="10"/>
    </row>
    <row r="220">
      <c r="M220" s="10"/>
    </row>
    <row r="221">
      <c r="M221" s="10"/>
    </row>
    <row r="222">
      <c r="M222" s="10"/>
    </row>
    <row r="223">
      <c r="M223" s="10"/>
    </row>
    <row r="224">
      <c r="M224" s="10"/>
    </row>
    <row r="225">
      <c r="M225" s="10"/>
    </row>
    <row r="226">
      <c r="M226" s="10"/>
    </row>
    <row r="227">
      <c r="M227" s="10"/>
    </row>
    <row r="228">
      <c r="M228" s="10"/>
    </row>
    <row r="229">
      <c r="M229" s="10"/>
    </row>
    <row r="230">
      <c r="M230" s="10"/>
    </row>
    <row r="231">
      <c r="M231" s="10"/>
    </row>
    <row r="232">
      <c r="M232" s="10"/>
    </row>
    <row r="233">
      <c r="M233" s="10"/>
    </row>
    <row r="234">
      <c r="M234" s="10"/>
    </row>
    <row r="235">
      <c r="M235" s="10"/>
    </row>
    <row r="236">
      <c r="M236" s="10"/>
    </row>
    <row r="237">
      <c r="M237" s="10"/>
    </row>
    <row r="238">
      <c r="M238" s="10"/>
    </row>
    <row r="239">
      <c r="M239" s="10"/>
    </row>
    <row r="240">
      <c r="M240" s="10"/>
    </row>
    <row r="241">
      <c r="M241" s="10"/>
    </row>
    <row r="242">
      <c r="M242" s="10"/>
    </row>
    <row r="243">
      <c r="M243" s="10"/>
    </row>
    <row r="244">
      <c r="M244" s="10"/>
    </row>
    <row r="245">
      <c r="M245" s="10"/>
    </row>
    <row r="246">
      <c r="M246" s="10"/>
    </row>
    <row r="247">
      <c r="M247" s="10"/>
    </row>
    <row r="248">
      <c r="M248" s="10"/>
    </row>
    <row r="249">
      <c r="M249" s="10"/>
    </row>
    <row r="250">
      <c r="M250" s="10"/>
    </row>
    <row r="251">
      <c r="M251" s="10"/>
    </row>
    <row r="252">
      <c r="M252" s="10"/>
    </row>
    <row r="253">
      <c r="M253" s="10"/>
    </row>
    <row r="254">
      <c r="M254" s="10"/>
    </row>
    <row r="255">
      <c r="M255" s="10"/>
    </row>
    <row r="256">
      <c r="M256" s="10"/>
    </row>
    <row r="257">
      <c r="M257" s="10"/>
    </row>
    <row r="258">
      <c r="M258" s="10"/>
    </row>
    <row r="259">
      <c r="M259" s="10"/>
    </row>
    <row r="260">
      <c r="M260" s="10"/>
    </row>
    <row r="261">
      <c r="M261" s="10"/>
    </row>
    <row r="262">
      <c r="M262" s="10"/>
    </row>
    <row r="263">
      <c r="M263" s="10"/>
    </row>
    <row r="264">
      <c r="M264" s="10"/>
    </row>
    <row r="265">
      <c r="M265" s="10"/>
    </row>
    <row r="266">
      <c r="M266" s="10"/>
    </row>
    <row r="267">
      <c r="M267" s="10"/>
    </row>
    <row r="268">
      <c r="M268" s="10"/>
    </row>
    <row r="269">
      <c r="M269" s="10"/>
    </row>
    <row r="270">
      <c r="M270" s="10"/>
    </row>
    <row r="271">
      <c r="M271" s="10"/>
    </row>
    <row r="272">
      <c r="M272" s="10"/>
    </row>
    <row r="273">
      <c r="M273" s="10"/>
    </row>
    <row r="274">
      <c r="M274" s="10"/>
    </row>
    <row r="275">
      <c r="M275" s="10"/>
    </row>
    <row r="276">
      <c r="M276" s="10"/>
    </row>
    <row r="277">
      <c r="M277" s="10"/>
    </row>
    <row r="278">
      <c r="M278" s="10"/>
    </row>
    <row r="279">
      <c r="M279" s="10"/>
    </row>
    <row r="280">
      <c r="M280" s="10"/>
    </row>
    <row r="281">
      <c r="M281" s="10"/>
    </row>
    <row r="282">
      <c r="M282" s="10"/>
    </row>
    <row r="283">
      <c r="M283" s="10"/>
    </row>
    <row r="284">
      <c r="M284" s="10"/>
    </row>
    <row r="285">
      <c r="M285" s="10"/>
    </row>
    <row r="286">
      <c r="M286" s="10"/>
    </row>
    <row r="287">
      <c r="M287" s="10"/>
    </row>
    <row r="288">
      <c r="M288" s="10"/>
    </row>
    <row r="289">
      <c r="M289" s="10"/>
    </row>
    <row r="290">
      <c r="M290" s="10"/>
    </row>
    <row r="291">
      <c r="M291" s="10"/>
    </row>
    <row r="292">
      <c r="M292" s="10"/>
    </row>
    <row r="293">
      <c r="M293" s="10"/>
    </row>
    <row r="294">
      <c r="M294" s="10"/>
    </row>
    <row r="295">
      <c r="M295" s="10"/>
    </row>
    <row r="296">
      <c r="M296" s="10"/>
    </row>
    <row r="297">
      <c r="M297" s="10"/>
    </row>
    <row r="298">
      <c r="M298" s="10"/>
    </row>
    <row r="299">
      <c r="M299" s="10"/>
    </row>
    <row r="300">
      <c r="M300" s="10"/>
    </row>
    <row r="301">
      <c r="M301" s="10"/>
    </row>
    <row r="302">
      <c r="M302" s="10"/>
    </row>
    <row r="303">
      <c r="M303" s="10"/>
    </row>
    <row r="304">
      <c r="M304" s="10"/>
    </row>
    <row r="305">
      <c r="M305" s="10"/>
    </row>
    <row r="306">
      <c r="M306" s="10"/>
    </row>
    <row r="307">
      <c r="M307" s="10"/>
    </row>
    <row r="308">
      <c r="M308" s="10"/>
    </row>
    <row r="309">
      <c r="M309" s="10"/>
    </row>
    <row r="310">
      <c r="M310" s="10"/>
    </row>
    <row r="311">
      <c r="M311" s="10"/>
    </row>
    <row r="312">
      <c r="M312" s="10"/>
    </row>
    <row r="313">
      <c r="M313" s="10"/>
    </row>
    <row r="314">
      <c r="M314" s="10"/>
    </row>
    <row r="315">
      <c r="M315" s="10"/>
    </row>
    <row r="316">
      <c r="M316" s="10"/>
    </row>
    <row r="317">
      <c r="M317" s="10"/>
    </row>
    <row r="318">
      <c r="M318" s="10"/>
    </row>
    <row r="319">
      <c r="M319" s="10"/>
    </row>
    <row r="320">
      <c r="M320" s="10"/>
    </row>
    <row r="321">
      <c r="M321" s="10"/>
    </row>
    <row r="322">
      <c r="M322" s="10"/>
    </row>
    <row r="323">
      <c r="M323" s="10"/>
    </row>
    <row r="324">
      <c r="M324" s="10"/>
    </row>
    <row r="325">
      <c r="M325" s="10"/>
    </row>
    <row r="326">
      <c r="M326" s="10"/>
    </row>
    <row r="327">
      <c r="M327" s="10"/>
    </row>
    <row r="328">
      <c r="M328" s="10"/>
    </row>
    <row r="329">
      <c r="M329" s="10"/>
    </row>
    <row r="330">
      <c r="M330" s="10"/>
    </row>
    <row r="331">
      <c r="M331" s="10"/>
    </row>
    <row r="332">
      <c r="M332" s="10"/>
    </row>
    <row r="333">
      <c r="M333" s="10"/>
    </row>
    <row r="334">
      <c r="M334" s="10"/>
    </row>
    <row r="335">
      <c r="M335" s="10"/>
    </row>
    <row r="336">
      <c r="M336" s="10"/>
    </row>
    <row r="337">
      <c r="M337" s="10"/>
    </row>
    <row r="338">
      <c r="M338" s="10"/>
    </row>
    <row r="339">
      <c r="M339" s="10"/>
    </row>
    <row r="340">
      <c r="M340" s="10"/>
    </row>
    <row r="341">
      <c r="M341" s="10"/>
    </row>
    <row r="342">
      <c r="M342" s="10"/>
    </row>
    <row r="343">
      <c r="M343" s="10"/>
    </row>
    <row r="344">
      <c r="M344" s="10"/>
    </row>
    <row r="345">
      <c r="M345" s="10"/>
    </row>
    <row r="346">
      <c r="M346" s="10"/>
    </row>
    <row r="347">
      <c r="M347" s="10"/>
    </row>
    <row r="348">
      <c r="M348" s="10"/>
    </row>
    <row r="349">
      <c r="M349" s="10"/>
    </row>
    <row r="350">
      <c r="M350" s="10"/>
    </row>
    <row r="351">
      <c r="M351" s="10"/>
    </row>
    <row r="352">
      <c r="M352" s="10"/>
    </row>
    <row r="353">
      <c r="M353" s="10"/>
    </row>
    <row r="354">
      <c r="M354" s="10"/>
    </row>
    <row r="355">
      <c r="M355" s="10"/>
    </row>
    <row r="356">
      <c r="M356" s="10"/>
    </row>
    <row r="357">
      <c r="M357" s="10"/>
    </row>
    <row r="358">
      <c r="M358" s="10"/>
    </row>
    <row r="359">
      <c r="M359" s="10"/>
    </row>
    <row r="360">
      <c r="M360" s="10"/>
    </row>
    <row r="361">
      <c r="M361" s="10"/>
    </row>
    <row r="362">
      <c r="M362" s="10"/>
    </row>
    <row r="363">
      <c r="M363" s="10"/>
    </row>
    <row r="364">
      <c r="M364" s="10"/>
    </row>
    <row r="365">
      <c r="M365" s="10"/>
    </row>
    <row r="366">
      <c r="M366" s="10"/>
    </row>
    <row r="367">
      <c r="M367" s="10"/>
    </row>
    <row r="368">
      <c r="M368" s="10"/>
    </row>
    <row r="369">
      <c r="M369" s="10"/>
    </row>
    <row r="370">
      <c r="M370" s="10"/>
    </row>
    <row r="371">
      <c r="M371" s="10"/>
    </row>
    <row r="372">
      <c r="M372" s="10"/>
    </row>
    <row r="373">
      <c r="M373" s="10"/>
    </row>
    <row r="374">
      <c r="M374" s="10"/>
    </row>
    <row r="375">
      <c r="M375" s="10"/>
    </row>
    <row r="376">
      <c r="M376" s="10"/>
    </row>
    <row r="377">
      <c r="M377" s="10"/>
    </row>
    <row r="378">
      <c r="M378" s="10"/>
    </row>
    <row r="379">
      <c r="M379" s="10"/>
    </row>
    <row r="380">
      <c r="M380" s="10"/>
    </row>
    <row r="381">
      <c r="M381" s="10"/>
    </row>
    <row r="382">
      <c r="M382" s="10"/>
    </row>
    <row r="383">
      <c r="M383" s="10"/>
    </row>
    <row r="384">
      <c r="M384" s="10"/>
    </row>
    <row r="385">
      <c r="M385" s="10"/>
    </row>
    <row r="386">
      <c r="M386" s="10"/>
    </row>
    <row r="387">
      <c r="M387" s="10"/>
    </row>
    <row r="388">
      <c r="M388" s="10"/>
    </row>
    <row r="389">
      <c r="M389" s="10"/>
    </row>
    <row r="390">
      <c r="M390" s="10"/>
    </row>
    <row r="391">
      <c r="M391" s="10"/>
    </row>
    <row r="392">
      <c r="M392" s="10"/>
    </row>
    <row r="393">
      <c r="M393" s="10"/>
    </row>
    <row r="394">
      <c r="M394" s="10"/>
    </row>
    <row r="395">
      <c r="M395" s="10"/>
    </row>
    <row r="396">
      <c r="M396" s="10"/>
    </row>
    <row r="397">
      <c r="M397" s="10"/>
    </row>
    <row r="398">
      <c r="M398" s="10"/>
    </row>
    <row r="399">
      <c r="M399" s="10"/>
    </row>
    <row r="400">
      <c r="M400" s="10"/>
    </row>
    <row r="401">
      <c r="M401" s="10"/>
    </row>
    <row r="402">
      <c r="M402" s="10"/>
    </row>
    <row r="403">
      <c r="M403" s="10"/>
    </row>
    <row r="404">
      <c r="M404" s="10"/>
    </row>
    <row r="405">
      <c r="M405" s="10"/>
    </row>
    <row r="406">
      <c r="M406" s="10"/>
    </row>
    <row r="407">
      <c r="M407" s="10"/>
    </row>
    <row r="408">
      <c r="M408" s="10"/>
    </row>
    <row r="409">
      <c r="M409" s="10"/>
    </row>
    <row r="410">
      <c r="M410" s="10"/>
    </row>
    <row r="411">
      <c r="M411" s="10"/>
    </row>
    <row r="412">
      <c r="M412" s="10"/>
    </row>
    <row r="413">
      <c r="M413" s="10"/>
    </row>
    <row r="414">
      <c r="M414" s="10"/>
    </row>
    <row r="415">
      <c r="M415" s="10"/>
    </row>
    <row r="416">
      <c r="M416" s="10"/>
    </row>
    <row r="417">
      <c r="M417" s="10"/>
    </row>
    <row r="418">
      <c r="M418" s="10"/>
    </row>
    <row r="419">
      <c r="M419" s="10"/>
    </row>
    <row r="420">
      <c r="M420" s="10"/>
    </row>
    <row r="421">
      <c r="M421" s="10"/>
    </row>
    <row r="422">
      <c r="M422" s="10"/>
    </row>
    <row r="423">
      <c r="M423" s="10"/>
    </row>
    <row r="424">
      <c r="M424" s="10"/>
    </row>
    <row r="425">
      <c r="M425" s="10"/>
    </row>
    <row r="426">
      <c r="M426" s="10"/>
    </row>
    <row r="427">
      <c r="M427" s="10"/>
    </row>
    <row r="428">
      <c r="M428" s="10"/>
    </row>
    <row r="429">
      <c r="M429" s="10"/>
    </row>
    <row r="430">
      <c r="M430" s="10"/>
    </row>
    <row r="431">
      <c r="M431" s="10"/>
    </row>
    <row r="432">
      <c r="M432" s="10"/>
    </row>
    <row r="433">
      <c r="M433" s="10"/>
    </row>
    <row r="434">
      <c r="M434" s="10"/>
    </row>
    <row r="435">
      <c r="M435" s="10"/>
    </row>
    <row r="436">
      <c r="M436" s="10"/>
    </row>
    <row r="437">
      <c r="M437" s="10"/>
    </row>
    <row r="438">
      <c r="M438" s="10"/>
    </row>
    <row r="439">
      <c r="M439" s="10"/>
    </row>
    <row r="440">
      <c r="M440" s="10"/>
    </row>
    <row r="441">
      <c r="M441" s="10"/>
    </row>
    <row r="442">
      <c r="M442" s="10"/>
    </row>
    <row r="443">
      <c r="M443" s="10"/>
    </row>
    <row r="444">
      <c r="M444" s="10"/>
    </row>
    <row r="445">
      <c r="M445" s="10"/>
    </row>
    <row r="446">
      <c r="M446" s="10"/>
    </row>
    <row r="447">
      <c r="M447" s="10"/>
    </row>
    <row r="448">
      <c r="M448" s="10"/>
    </row>
    <row r="449">
      <c r="M449" s="10"/>
    </row>
    <row r="450">
      <c r="M450" s="10"/>
    </row>
    <row r="451">
      <c r="M451" s="10"/>
    </row>
    <row r="452">
      <c r="M452" s="10"/>
    </row>
    <row r="453">
      <c r="M453" s="10"/>
    </row>
    <row r="454">
      <c r="M454" s="10"/>
    </row>
    <row r="455">
      <c r="M455" s="10"/>
    </row>
    <row r="456">
      <c r="M456" s="10"/>
    </row>
    <row r="457">
      <c r="M457" s="10"/>
    </row>
    <row r="458">
      <c r="M458" s="10"/>
    </row>
    <row r="459">
      <c r="M459" s="10"/>
    </row>
    <row r="460">
      <c r="M460" s="10"/>
    </row>
    <row r="461">
      <c r="M461" s="10"/>
    </row>
    <row r="462">
      <c r="M462" s="10"/>
    </row>
    <row r="463">
      <c r="M463" s="10"/>
    </row>
    <row r="464">
      <c r="M464" s="10"/>
    </row>
    <row r="465">
      <c r="M465" s="10"/>
    </row>
    <row r="466">
      <c r="M466" s="10"/>
    </row>
    <row r="467">
      <c r="M467" s="10"/>
    </row>
    <row r="468">
      <c r="M468" s="10"/>
    </row>
    <row r="469">
      <c r="M469" s="10"/>
    </row>
    <row r="470">
      <c r="M470" s="10"/>
    </row>
    <row r="471">
      <c r="M471" s="10"/>
    </row>
    <row r="472">
      <c r="M472" s="10"/>
    </row>
    <row r="473">
      <c r="M473" s="10"/>
    </row>
    <row r="474">
      <c r="M474" s="10"/>
    </row>
    <row r="475">
      <c r="M475" s="10"/>
    </row>
    <row r="476">
      <c r="M476" s="10"/>
    </row>
    <row r="477">
      <c r="M477" s="10"/>
    </row>
    <row r="478">
      <c r="M478" s="10"/>
    </row>
    <row r="479">
      <c r="M479" s="10"/>
    </row>
    <row r="480">
      <c r="M480" s="10"/>
    </row>
    <row r="481">
      <c r="M481" s="10"/>
    </row>
    <row r="482">
      <c r="M482" s="10"/>
    </row>
    <row r="483">
      <c r="M483" s="10"/>
    </row>
    <row r="484">
      <c r="M484" s="10"/>
    </row>
    <row r="485">
      <c r="M485" s="10"/>
    </row>
    <row r="486">
      <c r="M486" s="10"/>
    </row>
    <row r="487">
      <c r="M487" s="10"/>
    </row>
    <row r="488">
      <c r="M488" s="10"/>
    </row>
    <row r="489">
      <c r="M489" s="10"/>
    </row>
    <row r="490">
      <c r="M490" s="10"/>
    </row>
    <row r="491">
      <c r="M491" s="10"/>
    </row>
    <row r="492">
      <c r="M492" s="10"/>
    </row>
    <row r="493">
      <c r="M493" s="10"/>
    </row>
    <row r="494">
      <c r="M494" s="10"/>
    </row>
    <row r="495">
      <c r="M495" s="10"/>
    </row>
    <row r="496">
      <c r="M496" s="10"/>
    </row>
    <row r="497">
      <c r="M497" s="10"/>
    </row>
    <row r="498">
      <c r="M498" s="10"/>
    </row>
    <row r="499">
      <c r="M499" s="10"/>
    </row>
    <row r="500">
      <c r="M500" s="10"/>
    </row>
    <row r="501">
      <c r="M501" s="10"/>
    </row>
    <row r="502">
      <c r="M502" s="10"/>
    </row>
    <row r="503">
      <c r="M503" s="10"/>
    </row>
    <row r="504">
      <c r="M504" s="10"/>
    </row>
    <row r="505">
      <c r="M505" s="10"/>
    </row>
    <row r="506">
      <c r="M506" s="10"/>
    </row>
    <row r="507">
      <c r="M507" s="10"/>
    </row>
    <row r="508">
      <c r="M508" s="10"/>
    </row>
    <row r="509">
      <c r="M509" s="10"/>
    </row>
    <row r="510">
      <c r="M510" s="10"/>
    </row>
    <row r="511">
      <c r="M511" s="10"/>
    </row>
    <row r="512">
      <c r="M512" s="10"/>
    </row>
    <row r="513">
      <c r="M513" s="10"/>
    </row>
    <row r="514">
      <c r="M514" s="10"/>
    </row>
    <row r="515">
      <c r="M515" s="10"/>
    </row>
    <row r="516">
      <c r="M516" s="10"/>
    </row>
    <row r="517">
      <c r="M517" s="10"/>
    </row>
    <row r="518">
      <c r="M518" s="10"/>
    </row>
    <row r="519">
      <c r="M519" s="10"/>
    </row>
    <row r="520">
      <c r="M520" s="10"/>
    </row>
    <row r="521">
      <c r="M521" s="10"/>
    </row>
    <row r="522">
      <c r="M522" s="10"/>
    </row>
    <row r="523">
      <c r="M523" s="10"/>
    </row>
    <row r="524">
      <c r="M524" s="10"/>
    </row>
    <row r="525">
      <c r="M525" s="10"/>
    </row>
    <row r="526">
      <c r="M526" s="10"/>
    </row>
    <row r="527">
      <c r="M527" s="10"/>
    </row>
    <row r="528">
      <c r="M528" s="10"/>
    </row>
    <row r="529">
      <c r="M529" s="10"/>
    </row>
    <row r="530">
      <c r="M530" s="10"/>
    </row>
    <row r="531">
      <c r="M531" s="10"/>
    </row>
    <row r="532">
      <c r="M532" s="10"/>
    </row>
    <row r="533">
      <c r="M533" s="10"/>
    </row>
    <row r="534">
      <c r="M534" s="10"/>
    </row>
    <row r="535">
      <c r="M535" s="10"/>
    </row>
    <row r="536">
      <c r="M536" s="10"/>
    </row>
    <row r="537">
      <c r="M537" s="10"/>
    </row>
    <row r="538">
      <c r="M538" s="10"/>
    </row>
    <row r="539">
      <c r="M539" s="10"/>
    </row>
    <row r="540">
      <c r="M540" s="10"/>
    </row>
    <row r="541">
      <c r="M541" s="10"/>
    </row>
    <row r="542">
      <c r="M542" s="10"/>
    </row>
    <row r="543">
      <c r="M543" s="10"/>
    </row>
    <row r="544">
      <c r="M544" s="10"/>
    </row>
    <row r="545">
      <c r="M545" s="10"/>
    </row>
    <row r="546">
      <c r="M546" s="10"/>
    </row>
    <row r="547">
      <c r="M547" s="10"/>
    </row>
    <row r="548">
      <c r="M548" s="10"/>
    </row>
    <row r="549">
      <c r="M549" s="10"/>
    </row>
    <row r="550">
      <c r="M550" s="10"/>
    </row>
    <row r="551">
      <c r="M551" s="10"/>
    </row>
    <row r="552">
      <c r="M552" s="10"/>
    </row>
    <row r="553">
      <c r="M553" s="10"/>
    </row>
    <row r="554">
      <c r="M554" s="10"/>
    </row>
    <row r="555">
      <c r="M555" s="10"/>
    </row>
    <row r="556">
      <c r="M556" s="10"/>
    </row>
    <row r="557">
      <c r="M557" s="10"/>
    </row>
    <row r="558">
      <c r="M558" s="10"/>
    </row>
    <row r="559">
      <c r="M559" s="10"/>
    </row>
    <row r="560">
      <c r="M560" s="10"/>
    </row>
    <row r="561">
      <c r="M561" s="10"/>
    </row>
    <row r="562">
      <c r="M562" s="10"/>
    </row>
    <row r="563">
      <c r="M563" s="10"/>
    </row>
    <row r="564">
      <c r="M564" s="10"/>
    </row>
    <row r="565">
      <c r="M565" s="10"/>
    </row>
    <row r="566">
      <c r="M566" s="10"/>
    </row>
    <row r="567">
      <c r="M567" s="10"/>
    </row>
    <row r="568">
      <c r="M568" s="10"/>
    </row>
    <row r="569">
      <c r="M569" s="10"/>
    </row>
    <row r="570">
      <c r="M570" s="10"/>
    </row>
    <row r="571">
      <c r="M571" s="10"/>
    </row>
    <row r="572">
      <c r="M572" s="10"/>
    </row>
    <row r="573">
      <c r="M573" s="10"/>
    </row>
    <row r="574">
      <c r="M574" s="10"/>
    </row>
    <row r="575">
      <c r="M575" s="10"/>
    </row>
    <row r="576">
      <c r="M576" s="10"/>
    </row>
    <row r="577">
      <c r="M577" s="10"/>
    </row>
    <row r="578">
      <c r="M578" s="10"/>
    </row>
    <row r="579">
      <c r="M579" s="10"/>
    </row>
    <row r="580">
      <c r="M580" s="10"/>
    </row>
    <row r="581">
      <c r="M581" s="10"/>
    </row>
    <row r="582">
      <c r="M582" s="10"/>
    </row>
    <row r="583">
      <c r="M583" s="10"/>
    </row>
    <row r="584">
      <c r="M584" s="10"/>
    </row>
    <row r="585">
      <c r="M585" s="10"/>
    </row>
    <row r="586">
      <c r="M586" s="10"/>
    </row>
    <row r="587">
      <c r="M587" s="10"/>
    </row>
    <row r="588">
      <c r="M588" s="10"/>
    </row>
    <row r="589">
      <c r="M589" s="10"/>
    </row>
    <row r="590">
      <c r="M590" s="10"/>
    </row>
    <row r="591">
      <c r="M591" s="10"/>
    </row>
    <row r="592">
      <c r="M592" s="10"/>
    </row>
    <row r="593">
      <c r="M593" s="10"/>
    </row>
    <row r="594">
      <c r="M594" s="10"/>
    </row>
    <row r="595">
      <c r="M595" s="10"/>
    </row>
    <row r="596">
      <c r="M596" s="10"/>
    </row>
    <row r="597">
      <c r="M597" s="10"/>
    </row>
    <row r="598">
      <c r="M598" s="10"/>
    </row>
    <row r="599">
      <c r="M599" s="10"/>
    </row>
    <row r="600">
      <c r="M600" s="10"/>
    </row>
    <row r="601">
      <c r="M601" s="10"/>
    </row>
    <row r="602">
      <c r="M602" s="10"/>
    </row>
    <row r="603">
      <c r="M603" s="10"/>
    </row>
    <row r="604">
      <c r="M604" s="10"/>
    </row>
    <row r="605">
      <c r="M605" s="10"/>
    </row>
    <row r="606">
      <c r="M606" s="10"/>
    </row>
    <row r="607">
      <c r="M607" s="10"/>
    </row>
    <row r="608">
      <c r="M608" s="10"/>
    </row>
    <row r="609">
      <c r="M609" s="10"/>
    </row>
    <row r="610">
      <c r="M610" s="10"/>
    </row>
    <row r="611">
      <c r="M611" s="10"/>
    </row>
    <row r="612">
      <c r="M612" s="10"/>
    </row>
    <row r="613">
      <c r="M613" s="10"/>
    </row>
    <row r="614">
      <c r="M614" s="10"/>
    </row>
    <row r="615">
      <c r="M615" s="10"/>
    </row>
    <row r="616">
      <c r="M616" s="10"/>
    </row>
    <row r="617">
      <c r="M617" s="10"/>
    </row>
    <row r="618">
      <c r="M618" s="10"/>
    </row>
    <row r="619">
      <c r="M619" s="10"/>
    </row>
    <row r="620">
      <c r="M620" s="10"/>
    </row>
    <row r="621">
      <c r="M621" s="10"/>
    </row>
    <row r="622">
      <c r="M622" s="10"/>
    </row>
    <row r="623">
      <c r="M623" s="10"/>
    </row>
    <row r="624">
      <c r="M624" s="10"/>
    </row>
    <row r="625">
      <c r="M625" s="10"/>
    </row>
    <row r="626">
      <c r="M626" s="10"/>
    </row>
    <row r="627">
      <c r="M627" s="10"/>
    </row>
    <row r="628">
      <c r="M628" s="10"/>
    </row>
    <row r="629">
      <c r="M629" s="10"/>
    </row>
    <row r="630">
      <c r="M630" s="10"/>
    </row>
    <row r="631">
      <c r="M631" s="10"/>
    </row>
    <row r="632">
      <c r="M632" s="10"/>
    </row>
    <row r="633">
      <c r="M633" s="10"/>
    </row>
    <row r="634">
      <c r="M634" s="10"/>
    </row>
    <row r="635">
      <c r="M635" s="10"/>
    </row>
    <row r="636">
      <c r="M636" s="10"/>
    </row>
    <row r="637">
      <c r="M637" s="10"/>
    </row>
    <row r="638">
      <c r="M638" s="10"/>
    </row>
    <row r="639">
      <c r="M639" s="10"/>
    </row>
    <row r="640">
      <c r="M640" s="10"/>
    </row>
    <row r="641">
      <c r="M641" s="10"/>
    </row>
    <row r="642">
      <c r="M642" s="10"/>
    </row>
    <row r="643">
      <c r="M643" s="10"/>
    </row>
    <row r="644">
      <c r="M644" s="10"/>
    </row>
    <row r="645">
      <c r="M645" s="10"/>
    </row>
    <row r="646">
      <c r="M646" s="10"/>
    </row>
    <row r="647">
      <c r="M647" s="10"/>
    </row>
    <row r="648">
      <c r="M648" s="10"/>
    </row>
    <row r="649">
      <c r="M649" s="10"/>
    </row>
    <row r="650">
      <c r="M650" s="10"/>
    </row>
    <row r="651">
      <c r="M651" s="10"/>
    </row>
    <row r="652">
      <c r="M652" s="10"/>
    </row>
    <row r="653">
      <c r="M653" s="10"/>
    </row>
    <row r="654">
      <c r="M654" s="10"/>
    </row>
    <row r="655">
      <c r="M655" s="10"/>
    </row>
    <row r="656">
      <c r="M656" s="10"/>
    </row>
    <row r="657">
      <c r="M657" s="10"/>
    </row>
    <row r="658">
      <c r="M658" s="10"/>
    </row>
    <row r="659">
      <c r="M659" s="10"/>
    </row>
    <row r="660">
      <c r="M660" s="10"/>
    </row>
    <row r="661">
      <c r="M661" s="10"/>
    </row>
    <row r="662">
      <c r="M662" s="10"/>
    </row>
    <row r="663">
      <c r="M663" s="10"/>
    </row>
    <row r="664">
      <c r="M664" s="10"/>
    </row>
    <row r="665">
      <c r="M665" s="10"/>
    </row>
    <row r="666">
      <c r="M666" s="10"/>
    </row>
    <row r="667">
      <c r="M667" s="10"/>
    </row>
    <row r="668">
      <c r="M668" s="10"/>
    </row>
    <row r="669">
      <c r="M669" s="10"/>
    </row>
    <row r="670">
      <c r="M670" s="10"/>
    </row>
    <row r="671">
      <c r="M671" s="10"/>
    </row>
    <row r="672">
      <c r="M672" s="10"/>
    </row>
    <row r="673">
      <c r="M673" s="10"/>
    </row>
    <row r="674">
      <c r="M674" s="10"/>
    </row>
    <row r="675">
      <c r="M675" s="10"/>
    </row>
    <row r="676">
      <c r="M676" s="10"/>
    </row>
    <row r="677">
      <c r="M677" s="10"/>
    </row>
    <row r="678">
      <c r="M678" s="10"/>
    </row>
    <row r="679">
      <c r="M679" s="10"/>
    </row>
    <row r="680">
      <c r="M680" s="10"/>
    </row>
    <row r="681">
      <c r="M681" s="10"/>
    </row>
    <row r="682">
      <c r="M682" s="10"/>
    </row>
    <row r="683">
      <c r="M683" s="10"/>
    </row>
    <row r="684">
      <c r="M684" s="10"/>
    </row>
    <row r="685">
      <c r="M685" s="10"/>
    </row>
    <row r="686">
      <c r="M686" s="10"/>
    </row>
    <row r="687">
      <c r="M687" s="10"/>
    </row>
    <row r="688">
      <c r="M688" s="10"/>
    </row>
    <row r="689">
      <c r="M689" s="10"/>
    </row>
    <row r="690">
      <c r="M690" s="10"/>
    </row>
    <row r="691">
      <c r="M691" s="10"/>
    </row>
    <row r="692">
      <c r="M692" s="10"/>
    </row>
    <row r="693">
      <c r="M693" s="10"/>
    </row>
    <row r="694">
      <c r="M694" s="10"/>
    </row>
    <row r="695">
      <c r="M695" s="10"/>
    </row>
    <row r="696">
      <c r="M696" s="10"/>
    </row>
    <row r="697">
      <c r="M697" s="10"/>
    </row>
    <row r="698">
      <c r="M698" s="10"/>
    </row>
    <row r="699">
      <c r="M699" s="10"/>
    </row>
    <row r="700">
      <c r="M700" s="10"/>
    </row>
    <row r="701">
      <c r="M701" s="10"/>
    </row>
    <row r="702">
      <c r="M702" s="10"/>
    </row>
    <row r="703">
      <c r="M703" s="10"/>
    </row>
    <row r="704">
      <c r="M704" s="10"/>
    </row>
    <row r="705">
      <c r="M705" s="10"/>
    </row>
    <row r="706">
      <c r="M706" s="10"/>
    </row>
    <row r="707">
      <c r="M707" s="10"/>
    </row>
    <row r="708">
      <c r="M708" s="10"/>
    </row>
    <row r="709">
      <c r="M709" s="10"/>
    </row>
    <row r="710">
      <c r="M710" s="10"/>
    </row>
    <row r="711">
      <c r="M711" s="10"/>
    </row>
    <row r="712">
      <c r="M712" s="10"/>
    </row>
    <row r="713">
      <c r="M713" s="10"/>
    </row>
    <row r="714">
      <c r="M714" s="10"/>
    </row>
    <row r="715">
      <c r="M715" s="10"/>
    </row>
    <row r="716">
      <c r="M716" s="10"/>
    </row>
    <row r="717">
      <c r="M717" s="10"/>
    </row>
    <row r="718">
      <c r="M718" s="10"/>
    </row>
    <row r="719">
      <c r="M719" s="10"/>
    </row>
    <row r="720">
      <c r="M720" s="10"/>
    </row>
    <row r="721">
      <c r="M721" s="10"/>
    </row>
    <row r="722">
      <c r="M722" s="10"/>
    </row>
    <row r="723">
      <c r="M723" s="10"/>
    </row>
    <row r="724">
      <c r="M724" s="10"/>
    </row>
    <row r="725">
      <c r="M725" s="10"/>
    </row>
    <row r="726">
      <c r="M726" s="10"/>
    </row>
    <row r="727">
      <c r="M727" s="10"/>
    </row>
    <row r="728">
      <c r="M728" s="10"/>
    </row>
    <row r="729">
      <c r="M729" s="10"/>
    </row>
    <row r="730">
      <c r="M730" s="10"/>
    </row>
    <row r="731">
      <c r="M731" s="10"/>
    </row>
    <row r="732">
      <c r="M732" s="10"/>
    </row>
    <row r="733">
      <c r="M733" s="10"/>
    </row>
    <row r="734">
      <c r="M734" s="10"/>
    </row>
    <row r="735">
      <c r="M735" s="10"/>
    </row>
    <row r="736">
      <c r="M736" s="10"/>
    </row>
    <row r="737">
      <c r="M737" s="10"/>
    </row>
    <row r="738">
      <c r="M738" s="10"/>
    </row>
    <row r="739">
      <c r="M739" s="10"/>
    </row>
    <row r="740">
      <c r="M740" s="10"/>
    </row>
    <row r="741">
      <c r="M741" s="10"/>
    </row>
    <row r="742">
      <c r="M742" s="10"/>
    </row>
    <row r="743">
      <c r="M743" s="10"/>
    </row>
    <row r="744">
      <c r="M744" s="10"/>
    </row>
    <row r="745">
      <c r="M745" s="10"/>
    </row>
    <row r="746">
      <c r="M746" s="10"/>
    </row>
    <row r="747">
      <c r="M747" s="10"/>
    </row>
    <row r="748">
      <c r="M748" s="10"/>
    </row>
    <row r="749">
      <c r="M749" s="10"/>
    </row>
    <row r="750">
      <c r="M750" s="10"/>
    </row>
    <row r="751">
      <c r="M751" s="10"/>
    </row>
    <row r="752">
      <c r="M752" s="10"/>
    </row>
    <row r="753">
      <c r="M753" s="10"/>
    </row>
    <row r="754">
      <c r="M754" s="10"/>
    </row>
    <row r="755">
      <c r="M755" s="10"/>
    </row>
    <row r="756">
      <c r="M756" s="10"/>
    </row>
    <row r="757">
      <c r="M757" s="10"/>
    </row>
    <row r="758">
      <c r="M758" s="10"/>
    </row>
    <row r="759">
      <c r="M759" s="10"/>
    </row>
    <row r="760">
      <c r="M760" s="10"/>
    </row>
    <row r="761">
      <c r="M761" s="10"/>
    </row>
    <row r="762">
      <c r="M762" s="10"/>
    </row>
    <row r="763">
      <c r="M763" s="10"/>
    </row>
    <row r="764">
      <c r="M764" s="10"/>
    </row>
    <row r="765">
      <c r="M765" s="10"/>
    </row>
    <row r="766">
      <c r="M766" s="10"/>
    </row>
    <row r="767">
      <c r="M767" s="10"/>
    </row>
    <row r="768">
      <c r="M768" s="10"/>
    </row>
    <row r="769">
      <c r="M769" s="10"/>
    </row>
    <row r="770">
      <c r="M770" s="10"/>
    </row>
    <row r="771">
      <c r="M771" s="10"/>
    </row>
    <row r="772">
      <c r="M772" s="10"/>
    </row>
    <row r="773">
      <c r="M773" s="10"/>
    </row>
    <row r="774">
      <c r="M774" s="10"/>
    </row>
    <row r="775">
      <c r="M775" s="10"/>
    </row>
    <row r="776">
      <c r="M776" s="10"/>
    </row>
    <row r="777">
      <c r="M777" s="10"/>
    </row>
    <row r="778">
      <c r="M778" s="10"/>
    </row>
    <row r="779">
      <c r="M779" s="10"/>
    </row>
    <row r="780">
      <c r="M780" s="10"/>
    </row>
    <row r="781">
      <c r="M781" s="10"/>
    </row>
    <row r="782">
      <c r="M782" s="10"/>
    </row>
    <row r="783">
      <c r="M783" s="10"/>
    </row>
    <row r="784">
      <c r="M784" s="10"/>
    </row>
    <row r="785">
      <c r="M785" s="10"/>
    </row>
    <row r="786">
      <c r="M786" s="10"/>
    </row>
    <row r="787">
      <c r="M787" s="10"/>
    </row>
    <row r="788">
      <c r="M788" s="10"/>
    </row>
    <row r="789">
      <c r="M789" s="10"/>
    </row>
    <row r="790">
      <c r="M790" s="10"/>
    </row>
    <row r="791">
      <c r="M791" s="10"/>
    </row>
    <row r="792">
      <c r="M792" s="10"/>
    </row>
    <row r="793">
      <c r="M793" s="10"/>
    </row>
    <row r="794">
      <c r="M794" s="10"/>
    </row>
    <row r="795">
      <c r="M795" s="10"/>
    </row>
    <row r="796">
      <c r="M796" s="10"/>
    </row>
    <row r="797">
      <c r="M797" s="10"/>
    </row>
    <row r="798">
      <c r="M798" s="10"/>
    </row>
    <row r="799">
      <c r="M799" s="10"/>
    </row>
    <row r="800">
      <c r="M800" s="10"/>
    </row>
    <row r="801">
      <c r="M801" s="10"/>
    </row>
    <row r="802">
      <c r="M802" s="10"/>
    </row>
    <row r="803">
      <c r="M803" s="10"/>
    </row>
    <row r="804">
      <c r="M804" s="10"/>
    </row>
    <row r="805">
      <c r="M805" s="10"/>
    </row>
    <row r="806">
      <c r="M806" s="10"/>
    </row>
    <row r="807">
      <c r="M807" s="10"/>
    </row>
    <row r="808">
      <c r="M808" s="10"/>
    </row>
    <row r="809">
      <c r="M809" s="10"/>
    </row>
    <row r="810">
      <c r="M810" s="10"/>
    </row>
    <row r="811">
      <c r="M811" s="10"/>
    </row>
    <row r="812">
      <c r="M812" s="10"/>
    </row>
    <row r="813">
      <c r="M813" s="10"/>
    </row>
    <row r="814">
      <c r="M814" s="10"/>
    </row>
    <row r="815">
      <c r="M815" s="10"/>
    </row>
    <row r="816">
      <c r="M816" s="10"/>
    </row>
    <row r="817">
      <c r="M817" s="10"/>
    </row>
    <row r="818">
      <c r="M818" s="10"/>
    </row>
    <row r="819">
      <c r="M819" s="10"/>
    </row>
    <row r="820">
      <c r="M820" s="10"/>
    </row>
    <row r="821">
      <c r="M821" s="10"/>
    </row>
    <row r="822">
      <c r="M822" s="10"/>
    </row>
    <row r="823">
      <c r="M823" s="10"/>
    </row>
    <row r="824">
      <c r="M824" s="10"/>
    </row>
    <row r="825">
      <c r="M825" s="10"/>
    </row>
    <row r="826">
      <c r="M826" s="10"/>
    </row>
    <row r="827">
      <c r="M827" s="10"/>
    </row>
    <row r="828">
      <c r="M828" s="10"/>
    </row>
    <row r="829">
      <c r="M829" s="10"/>
    </row>
    <row r="830">
      <c r="M830" s="10"/>
    </row>
    <row r="831">
      <c r="M831" s="10"/>
    </row>
    <row r="832">
      <c r="M832" s="10"/>
    </row>
    <row r="833">
      <c r="M833" s="10"/>
    </row>
    <row r="834">
      <c r="M834" s="10"/>
    </row>
    <row r="835">
      <c r="M835" s="10"/>
    </row>
    <row r="836">
      <c r="M836" s="10"/>
    </row>
    <row r="837">
      <c r="M837" s="10"/>
    </row>
    <row r="838">
      <c r="M838" s="10"/>
    </row>
    <row r="839">
      <c r="M839" s="10"/>
    </row>
    <row r="840">
      <c r="M840" s="10"/>
    </row>
    <row r="841">
      <c r="M841" s="10"/>
    </row>
    <row r="842">
      <c r="M842" s="10"/>
    </row>
    <row r="843">
      <c r="M843" s="10"/>
    </row>
    <row r="844">
      <c r="M844" s="10"/>
    </row>
    <row r="845">
      <c r="M845" s="10"/>
    </row>
    <row r="846">
      <c r="M846" s="10"/>
    </row>
    <row r="847">
      <c r="M847" s="10"/>
    </row>
    <row r="848">
      <c r="M848" s="10"/>
    </row>
    <row r="849">
      <c r="M849" s="10"/>
    </row>
    <row r="850">
      <c r="M850" s="10"/>
    </row>
    <row r="851">
      <c r="M851" s="10"/>
    </row>
    <row r="852">
      <c r="M852" s="10"/>
    </row>
    <row r="853">
      <c r="M853" s="10"/>
    </row>
    <row r="854">
      <c r="M854" s="10"/>
    </row>
    <row r="855">
      <c r="M855" s="10"/>
    </row>
    <row r="856">
      <c r="M856" s="10"/>
    </row>
    <row r="857">
      <c r="M857" s="10"/>
    </row>
    <row r="858">
      <c r="M858" s="10"/>
    </row>
    <row r="859">
      <c r="M859" s="10"/>
    </row>
    <row r="860">
      <c r="M860" s="10"/>
    </row>
    <row r="861">
      <c r="M861" s="10"/>
    </row>
    <row r="862">
      <c r="M862" s="10"/>
    </row>
    <row r="863">
      <c r="M863" s="10"/>
    </row>
    <row r="864">
      <c r="M864" s="10"/>
    </row>
    <row r="865">
      <c r="M865" s="10"/>
    </row>
    <row r="866">
      <c r="M866" s="10"/>
    </row>
    <row r="867">
      <c r="M867" s="10"/>
    </row>
    <row r="868">
      <c r="M868" s="10"/>
    </row>
    <row r="869">
      <c r="M869" s="10"/>
    </row>
    <row r="870">
      <c r="M870" s="10"/>
    </row>
    <row r="871">
      <c r="M871" s="10"/>
    </row>
    <row r="872">
      <c r="M872" s="10"/>
    </row>
    <row r="873">
      <c r="M873" s="10"/>
    </row>
    <row r="874">
      <c r="M874" s="10"/>
    </row>
    <row r="875">
      <c r="M875" s="10"/>
    </row>
    <row r="876">
      <c r="M876" s="10"/>
    </row>
    <row r="877">
      <c r="M877" s="10"/>
    </row>
    <row r="878">
      <c r="M878" s="10"/>
    </row>
    <row r="879">
      <c r="M879" s="10"/>
    </row>
    <row r="880">
      <c r="M880" s="10"/>
    </row>
    <row r="881">
      <c r="M881" s="10"/>
    </row>
    <row r="882">
      <c r="M882" s="10"/>
    </row>
    <row r="883">
      <c r="M883" s="10"/>
    </row>
    <row r="884">
      <c r="M884" s="10"/>
    </row>
    <row r="885">
      <c r="M885" s="10"/>
    </row>
    <row r="886">
      <c r="M886" s="10"/>
    </row>
    <row r="887">
      <c r="M887" s="10"/>
    </row>
    <row r="888">
      <c r="M888" s="10"/>
    </row>
    <row r="889">
      <c r="M889" s="10"/>
    </row>
    <row r="890">
      <c r="M890" s="10"/>
    </row>
    <row r="891">
      <c r="M891" s="10"/>
    </row>
    <row r="892">
      <c r="M892" s="10"/>
    </row>
    <row r="893">
      <c r="M893" s="10"/>
    </row>
    <row r="894">
      <c r="M894" s="10"/>
    </row>
    <row r="895">
      <c r="M895" s="10"/>
    </row>
    <row r="896">
      <c r="M896" s="10"/>
    </row>
    <row r="897">
      <c r="M897" s="10"/>
    </row>
    <row r="898">
      <c r="M898" s="10"/>
    </row>
    <row r="899">
      <c r="M899" s="10"/>
    </row>
    <row r="900">
      <c r="M900" s="10"/>
    </row>
    <row r="901">
      <c r="M901" s="10"/>
    </row>
    <row r="902">
      <c r="M902" s="10"/>
    </row>
    <row r="903">
      <c r="M903" s="10"/>
    </row>
    <row r="904">
      <c r="M904" s="10"/>
    </row>
    <row r="905">
      <c r="M905" s="10"/>
    </row>
    <row r="906">
      <c r="M906" s="10"/>
    </row>
    <row r="907">
      <c r="M907" s="10"/>
    </row>
    <row r="908">
      <c r="M908" s="10"/>
    </row>
    <row r="909">
      <c r="M909" s="10"/>
    </row>
    <row r="910">
      <c r="M910" s="10"/>
    </row>
    <row r="911">
      <c r="M911" s="10"/>
    </row>
    <row r="912">
      <c r="M912" s="10"/>
    </row>
    <row r="913">
      <c r="M913" s="10"/>
    </row>
    <row r="914">
      <c r="M914" s="10"/>
    </row>
    <row r="915">
      <c r="M915" s="10"/>
    </row>
    <row r="916">
      <c r="M916" s="10"/>
    </row>
    <row r="917">
      <c r="M917" s="10"/>
    </row>
    <row r="918">
      <c r="M918" s="10"/>
    </row>
    <row r="919">
      <c r="M919" s="10"/>
    </row>
    <row r="920">
      <c r="M920" s="10"/>
    </row>
    <row r="921">
      <c r="M921" s="10"/>
    </row>
    <row r="922">
      <c r="M922" s="10"/>
    </row>
    <row r="923">
      <c r="M923" s="10"/>
    </row>
    <row r="924">
      <c r="M924" s="10"/>
    </row>
    <row r="925">
      <c r="M925" s="10"/>
    </row>
    <row r="926">
      <c r="M926" s="10"/>
    </row>
    <row r="927">
      <c r="M927" s="10"/>
    </row>
    <row r="928">
      <c r="M928" s="10"/>
    </row>
    <row r="929">
      <c r="M929" s="10"/>
    </row>
    <row r="930">
      <c r="M930" s="10"/>
    </row>
    <row r="931">
      <c r="M931" s="10"/>
    </row>
    <row r="932">
      <c r="M932" s="10"/>
    </row>
    <row r="933">
      <c r="M933" s="10"/>
    </row>
    <row r="934">
      <c r="M934" s="10"/>
    </row>
    <row r="935">
      <c r="M935" s="10"/>
    </row>
    <row r="936">
      <c r="M936" s="10"/>
    </row>
    <row r="937">
      <c r="M937" s="10"/>
    </row>
    <row r="938">
      <c r="M938" s="10"/>
    </row>
    <row r="939">
      <c r="M939" s="10"/>
    </row>
    <row r="940">
      <c r="M940" s="10"/>
    </row>
    <row r="941">
      <c r="M941" s="10"/>
    </row>
    <row r="942">
      <c r="M942" s="10"/>
    </row>
    <row r="943">
      <c r="M943" s="10"/>
    </row>
    <row r="944">
      <c r="M944" s="10"/>
    </row>
    <row r="945">
      <c r="M945" s="10"/>
    </row>
    <row r="946">
      <c r="M946" s="10"/>
    </row>
    <row r="947">
      <c r="M947" s="10"/>
    </row>
    <row r="948">
      <c r="M948" s="10"/>
    </row>
    <row r="949">
      <c r="M949" s="10"/>
    </row>
    <row r="950">
      <c r="M950" s="10"/>
    </row>
    <row r="951">
      <c r="M951" s="10"/>
    </row>
    <row r="952">
      <c r="M952" s="10"/>
    </row>
    <row r="953">
      <c r="M953" s="10"/>
    </row>
    <row r="954">
      <c r="M954" s="10"/>
    </row>
    <row r="955">
      <c r="M955" s="10"/>
    </row>
    <row r="956">
      <c r="M956" s="10"/>
    </row>
    <row r="957">
      <c r="M957" s="10"/>
    </row>
    <row r="958">
      <c r="M958" s="10"/>
    </row>
    <row r="959">
      <c r="M959" s="10"/>
    </row>
    <row r="960">
      <c r="M960" s="10"/>
    </row>
    <row r="961">
      <c r="M961" s="10"/>
    </row>
    <row r="962">
      <c r="M962" s="10"/>
    </row>
    <row r="963">
      <c r="M963" s="10"/>
    </row>
    <row r="964">
      <c r="M964" s="10"/>
    </row>
    <row r="965">
      <c r="M965" s="10"/>
    </row>
    <row r="966">
      <c r="M966" s="10"/>
    </row>
    <row r="967">
      <c r="M967" s="10"/>
    </row>
    <row r="968">
      <c r="M968" s="10"/>
    </row>
    <row r="969">
      <c r="M969" s="10"/>
    </row>
    <row r="970">
      <c r="M970" s="10"/>
    </row>
    <row r="971">
      <c r="M971" s="10"/>
    </row>
    <row r="972">
      <c r="M972" s="10"/>
    </row>
    <row r="973">
      <c r="M973" s="10"/>
    </row>
    <row r="974">
      <c r="M974" s="10"/>
    </row>
    <row r="975">
      <c r="M975" s="10"/>
    </row>
    <row r="976">
      <c r="M976" s="10"/>
    </row>
    <row r="977">
      <c r="M977" s="10"/>
    </row>
    <row r="978">
      <c r="M978" s="10"/>
    </row>
    <row r="979">
      <c r="M979" s="10"/>
    </row>
    <row r="980">
      <c r="M980" s="10"/>
    </row>
    <row r="981">
      <c r="M981" s="10"/>
    </row>
    <row r="982">
      <c r="M982" s="10"/>
    </row>
    <row r="983">
      <c r="M983" s="30"/>
    </row>
    <row r="984">
      <c r="M984" s="30"/>
    </row>
    <row r="985">
      <c r="M985" s="30"/>
    </row>
    <row r="986">
      <c r="M986" s="30"/>
    </row>
    <row r="987">
      <c r="M987" s="30"/>
    </row>
    <row r="988">
      <c r="M988" s="30"/>
    </row>
    <row r="989">
      <c r="M989" s="30"/>
    </row>
    <row r="990">
      <c r="M990" s="30"/>
    </row>
    <row r="991">
      <c r="M991" s="30"/>
    </row>
    <row r="992">
      <c r="M992" s="30"/>
    </row>
    <row r="993">
      <c r="M993" s="30"/>
    </row>
    <row r="994">
      <c r="M994" s="30"/>
    </row>
    <row r="995">
      <c r="M995" s="30"/>
    </row>
  </sheetData>
  <hyperlinks>
    <hyperlink r:id="rId1" ref="O2"/>
    <hyperlink r:id="rId2" ref="O3"/>
    <hyperlink r:id="rId3" ref="O4"/>
    <hyperlink r:id="rId4" ref="O5"/>
    <hyperlink r:id="rId5" ref="O6"/>
    <hyperlink r:id="rId6" ref="O7"/>
    <hyperlink r:id="rId7" ref="O8"/>
    <hyperlink r:id="rId8" ref="O9"/>
    <hyperlink r:id="rId9" ref="O10"/>
    <hyperlink r:id="rId10" ref="O11"/>
    <hyperlink r:id="rId11" ref="O12"/>
    <hyperlink r:id="rId12" ref="O13"/>
    <hyperlink r:id="rId13" ref="O14"/>
    <hyperlink r:id="rId14" ref="O15"/>
    <hyperlink r:id="rId15" ref="O16"/>
  </hyperlinks>
  <drawing r:id="rId16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34.71"/>
    <col customWidth="1" min="5" max="5" width="39.86"/>
    <col customWidth="1" min="10" max="10" width="115.43"/>
    <col customWidth="1" min="11" max="11" width="40.57"/>
    <col customWidth="1" min="12" max="12" width="42.29"/>
    <col customWidth="1" min="13" max="13" width="82.0"/>
    <col customWidth="1" min="14" max="14" width="46.71"/>
    <col customWidth="1" min="15" max="15" width="132.14"/>
    <col customWidth="1" min="16" max="17" width="21.57"/>
  </cols>
  <sheetData>
    <row r="1">
      <c r="A1" s="93" t="s">
        <v>405</v>
      </c>
      <c r="B1" s="93" t="s">
        <v>1</v>
      </c>
      <c r="C1" s="93" t="s">
        <v>4151</v>
      </c>
      <c r="D1" s="93" t="s">
        <v>4</v>
      </c>
      <c r="E1" s="4" t="s">
        <v>6</v>
      </c>
      <c r="F1" s="125" t="s">
        <v>7</v>
      </c>
      <c r="G1" s="125" t="s">
        <v>12</v>
      </c>
      <c r="H1" s="125" t="s">
        <v>9</v>
      </c>
      <c r="I1" s="125" t="s">
        <v>10</v>
      </c>
      <c r="J1" s="4" t="s">
        <v>11</v>
      </c>
      <c r="K1" s="6" t="s">
        <v>12</v>
      </c>
      <c r="L1" s="49" t="s">
        <v>4809</v>
      </c>
      <c r="M1" s="8" t="s">
        <v>14</v>
      </c>
      <c r="N1" s="49" t="s">
        <v>4810</v>
      </c>
      <c r="O1" s="49" t="s">
        <v>4811</v>
      </c>
      <c r="P1" s="126"/>
      <c r="Q1" s="126"/>
    </row>
    <row r="2">
      <c r="A2" s="93">
        <v>1.0</v>
      </c>
      <c r="B2" s="93" t="s">
        <v>4812</v>
      </c>
      <c r="C2" s="93" t="s">
        <v>4812</v>
      </c>
      <c r="D2" s="93" t="str">
        <f t="shared" ref="D2:D407" si="1">PROPER(C2)</f>
        <v>20Je0538</v>
      </c>
      <c r="E2" s="93" t="s">
        <v>4813</v>
      </c>
      <c r="F2" s="73" t="s">
        <v>4814</v>
      </c>
      <c r="G2" s="4" t="s">
        <v>22</v>
      </c>
      <c r="H2" s="4">
        <v>2022.0</v>
      </c>
      <c r="I2" s="53" t="str">
        <f t="shared" ref="I2:I407" si="2">CONCATENATE(A2, F2, G2, H2)</f>
        <v>1AIPRT2022</v>
      </c>
      <c r="J2" s="54" t="s">
        <v>4815</v>
      </c>
      <c r="K2" s="5" t="s">
        <v>24</v>
      </c>
      <c r="L2" s="4" t="s">
        <v>4816</v>
      </c>
      <c r="M2" s="55" t="s">
        <v>4817</v>
      </c>
      <c r="N2" s="56" t="str">
        <f>HYPERLINK("https://drive.google.com/file/d/1I7Ue5Hzzhkat2aj2RhNhP4CTjzGReEtO/view?usp=drivesdk","1AIPRT2022")</f>
        <v>1AIPRT2022</v>
      </c>
      <c r="O2" s="4" t="s">
        <v>700</v>
      </c>
    </row>
    <row r="3">
      <c r="A3" s="93">
        <v>2.0</v>
      </c>
      <c r="B3" s="93" t="s">
        <v>1251</v>
      </c>
      <c r="C3" s="93" t="s">
        <v>1251</v>
      </c>
      <c r="D3" s="93" t="str">
        <f t="shared" si="1"/>
        <v>Parth Gulati</v>
      </c>
      <c r="E3" s="93" t="s">
        <v>1252</v>
      </c>
      <c r="F3" s="73" t="s">
        <v>4814</v>
      </c>
      <c r="G3" s="4" t="s">
        <v>22</v>
      </c>
      <c r="H3" s="4">
        <v>2022.0</v>
      </c>
      <c r="I3" s="53" t="str">
        <f t="shared" si="2"/>
        <v>2AIPRT2022</v>
      </c>
      <c r="J3" s="54" t="s">
        <v>4815</v>
      </c>
      <c r="K3" s="5" t="s">
        <v>24</v>
      </c>
      <c r="L3" s="4" t="s">
        <v>4818</v>
      </c>
      <c r="M3" s="55" t="s">
        <v>4819</v>
      </c>
      <c r="N3" s="56" t="str">
        <f>HYPERLINK("https://drive.google.com/file/d/18t_A_4dsCwzfWZYk-cspPvCfcCfQ7qD2/view?usp=drivesdk","2AIPRT2022")</f>
        <v>2AIPRT2022</v>
      </c>
      <c r="O3" s="4" t="s">
        <v>700</v>
      </c>
    </row>
    <row r="4">
      <c r="A4" s="93">
        <v>3.0</v>
      </c>
      <c r="B4" s="93" t="s">
        <v>4820</v>
      </c>
      <c r="C4" s="93" t="s">
        <v>4820</v>
      </c>
      <c r="D4" s="93" t="str">
        <f t="shared" si="1"/>
        <v>Ajay Bhosale</v>
      </c>
      <c r="E4" s="93" t="s">
        <v>4821</v>
      </c>
      <c r="F4" s="73" t="s">
        <v>4814</v>
      </c>
      <c r="G4" s="4" t="s">
        <v>22</v>
      </c>
      <c r="H4" s="4">
        <v>2022.0</v>
      </c>
      <c r="I4" s="53" t="str">
        <f t="shared" si="2"/>
        <v>3AIPRT2022</v>
      </c>
      <c r="J4" s="54" t="s">
        <v>4815</v>
      </c>
      <c r="K4" s="5" t="s">
        <v>24</v>
      </c>
      <c r="L4" s="4" t="s">
        <v>4822</v>
      </c>
      <c r="M4" s="55" t="s">
        <v>4823</v>
      </c>
      <c r="N4" s="56" t="str">
        <f>HYPERLINK("https://drive.google.com/file/d/1zcrcL2StgTgIR8qTJ13yZSAz8f8lhw0O/view?usp=drivesdk","3AIPRT2022")</f>
        <v>3AIPRT2022</v>
      </c>
      <c r="O4" s="4" t="s">
        <v>700</v>
      </c>
    </row>
    <row r="5">
      <c r="A5" s="93">
        <v>4.0</v>
      </c>
      <c r="B5" s="93" t="s">
        <v>1403</v>
      </c>
      <c r="C5" s="93" t="s">
        <v>1403</v>
      </c>
      <c r="D5" s="93" t="str">
        <f t="shared" si="1"/>
        <v>Rohit Pandey</v>
      </c>
      <c r="E5" s="93" t="s">
        <v>1404</v>
      </c>
      <c r="F5" s="73" t="s">
        <v>4814</v>
      </c>
      <c r="G5" s="4" t="s">
        <v>22</v>
      </c>
      <c r="H5" s="4">
        <v>2022.0</v>
      </c>
      <c r="I5" s="53" t="str">
        <f t="shared" si="2"/>
        <v>4AIPRT2022</v>
      </c>
      <c r="J5" s="54" t="s">
        <v>4815</v>
      </c>
      <c r="K5" s="5" t="s">
        <v>24</v>
      </c>
      <c r="L5" s="4" t="s">
        <v>4824</v>
      </c>
      <c r="M5" s="55" t="s">
        <v>4825</v>
      </c>
      <c r="N5" s="56" t="str">
        <f>HYPERLINK("https://drive.google.com/file/d/1kk-lh2ruqaQoCYqjYT3u_lb9j0294fZF/view?usp=drivesdk","4AIPRT2022")</f>
        <v>4AIPRT2022</v>
      </c>
      <c r="O5" s="4" t="s">
        <v>700</v>
      </c>
    </row>
    <row r="6">
      <c r="A6" s="93">
        <v>5.0</v>
      </c>
      <c r="B6" s="93" t="s">
        <v>4826</v>
      </c>
      <c r="C6" s="93" t="s">
        <v>4826</v>
      </c>
      <c r="D6" s="93" t="str">
        <f t="shared" si="1"/>
        <v>Himanshu Gupta</v>
      </c>
      <c r="E6" s="93" t="s">
        <v>4827</v>
      </c>
      <c r="F6" s="73" t="s">
        <v>4814</v>
      </c>
      <c r="G6" s="4" t="s">
        <v>22</v>
      </c>
      <c r="H6" s="4">
        <v>2022.0</v>
      </c>
      <c r="I6" s="53" t="str">
        <f t="shared" si="2"/>
        <v>5AIPRT2022</v>
      </c>
      <c r="J6" s="54" t="s">
        <v>4815</v>
      </c>
      <c r="K6" s="5" t="s">
        <v>24</v>
      </c>
      <c r="L6" s="4" t="s">
        <v>4828</v>
      </c>
      <c r="M6" s="55" t="s">
        <v>4829</v>
      </c>
      <c r="N6" s="56" t="str">
        <f>HYPERLINK("https://drive.google.com/file/d/1-k7lp22_ql8890feKgzJtiovP3SzBZEJ/view?usp=drivesdk","5AIPRT2022")</f>
        <v>5AIPRT2022</v>
      </c>
      <c r="O6" s="4" t="s">
        <v>700</v>
      </c>
    </row>
    <row r="7">
      <c r="A7" s="93">
        <v>6.0</v>
      </c>
      <c r="B7" s="93" t="s">
        <v>4830</v>
      </c>
      <c r="C7" s="93" t="s">
        <v>4830</v>
      </c>
      <c r="D7" s="93" t="str">
        <f t="shared" si="1"/>
        <v>Shikhar Sharma (Ra2111003011063)</v>
      </c>
      <c r="E7" s="93" t="s">
        <v>4831</v>
      </c>
      <c r="F7" s="73" t="s">
        <v>4814</v>
      </c>
      <c r="G7" s="4" t="s">
        <v>22</v>
      </c>
      <c r="H7" s="4">
        <v>2022.0</v>
      </c>
      <c r="I7" s="53" t="str">
        <f t="shared" si="2"/>
        <v>6AIPRT2022</v>
      </c>
      <c r="J7" s="54" t="s">
        <v>4815</v>
      </c>
      <c r="K7" s="5" t="s">
        <v>24</v>
      </c>
      <c r="L7" s="4" t="s">
        <v>4832</v>
      </c>
      <c r="M7" s="55" t="s">
        <v>4833</v>
      </c>
      <c r="N7" s="56" t="str">
        <f>HYPERLINK("https://drive.google.com/file/d/1WW7preHx5cZHQ596ykXf5vAJkwcNUbJb/view?usp=drivesdk","6AIPRT2022")</f>
        <v>6AIPRT2022</v>
      </c>
      <c r="O7" s="4" t="s">
        <v>724</v>
      </c>
    </row>
    <row r="8">
      <c r="A8" s="93">
        <v>7.0</v>
      </c>
      <c r="B8" s="93" t="s">
        <v>4200</v>
      </c>
      <c r="C8" s="93" t="s">
        <v>4200</v>
      </c>
      <c r="D8" s="93" t="str">
        <f t="shared" si="1"/>
        <v>Dev Patel</v>
      </c>
      <c r="E8" s="93" t="s">
        <v>4834</v>
      </c>
      <c r="F8" s="73" t="s">
        <v>4814</v>
      </c>
      <c r="G8" s="4" t="s">
        <v>22</v>
      </c>
      <c r="H8" s="4">
        <v>2022.0</v>
      </c>
      <c r="I8" s="53" t="str">
        <f t="shared" si="2"/>
        <v>7AIPRT2022</v>
      </c>
      <c r="J8" s="54" t="s">
        <v>4815</v>
      </c>
      <c r="K8" s="5" t="s">
        <v>24</v>
      </c>
      <c r="L8" s="4" t="s">
        <v>4835</v>
      </c>
      <c r="M8" s="55" t="s">
        <v>4836</v>
      </c>
      <c r="N8" s="56" t="str">
        <f>HYPERLINK("https://drive.google.com/file/d/1T4gK4YPYqWNvVwtwV0m7bsfoX7WERSbT/view?usp=drivesdk","7AIPRT2022")</f>
        <v>7AIPRT2022</v>
      </c>
      <c r="O8" s="4" t="s">
        <v>724</v>
      </c>
    </row>
    <row r="9">
      <c r="A9" s="93">
        <v>8.0</v>
      </c>
      <c r="B9" s="93" t="s">
        <v>4837</v>
      </c>
      <c r="C9" s="93" t="s">
        <v>4837</v>
      </c>
      <c r="D9" s="93" t="str">
        <f t="shared" si="1"/>
        <v>Devang Gupta</v>
      </c>
      <c r="E9" s="93" t="s">
        <v>4838</v>
      </c>
      <c r="F9" s="73" t="s">
        <v>4814</v>
      </c>
      <c r="G9" s="4" t="s">
        <v>22</v>
      </c>
      <c r="H9" s="4">
        <v>2022.0</v>
      </c>
      <c r="I9" s="53" t="str">
        <f t="shared" si="2"/>
        <v>8AIPRT2022</v>
      </c>
      <c r="J9" s="54" t="s">
        <v>4815</v>
      </c>
      <c r="K9" s="5" t="s">
        <v>24</v>
      </c>
      <c r="L9" s="4" t="s">
        <v>4839</v>
      </c>
      <c r="M9" s="55" t="s">
        <v>4840</v>
      </c>
      <c r="N9" s="56" t="str">
        <f>HYPERLINK("https://drive.google.com/file/d/1oXoPlFj51TGCbBiA-uQYkgWvUmTLMOw0/view?usp=drivesdk","8AIPRT2022")</f>
        <v>8AIPRT2022</v>
      </c>
      <c r="O9" s="4" t="s">
        <v>724</v>
      </c>
    </row>
    <row r="10">
      <c r="A10" s="93">
        <v>9.0</v>
      </c>
      <c r="B10" s="93" t="s">
        <v>4841</v>
      </c>
      <c r="C10" s="93" t="s">
        <v>4841</v>
      </c>
      <c r="D10" s="93" t="str">
        <f t="shared" si="1"/>
        <v>Subham Kumar Sahu</v>
      </c>
      <c r="E10" s="93" t="s">
        <v>4842</v>
      </c>
      <c r="F10" s="73" t="s">
        <v>4814</v>
      </c>
      <c r="G10" s="4" t="s">
        <v>22</v>
      </c>
      <c r="H10" s="4">
        <v>2022.0</v>
      </c>
      <c r="I10" s="53" t="str">
        <f t="shared" si="2"/>
        <v>9AIPRT2022</v>
      </c>
      <c r="J10" s="54" t="s">
        <v>4815</v>
      </c>
      <c r="K10" s="5" t="s">
        <v>24</v>
      </c>
      <c r="L10" s="4" t="s">
        <v>4843</v>
      </c>
      <c r="M10" s="55" t="s">
        <v>4844</v>
      </c>
      <c r="N10" s="56" t="str">
        <f>HYPERLINK("https://drive.google.com/file/d/1oChf88rrG0E3oPFrWlWmRrxeaQWB5kDs/view?usp=drivesdk","9AIPRT2022")</f>
        <v>9AIPRT2022</v>
      </c>
      <c r="O10" s="4" t="s">
        <v>724</v>
      </c>
    </row>
    <row r="11">
      <c r="A11" s="93">
        <v>10.0</v>
      </c>
      <c r="B11" s="93" t="s">
        <v>4845</v>
      </c>
      <c r="C11" s="93" t="s">
        <v>4845</v>
      </c>
      <c r="D11" s="93" t="str">
        <f t="shared" si="1"/>
        <v>Nitish Kumar</v>
      </c>
      <c r="E11" s="93" t="s">
        <v>4846</v>
      </c>
      <c r="F11" s="73" t="s">
        <v>4814</v>
      </c>
      <c r="G11" s="4" t="s">
        <v>22</v>
      </c>
      <c r="H11" s="4">
        <v>2022.0</v>
      </c>
      <c r="I11" s="53" t="str">
        <f t="shared" si="2"/>
        <v>10AIPRT2022</v>
      </c>
      <c r="J11" s="54" t="s">
        <v>4815</v>
      </c>
      <c r="K11" s="5" t="s">
        <v>24</v>
      </c>
      <c r="L11" s="4" t="s">
        <v>4847</v>
      </c>
      <c r="M11" s="55" t="s">
        <v>4848</v>
      </c>
      <c r="N11" s="56" t="str">
        <f>HYPERLINK("https://drive.google.com/file/d/1OM_L2CXH7Ec0z6jEo-kWA7jX1nKLLNHK/view?usp=drivesdk","10AIPRT2022")</f>
        <v>10AIPRT2022</v>
      </c>
      <c r="O11" s="4" t="s">
        <v>724</v>
      </c>
    </row>
    <row r="12">
      <c r="A12" s="93">
        <v>11.0</v>
      </c>
      <c r="B12" s="93" t="s">
        <v>4849</v>
      </c>
      <c r="C12" s="93" t="s">
        <v>4849</v>
      </c>
      <c r="D12" s="93" t="str">
        <f t="shared" si="1"/>
        <v>Devendra Upadhyay</v>
      </c>
      <c r="E12" s="93" t="s">
        <v>4850</v>
      </c>
      <c r="F12" s="73" t="s">
        <v>4814</v>
      </c>
      <c r="G12" s="4" t="s">
        <v>22</v>
      </c>
      <c r="H12" s="4">
        <v>2022.0</v>
      </c>
      <c r="I12" s="53" t="str">
        <f t="shared" si="2"/>
        <v>11AIPRT2022</v>
      </c>
      <c r="J12" s="54" t="s">
        <v>4815</v>
      </c>
      <c r="K12" s="5" t="s">
        <v>24</v>
      </c>
      <c r="L12" s="4" t="s">
        <v>4851</v>
      </c>
      <c r="M12" s="55" t="s">
        <v>4852</v>
      </c>
      <c r="N12" s="56" t="str">
        <f>HYPERLINK("https://drive.google.com/file/d/140j6FQLNEd_GkRI0EAfwaCRMc8jnaHha/view?usp=drivesdk","11AIPRT2022")</f>
        <v>11AIPRT2022</v>
      </c>
      <c r="O12" s="4" t="s">
        <v>724</v>
      </c>
    </row>
    <row r="13">
      <c r="A13" s="93">
        <v>12.0</v>
      </c>
      <c r="B13" s="93" t="s">
        <v>4853</v>
      </c>
      <c r="C13" s="93" t="s">
        <v>4854</v>
      </c>
      <c r="D13" s="93" t="str">
        <f t="shared" si="1"/>
        <v>Dhawal Verma</v>
      </c>
      <c r="E13" s="93" t="s">
        <v>4855</v>
      </c>
      <c r="F13" s="73" t="s">
        <v>4814</v>
      </c>
      <c r="G13" s="4" t="s">
        <v>22</v>
      </c>
      <c r="H13" s="4">
        <v>2022.0</v>
      </c>
      <c r="I13" s="53" t="str">
        <f t="shared" si="2"/>
        <v>12AIPRT2022</v>
      </c>
      <c r="J13" s="54" t="s">
        <v>4815</v>
      </c>
      <c r="K13" s="5" t="s">
        <v>24</v>
      </c>
      <c r="L13" s="4" t="s">
        <v>4856</v>
      </c>
      <c r="M13" s="55" t="s">
        <v>4857</v>
      </c>
      <c r="N13" s="56" t="str">
        <f>HYPERLINK("https://drive.google.com/file/d/1vDmkmSER06lUkg6npd8ujuCG9166xamb/view?usp=drivesdk","12AIPRT2022")</f>
        <v>12AIPRT2022</v>
      </c>
      <c r="O13" s="4" t="s">
        <v>754</v>
      </c>
    </row>
    <row r="14">
      <c r="A14" s="93">
        <v>13.0</v>
      </c>
      <c r="B14" s="93" t="s">
        <v>4858</v>
      </c>
      <c r="C14" s="93" t="s">
        <v>4858</v>
      </c>
      <c r="D14" s="93" t="str">
        <f t="shared" si="1"/>
        <v>Ankita Sahu</v>
      </c>
      <c r="E14" s="93" t="s">
        <v>4859</v>
      </c>
      <c r="F14" s="73" t="s">
        <v>4814</v>
      </c>
      <c r="G14" s="4" t="s">
        <v>22</v>
      </c>
      <c r="H14" s="4">
        <v>2022.0</v>
      </c>
      <c r="I14" s="53" t="str">
        <f t="shared" si="2"/>
        <v>13AIPRT2022</v>
      </c>
      <c r="J14" s="54" t="s">
        <v>4815</v>
      </c>
      <c r="K14" s="5" t="s">
        <v>24</v>
      </c>
      <c r="L14" s="4" t="s">
        <v>4860</v>
      </c>
      <c r="M14" s="55" t="s">
        <v>4861</v>
      </c>
      <c r="N14" s="56" t="str">
        <f>HYPERLINK("https://drive.google.com/file/d/1P91vCHrfkVZRt25UYiH_OD4ocOh2Ijg2/view?usp=drivesdk","13AIPRT2022")</f>
        <v>13AIPRT2022</v>
      </c>
      <c r="O14" s="4" t="s">
        <v>754</v>
      </c>
    </row>
    <row r="15">
      <c r="A15" s="93">
        <v>14.0</v>
      </c>
      <c r="B15" s="93" t="s">
        <v>4862</v>
      </c>
      <c r="C15" s="93" t="s">
        <v>4862</v>
      </c>
      <c r="D15" s="93" t="str">
        <f t="shared" si="1"/>
        <v>Dupati Jairam Sampath</v>
      </c>
      <c r="E15" s="93" t="s">
        <v>4863</v>
      </c>
      <c r="F15" s="73" t="s">
        <v>4814</v>
      </c>
      <c r="G15" s="4" t="s">
        <v>22</v>
      </c>
      <c r="H15" s="4">
        <v>2022.0</v>
      </c>
      <c r="I15" s="53" t="str">
        <f t="shared" si="2"/>
        <v>14AIPRT2022</v>
      </c>
      <c r="J15" s="54" t="s">
        <v>4815</v>
      </c>
      <c r="K15" s="5" t="s">
        <v>24</v>
      </c>
      <c r="L15" s="4" t="s">
        <v>4864</v>
      </c>
      <c r="M15" s="55" t="s">
        <v>4865</v>
      </c>
      <c r="N15" s="56" t="str">
        <f>HYPERLINK("https://drive.google.com/file/d/1zEb5A5Ol48QyqggwBLpL2CLXznqCup6K/view?usp=drivesdk","14AIPRT2022")</f>
        <v>14AIPRT2022</v>
      </c>
      <c r="O15" s="4" t="s">
        <v>754</v>
      </c>
    </row>
    <row r="16">
      <c r="A16" s="93">
        <v>15.0</v>
      </c>
      <c r="B16" s="93" t="s">
        <v>2429</v>
      </c>
      <c r="C16" s="93" t="s">
        <v>2429</v>
      </c>
      <c r="D16" s="93" t="str">
        <f t="shared" si="1"/>
        <v>Ashutosh Kumar</v>
      </c>
      <c r="E16" s="93" t="s">
        <v>2430</v>
      </c>
      <c r="F16" s="73" t="s">
        <v>4814</v>
      </c>
      <c r="G16" s="4" t="s">
        <v>22</v>
      </c>
      <c r="H16" s="4">
        <v>2022.0</v>
      </c>
      <c r="I16" s="53" t="str">
        <f t="shared" si="2"/>
        <v>15AIPRT2022</v>
      </c>
      <c r="J16" s="54" t="s">
        <v>4815</v>
      </c>
      <c r="K16" s="5" t="s">
        <v>24</v>
      </c>
      <c r="L16" s="4" t="s">
        <v>4866</v>
      </c>
      <c r="M16" s="55" t="s">
        <v>4867</v>
      </c>
      <c r="N16" s="56" t="str">
        <f>HYPERLINK("https://drive.google.com/file/d/1XcRAzWqg7QJJSJEOrs_-usvCc8WH1iX8/view?usp=drivesdk","15AIPRT2022")</f>
        <v>15AIPRT2022</v>
      </c>
      <c r="O16" s="4" t="s">
        <v>754</v>
      </c>
    </row>
    <row r="17">
      <c r="A17" s="93">
        <v>16.0</v>
      </c>
      <c r="B17" s="93" t="s">
        <v>4868</v>
      </c>
      <c r="C17" s="93" t="s">
        <v>4868</v>
      </c>
      <c r="D17" s="93" t="str">
        <f t="shared" si="1"/>
        <v>Ashutosh Kumar Dixit</v>
      </c>
      <c r="E17" s="93" t="s">
        <v>4869</v>
      </c>
      <c r="F17" s="73" t="s">
        <v>4814</v>
      </c>
      <c r="G17" s="4" t="s">
        <v>22</v>
      </c>
      <c r="H17" s="4">
        <v>2022.0</v>
      </c>
      <c r="I17" s="53" t="str">
        <f t="shared" si="2"/>
        <v>16AIPRT2022</v>
      </c>
      <c r="J17" s="54" t="s">
        <v>4815</v>
      </c>
      <c r="K17" s="5" t="s">
        <v>24</v>
      </c>
      <c r="L17" s="4" t="s">
        <v>4870</v>
      </c>
      <c r="M17" s="55" t="s">
        <v>4871</v>
      </c>
      <c r="N17" s="56" t="str">
        <f>HYPERLINK("https://drive.google.com/file/d/1lPB3-vQraK23kkD0-pxMYsBGhT6b6SDL/view?usp=drivesdk","16AIPRT2022")</f>
        <v>16AIPRT2022</v>
      </c>
      <c r="O17" s="4" t="s">
        <v>754</v>
      </c>
    </row>
    <row r="18">
      <c r="A18" s="93">
        <v>17.0</v>
      </c>
      <c r="B18" s="93" t="s">
        <v>4872</v>
      </c>
      <c r="C18" s="93" t="s">
        <v>4872</v>
      </c>
      <c r="D18" s="93" t="str">
        <f t="shared" si="1"/>
        <v>Shaurya Prajapati</v>
      </c>
      <c r="E18" s="93" t="s">
        <v>4873</v>
      </c>
      <c r="F18" s="73" t="s">
        <v>4814</v>
      </c>
      <c r="G18" s="4" t="s">
        <v>22</v>
      </c>
      <c r="H18" s="4">
        <v>2022.0</v>
      </c>
      <c r="I18" s="53" t="str">
        <f t="shared" si="2"/>
        <v>17AIPRT2022</v>
      </c>
      <c r="J18" s="54" t="s">
        <v>4815</v>
      </c>
      <c r="K18" s="5" t="s">
        <v>24</v>
      </c>
      <c r="L18" s="4" t="s">
        <v>4874</v>
      </c>
      <c r="M18" s="55" t="s">
        <v>4875</v>
      </c>
      <c r="N18" s="56" t="str">
        <f>HYPERLINK("https://drive.google.com/file/d/1uVi5QwVfjC5cjBA-QvlC76zFG_a7ZVaO/view?usp=drivesdk","17AIPRT2022")</f>
        <v>17AIPRT2022</v>
      </c>
      <c r="O18" s="4" t="s">
        <v>777</v>
      </c>
    </row>
    <row r="19">
      <c r="A19" s="93">
        <v>18.0</v>
      </c>
      <c r="B19" s="93" t="s">
        <v>4876</v>
      </c>
      <c r="C19" s="93" t="s">
        <v>4876</v>
      </c>
      <c r="D19" s="93" t="str">
        <f t="shared" si="1"/>
        <v>Bhukya Sharath Naik</v>
      </c>
      <c r="E19" s="93" t="s">
        <v>4877</v>
      </c>
      <c r="F19" s="73" t="s">
        <v>4814</v>
      </c>
      <c r="G19" s="4" t="s">
        <v>22</v>
      </c>
      <c r="H19" s="4">
        <v>2022.0</v>
      </c>
      <c r="I19" s="53" t="str">
        <f t="shared" si="2"/>
        <v>18AIPRT2022</v>
      </c>
      <c r="J19" s="54" t="s">
        <v>4815</v>
      </c>
      <c r="K19" s="5" t="s">
        <v>24</v>
      </c>
      <c r="L19" s="4" t="s">
        <v>4878</v>
      </c>
      <c r="M19" s="55" t="s">
        <v>4879</v>
      </c>
      <c r="N19" s="56" t="str">
        <f>HYPERLINK("https://drive.google.com/file/d/1hxoAjV3g1qZUzCDdv0BHX9-jrqJK6k5q/view?usp=drivesdk","18AIPRT2022")</f>
        <v>18AIPRT2022</v>
      </c>
      <c r="O19" s="4" t="s">
        <v>777</v>
      </c>
    </row>
    <row r="20">
      <c r="A20" s="93">
        <v>19.0</v>
      </c>
      <c r="B20" s="93" t="s">
        <v>4880</v>
      </c>
      <c r="C20" s="93" t="s">
        <v>4880</v>
      </c>
      <c r="D20" s="93" t="str">
        <f t="shared" si="1"/>
        <v>Ravleen Bajaj</v>
      </c>
      <c r="E20" s="93" t="s">
        <v>4881</v>
      </c>
      <c r="F20" s="73" t="s">
        <v>4814</v>
      </c>
      <c r="G20" s="4" t="s">
        <v>22</v>
      </c>
      <c r="H20" s="4">
        <v>2022.0</v>
      </c>
      <c r="I20" s="53" t="str">
        <f t="shared" si="2"/>
        <v>19AIPRT2022</v>
      </c>
      <c r="J20" s="54" t="s">
        <v>4815</v>
      </c>
      <c r="K20" s="5" t="s">
        <v>24</v>
      </c>
      <c r="L20" s="4" t="s">
        <v>4882</v>
      </c>
      <c r="M20" s="55" t="s">
        <v>4883</v>
      </c>
      <c r="N20" s="56" t="str">
        <f>HYPERLINK("https://drive.google.com/file/d/19ijr9PGQ-j06ByywUX-6qjXyuXVbIdmr/view?usp=drivesdk","19AIPRT2022")</f>
        <v>19AIPRT2022</v>
      </c>
      <c r="O20" s="4" t="s">
        <v>777</v>
      </c>
    </row>
    <row r="21">
      <c r="A21" s="93">
        <v>20.0</v>
      </c>
      <c r="B21" s="93" t="s">
        <v>4884</v>
      </c>
      <c r="C21" s="93" t="s">
        <v>4884</v>
      </c>
      <c r="D21" s="93" t="str">
        <f t="shared" si="1"/>
        <v>Rohan Das</v>
      </c>
      <c r="E21" s="93" t="s">
        <v>4885</v>
      </c>
      <c r="F21" s="73" t="s">
        <v>4814</v>
      </c>
      <c r="G21" s="4" t="s">
        <v>22</v>
      </c>
      <c r="H21" s="4">
        <v>2022.0</v>
      </c>
      <c r="I21" s="53" t="str">
        <f t="shared" si="2"/>
        <v>20AIPRT2022</v>
      </c>
      <c r="J21" s="54" t="s">
        <v>4815</v>
      </c>
      <c r="K21" s="5" t="s">
        <v>24</v>
      </c>
      <c r="L21" s="4" t="s">
        <v>4886</v>
      </c>
      <c r="M21" s="55" t="s">
        <v>4887</v>
      </c>
      <c r="N21" s="56" t="str">
        <f>HYPERLINK("https://drive.google.com/file/d/16tXJM_XouW23rnJGbok3-_ok9fp71Kf-/view?usp=drivesdk","20AIPRT2022")</f>
        <v>20AIPRT2022</v>
      </c>
      <c r="O21" s="4" t="s">
        <v>777</v>
      </c>
    </row>
    <row r="22">
      <c r="A22" s="93">
        <v>21.0</v>
      </c>
      <c r="B22" s="93" t="s">
        <v>4888</v>
      </c>
      <c r="C22" s="93" t="s">
        <v>4888</v>
      </c>
      <c r="D22" s="93" t="str">
        <f t="shared" si="1"/>
        <v>Jey Shree Lakshmi J</v>
      </c>
      <c r="E22" s="93" t="s">
        <v>4889</v>
      </c>
      <c r="F22" s="73" t="s">
        <v>4814</v>
      </c>
      <c r="G22" s="4" t="s">
        <v>22</v>
      </c>
      <c r="H22" s="4">
        <v>2022.0</v>
      </c>
      <c r="I22" s="53" t="str">
        <f t="shared" si="2"/>
        <v>21AIPRT2022</v>
      </c>
      <c r="J22" s="54" t="s">
        <v>4815</v>
      </c>
      <c r="K22" s="5" t="s">
        <v>24</v>
      </c>
      <c r="L22" s="4" t="s">
        <v>4890</v>
      </c>
      <c r="M22" s="55" t="s">
        <v>4891</v>
      </c>
      <c r="N22" s="56" t="str">
        <f>HYPERLINK("https://drive.google.com/file/d/142JPILBkHaujnvsCds_9XzlwdJH6Az9r/view?usp=drivesdk","21AIPRT2022")</f>
        <v>21AIPRT2022</v>
      </c>
      <c r="O22" s="4" t="s">
        <v>777</v>
      </c>
    </row>
    <row r="23">
      <c r="A23" s="93">
        <v>22.0</v>
      </c>
      <c r="B23" s="93" t="s">
        <v>4892</v>
      </c>
      <c r="C23" s="93" t="s">
        <v>4892</v>
      </c>
      <c r="D23" s="93" t="str">
        <f t="shared" si="1"/>
        <v>Chetan Kumar Meena</v>
      </c>
      <c r="E23" s="93" t="s">
        <v>4893</v>
      </c>
      <c r="F23" s="73" t="s">
        <v>4814</v>
      </c>
      <c r="G23" s="4" t="s">
        <v>22</v>
      </c>
      <c r="H23" s="4">
        <v>2022.0</v>
      </c>
      <c r="I23" s="53" t="str">
        <f t="shared" si="2"/>
        <v>22AIPRT2022</v>
      </c>
      <c r="J23" s="54" t="s">
        <v>4815</v>
      </c>
      <c r="K23" s="5" t="s">
        <v>24</v>
      </c>
      <c r="L23" s="4" t="s">
        <v>4894</v>
      </c>
      <c r="M23" s="55" t="s">
        <v>4895</v>
      </c>
      <c r="N23" s="56" t="str">
        <f>HYPERLINK("https://drive.google.com/file/d/1yZoSIfKLkZn_pHmoyj2V-5451P8apaZ6/view?usp=drivesdk","22AIPRT2022")</f>
        <v>22AIPRT2022</v>
      </c>
      <c r="O23" s="4" t="s">
        <v>777</v>
      </c>
    </row>
    <row r="24">
      <c r="A24" s="93">
        <v>23.0</v>
      </c>
      <c r="B24" s="93" t="s">
        <v>4896</v>
      </c>
      <c r="C24" s="93" t="s">
        <v>4897</v>
      </c>
      <c r="D24" s="93" t="str">
        <f t="shared" si="1"/>
        <v>Aditya Nagar</v>
      </c>
      <c r="E24" s="93" t="s">
        <v>4898</v>
      </c>
      <c r="F24" s="73" t="s">
        <v>4814</v>
      </c>
      <c r="G24" s="4" t="s">
        <v>22</v>
      </c>
      <c r="H24" s="4">
        <v>2022.0</v>
      </c>
      <c r="I24" s="53" t="str">
        <f t="shared" si="2"/>
        <v>23AIPRT2022</v>
      </c>
      <c r="J24" s="54" t="s">
        <v>4815</v>
      </c>
      <c r="K24" s="5" t="s">
        <v>24</v>
      </c>
      <c r="L24" s="4" t="s">
        <v>4899</v>
      </c>
      <c r="M24" s="55" t="s">
        <v>4900</v>
      </c>
      <c r="N24" s="56" t="str">
        <f>HYPERLINK("https://drive.google.com/file/d/1R2wkih8T7iai1duFxXaVikZDTj1gyT9J/view?usp=drivesdk","23AIPRT2022")</f>
        <v>23AIPRT2022</v>
      </c>
      <c r="O24" s="4" t="s">
        <v>777</v>
      </c>
    </row>
    <row r="25">
      <c r="A25" s="93">
        <v>24.0</v>
      </c>
      <c r="B25" s="93" t="s">
        <v>4901</v>
      </c>
      <c r="C25" s="93" t="s">
        <v>4901</v>
      </c>
      <c r="D25" s="93" t="str">
        <f t="shared" si="1"/>
        <v>Sumedh Patil</v>
      </c>
      <c r="E25" s="93" t="s">
        <v>4902</v>
      </c>
      <c r="F25" s="73" t="s">
        <v>4814</v>
      </c>
      <c r="G25" s="4" t="s">
        <v>22</v>
      </c>
      <c r="H25" s="4">
        <v>2022.0</v>
      </c>
      <c r="I25" s="53" t="str">
        <f t="shared" si="2"/>
        <v>24AIPRT2022</v>
      </c>
      <c r="J25" s="54" t="s">
        <v>4815</v>
      </c>
      <c r="K25" s="5" t="s">
        <v>24</v>
      </c>
      <c r="L25" s="4" t="s">
        <v>4903</v>
      </c>
      <c r="M25" s="55" t="s">
        <v>4904</v>
      </c>
      <c r="N25" s="56" t="str">
        <f>HYPERLINK("https://drive.google.com/file/d/1XB3ZsSDW9iuYBZfMh8t4jY4vNh6V-L6I/view?usp=drivesdk","24AIPRT2022")</f>
        <v>24AIPRT2022</v>
      </c>
      <c r="O25" s="4" t="s">
        <v>804</v>
      </c>
    </row>
    <row r="26">
      <c r="A26" s="93">
        <v>25.0</v>
      </c>
      <c r="B26" s="93" t="s">
        <v>4905</v>
      </c>
      <c r="C26" s="93" t="s">
        <v>4905</v>
      </c>
      <c r="D26" s="93" t="str">
        <f t="shared" si="1"/>
        <v>Anirudh Vasudevan</v>
      </c>
      <c r="E26" s="93" t="s">
        <v>4906</v>
      </c>
      <c r="F26" s="73" t="s">
        <v>4814</v>
      </c>
      <c r="G26" s="4" t="s">
        <v>22</v>
      </c>
      <c r="H26" s="4">
        <v>2022.0</v>
      </c>
      <c r="I26" s="53" t="str">
        <f t="shared" si="2"/>
        <v>25AIPRT2022</v>
      </c>
      <c r="J26" s="54" t="s">
        <v>4815</v>
      </c>
      <c r="K26" s="5" t="s">
        <v>24</v>
      </c>
      <c r="L26" s="4" t="s">
        <v>4907</v>
      </c>
      <c r="M26" s="55" t="s">
        <v>4908</v>
      </c>
      <c r="N26" s="56" t="str">
        <f>HYPERLINK("https://drive.google.com/file/d/1hcEB9EKuPjpH-PlBp_aVieHPnDBnXwJJ/view?usp=drivesdk","25AIPRT2022")</f>
        <v>25AIPRT2022</v>
      </c>
      <c r="O26" s="4" t="s">
        <v>804</v>
      </c>
    </row>
    <row r="27">
      <c r="A27" s="93">
        <v>26.0</v>
      </c>
      <c r="B27" s="93" t="s">
        <v>4909</v>
      </c>
      <c r="C27" s="93" t="s">
        <v>4909</v>
      </c>
      <c r="D27" s="93" t="str">
        <f t="shared" si="1"/>
        <v>Jyoti Singh</v>
      </c>
      <c r="E27" s="93" t="s">
        <v>4910</v>
      </c>
      <c r="F27" s="73" t="s">
        <v>4814</v>
      </c>
      <c r="G27" s="4" t="s">
        <v>22</v>
      </c>
      <c r="H27" s="4">
        <v>2022.0</v>
      </c>
      <c r="I27" s="53" t="str">
        <f t="shared" si="2"/>
        <v>26AIPRT2022</v>
      </c>
      <c r="J27" s="54" t="s">
        <v>4815</v>
      </c>
      <c r="K27" s="5" t="s">
        <v>24</v>
      </c>
      <c r="L27" s="4" t="s">
        <v>4911</v>
      </c>
      <c r="M27" s="55" t="s">
        <v>4912</v>
      </c>
      <c r="N27" s="56" t="str">
        <f>HYPERLINK("https://drive.google.com/file/d/121BpniC1UQ8lvX82UstB-Vs_DNG9iJTF/view?usp=drivesdk","26AIPRT2022")</f>
        <v>26AIPRT2022</v>
      </c>
      <c r="O27" s="4" t="s">
        <v>804</v>
      </c>
    </row>
    <row r="28">
      <c r="A28" s="93">
        <v>27.0</v>
      </c>
      <c r="B28" s="93" t="s">
        <v>4913</v>
      </c>
      <c r="C28" s="93" t="s">
        <v>4913</v>
      </c>
      <c r="D28" s="93" t="str">
        <f t="shared" si="1"/>
        <v>Miriyala Ajith</v>
      </c>
      <c r="E28" s="93" t="s">
        <v>4914</v>
      </c>
      <c r="F28" s="73" t="s">
        <v>4814</v>
      </c>
      <c r="G28" s="4" t="s">
        <v>22</v>
      </c>
      <c r="H28" s="4">
        <v>2022.0</v>
      </c>
      <c r="I28" s="53" t="str">
        <f t="shared" si="2"/>
        <v>27AIPRT2022</v>
      </c>
      <c r="J28" s="54" t="s">
        <v>4815</v>
      </c>
      <c r="K28" s="5" t="s">
        <v>24</v>
      </c>
      <c r="L28" s="4" t="s">
        <v>4915</v>
      </c>
      <c r="M28" s="55" t="s">
        <v>4916</v>
      </c>
      <c r="N28" s="56" t="str">
        <f>HYPERLINK("https://drive.google.com/file/d/16csxUBPpVcGJocYerZF20phgp3dCz3Ml/view?usp=drivesdk","27AIPRT2022")</f>
        <v>27AIPRT2022</v>
      </c>
      <c r="O28" s="4" t="s">
        <v>804</v>
      </c>
    </row>
    <row r="29">
      <c r="A29" s="93">
        <v>28.0</v>
      </c>
      <c r="B29" s="93" t="s">
        <v>4917</v>
      </c>
      <c r="C29" s="93" t="s">
        <v>4918</v>
      </c>
      <c r="D29" s="93" t="str">
        <f t="shared" si="1"/>
        <v>Ronak Pradhan</v>
      </c>
      <c r="E29" s="93" t="s">
        <v>4919</v>
      </c>
      <c r="F29" s="73" t="s">
        <v>4814</v>
      </c>
      <c r="G29" s="4" t="s">
        <v>22</v>
      </c>
      <c r="H29" s="4">
        <v>2022.0</v>
      </c>
      <c r="I29" s="53" t="str">
        <f t="shared" si="2"/>
        <v>28AIPRT2022</v>
      </c>
      <c r="J29" s="54" t="s">
        <v>4815</v>
      </c>
      <c r="K29" s="5" t="s">
        <v>24</v>
      </c>
      <c r="L29" s="4" t="s">
        <v>4920</v>
      </c>
      <c r="M29" s="55" t="s">
        <v>4921</v>
      </c>
      <c r="N29" s="56" t="str">
        <f>HYPERLINK("https://drive.google.com/file/d/1yQHoq7NkZ0m5PEQotVX3Ql3ZmnY2-d45/view?usp=drivesdk","28AIPRT2022")</f>
        <v>28AIPRT2022</v>
      </c>
      <c r="O29" s="4" t="s">
        <v>804</v>
      </c>
    </row>
    <row r="30">
      <c r="A30" s="93">
        <v>29.0</v>
      </c>
      <c r="B30" s="93" t="s">
        <v>4922</v>
      </c>
      <c r="C30" s="93" t="s">
        <v>4922</v>
      </c>
      <c r="D30" s="93" t="str">
        <f t="shared" si="1"/>
        <v>Dhwaj Sharma</v>
      </c>
      <c r="E30" s="93" t="s">
        <v>4923</v>
      </c>
      <c r="F30" s="73" t="s">
        <v>4814</v>
      </c>
      <c r="G30" s="4" t="s">
        <v>22</v>
      </c>
      <c r="H30" s="4">
        <v>2022.0</v>
      </c>
      <c r="I30" s="53" t="str">
        <f t="shared" si="2"/>
        <v>29AIPRT2022</v>
      </c>
      <c r="J30" s="54" t="s">
        <v>4815</v>
      </c>
      <c r="K30" s="5" t="s">
        <v>24</v>
      </c>
      <c r="L30" s="4" t="s">
        <v>4924</v>
      </c>
      <c r="M30" s="55" t="s">
        <v>4925</v>
      </c>
      <c r="N30" s="56" t="str">
        <f>HYPERLINK("https://drive.google.com/file/d/1FaxCcg2hbdmWzOSCRsCeiKBllHA5_JNL/view?usp=drivesdk","29AIPRT2022")</f>
        <v>29AIPRT2022</v>
      </c>
      <c r="O30" s="4" t="s">
        <v>804</v>
      </c>
    </row>
    <row r="31">
      <c r="A31" s="93">
        <v>30.0</v>
      </c>
      <c r="B31" s="93" t="s">
        <v>4926</v>
      </c>
      <c r="C31" s="93" t="s">
        <v>4926</v>
      </c>
      <c r="D31" s="93" t="str">
        <f t="shared" si="1"/>
        <v>Arpit</v>
      </c>
      <c r="E31" s="93" t="s">
        <v>4927</v>
      </c>
      <c r="F31" s="73" t="s">
        <v>4814</v>
      </c>
      <c r="G31" s="4" t="s">
        <v>22</v>
      </c>
      <c r="H31" s="4">
        <v>2022.0</v>
      </c>
      <c r="I31" s="53" t="str">
        <f t="shared" si="2"/>
        <v>30AIPRT2022</v>
      </c>
      <c r="J31" s="54" t="s">
        <v>4815</v>
      </c>
      <c r="K31" s="5" t="s">
        <v>24</v>
      </c>
      <c r="L31" s="4" t="s">
        <v>4928</v>
      </c>
      <c r="M31" s="55" t="s">
        <v>4929</v>
      </c>
      <c r="N31" s="56" t="str">
        <f>HYPERLINK("https://drive.google.com/file/d/1JZJaeH-hw5EdFQs9KkYZ6KO54n2bsijn/view?usp=drivesdk","30AIPRT2022")</f>
        <v>30AIPRT2022</v>
      </c>
      <c r="O31" s="4" t="s">
        <v>821</v>
      </c>
    </row>
    <row r="32">
      <c r="A32" s="93">
        <v>31.0</v>
      </c>
      <c r="B32" s="93" t="s">
        <v>4930</v>
      </c>
      <c r="C32" s="93" t="s">
        <v>4930</v>
      </c>
      <c r="D32" s="93" t="str">
        <f t="shared" si="1"/>
        <v>Subhrajit Guchait</v>
      </c>
      <c r="E32" s="93" t="s">
        <v>4931</v>
      </c>
      <c r="F32" s="73" t="s">
        <v>4814</v>
      </c>
      <c r="G32" s="4" t="s">
        <v>22</v>
      </c>
      <c r="H32" s="4">
        <v>2022.0</v>
      </c>
      <c r="I32" s="53" t="str">
        <f t="shared" si="2"/>
        <v>31AIPRT2022</v>
      </c>
      <c r="J32" s="54" t="s">
        <v>4815</v>
      </c>
      <c r="K32" s="5" t="s">
        <v>24</v>
      </c>
      <c r="L32" s="4" t="s">
        <v>4932</v>
      </c>
      <c r="M32" s="55" t="s">
        <v>4933</v>
      </c>
      <c r="N32" s="56" t="str">
        <f>HYPERLINK("https://drive.google.com/file/d/1cDywSwPz7clZguZ-DWvIiK8Q3urRpErB/view?usp=drivesdk","31AIPRT2022")</f>
        <v>31AIPRT2022</v>
      </c>
      <c r="O32" s="4" t="s">
        <v>848</v>
      </c>
    </row>
    <row r="33">
      <c r="A33" s="93">
        <v>32.0</v>
      </c>
      <c r="B33" s="93" t="s">
        <v>4934</v>
      </c>
      <c r="C33" s="93" t="s">
        <v>4935</v>
      </c>
      <c r="D33" s="93" t="str">
        <f t="shared" si="1"/>
        <v>Dipeshgupta</v>
      </c>
      <c r="E33" s="93" t="s">
        <v>4936</v>
      </c>
      <c r="F33" s="73" t="s">
        <v>4814</v>
      </c>
      <c r="G33" s="4" t="s">
        <v>22</v>
      </c>
      <c r="H33" s="4">
        <v>2022.0</v>
      </c>
      <c r="I33" s="53" t="str">
        <f t="shared" si="2"/>
        <v>32AIPRT2022</v>
      </c>
      <c r="J33" s="54" t="s">
        <v>4815</v>
      </c>
      <c r="K33" s="5" t="s">
        <v>24</v>
      </c>
      <c r="L33" s="4" t="s">
        <v>4937</v>
      </c>
      <c r="M33" s="55" t="s">
        <v>4938</v>
      </c>
      <c r="N33" s="56" t="str">
        <f>HYPERLINK("https://drive.google.com/file/d/14OAZw3IiPP8_aFEJzGJKNCppwMIg2-iX/view?usp=drivesdk","32AIPRT2022")</f>
        <v>32AIPRT2022</v>
      </c>
      <c r="O33" s="4" t="s">
        <v>848</v>
      </c>
    </row>
    <row r="34">
      <c r="A34" s="93">
        <v>33.0</v>
      </c>
      <c r="B34" s="93" t="s">
        <v>4939</v>
      </c>
      <c r="C34" s="93" t="s">
        <v>4940</v>
      </c>
      <c r="D34" s="93" t="str">
        <f t="shared" si="1"/>
        <v>Akshitha S</v>
      </c>
      <c r="E34" s="93" t="s">
        <v>4941</v>
      </c>
      <c r="F34" s="73" t="s">
        <v>4814</v>
      </c>
      <c r="G34" s="4" t="s">
        <v>22</v>
      </c>
      <c r="H34" s="4">
        <v>2022.0</v>
      </c>
      <c r="I34" s="53" t="str">
        <f t="shared" si="2"/>
        <v>33AIPRT2022</v>
      </c>
      <c r="J34" s="54" t="s">
        <v>4815</v>
      </c>
      <c r="K34" s="5" t="s">
        <v>24</v>
      </c>
      <c r="L34" s="4" t="s">
        <v>4942</v>
      </c>
      <c r="M34" s="55" t="s">
        <v>4943</v>
      </c>
      <c r="N34" s="56" t="str">
        <f>HYPERLINK("https://drive.google.com/file/d/1rfeZ36Ec_LTsDxa5FcWqM9zj7mWCAIL3/view?usp=drivesdk","33AIPRT2022")</f>
        <v>33AIPRT2022</v>
      </c>
      <c r="O34" s="4" t="s">
        <v>848</v>
      </c>
    </row>
    <row r="35">
      <c r="A35" s="93">
        <v>34.0</v>
      </c>
      <c r="B35" s="93" t="s">
        <v>4939</v>
      </c>
      <c r="C35" s="93" t="s">
        <v>4944</v>
      </c>
      <c r="D35" s="93" t="str">
        <f t="shared" si="1"/>
        <v>Rithish Kumaar B</v>
      </c>
      <c r="E35" s="93" t="s">
        <v>4945</v>
      </c>
      <c r="F35" s="73" t="s">
        <v>4814</v>
      </c>
      <c r="G35" s="4" t="s">
        <v>22</v>
      </c>
      <c r="H35" s="4">
        <v>2022.0</v>
      </c>
      <c r="I35" s="53" t="str">
        <f t="shared" si="2"/>
        <v>34AIPRT2022</v>
      </c>
      <c r="J35" s="54" t="s">
        <v>4815</v>
      </c>
      <c r="K35" s="5" t="s">
        <v>24</v>
      </c>
      <c r="L35" s="4" t="s">
        <v>4946</v>
      </c>
      <c r="M35" s="55" t="s">
        <v>4947</v>
      </c>
      <c r="N35" s="56" t="str">
        <f>HYPERLINK("https://drive.google.com/file/d/1hOgq1nV9UIv_Gr8LNgAt6ktcujGuj4iQ/view?usp=drivesdk","34AIPRT2022")</f>
        <v>34AIPRT2022</v>
      </c>
      <c r="O35" s="4" t="s">
        <v>848</v>
      </c>
    </row>
    <row r="36">
      <c r="A36" s="93">
        <v>35.0</v>
      </c>
      <c r="B36" s="93" t="s">
        <v>4948</v>
      </c>
      <c r="C36" s="93" t="s">
        <v>4949</v>
      </c>
      <c r="D36" s="93" t="str">
        <f t="shared" si="1"/>
        <v>Manas Gupta</v>
      </c>
      <c r="E36" s="93" t="s">
        <v>4950</v>
      </c>
      <c r="F36" s="73" t="s">
        <v>4814</v>
      </c>
      <c r="G36" s="4" t="s">
        <v>22</v>
      </c>
      <c r="H36" s="4">
        <v>2022.0</v>
      </c>
      <c r="I36" s="53" t="str">
        <f t="shared" si="2"/>
        <v>35AIPRT2022</v>
      </c>
      <c r="J36" s="54" t="s">
        <v>4815</v>
      </c>
      <c r="K36" s="5" t="s">
        <v>24</v>
      </c>
      <c r="L36" s="4" t="s">
        <v>4951</v>
      </c>
      <c r="M36" s="55" t="s">
        <v>4952</v>
      </c>
      <c r="N36" s="56" t="str">
        <f>HYPERLINK("https://drive.google.com/file/d/1QzrcUMvPesONQLkMAo3bSc3qhp3shoRw/view?usp=drivesdk","35AIPRT2022")</f>
        <v>35AIPRT2022</v>
      </c>
      <c r="O36" s="4" t="s">
        <v>848</v>
      </c>
    </row>
    <row r="37">
      <c r="A37" s="93">
        <v>36.0</v>
      </c>
      <c r="B37" s="93" t="s">
        <v>4948</v>
      </c>
      <c r="C37" s="93" t="s">
        <v>4953</v>
      </c>
      <c r="D37" s="93" t="str">
        <f t="shared" si="1"/>
        <v>Samridh Gupta</v>
      </c>
      <c r="E37" s="93" t="s">
        <v>4954</v>
      </c>
      <c r="F37" s="73" t="s">
        <v>4814</v>
      </c>
      <c r="G37" s="4" t="s">
        <v>22</v>
      </c>
      <c r="H37" s="4">
        <v>2022.0</v>
      </c>
      <c r="I37" s="53" t="str">
        <f t="shared" si="2"/>
        <v>36AIPRT2022</v>
      </c>
      <c r="J37" s="54" t="s">
        <v>4815</v>
      </c>
      <c r="K37" s="5" t="s">
        <v>24</v>
      </c>
      <c r="L37" s="4" t="s">
        <v>4955</v>
      </c>
      <c r="M37" s="55" t="s">
        <v>4956</v>
      </c>
      <c r="N37" s="56" t="str">
        <f>HYPERLINK("https://drive.google.com/file/d/1aS0bqY4c2_3uCu-EHlyTdvAbNhd4MYLu/view?usp=drivesdk","36AIPRT2022")</f>
        <v>36AIPRT2022</v>
      </c>
      <c r="O37" s="4" t="s">
        <v>848</v>
      </c>
    </row>
    <row r="38">
      <c r="A38" s="93">
        <v>37.0</v>
      </c>
      <c r="B38" s="93" t="s">
        <v>4957</v>
      </c>
      <c r="C38" s="93" t="s">
        <v>4958</v>
      </c>
      <c r="D38" s="93" t="str">
        <f t="shared" si="1"/>
        <v>Madusri S</v>
      </c>
      <c r="E38" s="93" t="s">
        <v>4959</v>
      </c>
      <c r="F38" s="73" t="s">
        <v>4814</v>
      </c>
      <c r="G38" s="4" t="s">
        <v>22</v>
      </c>
      <c r="H38" s="4">
        <v>2022.0</v>
      </c>
      <c r="I38" s="53" t="str">
        <f t="shared" si="2"/>
        <v>37AIPRT2022</v>
      </c>
      <c r="J38" s="54" t="s">
        <v>4815</v>
      </c>
      <c r="K38" s="5" t="s">
        <v>24</v>
      </c>
      <c r="L38" s="4" t="s">
        <v>4960</v>
      </c>
      <c r="M38" s="55" t="s">
        <v>4961</v>
      </c>
      <c r="N38" s="56" t="str">
        <f>HYPERLINK("https://drive.google.com/file/d/1xYWMUPKiO-B60vlfNTxAoPOX4crFyQU7/view?usp=drivesdk","37AIPRT2022")</f>
        <v>37AIPRT2022</v>
      </c>
      <c r="O38" s="4" t="s">
        <v>848</v>
      </c>
    </row>
    <row r="39">
      <c r="A39" s="93">
        <v>38.0</v>
      </c>
      <c r="B39" s="93" t="s">
        <v>4962</v>
      </c>
      <c r="C39" s="93" t="s">
        <v>4963</v>
      </c>
      <c r="D39" s="93" t="str">
        <f t="shared" si="1"/>
        <v>Divya</v>
      </c>
      <c r="E39" s="93" t="s">
        <v>4964</v>
      </c>
      <c r="F39" s="73" t="s">
        <v>4814</v>
      </c>
      <c r="G39" s="4" t="s">
        <v>22</v>
      </c>
      <c r="H39" s="4">
        <v>2022.0</v>
      </c>
      <c r="I39" s="53" t="str">
        <f t="shared" si="2"/>
        <v>38AIPRT2022</v>
      </c>
      <c r="J39" s="54" t="s">
        <v>4815</v>
      </c>
      <c r="K39" s="5" t="s">
        <v>24</v>
      </c>
      <c r="L39" s="4" t="s">
        <v>4965</v>
      </c>
      <c r="M39" s="55" t="s">
        <v>4966</v>
      </c>
      <c r="N39" s="56" t="str">
        <f>HYPERLINK("https://drive.google.com/file/d/1PmxwYaBfkElxqWJiVrhPzI3zRrOXND1b/view?usp=drivesdk","38AIPRT2022")</f>
        <v>38AIPRT2022</v>
      </c>
      <c r="O39" s="4" t="s">
        <v>875</v>
      </c>
    </row>
    <row r="40">
      <c r="A40" s="93">
        <v>39.0</v>
      </c>
      <c r="B40" s="93" t="s">
        <v>4962</v>
      </c>
      <c r="C40" s="93" t="s">
        <v>4967</v>
      </c>
      <c r="D40" s="93" t="str">
        <f t="shared" si="1"/>
        <v>Aiswarya</v>
      </c>
      <c r="E40" s="93" t="s">
        <v>4968</v>
      </c>
      <c r="F40" s="73" t="s">
        <v>4814</v>
      </c>
      <c r="G40" s="4" t="s">
        <v>22</v>
      </c>
      <c r="H40" s="4">
        <v>2022.0</v>
      </c>
      <c r="I40" s="53" t="str">
        <f t="shared" si="2"/>
        <v>39AIPRT2022</v>
      </c>
      <c r="J40" s="54" t="s">
        <v>4815</v>
      </c>
      <c r="K40" s="5" t="s">
        <v>24</v>
      </c>
      <c r="L40" s="4" t="s">
        <v>4969</v>
      </c>
      <c r="M40" s="55" t="s">
        <v>4970</v>
      </c>
      <c r="N40" s="56" t="str">
        <f>HYPERLINK("https://drive.google.com/file/d/1fNjnSRqGoAQnOv140p4sOSG0ObxDBBvQ/view?usp=drivesdk","39AIPRT2022")</f>
        <v>39AIPRT2022</v>
      </c>
      <c r="O40" s="4" t="s">
        <v>875</v>
      </c>
    </row>
    <row r="41">
      <c r="A41" s="93">
        <v>40.0</v>
      </c>
      <c r="B41" s="93" t="s">
        <v>4971</v>
      </c>
      <c r="C41" s="93" t="s">
        <v>4971</v>
      </c>
      <c r="D41" s="93" t="str">
        <f t="shared" si="1"/>
        <v>Aniket Kumar Pandey</v>
      </c>
      <c r="E41" s="93" t="s">
        <v>4972</v>
      </c>
      <c r="F41" s="73" t="s">
        <v>4814</v>
      </c>
      <c r="G41" s="4" t="s">
        <v>22</v>
      </c>
      <c r="H41" s="4">
        <v>2022.0</v>
      </c>
      <c r="I41" s="53" t="str">
        <f t="shared" si="2"/>
        <v>40AIPRT2022</v>
      </c>
      <c r="J41" s="54" t="s">
        <v>4815</v>
      </c>
      <c r="K41" s="5" t="s">
        <v>24</v>
      </c>
      <c r="L41" s="4" t="s">
        <v>4973</v>
      </c>
      <c r="M41" s="55" t="s">
        <v>4974</v>
      </c>
      <c r="N41" s="56" t="str">
        <f>HYPERLINK("https://drive.google.com/file/d/1RvNd8Xqh8MSlYxZL5nIFLympj1YHLngk/view?usp=drivesdk","40AIPRT2022")</f>
        <v>40AIPRT2022</v>
      </c>
      <c r="O41" s="4" t="s">
        <v>875</v>
      </c>
    </row>
    <row r="42">
      <c r="A42" s="93">
        <v>41.0</v>
      </c>
      <c r="B42" s="93" t="s">
        <v>4975</v>
      </c>
      <c r="C42" s="93" t="s">
        <v>4975</v>
      </c>
      <c r="D42" s="93" t="str">
        <f t="shared" si="1"/>
        <v>Satheesh Kumar R</v>
      </c>
      <c r="E42" s="93" t="s">
        <v>4976</v>
      </c>
      <c r="F42" s="73" t="s">
        <v>4814</v>
      </c>
      <c r="G42" s="4" t="s">
        <v>22</v>
      </c>
      <c r="H42" s="4">
        <v>2022.0</v>
      </c>
      <c r="I42" s="53" t="str">
        <f t="shared" si="2"/>
        <v>41AIPRT2022</v>
      </c>
      <c r="J42" s="54" t="s">
        <v>4815</v>
      </c>
      <c r="K42" s="5" t="s">
        <v>24</v>
      </c>
      <c r="L42" s="4" t="s">
        <v>4977</v>
      </c>
      <c r="M42" s="55" t="s">
        <v>4978</v>
      </c>
      <c r="N42" s="56" t="str">
        <f>HYPERLINK("https://drive.google.com/file/d/1gGnqx_iIwObsGjtuiiHrlMy4Sd4CTPpc/view?usp=drivesdk","41AIPRT2022")</f>
        <v>41AIPRT2022</v>
      </c>
      <c r="O42" s="4" t="s">
        <v>875</v>
      </c>
    </row>
    <row r="43">
      <c r="A43" s="93">
        <v>42.0</v>
      </c>
      <c r="B43" s="93" t="s">
        <v>4979</v>
      </c>
      <c r="C43" s="93" t="s">
        <v>4980</v>
      </c>
      <c r="D43" s="93" t="str">
        <f t="shared" si="1"/>
        <v>Sachin</v>
      </c>
      <c r="E43" s="93" t="s">
        <v>4981</v>
      </c>
      <c r="F43" s="73" t="s">
        <v>4814</v>
      </c>
      <c r="G43" s="4" t="s">
        <v>22</v>
      </c>
      <c r="H43" s="4">
        <v>2022.0</v>
      </c>
      <c r="I43" s="53" t="str">
        <f t="shared" si="2"/>
        <v>42AIPRT2022</v>
      </c>
      <c r="J43" s="54" t="s">
        <v>4815</v>
      </c>
      <c r="K43" s="5" t="s">
        <v>24</v>
      </c>
      <c r="L43" s="4" t="s">
        <v>4982</v>
      </c>
      <c r="M43" s="55" t="s">
        <v>4983</v>
      </c>
      <c r="N43" s="56" t="str">
        <f>HYPERLINK("https://drive.google.com/file/d/1fz_2JmMLrC1PS5YzmelyZHDKsjd0ORKI/view?usp=drivesdk","42AIPRT2022")</f>
        <v>42AIPRT2022</v>
      </c>
      <c r="O43" s="4" t="s">
        <v>875</v>
      </c>
    </row>
    <row r="44">
      <c r="A44" s="93">
        <v>43.0</v>
      </c>
      <c r="B44" s="93" t="s">
        <v>4984</v>
      </c>
      <c r="C44" s="93" t="s">
        <v>4984</v>
      </c>
      <c r="D44" s="93" t="str">
        <f t="shared" si="1"/>
        <v>Alex Joseph Pius</v>
      </c>
      <c r="E44" s="93" t="s">
        <v>4985</v>
      </c>
      <c r="F44" s="73" t="s">
        <v>4814</v>
      </c>
      <c r="G44" s="4" t="s">
        <v>22</v>
      </c>
      <c r="H44" s="4">
        <v>2022.0</v>
      </c>
      <c r="I44" s="53" t="str">
        <f t="shared" si="2"/>
        <v>43AIPRT2022</v>
      </c>
      <c r="J44" s="54" t="s">
        <v>4815</v>
      </c>
      <c r="K44" s="5" t="s">
        <v>24</v>
      </c>
      <c r="L44" s="4" t="s">
        <v>4986</v>
      </c>
      <c r="M44" s="55" t="s">
        <v>4987</v>
      </c>
      <c r="N44" s="56" t="str">
        <f>HYPERLINK("https://drive.google.com/file/d/1rmv0ulwFN-w_sQirGeBmCUUxTSkakYhm/view?usp=drivesdk","43AIPRT2022")</f>
        <v>43AIPRT2022</v>
      </c>
      <c r="O44" s="4" t="s">
        <v>875</v>
      </c>
    </row>
    <row r="45">
      <c r="A45" s="93">
        <v>44.0</v>
      </c>
      <c r="B45" s="93" t="s">
        <v>4988</v>
      </c>
      <c r="C45" s="93" t="s">
        <v>4988</v>
      </c>
      <c r="D45" s="93" t="str">
        <f t="shared" si="1"/>
        <v>Anushka Gupta</v>
      </c>
      <c r="E45" s="93" t="s">
        <v>4989</v>
      </c>
      <c r="F45" s="73" t="s">
        <v>4814</v>
      </c>
      <c r="G45" s="4" t="s">
        <v>22</v>
      </c>
      <c r="H45" s="4">
        <v>2022.0</v>
      </c>
      <c r="I45" s="53" t="str">
        <f t="shared" si="2"/>
        <v>44AIPRT2022</v>
      </c>
      <c r="J45" s="54" t="s">
        <v>4815</v>
      </c>
      <c r="K45" s="5" t="s">
        <v>24</v>
      </c>
      <c r="L45" s="4" t="s">
        <v>4990</v>
      </c>
      <c r="M45" s="55" t="s">
        <v>4991</v>
      </c>
      <c r="N45" s="56" t="str">
        <f>HYPERLINK("https://drive.google.com/file/d/19b30kB1ha6T6yrhnSczm16ALC72kXjM8/view?usp=drivesdk","44AIPRT2022")</f>
        <v>44AIPRT2022</v>
      </c>
      <c r="O45" s="4" t="s">
        <v>897</v>
      </c>
    </row>
    <row r="46">
      <c r="A46" s="93">
        <v>45.0</v>
      </c>
      <c r="B46" s="93" t="s">
        <v>4992</v>
      </c>
      <c r="C46" s="93" t="s">
        <v>4992</v>
      </c>
      <c r="D46" s="93" t="str">
        <f t="shared" si="1"/>
        <v>Lalithkumar K</v>
      </c>
      <c r="E46" s="93" t="s">
        <v>4993</v>
      </c>
      <c r="F46" s="73" t="s">
        <v>4814</v>
      </c>
      <c r="G46" s="4" t="s">
        <v>22</v>
      </c>
      <c r="H46" s="4">
        <v>2022.0</v>
      </c>
      <c r="I46" s="53" t="str">
        <f t="shared" si="2"/>
        <v>45AIPRT2022</v>
      </c>
      <c r="J46" s="54" t="s">
        <v>4815</v>
      </c>
      <c r="K46" s="5" t="s">
        <v>24</v>
      </c>
      <c r="L46" s="4" t="s">
        <v>4994</v>
      </c>
      <c r="M46" s="55" t="s">
        <v>4995</v>
      </c>
      <c r="N46" s="56" t="str">
        <f>HYPERLINK("https://drive.google.com/file/d/1e37b6dUxVSQUlimL7oSS5wfqCHQeYgFs/view?usp=drivesdk","45AIPRT2022")</f>
        <v>45AIPRT2022</v>
      </c>
      <c r="O46" s="4" t="s">
        <v>897</v>
      </c>
    </row>
    <row r="47">
      <c r="A47" s="93">
        <v>46.0</v>
      </c>
      <c r="B47" s="93" t="s">
        <v>4996</v>
      </c>
      <c r="C47" s="93" t="s">
        <v>4996</v>
      </c>
      <c r="D47" s="93" t="str">
        <f t="shared" si="1"/>
        <v>Ashwary Tripathi</v>
      </c>
      <c r="E47" s="93" t="s">
        <v>4997</v>
      </c>
      <c r="F47" s="73" t="s">
        <v>4814</v>
      </c>
      <c r="G47" s="4" t="s">
        <v>22</v>
      </c>
      <c r="H47" s="4">
        <v>2022.0</v>
      </c>
      <c r="I47" s="53" t="str">
        <f t="shared" si="2"/>
        <v>46AIPRT2022</v>
      </c>
      <c r="J47" s="54" t="s">
        <v>4815</v>
      </c>
      <c r="K47" s="5" t="s">
        <v>24</v>
      </c>
      <c r="L47" s="4" t="s">
        <v>4998</v>
      </c>
      <c r="M47" s="55" t="s">
        <v>4999</v>
      </c>
      <c r="N47" s="56" t="str">
        <f>HYPERLINK("https://drive.google.com/file/d/1OSmsN_Huo3K66BFA93EP1Hjv4GkWqSyt/view?usp=drivesdk","46AIPRT2022")</f>
        <v>46AIPRT2022</v>
      </c>
      <c r="O47" s="4" t="s">
        <v>897</v>
      </c>
    </row>
    <row r="48">
      <c r="A48" s="93">
        <v>47.0</v>
      </c>
      <c r="B48" s="93" t="s">
        <v>5000</v>
      </c>
      <c r="C48" s="93" t="s">
        <v>5000</v>
      </c>
      <c r="D48" s="93" t="str">
        <f t="shared" si="1"/>
        <v>Shreyaa V</v>
      </c>
      <c r="E48" s="93" t="s">
        <v>5001</v>
      </c>
      <c r="F48" s="73" t="s">
        <v>4814</v>
      </c>
      <c r="G48" s="4" t="s">
        <v>22</v>
      </c>
      <c r="H48" s="4">
        <v>2022.0</v>
      </c>
      <c r="I48" s="53" t="str">
        <f t="shared" si="2"/>
        <v>47AIPRT2022</v>
      </c>
      <c r="J48" s="54" t="s">
        <v>4815</v>
      </c>
      <c r="K48" s="5" t="s">
        <v>24</v>
      </c>
      <c r="L48" s="4" t="s">
        <v>5002</v>
      </c>
      <c r="M48" s="55" t="s">
        <v>5003</v>
      </c>
      <c r="N48" s="56" t="str">
        <f>HYPERLINK("https://drive.google.com/file/d/1h5x--_Nki-QY7mOm0hBrZBDdaOkHVp6J/view?usp=drivesdk","47AIPRT2022")</f>
        <v>47AIPRT2022</v>
      </c>
      <c r="O48" s="4" t="s">
        <v>897</v>
      </c>
    </row>
    <row r="49">
      <c r="A49" s="93">
        <v>48.0</v>
      </c>
      <c r="B49" s="93" t="s">
        <v>5004</v>
      </c>
      <c r="C49" s="93" t="s">
        <v>5004</v>
      </c>
      <c r="D49" s="93" t="str">
        <f t="shared" si="1"/>
        <v>Anup</v>
      </c>
      <c r="E49" s="93" t="s">
        <v>5005</v>
      </c>
      <c r="F49" s="73" t="s">
        <v>4814</v>
      </c>
      <c r="G49" s="4" t="s">
        <v>22</v>
      </c>
      <c r="H49" s="4">
        <v>2022.0</v>
      </c>
      <c r="I49" s="53" t="str">
        <f t="shared" si="2"/>
        <v>48AIPRT2022</v>
      </c>
      <c r="J49" s="54" t="s">
        <v>4815</v>
      </c>
      <c r="K49" s="5" t="s">
        <v>24</v>
      </c>
      <c r="L49" s="4" t="s">
        <v>5006</v>
      </c>
      <c r="M49" s="55" t="s">
        <v>5007</v>
      </c>
      <c r="N49" s="56" t="str">
        <f>HYPERLINK("https://drive.google.com/file/d/18RAXMxZlXDiMuvvQEa9S0CZ2o2GoyrfT/view?usp=drivesdk","48AIPRT2022")</f>
        <v>48AIPRT2022</v>
      </c>
      <c r="O49" s="4" t="s">
        <v>897</v>
      </c>
    </row>
    <row r="50">
      <c r="A50" s="93">
        <v>49.0</v>
      </c>
      <c r="B50" s="93" t="s">
        <v>5008</v>
      </c>
      <c r="C50" s="93" t="s">
        <v>5008</v>
      </c>
      <c r="D50" s="93" t="str">
        <f t="shared" si="1"/>
        <v>Suman</v>
      </c>
      <c r="E50" s="93" t="s">
        <v>5009</v>
      </c>
      <c r="F50" s="73" t="s">
        <v>4814</v>
      </c>
      <c r="G50" s="4" t="s">
        <v>22</v>
      </c>
      <c r="H50" s="4">
        <v>2022.0</v>
      </c>
      <c r="I50" s="53" t="str">
        <f t="shared" si="2"/>
        <v>49AIPRT2022</v>
      </c>
      <c r="J50" s="54" t="s">
        <v>4815</v>
      </c>
      <c r="K50" s="5" t="s">
        <v>24</v>
      </c>
      <c r="L50" s="4" t="s">
        <v>5010</v>
      </c>
      <c r="M50" s="55" t="s">
        <v>5011</v>
      </c>
      <c r="N50" s="56" t="str">
        <f>HYPERLINK("https://drive.google.com/file/d/1T0SebmnuYIqQvAgZrzffB3iJdhmpRfN7/view?usp=drivesdk","49AIPRT2022")</f>
        <v>49AIPRT2022</v>
      </c>
      <c r="O50" s="4" t="s">
        <v>897</v>
      </c>
    </row>
    <row r="51">
      <c r="A51" s="93">
        <v>50.0</v>
      </c>
      <c r="B51" s="93" t="s">
        <v>5012</v>
      </c>
      <c r="C51" s="93" t="s">
        <v>5012</v>
      </c>
      <c r="D51" s="93" t="str">
        <f t="shared" si="1"/>
        <v>Priyanka Venkatesh</v>
      </c>
      <c r="E51" s="93" t="s">
        <v>5013</v>
      </c>
      <c r="F51" s="73" t="s">
        <v>4814</v>
      </c>
      <c r="G51" s="4" t="s">
        <v>22</v>
      </c>
      <c r="H51" s="4">
        <v>2022.0</v>
      </c>
      <c r="I51" s="53" t="str">
        <f t="shared" si="2"/>
        <v>50AIPRT2022</v>
      </c>
      <c r="J51" s="54" t="s">
        <v>4815</v>
      </c>
      <c r="K51" s="5" t="s">
        <v>24</v>
      </c>
      <c r="L51" s="4" t="s">
        <v>5014</v>
      </c>
      <c r="M51" s="55" t="s">
        <v>5015</v>
      </c>
      <c r="N51" s="56" t="str">
        <f>HYPERLINK("https://drive.google.com/file/d/1AYvC7pcGycCoeREDgZMynHUpRRPayrby/view?usp=drivesdk","50AIPRT2022")</f>
        <v>50AIPRT2022</v>
      </c>
      <c r="O51" s="4" t="s">
        <v>929</v>
      </c>
    </row>
    <row r="52">
      <c r="A52" s="93">
        <v>51.0</v>
      </c>
      <c r="B52" s="93" t="s">
        <v>1362</v>
      </c>
      <c r="C52" s="93" t="s">
        <v>1362</v>
      </c>
      <c r="D52" s="93" t="str">
        <f t="shared" si="1"/>
        <v>Aryan Rathore</v>
      </c>
      <c r="E52" s="93" t="s">
        <v>1363</v>
      </c>
      <c r="F52" s="73" t="s">
        <v>4814</v>
      </c>
      <c r="G52" s="4" t="s">
        <v>22</v>
      </c>
      <c r="H52" s="4">
        <v>2022.0</v>
      </c>
      <c r="I52" s="53" t="str">
        <f t="shared" si="2"/>
        <v>51AIPRT2022</v>
      </c>
      <c r="J52" s="54" t="s">
        <v>4815</v>
      </c>
      <c r="K52" s="5" t="s">
        <v>24</v>
      </c>
      <c r="L52" s="4" t="s">
        <v>5016</v>
      </c>
      <c r="M52" s="55" t="s">
        <v>5017</v>
      </c>
      <c r="N52" s="56" t="str">
        <f>HYPERLINK("https://drive.google.com/file/d/1VHe7pMi5FiSSzIAsKEP6ZdanhqRt-OaZ/view?usp=drivesdk","51AIPRT2022")</f>
        <v>51AIPRT2022</v>
      </c>
      <c r="O52" s="4" t="s">
        <v>929</v>
      </c>
    </row>
    <row r="53">
      <c r="A53" s="93">
        <v>52.0</v>
      </c>
      <c r="B53" s="93" t="s">
        <v>5018</v>
      </c>
      <c r="C53" s="93" t="s">
        <v>5018</v>
      </c>
      <c r="D53" s="93" t="str">
        <f t="shared" si="1"/>
        <v>Enusha Manivannan</v>
      </c>
      <c r="E53" s="93" t="s">
        <v>5019</v>
      </c>
      <c r="F53" s="73" t="s">
        <v>4814</v>
      </c>
      <c r="G53" s="4" t="s">
        <v>22</v>
      </c>
      <c r="H53" s="4">
        <v>2022.0</v>
      </c>
      <c r="I53" s="53" t="str">
        <f t="shared" si="2"/>
        <v>52AIPRT2022</v>
      </c>
      <c r="J53" s="54" t="s">
        <v>4815</v>
      </c>
      <c r="K53" s="5" t="s">
        <v>24</v>
      </c>
      <c r="L53" s="4" t="s">
        <v>5020</v>
      </c>
      <c r="M53" s="55" t="s">
        <v>5021</v>
      </c>
      <c r="N53" s="56" t="str">
        <f>HYPERLINK("https://drive.google.com/file/d/1D4JWIjs1VcfsO4VkhU92LwGI73EZ6A_P/view?usp=drivesdk","52AIPRT2022")</f>
        <v>52AIPRT2022</v>
      </c>
      <c r="O53" s="4" t="s">
        <v>929</v>
      </c>
    </row>
    <row r="54">
      <c r="A54" s="93">
        <v>53.0</v>
      </c>
      <c r="B54" s="93" t="s">
        <v>5022</v>
      </c>
      <c r="C54" s="93" t="s">
        <v>5022</v>
      </c>
      <c r="D54" s="93" t="str">
        <f t="shared" si="1"/>
        <v>Atufa Shireen</v>
      </c>
      <c r="E54" s="93" t="s">
        <v>5023</v>
      </c>
      <c r="F54" s="73" t="s">
        <v>4814</v>
      </c>
      <c r="G54" s="4" t="s">
        <v>22</v>
      </c>
      <c r="H54" s="4">
        <v>2022.0</v>
      </c>
      <c r="I54" s="53" t="str">
        <f t="shared" si="2"/>
        <v>53AIPRT2022</v>
      </c>
      <c r="J54" s="54" t="s">
        <v>4815</v>
      </c>
      <c r="K54" s="5" t="s">
        <v>24</v>
      </c>
      <c r="L54" s="4" t="s">
        <v>5024</v>
      </c>
      <c r="M54" s="55" t="s">
        <v>5025</v>
      </c>
      <c r="N54" s="56" t="str">
        <f>HYPERLINK("https://drive.google.com/file/d/1_OJFzrm97EyMssVxt0kEr35AXEshDZDI/view?usp=drivesdk","53AIPRT2022")</f>
        <v>53AIPRT2022</v>
      </c>
      <c r="O54" s="4" t="s">
        <v>929</v>
      </c>
    </row>
    <row r="55">
      <c r="A55" s="93">
        <v>54.0</v>
      </c>
      <c r="B55" s="93" t="s">
        <v>5026</v>
      </c>
      <c r="C55" s="93" t="s">
        <v>5026</v>
      </c>
      <c r="D55" s="93" t="str">
        <f t="shared" si="1"/>
        <v>Prabhat Tiwari</v>
      </c>
      <c r="E55" s="93" t="s">
        <v>5027</v>
      </c>
      <c r="F55" s="73" t="s">
        <v>4814</v>
      </c>
      <c r="G55" s="4" t="s">
        <v>22</v>
      </c>
      <c r="H55" s="4">
        <v>2022.0</v>
      </c>
      <c r="I55" s="53" t="str">
        <f t="shared" si="2"/>
        <v>54AIPRT2022</v>
      </c>
      <c r="J55" s="54" t="s">
        <v>4815</v>
      </c>
      <c r="K55" s="5" t="s">
        <v>24</v>
      </c>
      <c r="L55" s="4" t="s">
        <v>5028</v>
      </c>
      <c r="M55" s="55" t="s">
        <v>5029</v>
      </c>
      <c r="N55" s="56" t="str">
        <f>HYPERLINK("https://drive.google.com/file/d/1c7FiHd1zsTyZDIqNUxql4hAk9t2H-RUE/view?usp=drivesdk","54AIPRT2022")</f>
        <v>54AIPRT2022</v>
      </c>
      <c r="O55" s="4" t="s">
        <v>929</v>
      </c>
    </row>
    <row r="56">
      <c r="A56" s="93">
        <v>55.0</v>
      </c>
      <c r="B56" s="93" t="s">
        <v>5030</v>
      </c>
      <c r="C56" s="93" t="s">
        <v>5030</v>
      </c>
      <c r="D56" s="93" t="str">
        <f t="shared" si="1"/>
        <v>Mrunali Patil</v>
      </c>
      <c r="E56" s="93" t="s">
        <v>5031</v>
      </c>
      <c r="F56" s="73" t="s">
        <v>4814</v>
      </c>
      <c r="G56" s="4" t="s">
        <v>22</v>
      </c>
      <c r="H56" s="4">
        <v>2022.0</v>
      </c>
      <c r="I56" s="53" t="str">
        <f t="shared" si="2"/>
        <v>55AIPRT2022</v>
      </c>
      <c r="J56" s="54" t="s">
        <v>4815</v>
      </c>
      <c r="K56" s="5" t="s">
        <v>24</v>
      </c>
      <c r="L56" s="4" t="s">
        <v>5032</v>
      </c>
      <c r="M56" s="55" t="s">
        <v>5033</v>
      </c>
      <c r="N56" s="56" t="str">
        <f>HYPERLINK("https://drive.google.com/file/d/1Xg8_xp79yn9IbXXa9dDyclK7g27sGlQI/view?usp=drivesdk","55AIPRT2022")</f>
        <v>55AIPRT2022</v>
      </c>
      <c r="O56" s="4" t="s">
        <v>929</v>
      </c>
    </row>
    <row r="57">
      <c r="A57" s="93">
        <v>56.0</v>
      </c>
      <c r="B57" s="93" t="s">
        <v>5034</v>
      </c>
      <c r="C57" s="93" t="s">
        <v>5034</v>
      </c>
      <c r="D57" s="93" t="str">
        <f t="shared" si="1"/>
        <v>Shubham Goel</v>
      </c>
      <c r="E57" s="93" t="s">
        <v>5035</v>
      </c>
      <c r="F57" s="73" t="s">
        <v>4814</v>
      </c>
      <c r="G57" s="4" t="s">
        <v>22</v>
      </c>
      <c r="H57" s="4">
        <v>2022.0</v>
      </c>
      <c r="I57" s="53" t="str">
        <f t="shared" si="2"/>
        <v>56AIPRT2022</v>
      </c>
      <c r="J57" s="54" t="s">
        <v>4815</v>
      </c>
      <c r="K57" s="5" t="s">
        <v>24</v>
      </c>
      <c r="L57" s="4" t="s">
        <v>5036</v>
      </c>
      <c r="M57" s="55" t="s">
        <v>5037</v>
      </c>
      <c r="N57" s="56" t="str">
        <f>HYPERLINK("https://drive.google.com/file/d/1zwkqKtj_5qvndNAw44XmSeqQxEzvvd2Z/view?usp=drivesdk","56AIPRT2022")</f>
        <v>56AIPRT2022</v>
      </c>
      <c r="O57" s="4" t="s">
        <v>949</v>
      </c>
    </row>
    <row r="58">
      <c r="A58" s="93">
        <v>57.0</v>
      </c>
      <c r="B58" s="93" t="s">
        <v>5038</v>
      </c>
      <c r="C58" s="93" t="s">
        <v>5038</v>
      </c>
      <c r="D58" s="93" t="str">
        <f t="shared" si="1"/>
        <v>Kiran Reddy Pedapothula</v>
      </c>
      <c r="E58" s="93" t="s">
        <v>5039</v>
      </c>
      <c r="F58" s="73" t="s">
        <v>4814</v>
      </c>
      <c r="G58" s="4" t="s">
        <v>22</v>
      </c>
      <c r="H58" s="4">
        <v>2022.0</v>
      </c>
      <c r="I58" s="53" t="str">
        <f t="shared" si="2"/>
        <v>57AIPRT2022</v>
      </c>
      <c r="J58" s="54" t="s">
        <v>4815</v>
      </c>
      <c r="K58" s="5" t="s">
        <v>24</v>
      </c>
      <c r="L58" s="4" t="s">
        <v>5040</v>
      </c>
      <c r="M58" s="55" t="s">
        <v>5041</v>
      </c>
      <c r="N58" s="56" t="str">
        <f>HYPERLINK("https://drive.google.com/file/d/1LSzHpjdUBqSLPwCKuGTkzlnpP6SnQl-R/view?usp=drivesdk","57AIPRT2022")</f>
        <v>57AIPRT2022</v>
      </c>
      <c r="O58" s="4" t="s">
        <v>949</v>
      </c>
    </row>
    <row r="59">
      <c r="A59" s="93">
        <v>58.0</v>
      </c>
      <c r="B59" s="93" t="s">
        <v>5042</v>
      </c>
      <c r="C59" s="93" t="s">
        <v>5043</v>
      </c>
      <c r="D59" s="93" t="str">
        <f t="shared" si="1"/>
        <v>Epsit Bhardwaj</v>
      </c>
      <c r="E59" s="93" t="s">
        <v>5044</v>
      </c>
      <c r="F59" s="73" t="s">
        <v>4814</v>
      </c>
      <c r="G59" s="4" t="s">
        <v>22</v>
      </c>
      <c r="H59" s="4">
        <v>2022.0</v>
      </c>
      <c r="I59" s="53" t="str">
        <f t="shared" si="2"/>
        <v>58AIPRT2022</v>
      </c>
      <c r="J59" s="54" t="s">
        <v>4815</v>
      </c>
      <c r="K59" s="5" t="s">
        <v>24</v>
      </c>
      <c r="L59" s="4" t="s">
        <v>5045</v>
      </c>
      <c r="M59" s="55" t="s">
        <v>5046</v>
      </c>
      <c r="N59" s="56" t="str">
        <f>HYPERLINK("https://drive.google.com/file/d/1ZmqSYqKzXWBxEIvBQ-5Zmjrgg58oSPUT/view?usp=drivesdk","58AIPRT2022")</f>
        <v>58AIPRT2022</v>
      </c>
      <c r="O59" s="4" t="s">
        <v>949</v>
      </c>
    </row>
    <row r="60">
      <c r="A60" s="93">
        <v>59.0</v>
      </c>
      <c r="B60" s="93" t="s">
        <v>5042</v>
      </c>
      <c r="C60" s="93" t="s">
        <v>5047</v>
      </c>
      <c r="D60" s="93" t="str">
        <f t="shared" si="1"/>
        <v>Akaash Tripathee</v>
      </c>
      <c r="E60" s="93" t="s">
        <v>5048</v>
      </c>
      <c r="F60" s="73" t="s">
        <v>4814</v>
      </c>
      <c r="G60" s="4" t="s">
        <v>22</v>
      </c>
      <c r="H60" s="4">
        <v>2022.0</v>
      </c>
      <c r="I60" s="53" t="str">
        <f t="shared" si="2"/>
        <v>59AIPRT2022</v>
      </c>
      <c r="J60" s="54" t="s">
        <v>4815</v>
      </c>
      <c r="K60" s="5" t="s">
        <v>24</v>
      </c>
      <c r="L60" s="4" t="s">
        <v>5049</v>
      </c>
      <c r="M60" s="55" t="s">
        <v>5050</v>
      </c>
      <c r="N60" s="56" t="str">
        <f>HYPERLINK("https://drive.google.com/file/d/14PzN63G2XGND092nE-CXNn1KO_rg2bJ1/view?usp=drivesdk","59AIPRT2022")</f>
        <v>59AIPRT2022</v>
      </c>
      <c r="O60" s="4" t="s">
        <v>949</v>
      </c>
    </row>
    <row r="61">
      <c r="A61" s="93">
        <v>60.0</v>
      </c>
      <c r="B61" s="93" t="s">
        <v>5051</v>
      </c>
      <c r="C61" s="93" t="s">
        <v>5052</v>
      </c>
      <c r="D61" s="93" t="str">
        <f t="shared" si="1"/>
        <v>Vadthiya Santhosh Naik</v>
      </c>
      <c r="E61" s="93" t="s">
        <v>5053</v>
      </c>
      <c r="F61" s="73" t="s">
        <v>4814</v>
      </c>
      <c r="G61" s="4" t="s">
        <v>22</v>
      </c>
      <c r="H61" s="4">
        <v>2022.0</v>
      </c>
      <c r="I61" s="53" t="str">
        <f t="shared" si="2"/>
        <v>60AIPRT2022</v>
      </c>
      <c r="J61" s="54" t="s">
        <v>4815</v>
      </c>
      <c r="K61" s="5" t="s">
        <v>24</v>
      </c>
      <c r="L61" s="4" t="s">
        <v>5054</v>
      </c>
      <c r="M61" s="55" t="s">
        <v>5055</v>
      </c>
      <c r="N61" s="56" t="str">
        <f>HYPERLINK("https://drive.google.com/file/d/19iCOemL8DSXyErUa4oaTNA3MqM3Zj8Pg/view?usp=drivesdk","60AIPRT2022")</f>
        <v>60AIPRT2022</v>
      </c>
      <c r="O61" s="4" t="s">
        <v>949</v>
      </c>
    </row>
    <row r="62">
      <c r="A62" s="93">
        <v>61.0</v>
      </c>
      <c r="B62" s="93" t="s">
        <v>5051</v>
      </c>
      <c r="C62" s="93" t="s">
        <v>5056</v>
      </c>
      <c r="D62" s="93" t="str">
        <f t="shared" si="1"/>
        <v>Blessysrikanth</v>
      </c>
      <c r="E62" s="93" t="s">
        <v>5057</v>
      </c>
      <c r="F62" s="73" t="s">
        <v>4814</v>
      </c>
      <c r="G62" s="4" t="s">
        <v>22</v>
      </c>
      <c r="H62" s="4">
        <v>2022.0</v>
      </c>
      <c r="I62" s="53" t="str">
        <f t="shared" si="2"/>
        <v>61AIPRT2022</v>
      </c>
      <c r="J62" s="54" t="s">
        <v>4815</v>
      </c>
      <c r="K62" s="5" t="s">
        <v>24</v>
      </c>
      <c r="L62" s="4" t="s">
        <v>5058</v>
      </c>
      <c r="M62" s="55" t="s">
        <v>5059</v>
      </c>
      <c r="N62" s="56" t="str">
        <f>HYPERLINK("https://drive.google.com/file/d/1YTrNitlxPNjOh_sB7WcWV1k1vddRCgVR/view?usp=drivesdk","61AIPRT2022")</f>
        <v>61AIPRT2022</v>
      </c>
      <c r="O62" s="4" t="s">
        <v>949</v>
      </c>
    </row>
    <row r="63">
      <c r="A63" s="93">
        <v>62.0</v>
      </c>
      <c r="B63" s="93" t="s">
        <v>5060</v>
      </c>
      <c r="C63" s="93" t="s">
        <v>5060</v>
      </c>
      <c r="D63" s="93" t="str">
        <f t="shared" si="1"/>
        <v>Shubhangi Sarvade</v>
      </c>
      <c r="E63" s="93" t="s">
        <v>5061</v>
      </c>
      <c r="F63" s="73" t="s">
        <v>4814</v>
      </c>
      <c r="G63" s="4" t="s">
        <v>22</v>
      </c>
      <c r="H63" s="4">
        <v>2022.0</v>
      </c>
      <c r="I63" s="53" t="str">
        <f t="shared" si="2"/>
        <v>62AIPRT2022</v>
      </c>
      <c r="J63" s="54" t="s">
        <v>4815</v>
      </c>
      <c r="K63" s="5" t="s">
        <v>24</v>
      </c>
      <c r="L63" s="4" t="s">
        <v>5062</v>
      </c>
      <c r="M63" s="55" t="s">
        <v>5063</v>
      </c>
      <c r="N63" s="56" t="str">
        <f>HYPERLINK("https://drive.google.com/file/d/1Lsa4ssf25iXdfbgBtWO5gp1DQ0hVH6sN/view?usp=drivesdk","62AIPRT2022")</f>
        <v>62AIPRT2022</v>
      </c>
      <c r="O63" s="4" t="s">
        <v>949</v>
      </c>
    </row>
    <row r="64">
      <c r="A64" s="93">
        <v>63.0</v>
      </c>
      <c r="B64" s="93" t="s">
        <v>5064</v>
      </c>
      <c r="C64" s="93" t="s">
        <v>5064</v>
      </c>
      <c r="D64" s="93" t="str">
        <f t="shared" si="1"/>
        <v>Tina Goel</v>
      </c>
      <c r="E64" s="93" t="s">
        <v>5065</v>
      </c>
      <c r="F64" s="73" t="s">
        <v>4814</v>
      </c>
      <c r="G64" s="4" t="s">
        <v>22</v>
      </c>
      <c r="H64" s="4">
        <v>2022.0</v>
      </c>
      <c r="I64" s="53" t="str">
        <f t="shared" si="2"/>
        <v>63AIPRT2022</v>
      </c>
      <c r="J64" s="54" t="s">
        <v>4815</v>
      </c>
      <c r="K64" s="5" t="s">
        <v>24</v>
      </c>
      <c r="L64" s="4" t="s">
        <v>5066</v>
      </c>
      <c r="M64" s="55" t="s">
        <v>5067</v>
      </c>
      <c r="N64" s="56" t="str">
        <f>HYPERLINK("https://drive.google.com/file/d/1aXENjJ1x61V5fg4trbZDsA5i_UWxLVMK/view?usp=drivesdk","63AIPRT2022")</f>
        <v>63AIPRT2022</v>
      </c>
      <c r="O64" s="4" t="s">
        <v>976</v>
      </c>
    </row>
    <row r="65">
      <c r="A65" s="93">
        <v>64.0</v>
      </c>
      <c r="B65" s="93" t="s">
        <v>5068</v>
      </c>
      <c r="C65" s="93" t="s">
        <v>56</v>
      </c>
      <c r="D65" s="93" t="str">
        <f t="shared" si="1"/>
        <v>Harrithha</v>
      </c>
      <c r="E65" s="93" t="s">
        <v>58</v>
      </c>
      <c r="F65" s="73" t="s">
        <v>4814</v>
      </c>
      <c r="G65" s="4" t="s">
        <v>22</v>
      </c>
      <c r="H65" s="4">
        <v>2022.0</v>
      </c>
      <c r="I65" s="53" t="str">
        <f t="shared" si="2"/>
        <v>64AIPRT2022</v>
      </c>
      <c r="J65" s="54" t="s">
        <v>4815</v>
      </c>
      <c r="K65" s="5" t="s">
        <v>24</v>
      </c>
      <c r="L65" s="4" t="s">
        <v>5069</v>
      </c>
      <c r="M65" s="55" t="s">
        <v>5070</v>
      </c>
      <c r="N65" s="56" t="str">
        <f>HYPERLINK("https://drive.google.com/file/d/1sxs6VGgzjZmg-_t7RHvpSXyaHfnnzu-3/view?usp=drivesdk","64AIPRT2022")</f>
        <v>64AIPRT2022</v>
      </c>
      <c r="O65" s="4" t="s">
        <v>976</v>
      </c>
    </row>
    <row r="66">
      <c r="A66" s="93">
        <v>65.0</v>
      </c>
      <c r="B66" s="93" t="s">
        <v>5068</v>
      </c>
      <c r="C66" s="93" t="s">
        <v>653</v>
      </c>
      <c r="D66" s="93" t="str">
        <f t="shared" si="1"/>
        <v>Shashank P</v>
      </c>
      <c r="E66" s="93" t="s">
        <v>226</v>
      </c>
      <c r="F66" s="73" t="s">
        <v>4814</v>
      </c>
      <c r="G66" s="4" t="s">
        <v>22</v>
      </c>
      <c r="H66" s="4">
        <v>2022.0</v>
      </c>
      <c r="I66" s="53" t="str">
        <f t="shared" si="2"/>
        <v>65AIPRT2022</v>
      </c>
      <c r="J66" s="54" t="s">
        <v>4815</v>
      </c>
      <c r="K66" s="5" t="s">
        <v>24</v>
      </c>
      <c r="L66" s="4" t="s">
        <v>5071</v>
      </c>
      <c r="M66" s="55" t="s">
        <v>5072</v>
      </c>
      <c r="N66" s="56" t="str">
        <f>HYPERLINK("https://drive.google.com/file/d/1zEXpYm2rwO0JyArRQmFdfEDagk4L888K/view?usp=drivesdk","65AIPRT2022")</f>
        <v>65AIPRT2022</v>
      </c>
      <c r="O66" s="4" t="s">
        <v>976</v>
      </c>
    </row>
    <row r="67">
      <c r="A67" s="93">
        <v>66.0</v>
      </c>
      <c r="B67" s="93" t="s">
        <v>5073</v>
      </c>
      <c r="C67" s="93" t="s">
        <v>5073</v>
      </c>
      <c r="D67" s="93" t="str">
        <f t="shared" si="1"/>
        <v>Kalaivani M</v>
      </c>
      <c r="E67" s="93" t="s">
        <v>5074</v>
      </c>
      <c r="F67" s="73" t="s">
        <v>4814</v>
      </c>
      <c r="G67" s="4" t="s">
        <v>22</v>
      </c>
      <c r="H67" s="4">
        <v>2022.0</v>
      </c>
      <c r="I67" s="53" t="str">
        <f t="shared" si="2"/>
        <v>66AIPRT2022</v>
      </c>
      <c r="J67" s="54" t="s">
        <v>4815</v>
      </c>
      <c r="K67" s="5" t="s">
        <v>24</v>
      </c>
      <c r="L67" s="4" t="s">
        <v>5075</v>
      </c>
      <c r="M67" s="55" t="s">
        <v>5076</v>
      </c>
      <c r="N67" s="56" t="str">
        <f>HYPERLINK("https://drive.google.com/file/d/14qipdbwDGj_dela52C7WHS-Ejz1ChVWV/view?usp=drivesdk","66AIPRT2022")</f>
        <v>66AIPRT2022</v>
      </c>
      <c r="O67" s="4" t="s">
        <v>976</v>
      </c>
    </row>
    <row r="68">
      <c r="A68" s="93">
        <v>67.0</v>
      </c>
      <c r="B68" s="93" t="s">
        <v>5077</v>
      </c>
      <c r="C68" s="93" t="s">
        <v>5077</v>
      </c>
      <c r="D68" s="93" t="str">
        <f t="shared" si="1"/>
        <v>Harshvardhan Chavan</v>
      </c>
      <c r="E68" s="93" t="s">
        <v>5078</v>
      </c>
      <c r="F68" s="73" t="s">
        <v>4814</v>
      </c>
      <c r="G68" s="4" t="s">
        <v>22</v>
      </c>
      <c r="H68" s="4">
        <v>2022.0</v>
      </c>
      <c r="I68" s="53" t="str">
        <f t="shared" si="2"/>
        <v>67AIPRT2022</v>
      </c>
      <c r="J68" s="54" t="s">
        <v>4815</v>
      </c>
      <c r="K68" s="5" t="s">
        <v>24</v>
      </c>
      <c r="L68" s="4" t="s">
        <v>5079</v>
      </c>
      <c r="M68" s="55" t="s">
        <v>5080</v>
      </c>
      <c r="N68" s="56" t="str">
        <f>HYPERLINK("https://drive.google.com/file/d/1k7IzIBaOkhVCqACvZvHOSRD-D0geHdeQ/view?usp=drivesdk","67AIPRT2022")</f>
        <v>67AIPRT2022</v>
      </c>
      <c r="O68" s="4" t="s">
        <v>976</v>
      </c>
    </row>
    <row r="69">
      <c r="A69" s="93">
        <v>68.0</v>
      </c>
      <c r="B69" s="93" t="s">
        <v>5081</v>
      </c>
      <c r="C69" s="93" t="s">
        <v>5081</v>
      </c>
      <c r="D69" s="93" t="str">
        <f t="shared" si="1"/>
        <v>Srinivas Sai Ram Sampathirao</v>
      </c>
      <c r="E69" s="93" t="s">
        <v>5082</v>
      </c>
      <c r="F69" s="73" t="s">
        <v>4814</v>
      </c>
      <c r="G69" s="4" t="s">
        <v>22</v>
      </c>
      <c r="H69" s="4">
        <v>2022.0</v>
      </c>
      <c r="I69" s="53" t="str">
        <f t="shared" si="2"/>
        <v>68AIPRT2022</v>
      </c>
      <c r="J69" s="54" t="s">
        <v>4815</v>
      </c>
      <c r="K69" s="5" t="s">
        <v>24</v>
      </c>
      <c r="L69" s="4" t="s">
        <v>5083</v>
      </c>
      <c r="M69" s="55" t="s">
        <v>5084</v>
      </c>
      <c r="N69" s="56" t="str">
        <f>HYPERLINK("https://drive.google.com/file/d/1EOsdZDrjLRx_BvxbkLhU_dCJU1a4AYDj/view?usp=drivesdk","68AIPRT2022")</f>
        <v>68AIPRT2022</v>
      </c>
      <c r="O69" s="4" t="s">
        <v>1734</v>
      </c>
    </row>
    <row r="70">
      <c r="A70" s="93">
        <v>69.0</v>
      </c>
      <c r="B70" s="93" t="s">
        <v>5085</v>
      </c>
      <c r="C70" s="93" t="s">
        <v>5085</v>
      </c>
      <c r="D70" s="93" t="str">
        <f t="shared" si="1"/>
        <v>Shlok Patel</v>
      </c>
      <c r="E70" s="93" t="s">
        <v>5086</v>
      </c>
      <c r="F70" s="73" t="s">
        <v>4814</v>
      </c>
      <c r="G70" s="4" t="s">
        <v>22</v>
      </c>
      <c r="H70" s="4">
        <v>2022.0</v>
      </c>
      <c r="I70" s="53" t="str">
        <f t="shared" si="2"/>
        <v>69AIPRT2022</v>
      </c>
      <c r="J70" s="54" t="s">
        <v>4815</v>
      </c>
      <c r="K70" s="5" t="s">
        <v>24</v>
      </c>
      <c r="L70" s="4" t="s">
        <v>5087</v>
      </c>
      <c r="M70" s="55" t="s">
        <v>5088</v>
      </c>
      <c r="N70" s="56" t="str">
        <f>HYPERLINK("https://drive.google.com/file/d/1Up9iqOxJNm3r7xa8ZOha1ZJeXFOpcD2q/view?usp=drivesdk","69AIPRT2022")</f>
        <v>69AIPRT2022</v>
      </c>
      <c r="O70" s="4" t="s">
        <v>1734</v>
      </c>
    </row>
    <row r="71">
      <c r="A71" s="93">
        <v>70.0</v>
      </c>
      <c r="B71" s="93" t="s">
        <v>5089</v>
      </c>
      <c r="C71" s="93" t="s">
        <v>5089</v>
      </c>
      <c r="D71" s="93" t="str">
        <f t="shared" si="1"/>
        <v>Pavithra V</v>
      </c>
      <c r="E71" s="93" t="s">
        <v>5090</v>
      </c>
      <c r="F71" s="73" t="s">
        <v>4814</v>
      </c>
      <c r="G71" s="4" t="s">
        <v>22</v>
      </c>
      <c r="H71" s="4">
        <v>2022.0</v>
      </c>
      <c r="I71" s="53" t="str">
        <f t="shared" si="2"/>
        <v>70AIPRT2022</v>
      </c>
      <c r="J71" s="54" t="s">
        <v>4815</v>
      </c>
      <c r="K71" s="5" t="s">
        <v>24</v>
      </c>
      <c r="L71" s="4" t="s">
        <v>5091</v>
      </c>
      <c r="M71" s="55" t="s">
        <v>5092</v>
      </c>
      <c r="N71" s="56" t="str">
        <f>HYPERLINK("https://drive.google.com/file/d/1bdfTXGLBrPuTNCxgFHDmAh5O2n2KovLu/view?usp=drivesdk","70AIPRT2022")</f>
        <v>70AIPRT2022</v>
      </c>
      <c r="O71" s="4" t="s">
        <v>1734</v>
      </c>
    </row>
    <row r="72">
      <c r="A72" s="93">
        <v>71.0</v>
      </c>
      <c r="B72" s="93" t="s">
        <v>5093</v>
      </c>
      <c r="C72" s="93" t="s">
        <v>5093</v>
      </c>
      <c r="D72" s="93" t="str">
        <f t="shared" si="1"/>
        <v>Hritika Kathuria</v>
      </c>
      <c r="E72" s="93" t="s">
        <v>5094</v>
      </c>
      <c r="F72" s="73" t="s">
        <v>4814</v>
      </c>
      <c r="G72" s="4" t="s">
        <v>22</v>
      </c>
      <c r="H72" s="4">
        <v>2022.0</v>
      </c>
      <c r="I72" s="53" t="str">
        <f t="shared" si="2"/>
        <v>71AIPRT2022</v>
      </c>
      <c r="J72" s="54" t="s">
        <v>4815</v>
      </c>
      <c r="K72" s="5" t="s">
        <v>24</v>
      </c>
      <c r="L72" s="4" t="s">
        <v>5095</v>
      </c>
      <c r="M72" s="55" t="s">
        <v>5096</v>
      </c>
      <c r="N72" s="56" t="str">
        <f>HYPERLINK("https://drive.google.com/file/d/1FlHAHcLqG0JD37g7aUN0LC6QLJWw_UgI/view?usp=drivesdk","71AIPRT2022")</f>
        <v>71AIPRT2022</v>
      </c>
      <c r="O72" s="4" t="s">
        <v>1734</v>
      </c>
    </row>
    <row r="73">
      <c r="A73" s="93">
        <v>72.0</v>
      </c>
      <c r="B73" s="93" t="s">
        <v>5097</v>
      </c>
      <c r="C73" s="93" t="s">
        <v>5097</v>
      </c>
      <c r="D73" s="93" t="str">
        <f t="shared" si="1"/>
        <v>Himani Pant</v>
      </c>
      <c r="E73" s="93" t="s">
        <v>5098</v>
      </c>
      <c r="F73" s="73" t="s">
        <v>4814</v>
      </c>
      <c r="G73" s="4" t="s">
        <v>22</v>
      </c>
      <c r="H73" s="4">
        <v>2022.0</v>
      </c>
      <c r="I73" s="53" t="str">
        <f t="shared" si="2"/>
        <v>72AIPRT2022</v>
      </c>
      <c r="J73" s="54" t="s">
        <v>4815</v>
      </c>
      <c r="K73" s="5" t="s">
        <v>24</v>
      </c>
      <c r="L73" s="4" t="s">
        <v>5099</v>
      </c>
      <c r="M73" s="55" t="s">
        <v>5100</v>
      </c>
      <c r="N73" s="56" t="str">
        <f>HYPERLINK("https://drive.google.com/file/d/19zrrZdT5Xn6X9DIeCg9WDMp13Ugkyu1R/view?usp=drivesdk","72AIPRT2022")</f>
        <v>72AIPRT2022</v>
      </c>
      <c r="O73" s="4" t="s">
        <v>1734</v>
      </c>
    </row>
    <row r="74">
      <c r="A74" s="93">
        <v>73.0</v>
      </c>
      <c r="B74" s="93" t="s">
        <v>5101</v>
      </c>
      <c r="C74" s="93" t="s">
        <v>5101</v>
      </c>
      <c r="D74" s="93" t="str">
        <f t="shared" si="1"/>
        <v>Yash Sharma</v>
      </c>
      <c r="E74" s="93" t="s">
        <v>5102</v>
      </c>
      <c r="F74" s="73" t="s">
        <v>4814</v>
      </c>
      <c r="G74" s="4" t="s">
        <v>22</v>
      </c>
      <c r="H74" s="4">
        <v>2022.0</v>
      </c>
      <c r="I74" s="53" t="str">
        <f t="shared" si="2"/>
        <v>73AIPRT2022</v>
      </c>
      <c r="J74" s="54" t="s">
        <v>4815</v>
      </c>
      <c r="K74" s="5" t="s">
        <v>24</v>
      </c>
      <c r="L74" s="4" t="s">
        <v>5103</v>
      </c>
      <c r="M74" s="55" t="s">
        <v>5104</v>
      </c>
      <c r="N74" s="56" t="str">
        <f>HYPERLINK("https://drive.google.com/file/d/19UDUewAv0qJTrMNEQzHK2YDLth-T2GWH/view?usp=drivesdk","73AIPRT2022")</f>
        <v>73AIPRT2022</v>
      </c>
      <c r="O74" s="4" t="s">
        <v>1734</v>
      </c>
    </row>
    <row r="75">
      <c r="A75" s="93">
        <v>74.0</v>
      </c>
      <c r="B75" s="93" t="s">
        <v>5105</v>
      </c>
      <c r="C75" s="93" t="s">
        <v>5105</v>
      </c>
      <c r="D75" s="93" t="str">
        <f t="shared" si="1"/>
        <v>Rahul Saw</v>
      </c>
      <c r="E75" s="93" t="s">
        <v>5106</v>
      </c>
      <c r="F75" s="73" t="s">
        <v>4814</v>
      </c>
      <c r="G75" s="4" t="s">
        <v>22</v>
      </c>
      <c r="H75" s="4">
        <v>2022.0</v>
      </c>
      <c r="I75" s="53" t="str">
        <f t="shared" si="2"/>
        <v>74AIPRT2022</v>
      </c>
      <c r="J75" s="54" t="s">
        <v>4815</v>
      </c>
      <c r="K75" s="5" t="s">
        <v>24</v>
      </c>
      <c r="L75" s="4" t="s">
        <v>5107</v>
      </c>
      <c r="M75" s="55" t="s">
        <v>5108</v>
      </c>
      <c r="N75" s="56" t="str">
        <f>HYPERLINK("https://drive.google.com/file/d/1Ohh1tPIlGk3RReuekJ4SfreJmnuHWXB7/view?usp=drivesdk","74AIPRT2022")</f>
        <v>74AIPRT2022</v>
      </c>
      <c r="O75" s="4" t="s">
        <v>1734</v>
      </c>
    </row>
    <row r="76">
      <c r="A76" s="93">
        <v>75.0</v>
      </c>
      <c r="B76" s="93" t="s">
        <v>5109</v>
      </c>
      <c r="C76" s="93" t="s">
        <v>5109</v>
      </c>
      <c r="D76" s="93" t="str">
        <f t="shared" si="1"/>
        <v>Satakshi Mishra</v>
      </c>
      <c r="E76" s="93" t="s">
        <v>5110</v>
      </c>
      <c r="F76" s="73" t="s">
        <v>4814</v>
      </c>
      <c r="G76" s="4" t="s">
        <v>22</v>
      </c>
      <c r="H76" s="4">
        <v>2022.0</v>
      </c>
      <c r="I76" s="53" t="str">
        <f t="shared" si="2"/>
        <v>75AIPRT2022</v>
      </c>
      <c r="J76" s="54" t="s">
        <v>4815</v>
      </c>
      <c r="K76" s="5" t="s">
        <v>24</v>
      </c>
      <c r="L76" s="4" t="s">
        <v>5111</v>
      </c>
      <c r="M76" s="55" t="s">
        <v>5112</v>
      </c>
      <c r="N76" s="56" t="str">
        <f>HYPERLINK("https://drive.google.com/file/d/105Wy8GotFLqPYaQiCuvkcpTCmrw6gJOQ/view?usp=drivesdk","75AIPRT2022")</f>
        <v>75AIPRT2022</v>
      </c>
      <c r="O76" s="4" t="s">
        <v>1761</v>
      </c>
    </row>
    <row r="77">
      <c r="A77" s="93">
        <v>76.0</v>
      </c>
      <c r="B77" s="93" t="s">
        <v>5113</v>
      </c>
      <c r="C77" s="93" t="s">
        <v>5113</v>
      </c>
      <c r="D77" s="93" t="str">
        <f t="shared" si="1"/>
        <v>Ishan Gaur</v>
      </c>
      <c r="E77" s="93" t="s">
        <v>5114</v>
      </c>
      <c r="F77" s="73" t="s">
        <v>4814</v>
      </c>
      <c r="G77" s="4" t="s">
        <v>22</v>
      </c>
      <c r="H77" s="4">
        <v>2022.0</v>
      </c>
      <c r="I77" s="53" t="str">
        <f t="shared" si="2"/>
        <v>76AIPRT2022</v>
      </c>
      <c r="J77" s="54" t="s">
        <v>4815</v>
      </c>
      <c r="K77" s="5" t="s">
        <v>24</v>
      </c>
      <c r="L77" s="4" t="s">
        <v>5115</v>
      </c>
      <c r="M77" s="55" t="s">
        <v>5116</v>
      </c>
      <c r="N77" s="56" t="str">
        <f>HYPERLINK("https://drive.google.com/file/d/1WDO8ulh8jA-6NUpFNMhSP1r2m50rB1W4/view?usp=drivesdk","76AIPRT2022")</f>
        <v>76AIPRT2022</v>
      </c>
      <c r="O77" s="4" t="s">
        <v>1761</v>
      </c>
    </row>
    <row r="78">
      <c r="A78" s="93">
        <v>77.0</v>
      </c>
      <c r="B78" s="93" t="s">
        <v>5117</v>
      </c>
      <c r="C78" s="93" t="s">
        <v>5117</v>
      </c>
      <c r="D78" s="93" t="str">
        <f t="shared" si="1"/>
        <v>Priyanshu Kumar Rai</v>
      </c>
      <c r="E78" s="93" t="s">
        <v>5118</v>
      </c>
      <c r="F78" s="73" t="s">
        <v>4814</v>
      </c>
      <c r="G78" s="4" t="s">
        <v>22</v>
      </c>
      <c r="H78" s="4">
        <v>2022.0</v>
      </c>
      <c r="I78" s="53" t="str">
        <f t="shared" si="2"/>
        <v>77AIPRT2022</v>
      </c>
      <c r="J78" s="54" t="s">
        <v>4815</v>
      </c>
      <c r="K78" s="5" t="s">
        <v>24</v>
      </c>
      <c r="L78" s="4" t="s">
        <v>5119</v>
      </c>
      <c r="M78" s="55" t="s">
        <v>5120</v>
      </c>
      <c r="N78" s="56" t="str">
        <f>HYPERLINK("https://drive.google.com/file/d/1i0NAizV8Uh1fgfTev_kYloktU5D6Nqcs/view?usp=drivesdk","77AIPRT2022")</f>
        <v>77AIPRT2022</v>
      </c>
      <c r="O78" s="4" t="s">
        <v>1761</v>
      </c>
    </row>
    <row r="79">
      <c r="A79" s="93">
        <v>78.0</v>
      </c>
      <c r="B79" s="93" t="s">
        <v>5121</v>
      </c>
      <c r="C79" s="93" t="s">
        <v>5121</v>
      </c>
      <c r="D79" s="93" t="str">
        <f t="shared" si="1"/>
        <v>Alok Kumar</v>
      </c>
      <c r="E79" s="93" t="s">
        <v>5122</v>
      </c>
      <c r="F79" s="73" t="s">
        <v>4814</v>
      </c>
      <c r="G79" s="4" t="s">
        <v>22</v>
      </c>
      <c r="H79" s="4">
        <v>2022.0</v>
      </c>
      <c r="I79" s="53" t="str">
        <f t="shared" si="2"/>
        <v>78AIPRT2022</v>
      </c>
      <c r="J79" s="54" t="s">
        <v>4815</v>
      </c>
      <c r="K79" s="5" t="s">
        <v>24</v>
      </c>
      <c r="L79" s="4" t="s">
        <v>5123</v>
      </c>
      <c r="M79" s="55" t="s">
        <v>5124</v>
      </c>
      <c r="N79" s="56" t="str">
        <f>HYPERLINK("https://drive.google.com/file/d/1UikDUO9-ypBFrf2qKlhS3_swlHTvuOgY/view?usp=drivesdk","78AIPRT2022")</f>
        <v>78AIPRT2022</v>
      </c>
      <c r="O79" s="4" t="s">
        <v>1761</v>
      </c>
    </row>
    <row r="80">
      <c r="A80" s="93">
        <v>79.0</v>
      </c>
      <c r="B80" s="93" t="s">
        <v>5125</v>
      </c>
      <c r="C80" s="93" t="s">
        <v>5126</v>
      </c>
      <c r="D80" s="93" t="str">
        <f t="shared" si="1"/>
        <v>Gyan Kumar</v>
      </c>
      <c r="E80" s="93" t="s">
        <v>5127</v>
      </c>
      <c r="F80" s="73" t="s">
        <v>4814</v>
      </c>
      <c r="G80" s="4" t="s">
        <v>22</v>
      </c>
      <c r="H80" s="4">
        <v>2022.0</v>
      </c>
      <c r="I80" s="53" t="str">
        <f t="shared" si="2"/>
        <v>79AIPRT2022</v>
      </c>
      <c r="J80" s="54" t="s">
        <v>4815</v>
      </c>
      <c r="K80" s="5" t="s">
        <v>24</v>
      </c>
      <c r="L80" s="4" t="s">
        <v>5128</v>
      </c>
      <c r="M80" s="55" t="s">
        <v>5129</v>
      </c>
      <c r="N80" s="56" t="str">
        <f>HYPERLINK("https://drive.google.com/file/d/1PXc-19WSUJVwisZFcTKCkQv5-rfekIZg/view?usp=drivesdk","79AIPRT2022")</f>
        <v>79AIPRT2022</v>
      </c>
      <c r="O80" s="4" t="s">
        <v>1761</v>
      </c>
    </row>
    <row r="81">
      <c r="A81" s="93">
        <v>80.0</v>
      </c>
      <c r="B81" s="93" t="s">
        <v>5130</v>
      </c>
      <c r="C81" s="93" t="s">
        <v>3144</v>
      </c>
      <c r="D81" s="93" t="str">
        <f t="shared" si="1"/>
        <v>Lokesh</v>
      </c>
      <c r="E81" s="93" t="s">
        <v>5131</v>
      </c>
      <c r="F81" s="73" t="s">
        <v>4814</v>
      </c>
      <c r="G81" s="4" t="s">
        <v>22</v>
      </c>
      <c r="H81" s="4">
        <v>2022.0</v>
      </c>
      <c r="I81" s="53" t="str">
        <f t="shared" si="2"/>
        <v>80AIPRT2022</v>
      </c>
      <c r="J81" s="54" t="s">
        <v>4815</v>
      </c>
      <c r="K81" s="5" t="s">
        <v>24</v>
      </c>
      <c r="L81" s="4" t="s">
        <v>5132</v>
      </c>
      <c r="M81" s="55" t="s">
        <v>5133</v>
      </c>
      <c r="N81" s="56" t="str">
        <f>HYPERLINK("https://drive.google.com/file/d/1WoDuljuRkzQIEnbPIe9__gcE_VAoxafu/view?usp=drivesdk","80AIPRT2022")</f>
        <v>80AIPRT2022</v>
      </c>
      <c r="O81" s="4" t="s">
        <v>1761</v>
      </c>
    </row>
    <row r="82">
      <c r="A82" s="93">
        <v>81.0</v>
      </c>
      <c r="B82" s="93" t="s">
        <v>5130</v>
      </c>
      <c r="C82" s="93" t="s">
        <v>5134</v>
      </c>
      <c r="D82" s="93" t="str">
        <f t="shared" si="1"/>
        <v>Anandh</v>
      </c>
      <c r="E82" s="93" t="s">
        <v>5135</v>
      </c>
      <c r="F82" s="73" t="s">
        <v>4814</v>
      </c>
      <c r="G82" s="4" t="s">
        <v>22</v>
      </c>
      <c r="H82" s="4">
        <v>2022.0</v>
      </c>
      <c r="I82" s="53" t="str">
        <f t="shared" si="2"/>
        <v>81AIPRT2022</v>
      </c>
      <c r="J82" s="54" t="s">
        <v>4815</v>
      </c>
      <c r="K82" s="5" t="s">
        <v>24</v>
      </c>
      <c r="L82" s="4" t="s">
        <v>5136</v>
      </c>
      <c r="M82" s="55" t="s">
        <v>5137</v>
      </c>
      <c r="N82" s="56" t="str">
        <f>HYPERLINK("https://drive.google.com/file/d/1yFT2v4JjbhKFwuYKTCUsva-j12lW9s8U/view?usp=drivesdk","81AIPRT2022")</f>
        <v>81AIPRT2022</v>
      </c>
      <c r="O82" s="4" t="s">
        <v>1788</v>
      </c>
    </row>
    <row r="83">
      <c r="A83" s="93">
        <v>82.0</v>
      </c>
      <c r="B83" s="93" t="s">
        <v>5138</v>
      </c>
      <c r="C83" s="93" t="s">
        <v>5138</v>
      </c>
      <c r="D83" s="93" t="str">
        <f t="shared" si="1"/>
        <v>Sumedh Rajendra Jadhao</v>
      </c>
      <c r="E83" s="93" t="s">
        <v>5139</v>
      </c>
      <c r="F83" s="73" t="s">
        <v>4814</v>
      </c>
      <c r="G83" s="4" t="s">
        <v>22</v>
      </c>
      <c r="H83" s="4">
        <v>2022.0</v>
      </c>
      <c r="I83" s="53" t="str">
        <f t="shared" si="2"/>
        <v>82AIPRT2022</v>
      </c>
      <c r="J83" s="54" t="s">
        <v>4815</v>
      </c>
      <c r="K83" s="5" t="s">
        <v>24</v>
      </c>
      <c r="L83" s="4" t="s">
        <v>5140</v>
      </c>
      <c r="M83" s="55" t="s">
        <v>5141</v>
      </c>
      <c r="N83" s="56" t="str">
        <f>HYPERLINK("https://drive.google.com/file/d/1F02-G6bOOoTF9Nd8hNStImVM9q7dGsos/view?usp=drivesdk","82AIPRT2022")</f>
        <v>82AIPRT2022</v>
      </c>
      <c r="O83" s="4" t="s">
        <v>1788</v>
      </c>
    </row>
    <row r="84">
      <c r="A84" s="93">
        <v>83.0</v>
      </c>
      <c r="B84" s="93" t="s">
        <v>5142</v>
      </c>
      <c r="C84" s="93" t="s">
        <v>5142</v>
      </c>
      <c r="D84" s="93" t="str">
        <f t="shared" si="1"/>
        <v>Raj Kamal Yadav</v>
      </c>
      <c r="E84" s="93" t="s">
        <v>5143</v>
      </c>
      <c r="F84" s="73" t="s">
        <v>4814</v>
      </c>
      <c r="G84" s="4" t="s">
        <v>22</v>
      </c>
      <c r="H84" s="4">
        <v>2022.0</v>
      </c>
      <c r="I84" s="53" t="str">
        <f t="shared" si="2"/>
        <v>83AIPRT2022</v>
      </c>
      <c r="J84" s="54" t="s">
        <v>4815</v>
      </c>
      <c r="K84" s="5" t="s">
        <v>24</v>
      </c>
      <c r="L84" s="4" t="s">
        <v>5144</v>
      </c>
      <c r="M84" s="55" t="s">
        <v>5145</v>
      </c>
      <c r="N84" s="56" t="str">
        <f>HYPERLINK("https://drive.google.com/file/d/1UnUWlVdfPylQKUpB-afihWvrZwReaMyU/view?usp=drivesdk","83AIPRT2022")</f>
        <v>83AIPRT2022</v>
      </c>
      <c r="O84" s="4" t="s">
        <v>1788</v>
      </c>
    </row>
    <row r="85">
      <c r="A85" s="93">
        <v>84.0</v>
      </c>
      <c r="B85" s="93" t="s">
        <v>5146</v>
      </c>
      <c r="C85" s="93" t="s">
        <v>5146</v>
      </c>
      <c r="D85" s="93" t="str">
        <f t="shared" si="1"/>
        <v>Sonu Chourasiya</v>
      </c>
      <c r="E85" s="93" t="s">
        <v>5147</v>
      </c>
      <c r="F85" s="73" t="s">
        <v>4814</v>
      </c>
      <c r="G85" s="4" t="s">
        <v>22</v>
      </c>
      <c r="H85" s="4">
        <v>2022.0</v>
      </c>
      <c r="I85" s="53" t="str">
        <f t="shared" si="2"/>
        <v>84AIPRT2022</v>
      </c>
      <c r="J85" s="54" t="s">
        <v>4815</v>
      </c>
      <c r="K85" s="5" t="s">
        <v>24</v>
      </c>
      <c r="L85" s="4" t="s">
        <v>5148</v>
      </c>
      <c r="M85" s="55" t="s">
        <v>5149</v>
      </c>
      <c r="N85" s="56" t="str">
        <f>HYPERLINK("https://drive.google.com/file/d/19kaqXg_LsRANuEAl5urgdLaHna_GS0jv/view?usp=drivesdk","84AIPRT2022")</f>
        <v>84AIPRT2022</v>
      </c>
      <c r="O85" s="4" t="s">
        <v>1788</v>
      </c>
    </row>
    <row r="86">
      <c r="A86" s="93">
        <v>85.0</v>
      </c>
      <c r="B86" s="93" t="s">
        <v>5150</v>
      </c>
      <c r="C86" s="93" t="s">
        <v>5150</v>
      </c>
      <c r="D86" s="93" t="str">
        <f t="shared" si="1"/>
        <v>Rahul Garg</v>
      </c>
      <c r="E86" s="93" t="s">
        <v>5151</v>
      </c>
      <c r="F86" s="73" t="s">
        <v>4814</v>
      </c>
      <c r="G86" s="4" t="s">
        <v>22</v>
      </c>
      <c r="H86" s="4">
        <v>2022.0</v>
      </c>
      <c r="I86" s="53" t="str">
        <f t="shared" si="2"/>
        <v>85AIPRT2022</v>
      </c>
      <c r="J86" s="54" t="s">
        <v>4815</v>
      </c>
      <c r="K86" s="5" t="s">
        <v>24</v>
      </c>
      <c r="L86" s="4" t="s">
        <v>5152</v>
      </c>
      <c r="M86" s="55" t="s">
        <v>5153</v>
      </c>
      <c r="N86" s="56" t="str">
        <f>HYPERLINK("https://drive.google.com/file/d/1T98Tgxd_nukLtDXOQWnESjdunXBNIZoV/view?usp=drivesdk","85AIPRT2022")</f>
        <v>85AIPRT2022</v>
      </c>
      <c r="O86" s="4" t="s">
        <v>1788</v>
      </c>
    </row>
    <row r="87">
      <c r="A87" s="93">
        <v>86.0</v>
      </c>
      <c r="B87" s="93" t="s">
        <v>5154</v>
      </c>
      <c r="C87" s="93" t="s">
        <v>5155</v>
      </c>
      <c r="D87" s="93" t="str">
        <f t="shared" si="1"/>
        <v>Bhavuk Gaur</v>
      </c>
      <c r="E87" s="93" t="s">
        <v>5156</v>
      </c>
      <c r="F87" s="73" t="s">
        <v>4814</v>
      </c>
      <c r="G87" s="4" t="s">
        <v>22</v>
      </c>
      <c r="H87" s="4">
        <v>2022.0</v>
      </c>
      <c r="I87" s="53" t="str">
        <f t="shared" si="2"/>
        <v>86AIPRT2022</v>
      </c>
      <c r="J87" s="54" t="s">
        <v>4815</v>
      </c>
      <c r="K87" s="5" t="s">
        <v>24</v>
      </c>
      <c r="L87" s="4" t="s">
        <v>5157</v>
      </c>
      <c r="M87" s="55" t="s">
        <v>5158</v>
      </c>
      <c r="N87" s="56" t="str">
        <f>HYPERLINK("https://drive.google.com/file/d/1jn7PxE5FCl60JKbiaQyAA4Z6rRb3patu/view?usp=drivesdk","86AIPRT2022")</f>
        <v>86AIPRT2022</v>
      </c>
      <c r="O87" s="4" t="s">
        <v>1788</v>
      </c>
    </row>
    <row r="88">
      <c r="A88" s="93">
        <v>87.0</v>
      </c>
      <c r="B88" s="93" t="s">
        <v>5159</v>
      </c>
      <c r="C88" s="93" t="s">
        <v>5159</v>
      </c>
      <c r="D88" s="93" t="str">
        <f t="shared" si="1"/>
        <v>Bavith Bhargav D</v>
      </c>
      <c r="E88" s="93" t="s">
        <v>5160</v>
      </c>
      <c r="F88" s="73" t="s">
        <v>4814</v>
      </c>
      <c r="G88" s="4" t="s">
        <v>22</v>
      </c>
      <c r="H88" s="4">
        <v>2022.0</v>
      </c>
      <c r="I88" s="53" t="str">
        <f t="shared" si="2"/>
        <v>87AIPRT2022</v>
      </c>
      <c r="J88" s="54" t="s">
        <v>4815</v>
      </c>
      <c r="K88" s="5" t="s">
        <v>24</v>
      </c>
      <c r="L88" s="4" t="s">
        <v>5161</v>
      </c>
      <c r="M88" s="55" t="s">
        <v>5162</v>
      </c>
      <c r="N88" s="56" t="str">
        <f>HYPERLINK("https://drive.google.com/file/d/1PSRXUJ8shR9t-xncBF70F-RgZ18TMegf/view?usp=drivesdk","87AIPRT2022")</f>
        <v>87AIPRT2022</v>
      </c>
      <c r="O88" s="4" t="s">
        <v>1788</v>
      </c>
    </row>
    <row r="89">
      <c r="A89" s="93">
        <v>88.0</v>
      </c>
      <c r="B89" s="93" t="s">
        <v>5163</v>
      </c>
      <c r="C89" s="93" t="s">
        <v>5163</v>
      </c>
      <c r="D89" s="93" t="str">
        <f t="shared" si="1"/>
        <v>Mayank Anand</v>
      </c>
      <c r="E89" s="93" t="s">
        <v>5164</v>
      </c>
      <c r="F89" s="73" t="s">
        <v>4814</v>
      </c>
      <c r="G89" s="4" t="s">
        <v>22</v>
      </c>
      <c r="H89" s="4">
        <v>2022.0</v>
      </c>
      <c r="I89" s="53" t="str">
        <f t="shared" si="2"/>
        <v>88AIPRT2022</v>
      </c>
      <c r="J89" s="54" t="s">
        <v>4815</v>
      </c>
      <c r="K89" s="5" t="s">
        <v>24</v>
      </c>
      <c r="L89" s="4" t="s">
        <v>5165</v>
      </c>
      <c r="M89" s="55" t="s">
        <v>5166</v>
      </c>
      <c r="N89" s="56" t="str">
        <f>HYPERLINK("https://drive.google.com/file/d/1LMcZiIgP30A9WYiXFSm_1x_3a0p6NSwS/view?usp=drivesdk","88AIPRT2022")</f>
        <v>88AIPRT2022</v>
      </c>
      <c r="O89" s="4" t="s">
        <v>1819</v>
      </c>
    </row>
    <row r="90">
      <c r="A90" s="93">
        <v>89.0</v>
      </c>
      <c r="B90" s="93" t="s">
        <v>5167</v>
      </c>
      <c r="C90" s="93" t="s">
        <v>5167</v>
      </c>
      <c r="D90" s="93" t="str">
        <f t="shared" si="1"/>
        <v>Utkarsh Hadgekar</v>
      </c>
      <c r="E90" s="93" t="s">
        <v>5168</v>
      </c>
      <c r="F90" s="73" t="s">
        <v>4814</v>
      </c>
      <c r="G90" s="4" t="s">
        <v>22</v>
      </c>
      <c r="H90" s="4">
        <v>2022.0</v>
      </c>
      <c r="I90" s="53" t="str">
        <f t="shared" si="2"/>
        <v>89AIPRT2022</v>
      </c>
      <c r="J90" s="54" t="s">
        <v>4815</v>
      </c>
      <c r="K90" s="5" t="s">
        <v>24</v>
      </c>
      <c r="L90" s="4" t="s">
        <v>5169</v>
      </c>
      <c r="M90" s="55" t="s">
        <v>5170</v>
      </c>
      <c r="N90" s="56" t="str">
        <f>HYPERLINK("https://drive.google.com/file/d/1n8sGnAUjEnssyZtsbkerb4GoGGg0zbzG/view?usp=drivesdk","89AIPRT2022")</f>
        <v>89AIPRT2022</v>
      </c>
      <c r="O90" s="4" t="s">
        <v>1819</v>
      </c>
    </row>
    <row r="91">
      <c r="A91" s="93">
        <v>90.0</v>
      </c>
      <c r="B91" s="93" t="s">
        <v>5171</v>
      </c>
      <c r="C91" s="93" t="s">
        <v>5171</v>
      </c>
      <c r="D91" s="93" t="str">
        <f t="shared" si="1"/>
        <v>Vishal Gorakh Garje</v>
      </c>
      <c r="E91" s="93" t="s">
        <v>5172</v>
      </c>
      <c r="F91" s="73" t="s">
        <v>4814</v>
      </c>
      <c r="G91" s="4" t="s">
        <v>22</v>
      </c>
      <c r="H91" s="4">
        <v>2022.0</v>
      </c>
      <c r="I91" s="53" t="str">
        <f t="shared" si="2"/>
        <v>90AIPRT2022</v>
      </c>
      <c r="J91" s="54" t="s">
        <v>4815</v>
      </c>
      <c r="K91" s="5" t="s">
        <v>24</v>
      </c>
      <c r="L91" s="4" t="s">
        <v>5173</v>
      </c>
      <c r="M91" s="55" t="s">
        <v>5174</v>
      </c>
      <c r="N91" s="56" t="str">
        <f>HYPERLINK("https://drive.google.com/file/d/1HquhyAcoOeji1df6DLzBm7lTKNj5zcm2/view?usp=drivesdk","90AIPRT2022")</f>
        <v>90AIPRT2022</v>
      </c>
      <c r="O91" s="4" t="s">
        <v>1819</v>
      </c>
    </row>
    <row r="92">
      <c r="A92" s="93">
        <v>91.0</v>
      </c>
      <c r="B92" s="93" t="s">
        <v>528</v>
      </c>
      <c r="C92" s="93" t="s">
        <v>528</v>
      </c>
      <c r="D92" s="93" t="str">
        <f t="shared" si="1"/>
        <v>Aditya</v>
      </c>
      <c r="E92" s="93" t="s">
        <v>5175</v>
      </c>
      <c r="F92" s="73" t="s">
        <v>4814</v>
      </c>
      <c r="G92" s="4" t="s">
        <v>22</v>
      </c>
      <c r="H92" s="4">
        <v>2022.0</v>
      </c>
      <c r="I92" s="53" t="str">
        <f t="shared" si="2"/>
        <v>91AIPRT2022</v>
      </c>
      <c r="J92" s="54" t="s">
        <v>4815</v>
      </c>
      <c r="K92" s="5" t="s">
        <v>24</v>
      </c>
      <c r="L92" s="4" t="s">
        <v>5176</v>
      </c>
      <c r="M92" s="55" t="s">
        <v>5177</v>
      </c>
      <c r="N92" s="56" t="str">
        <f>HYPERLINK("https://drive.google.com/file/d/11UwWsN1hz2-zJooky34Y9qgBt9h43KKX/view?usp=drivesdk","91AIPRT2022")</f>
        <v>91AIPRT2022</v>
      </c>
      <c r="O92" s="4" t="s">
        <v>1819</v>
      </c>
    </row>
    <row r="93">
      <c r="A93" s="93">
        <v>92.0</v>
      </c>
      <c r="B93" s="93" t="s">
        <v>5178</v>
      </c>
      <c r="C93" s="93" t="s">
        <v>5178</v>
      </c>
      <c r="D93" s="93" t="str">
        <f t="shared" si="1"/>
        <v>Viral Soni</v>
      </c>
      <c r="E93" s="93" t="s">
        <v>5179</v>
      </c>
      <c r="F93" s="73" t="s">
        <v>4814</v>
      </c>
      <c r="G93" s="4" t="s">
        <v>22</v>
      </c>
      <c r="H93" s="4">
        <v>2022.0</v>
      </c>
      <c r="I93" s="53" t="str">
        <f t="shared" si="2"/>
        <v>92AIPRT2022</v>
      </c>
      <c r="J93" s="54" t="s">
        <v>4815</v>
      </c>
      <c r="K93" s="5" t="s">
        <v>24</v>
      </c>
      <c r="L93" s="4" t="s">
        <v>5180</v>
      </c>
      <c r="M93" s="55" t="s">
        <v>5181</v>
      </c>
      <c r="N93" s="56" t="str">
        <f>HYPERLINK("https://drive.google.com/file/d/1QeciAgWQcGFwm-srfVUpphMUmq6i8hNg/view?usp=drivesdk","92AIPRT2022")</f>
        <v>92AIPRT2022</v>
      </c>
      <c r="O93" s="4" t="s">
        <v>1819</v>
      </c>
    </row>
    <row r="94">
      <c r="A94" s="93">
        <v>93.0</v>
      </c>
      <c r="B94" s="93" t="s">
        <v>5182</v>
      </c>
      <c r="C94" s="93" t="s">
        <v>5182</v>
      </c>
      <c r="D94" s="93" t="str">
        <f t="shared" si="1"/>
        <v>Tanisha Kant</v>
      </c>
      <c r="E94" s="93" t="s">
        <v>5183</v>
      </c>
      <c r="F94" s="73" t="s">
        <v>4814</v>
      </c>
      <c r="G94" s="4" t="s">
        <v>22</v>
      </c>
      <c r="H94" s="4">
        <v>2022.0</v>
      </c>
      <c r="I94" s="53" t="str">
        <f t="shared" si="2"/>
        <v>93AIPRT2022</v>
      </c>
      <c r="J94" s="54" t="s">
        <v>4815</v>
      </c>
      <c r="K94" s="5" t="s">
        <v>24</v>
      </c>
      <c r="L94" s="4" t="s">
        <v>5184</v>
      </c>
      <c r="M94" s="55" t="s">
        <v>5185</v>
      </c>
      <c r="N94" s="56" t="str">
        <f>HYPERLINK("https://drive.google.com/file/d/1OiWof-0yHb7Py_jJql29ONw7p0KMy0pZ/view?usp=drivesdk","93AIPRT2022")</f>
        <v>93AIPRT2022</v>
      </c>
      <c r="O94" s="4" t="s">
        <v>1819</v>
      </c>
    </row>
    <row r="95">
      <c r="A95" s="93">
        <v>94.0</v>
      </c>
      <c r="B95" s="93" t="s">
        <v>5186</v>
      </c>
      <c r="C95" s="93" t="s">
        <v>5186</v>
      </c>
      <c r="D95" s="93" t="str">
        <f t="shared" si="1"/>
        <v>Pogunulla Pradeep</v>
      </c>
      <c r="E95" s="93" t="s">
        <v>5187</v>
      </c>
      <c r="F95" s="73" t="s">
        <v>4814</v>
      </c>
      <c r="G95" s="4" t="s">
        <v>22</v>
      </c>
      <c r="H95" s="4">
        <v>2022.0</v>
      </c>
      <c r="I95" s="53" t="str">
        <f t="shared" si="2"/>
        <v>94AIPRT2022</v>
      </c>
      <c r="J95" s="54" t="s">
        <v>4815</v>
      </c>
      <c r="K95" s="5" t="s">
        <v>24</v>
      </c>
      <c r="L95" s="4" t="s">
        <v>5188</v>
      </c>
      <c r="M95" s="55" t="s">
        <v>5189</v>
      </c>
      <c r="N95" s="56" t="str">
        <f>HYPERLINK("https://drive.google.com/file/d/1hE_nzJP-Qwf1L15_qZ6DizoFcgWRZFJ9/view?usp=drivesdk","94AIPRT2022")</f>
        <v>94AIPRT2022</v>
      </c>
      <c r="O95" s="4" t="s">
        <v>1819</v>
      </c>
    </row>
    <row r="96">
      <c r="A96" s="93">
        <v>95.0</v>
      </c>
      <c r="B96" s="93" t="s">
        <v>5190</v>
      </c>
      <c r="C96" s="93" t="s">
        <v>5190</v>
      </c>
      <c r="D96" s="93" t="str">
        <f t="shared" si="1"/>
        <v>Shashank Pandey</v>
      </c>
      <c r="E96" s="93" t="s">
        <v>5191</v>
      </c>
      <c r="F96" s="73" t="s">
        <v>4814</v>
      </c>
      <c r="G96" s="4" t="s">
        <v>22</v>
      </c>
      <c r="H96" s="4">
        <v>2022.0</v>
      </c>
      <c r="I96" s="53" t="str">
        <f t="shared" si="2"/>
        <v>95AIPRT2022</v>
      </c>
      <c r="J96" s="54" t="s">
        <v>4815</v>
      </c>
      <c r="K96" s="5" t="s">
        <v>24</v>
      </c>
      <c r="L96" s="4" t="s">
        <v>5192</v>
      </c>
      <c r="M96" s="55" t="s">
        <v>5193</v>
      </c>
      <c r="N96" s="56" t="str">
        <f>HYPERLINK("https://drive.google.com/file/d/1P7BO1VLmgM-iGxBA1fU6ybB40cQf4SGZ/view?usp=drivesdk","95AIPRT2022")</f>
        <v>95AIPRT2022</v>
      </c>
      <c r="O96" s="4" t="s">
        <v>1846</v>
      </c>
    </row>
    <row r="97">
      <c r="A97" s="93">
        <v>96.0</v>
      </c>
      <c r="B97" s="93" t="s">
        <v>5194</v>
      </c>
      <c r="C97" s="93" t="s">
        <v>5194</v>
      </c>
      <c r="D97" s="93" t="str">
        <f t="shared" si="1"/>
        <v>Nagireddy</v>
      </c>
      <c r="E97" s="93" t="s">
        <v>5195</v>
      </c>
      <c r="F97" s="73" t="s">
        <v>4814</v>
      </c>
      <c r="G97" s="4" t="s">
        <v>22</v>
      </c>
      <c r="H97" s="4">
        <v>2022.0</v>
      </c>
      <c r="I97" s="53" t="str">
        <f t="shared" si="2"/>
        <v>96AIPRT2022</v>
      </c>
      <c r="J97" s="54" t="s">
        <v>4815</v>
      </c>
      <c r="K97" s="5" t="s">
        <v>24</v>
      </c>
      <c r="L97" s="4" t="s">
        <v>5196</v>
      </c>
      <c r="M97" s="55" t="s">
        <v>5197</v>
      </c>
      <c r="N97" s="56" t="str">
        <f>HYPERLINK("https://drive.google.com/file/d/18dmcQYIFvu0GN-7WUj4qf6QlIa6vPjnd/view?usp=drivesdk","96AIPRT2022")</f>
        <v>96AIPRT2022</v>
      </c>
      <c r="O97" s="4" t="s">
        <v>1846</v>
      </c>
    </row>
    <row r="98">
      <c r="A98" s="93">
        <v>97.0</v>
      </c>
      <c r="B98" s="93" t="s">
        <v>1582</v>
      </c>
      <c r="C98" s="93" t="s">
        <v>1582</v>
      </c>
      <c r="D98" s="93" t="str">
        <f t="shared" si="1"/>
        <v>Mohammed Shaliq Irshath M</v>
      </c>
      <c r="E98" s="93" t="s">
        <v>1583</v>
      </c>
      <c r="F98" s="73" t="s">
        <v>4814</v>
      </c>
      <c r="G98" s="4" t="s">
        <v>22</v>
      </c>
      <c r="H98" s="4">
        <v>2022.0</v>
      </c>
      <c r="I98" s="53" t="str">
        <f t="shared" si="2"/>
        <v>97AIPRT2022</v>
      </c>
      <c r="J98" s="54" t="s">
        <v>4815</v>
      </c>
      <c r="K98" s="5" t="s">
        <v>24</v>
      </c>
      <c r="L98" s="4" t="s">
        <v>5198</v>
      </c>
      <c r="M98" s="55" t="s">
        <v>5199</v>
      </c>
      <c r="N98" s="56" t="str">
        <f>HYPERLINK("https://drive.google.com/file/d/1Y-U3RdvehyKbCJ_t5N_gQP-f5bkOYwtQ/view?usp=drivesdk","97AIPRT2022")</f>
        <v>97AIPRT2022</v>
      </c>
      <c r="O98" s="4" t="s">
        <v>1846</v>
      </c>
    </row>
    <row r="99">
      <c r="A99" s="93">
        <v>98.0</v>
      </c>
      <c r="B99" s="93" t="s">
        <v>5200</v>
      </c>
      <c r="C99" s="93" t="s">
        <v>5200</v>
      </c>
      <c r="D99" s="93" t="str">
        <f t="shared" si="1"/>
        <v>Vamsidhar Reddy E</v>
      </c>
      <c r="E99" s="93" t="s">
        <v>5201</v>
      </c>
      <c r="F99" s="73" t="s">
        <v>4814</v>
      </c>
      <c r="G99" s="4" t="s">
        <v>22</v>
      </c>
      <c r="H99" s="4">
        <v>2022.0</v>
      </c>
      <c r="I99" s="53" t="str">
        <f t="shared" si="2"/>
        <v>98AIPRT2022</v>
      </c>
      <c r="J99" s="54" t="s">
        <v>4815</v>
      </c>
      <c r="K99" s="5" t="s">
        <v>24</v>
      </c>
      <c r="L99" s="4" t="s">
        <v>5202</v>
      </c>
      <c r="M99" s="55" t="s">
        <v>5203</v>
      </c>
      <c r="N99" s="56" t="str">
        <f>HYPERLINK("https://drive.google.com/file/d/1bhmh3sBcsalveo_7rBFdURAfjJEdy3wP/view?usp=drivesdk","98AIPRT2022")</f>
        <v>98AIPRT2022</v>
      </c>
      <c r="O99" s="4" t="s">
        <v>1846</v>
      </c>
    </row>
    <row r="100">
      <c r="A100" s="93">
        <v>99.0</v>
      </c>
      <c r="B100" s="93" t="s">
        <v>5204</v>
      </c>
      <c r="C100" s="93" t="s">
        <v>5204</v>
      </c>
      <c r="D100" s="93" t="str">
        <f t="shared" si="1"/>
        <v>Subhasis Nanda</v>
      </c>
      <c r="E100" s="93" t="s">
        <v>5205</v>
      </c>
      <c r="F100" s="73" t="s">
        <v>4814</v>
      </c>
      <c r="G100" s="4" t="s">
        <v>22</v>
      </c>
      <c r="H100" s="4">
        <v>2022.0</v>
      </c>
      <c r="I100" s="53" t="str">
        <f t="shared" si="2"/>
        <v>99AIPRT2022</v>
      </c>
      <c r="J100" s="54" t="s">
        <v>4815</v>
      </c>
      <c r="K100" s="5" t="s">
        <v>24</v>
      </c>
      <c r="L100" s="4" t="s">
        <v>5206</v>
      </c>
      <c r="M100" s="55" t="s">
        <v>5207</v>
      </c>
      <c r="N100" s="56" t="str">
        <f>HYPERLINK("https://drive.google.com/file/d/1YLnVz4MJ0UEhILDJ01bYL3lBMY9HPs_d/view?usp=drivesdk","99AIPRT2022")</f>
        <v>99AIPRT2022</v>
      </c>
      <c r="O100" s="4" t="s">
        <v>1846</v>
      </c>
    </row>
    <row r="101">
      <c r="A101" s="93">
        <v>100.0</v>
      </c>
      <c r="B101" s="93" t="s">
        <v>5208</v>
      </c>
      <c r="C101" s="93" t="s">
        <v>5208</v>
      </c>
      <c r="D101" s="93" t="str">
        <f t="shared" si="1"/>
        <v>Aryaman Tiwari</v>
      </c>
      <c r="E101" s="93" t="s">
        <v>5209</v>
      </c>
      <c r="F101" s="73" t="s">
        <v>4814</v>
      </c>
      <c r="G101" s="4" t="s">
        <v>22</v>
      </c>
      <c r="H101" s="4">
        <v>2022.0</v>
      </c>
      <c r="I101" s="53" t="str">
        <f t="shared" si="2"/>
        <v>100AIPRT2022</v>
      </c>
      <c r="J101" s="54" t="s">
        <v>4815</v>
      </c>
      <c r="K101" s="5" t="s">
        <v>24</v>
      </c>
      <c r="L101" s="4" t="s">
        <v>5210</v>
      </c>
      <c r="M101" s="55" t="s">
        <v>5211</v>
      </c>
      <c r="N101" s="56" t="str">
        <f>HYPERLINK("https://drive.google.com/file/d/1SS7naHfhroXR50Xz3un7qonoE2AoL8Lx/view?usp=drivesdk","100AIPRT2022")</f>
        <v>100AIPRT2022</v>
      </c>
      <c r="O101" s="4" t="s">
        <v>1867</v>
      </c>
    </row>
    <row r="102">
      <c r="A102" s="93">
        <v>101.0</v>
      </c>
      <c r="B102" s="93" t="s">
        <v>5212</v>
      </c>
      <c r="C102" s="93" t="s">
        <v>5212</v>
      </c>
      <c r="D102" s="93" t="str">
        <f t="shared" si="1"/>
        <v>Priyanshu Raj</v>
      </c>
      <c r="E102" s="93" t="s">
        <v>5213</v>
      </c>
      <c r="F102" s="73" t="s">
        <v>4814</v>
      </c>
      <c r="G102" s="4" t="s">
        <v>22</v>
      </c>
      <c r="H102" s="4">
        <v>2022.0</v>
      </c>
      <c r="I102" s="53" t="str">
        <f t="shared" si="2"/>
        <v>101AIPRT2022</v>
      </c>
      <c r="J102" s="54" t="s">
        <v>4815</v>
      </c>
      <c r="K102" s="5" t="s">
        <v>24</v>
      </c>
      <c r="L102" s="4" t="s">
        <v>5214</v>
      </c>
      <c r="M102" s="55" t="s">
        <v>5215</v>
      </c>
      <c r="N102" s="56" t="str">
        <f>HYPERLINK("https://drive.google.com/file/d/1622jdrfILf9NB_oXGt4mMyDnqbfOHJz_/view?usp=drivesdk","101AIPRT2022")</f>
        <v>101AIPRT2022</v>
      </c>
      <c r="O102" s="4" t="s">
        <v>1867</v>
      </c>
    </row>
    <row r="103">
      <c r="A103" s="93">
        <v>102.0</v>
      </c>
      <c r="B103" s="93" t="s">
        <v>5216</v>
      </c>
      <c r="C103" s="93" t="s">
        <v>5216</v>
      </c>
      <c r="D103" s="93" t="str">
        <f t="shared" si="1"/>
        <v>Rahul Saxena</v>
      </c>
      <c r="E103" s="93" t="s">
        <v>5217</v>
      </c>
      <c r="F103" s="73" t="s">
        <v>4814</v>
      </c>
      <c r="G103" s="4" t="s">
        <v>22</v>
      </c>
      <c r="H103" s="4">
        <v>2022.0</v>
      </c>
      <c r="I103" s="53" t="str">
        <f t="shared" si="2"/>
        <v>102AIPRT2022</v>
      </c>
      <c r="J103" s="54" t="s">
        <v>4815</v>
      </c>
      <c r="K103" s="5" t="s">
        <v>24</v>
      </c>
      <c r="L103" s="4" t="s">
        <v>5218</v>
      </c>
      <c r="M103" s="55" t="s">
        <v>5219</v>
      </c>
      <c r="N103" s="56" t="str">
        <f>HYPERLINK("https://drive.google.com/file/d/1q0CJgkG31cw0LAFXmA54G_RbEY7avd7b/view?usp=drivesdk","102AIPRT2022")</f>
        <v>102AIPRT2022</v>
      </c>
      <c r="O103" s="4" t="s">
        <v>1867</v>
      </c>
    </row>
    <row r="104">
      <c r="A104" s="93">
        <v>103.0</v>
      </c>
      <c r="B104" s="93" t="s">
        <v>5220</v>
      </c>
      <c r="C104" s="93" t="s">
        <v>5220</v>
      </c>
      <c r="D104" s="93" t="str">
        <f t="shared" si="1"/>
        <v>Manoranjan Sinha</v>
      </c>
      <c r="E104" s="93" t="s">
        <v>5221</v>
      </c>
      <c r="F104" s="73" t="s">
        <v>4814</v>
      </c>
      <c r="G104" s="4" t="s">
        <v>22</v>
      </c>
      <c r="H104" s="4">
        <v>2022.0</v>
      </c>
      <c r="I104" s="53" t="str">
        <f t="shared" si="2"/>
        <v>103AIPRT2022</v>
      </c>
      <c r="J104" s="54" t="s">
        <v>4815</v>
      </c>
      <c r="K104" s="5" t="s">
        <v>24</v>
      </c>
      <c r="L104" s="4" t="s">
        <v>5222</v>
      </c>
      <c r="M104" s="55" t="s">
        <v>5223</v>
      </c>
      <c r="N104" s="56" t="str">
        <f>HYPERLINK("https://drive.google.com/file/d/1I2VuQYpJcOCIysib-atBmv5e2Sz16mwp/view?usp=drivesdk","103AIPRT2022")</f>
        <v>103AIPRT2022</v>
      </c>
      <c r="O104" s="4" t="s">
        <v>1867</v>
      </c>
    </row>
    <row r="105">
      <c r="A105" s="93">
        <v>104.0</v>
      </c>
      <c r="B105" s="93" t="s">
        <v>5224</v>
      </c>
      <c r="C105" s="93" t="s">
        <v>5224</v>
      </c>
      <c r="D105" s="93" t="str">
        <f t="shared" si="1"/>
        <v>Subran Singh Patel</v>
      </c>
      <c r="E105" s="93" t="s">
        <v>5225</v>
      </c>
      <c r="F105" s="73" t="s">
        <v>4814</v>
      </c>
      <c r="G105" s="4" t="s">
        <v>22</v>
      </c>
      <c r="H105" s="4">
        <v>2022.0</v>
      </c>
      <c r="I105" s="53" t="str">
        <f t="shared" si="2"/>
        <v>104AIPRT2022</v>
      </c>
      <c r="J105" s="54" t="s">
        <v>4815</v>
      </c>
      <c r="K105" s="5" t="s">
        <v>24</v>
      </c>
      <c r="L105" s="4" t="s">
        <v>5226</v>
      </c>
      <c r="M105" s="55" t="s">
        <v>5227</v>
      </c>
      <c r="N105" s="56" t="str">
        <f>HYPERLINK("https://drive.google.com/file/d/17Zz_ahuWxnUv9-ok5B3doS-TVBer0rip/view?usp=drivesdk","104AIPRT2022")</f>
        <v>104AIPRT2022</v>
      </c>
      <c r="O105" s="4" t="s">
        <v>1867</v>
      </c>
    </row>
    <row r="106">
      <c r="A106" s="93">
        <v>105.0</v>
      </c>
      <c r="B106" s="93" t="s">
        <v>5228</v>
      </c>
      <c r="C106" s="93" t="s">
        <v>5228</v>
      </c>
      <c r="D106" s="93" t="str">
        <f t="shared" si="1"/>
        <v>Ridhi Jain</v>
      </c>
      <c r="E106" s="93" t="s">
        <v>5229</v>
      </c>
      <c r="F106" s="73" t="s">
        <v>4814</v>
      </c>
      <c r="G106" s="4" t="s">
        <v>22</v>
      </c>
      <c r="H106" s="4">
        <v>2022.0</v>
      </c>
      <c r="I106" s="53" t="str">
        <f t="shared" si="2"/>
        <v>105AIPRT2022</v>
      </c>
      <c r="J106" s="54" t="s">
        <v>4815</v>
      </c>
      <c r="K106" s="5" t="s">
        <v>24</v>
      </c>
      <c r="L106" s="4" t="s">
        <v>5230</v>
      </c>
      <c r="M106" s="55" t="s">
        <v>5231</v>
      </c>
      <c r="N106" s="56" t="str">
        <f>HYPERLINK("https://drive.google.com/file/d/18i_BrI9UtN7vd2mbCmoQ_dr8HoVbqYgl/view?usp=drivesdk","105AIPRT2022")</f>
        <v>105AIPRT2022</v>
      </c>
      <c r="O106" s="4" t="s">
        <v>1867</v>
      </c>
    </row>
    <row r="107">
      <c r="A107" s="93">
        <v>106.0</v>
      </c>
      <c r="B107" s="93" t="s">
        <v>5232</v>
      </c>
      <c r="C107" s="93" t="s">
        <v>5232</v>
      </c>
      <c r="D107" s="93" t="str">
        <f t="shared" si="1"/>
        <v>Bhoj Pratap Rajwade</v>
      </c>
      <c r="E107" s="93" t="s">
        <v>5233</v>
      </c>
      <c r="F107" s="73" t="s">
        <v>4814</v>
      </c>
      <c r="G107" s="4" t="s">
        <v>22</v>
      </c>
      <c r="H107" s="4">
        <v>2022.0</v>
      </c>
      <c r="I107" s="53" t="str">
        <f t="shared" si="2"/>
        <v>106AIPRT2022</v>
      </c>
      <c r="J107" s="54" t="s">
        <v>4815</v>
      </c>
      <c r="K107" s="5" t="s">
        <v>24</v>
      </c>
      <c r="L107" s="4" t="s">
        <v>5234</v>
      </c>
      <c r="M107" s="55" t="s">
        <v>5235</v>
      </c>
      <c r="N107" s="56" t="str">
        <f>HYPERLINK("https://drive.google.com/file/d/1DYIz_8oL8dnnzdjll4hR9Dg8FxBSrmi5/view?usp=drivesdk","106AIPRT2022")</f>
        <v>106AIPRT2022</v>
      </c>
      <c r="O107" s="4" t="s">
        <v>1899</v>
      </c>
    </row>
    <row r="108">
      <c r="A108" s="93">
        <v>107.0</v>
      </c>
      <c r="B108" s="93" t="s">
        <v>5236</v>
      </c>
      <c r="C108" s="93" t="s">
        <v>5236</v>
      </c>
      <c r="D108" s="93" t="str">
        <f t="shared" si="1"/>
        <v>Sambhrant Dora</v>
      </c>
      <c r="E108" s="93" t="s">
        <v>5237</v>
      </c>
      <c r="F108" s="73" t="s">
        <v>4814</v>
      </c>
      <c r="G108" s="4" t="s">
        <v>22</v>
      </c>
      <c r="H108" s="4">
        <v>2022.0</v>
      </c>
      <c r="I108" s="53" t="str">
        <f t="shared" si="2"/>
        <v>107AIPRT2022</v>
      </c>
      <c r="J108" s="54" t="s">
        <v>4815</v>
      </c>
      <c r="K108" s="5" t="s">
        <v>24</v>
      </c>
      <c r="L108" s="4" t="s">
        <v>5238</v>
      </c>
      <c r="M108" s="55" t="s">
        <v>5239</v>
      </c>
      <c r="N108" s="56" t="str">
        <f>HYPERLINK("https://drive.google.com/file/d/1ubnTL2IU3eCL8lyQrrbQoiOGwTjxhEN9/view?usp=drivesdk","107AIPRT2022")</f>
        <v>107AIPRT2022</v>
      </c>
      <c r="O108" s="4" t="s">
        <v>1899</v>
      </c>
    </row>
    <row r="109">
      <c r="A109" s="93">
        <v>108.0</v>
      </c>
      <c r="B109" s="93" t="s">
        <v>5240</v>
      </c>
      <c r="C109" s="93" t="s">
        <v>5240</v>
      </c>
      <c r="D109" s="93" t="str">
        <f t="shared" si="1"/>
        <v>Ritika Singh</v>
      </c>
      <c r="E109" s="93" t="s">
        <v>5241</v>
      </c>
      <c r="F109" s="73" t="s">
        <v>4814</v>
      </c>
      <c r="G109" s="4" t="s">
        <v>22</v>
      </c>
      <c r="H109" s="4">
        <v>2022.0</v>
      </c>
      <c r="I109" s="53" t="str">
        <f t="shared" si="2"/>
        <v>108AIPRT2022</v>
      </c>
      <c r="J109" s="54" t="s">
        <v>4815</v>
      </c>
      <c r="K109" s="5" t="s">
        <v>24</v>
      </c>
      <c r="L109" s="4" t="s">
        <v>5242</v>
      </c>
      <c r="M109" s="55" t="s">
        <v>5243</v>
      </c>
      <c r="N109" s="56" t="str">
        <f>HYPERLINK("https://drive.google.com/file/d/1Az8or9JGGBhIze1ht93d63kg2JZ5MC_7/view?usp=drivesdk","108AIPRT2022")</f>
        <v>108AIPRT2022</v>
      </c>
      <c r="O109" s="4" t="s">
        <v>1899</v>
      </c>
    </row>
    <row r="110">
      <c r="A110" s="93">
        <v>109.0</v>
      </c>
      <c r="B110" s="93" t="s">
        <v>5244</v>
      </c>
      <c r="C110" s="93" t="s">
        <v>5245</v>
      </c>
      <c r="D110" s="93" t="str">
        <f t="shared" si="1"/>
        <v>Rohit Kumar Sharma</v>
      </c>
      <c r="E110" s="93" t="s">
        <v>5246</v>
      </c>
      <c r="F110" s="73" t="s">
        <v>4814</v>
      </c>
      <c r="G110" s="4" t="s">
        <v>22</v>
      </c>
      <c r="H110" s="4">
        <v>2022.0</v>
      </c>
      <c r="I110" s="53" t="str">
        <f t="shared" si="2"/>
        <v>109AIPRT2022</v>
      </c>
      <c r="J110" s="54" t="s">
        <v>4815</v>
      </c>
      <c r="K110" s="5" t="s">
        <v>24</v>
      </c>
      <c r="L110" s="4" t="s">
        <v>5247</v>
      </c>
      <c r="M110" s="55" t="s">
        <v>5248</v>
      </c>
      <c r="N110" s="56" t="str">
        <f>HYPERLINK("https://drive.google.com/file/d/1NrjrbNy5imsXFwA1QWfJsEEzaxSNrvCB/view?usp=drivesdk","109AIPRT2022")</f>
        <v>109AIPRT2022</v>
      </c>
      <c r="O110" s="4" t="s">
        <v>1899</v>
      </c>
    </row>
    <row r="111">
      <c r="A111" s="93">
        <v>110.0</v>
      </c>
      <c r="B111" s="93" t="s">
        <v>5249</v>
      </c>
      <c r="C111" s="93" t="s">
        <v>5249</v>
      </c>
      <c r="D111" s="93" t="str">
        <f t="shared" si="1"/>
        <v>H072 Paras Leela</v>
      </c>
      <c r="E111" s="93" t="s">
        <v>5250</v>
      </c>
      <c r="F111" s="73" t="s">
        <v>4814</v>
      </c>
      <c r="G111" s="4" t="s">
        <v>22</v>
      </c>
      <c r="H111" s="4">
        <v>2022.0</v>
      </c>
      <c r="I111" s="53" t="str">
        <f t="shared" si="2"/>
        <v>110AIPRT2022</v>
      </c>
      <c r="J111" s="54" t="s">
        <v>4815</v>
      </c>
      <c r="K111" s="5" t="s">
        <v>24</v>
      </c>
      <c r="L111" s="4" t="s">
        <v>5251</v>
      </c>
      <c r="M111" s="55" t="s">
        <v>5252</v>
      </c>
      <c r="N111" s="56" t="str">
        <f>HYPERLINK("https://drive.google.com/file/d/1JMb8SnkD37--LOYWTy3aLk2np8ftzitx/view?usp=drivesdk","110AIPRT2022")</f>
        <v>110AIPRT2022</v>
      </c>
      <c r="O111" s="4" t="s">
        <v>1899</v>
      </c>
    </row>
    <row r="112">
      <c r="A112" s="93">
        <v>111.0</v>
      </c>
      <c r="B112" s="93" t="s">
        <v>5253</v>
      </c>
      <c r="C112" s="93" t="s">
        <v>5253</v>
      </c>
      <c r="D112" s="93" t="str">
        <f t="shared" si="1"/>
        <v>Asif Bagwan</v>
      </c>
      <c r="E112" s="93" t="s">
        <v>5254</v>
      </c>
      <c r="F112" s="73" t="s">
        <v>4814</v>
      </c>
      <c r="G112" s="4" t="s">
        <v>22</v>
      </c>
      <c r="H112" s="4">
        <v>2022.0</v>
      </c>
      <c r="I112" s="53" t="str">
        <f t="shared" si="2"/>
        <v>111AIPRT2022</v>
      </c>
      <c r="J112" s="54" t="s">
        <v>4815</v>
      </c>
      <c r="K112" s="5" t="s">
        <v>24</v>
      </c>
      <c r="L112" s="4" t="s">
        <v>5255</v>
      </c>
      <c r="M112" s="55" t="s">
        <v>5256</v>
      </c>
      <c r="N112" s="56" t="str">
        <f>HYPERLINK("https://drive.google.com/file/d/1ee13BBF0_JcrSIz7W6UV0A1hW-e3q9ZJ/view?usp=drivesdk","111AIPRT2022")</f>
        <v>111AIPRT2022</v>
      </c>
      <c r="O112" s="4" t="s">
        <v>1899</v>
      </c>
    </row>
    <row r="113">
      <c r="A113" s="93">
        <v>112.0</v>
      </c>
      <c r="B113" s="93" t="s">
        <v>5257</v>
      </c>
      <c r="C113" s="93" t="s">
        <v>5257</v>
      </c>
      <c r="D113" s="93" t="str">
        <f t="shared" si="1"/>
        <v>Umang Sahu</v>
      </c>
      <c r="E113" s="93" t="s">
        <v>5258</v>
      </c>
      <c r="F113" s="73" t="s">
        <v>4814</v>
      </c>
      <c r="G113" s="4" t="s">
        <v>22</v>
      </c>
      <c r="H113" s="4">
        <v>2022.0</v>
      </c>
      <c r="I113" s="53" t="str">
        <f t="shared" si="2"/>
        <v>112AIPRT2022</v>
      </c>
      <c r="J113" s="54" t="s">
        <v>4815</v>
      </c>
      <c r="K113" s="5" t="s">
        <v>24</v>
      </c>
      <c r="L113" s="4" t="s">
        <v>5259</v>
      </c>
      <c r="M113" s="55" t="s">
        <v>5260</v>
      </c>
      <c r="N113" s="56" t="str">
        <f>HYPERLINK("https://drive.google.com/file/d/1PEet7PbV0ipTKU7VWfw-SzrzeIgo-kmr/view?usp=drivesdk","112AIPRT2022")</f>
        <v>112AIPRT2022</v>
      </c>
      <c r="O113" s="4" t="s">
        <v>1899</v>
      </c>
    </row>
    <row r="114">
      <c r="A114" s="93">
        <v>113.0</v>
      </c>
      <c r="B114" s="93" t="s">
        <v>5261</v>
      </c>
      <c r="C114" s="93" t="s">
        <v>5261</v>
      </c>
      <c r="D114" s="93" t="str">
        <f t="shared" si="1"/>
        <v>Nafis Anwar</v>
      </c>
      <c r="E114" s="93" t="s">
        <v>5262</v>
      </c>
      <c r="F114" s="73" t="s">
        <v>4814</v>
      </c>
      <c r="G114" s="4" t="s">
        <v>22</v>
      </c>
      <c r="H114" s="4">
        <v>2022.0</v>
      </c>
      <c r="I114" s="53" t="str">
        <f t="shared" si="2"/>
        <v>113AIPRT2022</v>
      </c>
      <c r="J114" s="54" t="s">
        <v>4815</v>
      </c>
      <c r="K114" s="5" t="s">
        <v>24</v>
      </c>
      <c r="L114" s="4" t="s">
        <v>5263</v>
      </c>
      <c r="M114" s="55" t="s">
        <v>5264</v>
      </c>
      <c r="N114" s="56" t="str">
        <f>HYPERLINK("https://drive.google.com/file/d/1SNmQ6d-eVJYKZkL3G5wBKkfvSX82xpwf/view?usp=drivesdk","113AIPRT2022")</f>
        <v>113AIPRT2022</v>
      </c>
      <c r="O114" s="4" t="s">
        <v>1927</v>
      </c>
    </row>
    <row r="115">
      <c r="A115" s="93">
        <v>114.0</v>
      </c>
      <c r="B115" s="93" t="s">
        <v>5265</v>
      </c>
      <c r="C115" s="93" t="s">
        <v>5266</v>
      </c>
      <c r="D115" s="93" t="str">
        <f t="shared" si="1"/>
        <v>Anshuman Singh Raghuvanshi</v>
      </c>
      <c r="E115" s="93" t="s">
        <v>5267</v>
      </c>
      <c r="F115" s="73" t="s">
        <v>4814</v>
      </c>
      <c r="G115" s="4" t="s">
        <v>22</v>
      </c>
      <c r="H115" s="4">
        <v>2022.0</v>
      </c>
      <c r="I115" s="53" t="str">
        <f t="shared" si="2"/>
        <v>114AIPRT2022</v>
      </c>
      <c r="J115" s="54" t="s">
        <v>4815</v>
      </c>
      <c r="K115" s="5" t="s">
        <v>24</v>
      </c>
      <c r="L115" s="4" t="s">
        <v>5268</v>
      </c>
      <c r="M115" s="55" t="s">
        <v>5269</v>
      </c>
      <c r="N115" s="56" t="str">
        <f>HYPERLINK("https://drive.google.com/file/d/1G9Nlcp5Qnulg9grmndJbATe9nqweIVvU/view?usp=drivesdk","114AIPRT2022")</f>
        <v>114AIPRT2022</v>
      </c>
      <c r="O115" s="4" t="s">
        <v>1927</v>
      </c>
    </row>
    <row r="116">
      <c r="A116" s="93">
        <v>115.0</v>
      </c>
      <c r="B116" s="93" t="s">
        <v>1586</v>
      </c>
      <c r="C116" s="93" t="s">
        <v>1586</v>
      </c>
      <c r="D116" s="93" t="str">
        <f t="shared" si="1"/>
        <v>Sureshkumar B</v>
      </c>
      <c r="E116" s="93" t="s">
        <v>1587</v>
      </c>
      <c r="F116" s="73" t="s">
        <v>4814</v>
      </c>
      <c r="G116" s="4" t="s">
        <v>22</v>
      </c>
      <c r="H116" s="4">
        <v>2022.0</v>
      </c>
      <c r="I116" s="53" t="str">
        <f t="shared" si="2"/>
        <v>115AIPRT2022</v>
      </c>
      <c r="J116" s="54" t="s">
        <v>4815</v>
      </c>
      <c r="K116" s="5" t="s">
        <v>24</v>
      </c>
      <c r="L116" s="4" t="s">
        <v>5270</v>
      </c>
      <c r="M116" s="55" t="s">
        <v>5271</v>
      </c>
      <c r="N116" s="56" t="str">
        <f>HYPERLINK("https://drive.google.com/file/d/1GEFG0P6AdC66oovzmN_e8hgwFjtsSujc/view?usp=drivesdk","115AIPRT2022")</f>
        <v>115AIPRT2022</v>
      </c>
      <c r="O116" s="4" t="s">
        <v>1927</v>
      </c>
    </row>
    <row r="117">
      <c r="A117" s="93">
        <v>116.0</v>
      </c>
      <c r="B117" s="93" t="s">
        <v>5272</v>
      </c>
      <c r="C117" s="93" t="s">
        <v>5272</v>
      </c>
      <c r="D117" s="93" t="str">
        <f t="shared" si="1"/>
        <v>Yash Lokhande</v>
      </c>
      <c r="E117" s="93" t="s">
        <v>5273</v>
      </c>
      <c r="F117" s="73" t="s">
        <v>4814</v>
      </c>
      <c r="G117" s="4" t="s">
        <v>22</v>
      </c>
      <c r="H117" s="4">
        <v>2022.0</v>
      </c>
      <c r="I117" s="53" t="str">
        <f t="shared" si="2"/>
        <v>116AIPRT2022</v>
      </c>
      <c r="J117" s="54" t="s">
        <v>4815</v>
      </c>
      <c r="K117" s="5" t="s">
        <v>24</v>
      </c>
      <c r="L117" s="4" t="s">
        <v>5274</v>
      </c>
      <c r="M117" s="55" t="s">
        <v>5275</v>
      </c>
      <c r="N117" s="56" t="str">
        <f>HYPERLINK("https://drive.google.com/file/d/119c1SmMgO99SdQZEMWbhdBSt_rNUkrkg/view?usp=drivesdk","116AIPRT2022")</f>
        <v>116AIPRT2022</v>
      </c>
      <c r="O117" s="4" t="s">
        <v>1927</v>
      </c>
    </row>
    <row r="118">
      <c r="A118" s="93">
        <v>117.0</v>
      </c>
      <c r="B118" s="93" t="s">
        <v>5276</v>
      </c>
      <c r="C118" s="93" t="s">
        <v>5276</v>
      </c>
      <c r="D118" s="93" t="str">
        <f t="shared" si="1"/>
        <v>Tejaswi Poornima</v>
      </c>
      <c r="E118" s="93" t="s">
        <v>5277</v>
      </c>
      <c r="F118" s="73" t="s">
        <v>4814</v>
      </c>
      <c r="G118" s="4" t="s">
        <v>22</v>
      </c>
      <c r="H118" s="4">
        <v>2022.0</v>
      </c>
      <c r="I118" s="53" t="str">
        <f t="shared" si="2"/>
        <v>117AIPRT2022</v>
      </c>
      <c r="J118" s="54" t="s">
        <v>4815</v>
      </c>
      <c r="K118" s="5" t="s">
        <v>24</v>
      </c>
      <c r="L118" s="4" t="s">
        <v>5278</v>
      </c>
      <c r="M118" s="55" t="s">
        <v>5279</v>
      </c>
      <c r="N118" s="56" t="str">
        <f>HYPERLINK("https://drive.google.com/file/d/1a6L78jhtaWBeLc-ZzRv1t2IDI14a3V3Q/view?usp=drivesdk","117AIPRT2022")</f>
        <v>117AIPRT2022</v>
      </c>
      <c r="O118" s="4" t="s">
        <v>1927</v>
      </c>
    </row>
    <row r="119">
      <c r="A119" s="93">
        <v>118.0</v>
      </c>
      <c r="B119" s="93" t="s">
        <v>5280</v>
      </c>
      <c r="C119" s="93" t="s">
        <v>5280</v>
      </c>
      <c r="D119" s="93" t="str">
        <f t="shared" si="1"/>
        <v>Piyush Gaur</v>
      </c>
      <c r="E119" s="93" t="s">
        <v>5281</v>
      </c>
      <c r="F119" s="73" t="s">
        <v>4814</v>
      </c>
      <c r="G119" s="4" t="s">
        <v>22</v>
      </c>
      <c r="H119" s="4">
        <v>2022.0</v>
      </c>
      <c r="I119" s="53" t="str">
        <f t="shared" si="2"/>
        <v>118AIPRT2022</v>
      </c>
      <c r="J119" s="54" t="s">
        <v>4815</v>
      </c>
      <c r="K119" s="5" t="s">
        <v>24</v>
      </c>
      <c r="L119" s="4" t="s">
        <v>5282</v>
      </c>
      <c r="M119" s="55" t="s">
        <v>5283</v>
      </c>
      <c r="N119" s="56" t="str">
        <f>HYPERLINK("https://drive.google.com/file/d/1LNA6nGUODfKA2iTYkhxIFWKQLebSR0QT/view?usp=drivesdk","118AIPRT2022")</f>
        <v>118AIPRT2022</v>
      </c>
      <c r="O119" s="4" t="s">
        <v>1927</v>
      </c>
    </row>
    <row r="120">
      <c r="A120" s="93">
        <v>119.0</v>
      </c>
      <c r="B120" s="93" t="s">
        <v>5284</v>
      </c>
      <c r="C120" s="93" t="s">
        <v>5284</v>
      </c>
      <c r="D120" s="93" t="str">
        <f t="shared" si="1"/>
        <v>Shamanth R</v>
      </c>
      <c r="E120" s="93" t="s">
        <v>5285</v>
      </c>
      <c r="F120" s="73" t="s">
        <v>4814</v>
      </c>
      <c r="G120" s="4" t="s">
        <v>22</v>
      </c>
      <c r="H120" s="4">
        <v>2022.0</v>
      </c>
      <c r="I120" s="53" t="str">
        <f t="shared" si="2"/>
        <v>119AIPRT2022</v>
      </c>
      <c r="J120" s="54" t="s">
        <v>4815</v>
      </c>
      <c r="K120" s="5" t="s">
        <v>24</v>
      </c>
      <c r="L120" s="4" t="s">
        <v>5286</v>
      </c>
      <c r="M120" s="55" t="s">
        <v>5287</v>
      </c>
      <c r="N120" s="56" t="str">
        <f>HYPERLINK("https://drive.google.com/file/d/1AkbQtgBIaNIUfe4ZxMplgQujZ6I7-m0A/view?usp=drivesdk","119AIPRT2022")</f>
        <v>119AIPRT2022</v>
      </c>
      <c r="O120" s="4" t="s">
        <v>1927</v>
      </c>
    </row>
    <row r="121">
      <c r="A121" s="93">
        <v>120.0</v>
      </c>
      <c r="B121" s="93" t="s">
        <v>5288</v>
      </c>
      <c r="C121" s="93" t="s">
        <v>5288</v>
      </c>
      <c r="D121" s="93" t="str">
        <f t="shared" si="1"/>
        <v>Ankit Raj</v>
      </c>
      <c r="E121" s="93" t="s">
        <v>5289</v>
      </c>
      <c r="F121" s="73" t="s">
        <v>4814</v>
      </c>
      <c r="G121" s="4" t="s">
        <v>22</v>
      </c>
      <c r="H121" s="4">
        <v>2022.0</v>
      </c>
      <c r="I121" s="53" t="str">
        <f t="shared" si="2"/>
        <v>120AIPRT2022</v>
      </c>
      <c r="J121" s="54" t="s">
        <v>4815</v>
      </c>
      <c r="K121" s="5" t="s">
        <v>24</v>
      </c>
      <c r="L121" s="4" t="s">
        <v>5290</v>
      </c>
      <c r="M121" s="55" t="s">
        <v>5291</v>
      </c>
      <c r="N121" s="56" t="str">
        <f>HYPERLINK("https://drive.google.com/file/d/1OhGRfqfN8r1HOdXSBNlcHCKQV7N6HjO6/view?usp=drivesdk","120AIPRT2022")</f>
        <v>120AIPRT2022</v>
      </c>
      <c r="O121" s="4" t="s">
        <v>2720</v>
      </c>
    </row>
    <row r="122">
      <c r="A122" s="93">
        <v>121.0</v>
      </c>
      <c r="B122" s="93" t="s">
        <v>5292</v>
      </c>
      <c r="C122" s="93" t="s">
        <v>5292</v>
      </c>
      <c r="D122" s="93" t="str">
        <f t="shared" si="1"/>
        <v>Tanuj Soni</v>
      </c>
      <c r="E122" s="93" t="s">
        <v>5293</v>
      </c>
      <c r="F122" s="73" t="s">
        <v>4814</v>
      </c>
      <c r="G122" s="4" t="s">
        <v>22</v>
      </c>
      <c r="H122" s="4">
        <v>2022.0</v>
      </c>
      <c r="I122" s="53" t="str">
        <f t="shared" si="2"/>
        <v>121AIPRT2022</v>
      </c>
      <c r="J122" s="54" t="s">
        <v>4815</v>
      </c>
      <c r="K122" s="5" t="s">
        <v>24</v>
      </c>
      <c r="L122" s="4" t="s">
        <v>5294</v>
      </c>
      <c r="M122" s="55" t="s">
        <v>5295</v>
      </c>
      <c r="N122" s="56" t="str">
        <f>HYPERLINK("https://drive.google.com/file/d/10wpsRjuANrXCW_hWe4Gp6fBtllfJiTg1/view?usp=drivesdk","121AIPRT2022")</f>
        <v>121AIPRT2022</v>
      </c>
      <c r="O122" s="4" t="s">
        <v>2720</v>
      </c>
    </row>
    <row r="123">
      <c r="A123" s="93">
        <v>122.0</v>
      </c>
      <c r="B123" s="93" t="s">
        <v>5296</v>
      </c>
      <c r="C123" s="93" t="s">
        <v>5296</v>
      </c>
      <c r="D123" s="93" t="str">
        <f t="shared" si="1"/>
        <v>Pranav Pallerla</v>
      </c>
      <c r="E123" s="93" t="s">
        <v>5297</v>
      </c>
      <c r="F123" s="73" t="s">
        <v>4814</v>
      </c>
      <c r="G123" s="4" t="s">
        <v>22</v>
      </c>
      <c r="H123" s="4">
        <v>2022.0</v>
      </c>
      <c r="I123" s="53" t="str">
        <f t="shared" si="2"/>
        <v>122AIPRT2022</v>
      </c>
      <c r="J123" s="54" t="s">
        <v>4815</v>
      </c>
      <c r="K123" s="5" t="s">
        <v>24</v>
      </c>
      <c r="L123" s="4" t="s">
        <v>5298</v>
      </c>
      <c r="M123" s="55" t="s">
        <v>5299</v>
      </c>
      <c r="N123" s="56" t="str">
        <f>HYPERLINK("https://drive.google.com/file/d/10BfCWSCkopwcPoDJGZgX4TeweEkiqzxl/view?usp=drivesdk","122AIPRT2022")</f>
        <v>122AIPRT2022</v>
      </c>
      <c r="O123" s="4" t="s">
        <v>2720</v>
      </c>
    </row>
    <row r="124">
      <c r="A124" s="93">
        <v>123.0</v>
      </c>
      <c r="B124" s="93" t="s">
        <v>5300</v>
      </c>
      <c r="C124" s="93" t="s">
        <v>5300</v>
      </c>
      <c r="D124" s="93" t="str">
        <f t="shared" si="1"/>
        <v>Gaurav Kumar Vishwakarma</v>
      </c>
      <c r="E124" s="93" t="s">
        <v>5301</v>
      </c>
      <c r="F124" s="73" t="s">
        <v>4814</v>
      </c>
      <c r="G124" s="4" t="s">
        <v>22</v>
      </c>
      <c r="H124" s="4">
        <v>2022.0</v>
      </c>
      <c r="I124" s="53" t="str">
        <f t="shared" si="2"/>
        <v>123AIPRT2022</v>
      </c>
      <c r="J124" s="54" t="s">
        <v>4815</v>
      </c>
      <c r="K124" s="5" t="s">
        <v>24</v>
      </c>
      <c r="L124" s="4" t="s">
        <v>5302</v>
      </c>
      <c r="M124" s="55" t="s">
        <v>5303</v>
      </c>
      <c r="N124" s="56" t="str">
        <f>HYPERLINK("https://drive.google.com/file/d/18gT58RCYYd65KLJ57VtblNfKz5TDiut9/view?usp=drivesdk","123AIPRT2022")</f>
        <v>123AIPRT2022</v>
      </c>
      <c r="O124" s="4" t="s">
        <v>2720</v>
      </c>
    </row>
    <row r="125">
      <c r="A125" s="93">
        <v>124.0</v>
      </c>
      <c r="B125" s="93" t="s">
        <v>5304</v>
      </c>
      <c r="C125" s="93" t="s">
        <v>5305</v>
      </c>
      <c r="D125" s="93" t="str">
        <f t="shared" si="1"/>
        <v>Suryavijoy Kar</v>
      </c>
      <c r="E125" s="93" t="s">
        <v>5306</v>
      </c>
      <c r="F125" s="73" t="s">
        <v>4814</v>
      </c>
      <c r="G125" s="4" t="s">
        <v>22</v>
      </c>
      <c r="H125" s="4">
        <v>2022.0</v>
      </c>
      <c r="I125" s="53" t="str">
        <f t="shared" si="2"/>
        <v>124AIPRT2022</v>
      </c>
      <c r="J125" s="54" t="s">
        <v>4815</v>
      </c>
      <c r="K125" s="5" t="s">
        <v>24</v>
      </c>
      <c r="L125" s="4" t="s">
        <v>5307</v>
      </c>
      <c r="M125" s="55" t="s">
        <v>5308</v>
      </c>
      <c r="N125" s="56" t="str">
        <f>HYPERLINK("https://drive.google.com/file/d/1gCXFl69NT-fdSjVuls-31H4OD90oZi_q/view?usp=drivesdk","124AIPRT2022")</f>
        <v>124AIPRT2022</v>
      </c>
      <c r="O125" s="4" t="s">
        <v>2720</v>
      </c>
    </row>
    <row r="126">
      <c r="A126" s="93">
        <v>125.0</v>
      </c>
      <c r="B126" s="93" t="s">
        <v>5304</v>
      </c>
      <c r="C126" s="93" t="s">
        <v>5309</v>
      </c>
      <c r="D126" s="93" t="str">
        <f t="shared" si="1"/>
        <v>Kushagra Khatwani</v>
      </c>
      <c r="E126" s="93" t="s">
        <v>5310</v>
      </c>
      <c r="F126" s="73" t="s">
        <v>4814</v>
      </c>
      <c r="G126" s="4" t="s">
        <v>22</v>
      </c>
      <c r="H126" s="4">
        <v>2022.0</v>
      </c>
      <c r="I126" s="53" t="str">
        <f t="shared" si="2"/>
        <v>125AIPRT2022</v>
      </c>
      <c r="J126" s="54" t="s">
        <v>4815</v>
      </c>
      <c r="K126" s="5" t="s">
        <v>24</v>
      </c>
      <c r="L126" s="4" t="s">
        <v>5311</v>
      </c>
      <c r="M126" s="55" t="s">
        <v>5312</v>
      </c>
      <c r="N126" s="56" t="str">
        <f>HYPERLINK("https://drive.google.com/file/d/1TmkiAz8QhqCZ9qAvBEzmjCEAKXbqA-XE/view?usp=drivesdk","125AIPRT2022")</f>
        <v>125AIPRT2022</v>
      </c>
      <c r="O126" s="4" t="s">
        <v>2720</v>
      </c>
    </row>
    <row r="127">
      <c r="A127" s="93">
        <v>126.0</v>
      </c>
      <c r="B127" s="93" t="s">
        <v>5313</v>
      </c>
      <c r="C127" s="93" t="s">
        <v>5313</v>
      </c>
      <c r="D127" s="93" t="str">
        <f t="shared" si="1"/>
        <v>Kanhaiya Kumar Kol</v>
      </c>
      <c r="E127" s="93" t="s">
        <v>5314</v>
      </c>
      <c r="F127" s="73" t="s">
        <v>4814</v>
      </c>
      <c r="G127" s="4" t="s">
        <v>22</v>
      </c>
      <c r="H127" s="4">
        <v>2022.0</v>
      </c>
      <c r="I127" s="53" t="str">
        <f t="shared" si="2"/>
        <v>126AIPRT2022</v>
      </c>
      <c r="J127" s="54" t="s">
        <v>4815</v>
      </c>
      <c r="K127" s="5" t="s">
        <v>24</v>
      </c>
      <c r="L127" s="4" t="s">
        <v>5315</v>
      </c>
      <c r="M127" s="55" t="s">
        <v>5316</v>
      </c>
      <c r="N127" s="56" t="str">
        <f>HYPERLINK("https://drive.google.com/file/d/1iknG9nR9pZu6mPK5zm4iQ6DUKIn1BOwM/view?usp=drivesdk","126AIPRT2022")</f>
        <v>126AIPRT2022</v>
      </c>
      <c r="O127" s="4" t="s">
        <v>2720</v>
      </c>
    </row>
    <row r="128">
      <c r="A128" s="93">
        <v>127.0</v>
      </c>
      <c r="B128" s="93" t="s">
        <v>5317</v>
      </c>
      <c r="C128" s="93" t="s">
        <v>5317</v>
      </c>
      <c r="D128" s="93" t="str">
        <f t="shared" si="1"/>
        <v>Yogesh Chand Upadhyay</v>
      </c>
      <c r="E128" s="93" t="s">
        <v>5318</v>
      </c>
      <c r="F128" s="73" t="s">
        <v>4814</v>
      </c>
      <c r="G128" s="4" t="s">
        <v>22</v>
      </c>
      <c r="H128" s="4">
        <v>2022.0</v>
      </c>
      <c r="I128" s="53" t="str">
        <f t="shared" si="2"/>
        <v>127AIPRT2022</v>
      </c>
      <c r="J128" s="54" t="s">
        <v>4815</v>
      </c>
      <c r="K128" s="5" t="s">
        <v>24</v>
      </c>
      <c r="L128" s="4" t="s">
        <v>5319</v>
      </c>
      <c r="M128" s="55" t="s">
        <v>5320</v>
      </c>
      <c r="N128" s="56" t="str">
        <f>HYPERLINK("https://drive.google.com/file/d/1B56f0vbTOFZX_h1C8LjteTxzms5YN2Qd/view?usp=drivesdk","127AIPRT2022")</f>
        <v>127AIPRT2022</v>
      </c>
      <c r="O128" s="4" t="s">
        <v>2753</v>
      </c>
    </row>
    <row r="129">
      <c r="A129" s="93">
        <v>128.0</v>
      </c>
      <c r="B129" s="93" t="s">
        <v>5321</v>
      </c>
      <c r="C129" s="93" t="s">
        <v>5321</v>
      </c>
      <c r="D129" s="93" t="str">
        <f t="shared" si="1"/>
        <v>Krish Gupta</v>
      </c>
      <c r="E129" s="93" t="s">
        <v>5322</v>
      </c>
      <c r="F129" s="73" t="s">
        <v>4814</v>
      </c>
      <c r="G129" s="4" t="s">
        <v>22</v>
      </c>
      <c r="H129" s="4">
        <v>2022.0</v>
      </c>
      <c r="I129" s="53" t="str">
        <f t="shared" si="2"/>
        <v>128AIPRT2022</v>
      </c>
      <c r="J129" s="54" t="s">
        <v>4815</v>
      </c>
      <c r="K129" s="5" t="s">
        <v>24</v>
      </c>
      <c r="L129" s="4" t="s">
        <v>5323</v>
      </c>
      <c r="M129" s="55" t="s">
        <v>5324</v>
      </c>
      <c r="N129" s="56" t="str">
        <f>HYPERLINK("https://drive.google.com/file/d/17tvEyuxamX83EXCcItMdfFCc7l2w45aw/view?usp=drivesdk","128AIPRT2022")</f>
        <v>128AIPRT2022</v>
      </c>
      <c r="O129" s="4" t="s">
        <v>2753</v>
      </c>
    </row>
    <row r="130">
      <c r="A130" s="93">
        <v>129.0</v>
      </c>
      <c r="B130" s="93" t="s">
        <v>5325</v>
      </c>
      <c r="C130" s="93" t="s">
        <v>5325</v>
      </c>
      <c r="D130" s="93" t="str">
        <f t="shared" si="1"/>
        <v>Kathiresan M</v>
      </c>
      <c r="E130" s="93" t="s">
        <v>5326</v>
      </c>
      <c r="F130" s="73" t="s">
        <v>4814</v>
      </c>
      <c r="G130" s="4" t="s">
        <v>22</v>
      </c>
      <c r="H130" s="4">
        <v>2022.0</v>
      </c>
      <c r="I130" s="53" t="str">
        <f t="shared" si="2"/>
        <v>129AIPRT2022</v>
      </c>
      <c r="J130" s="54" t="s">
        <v>4815</v>
      </c>
      <c r="K130" s="5" t="s">
        <v>24</v>
      </c>
      <c r="L130" s="4" t="s">
        <v>5327</v>
      </c>
      <c r="M130" s="55" t="s">
        <v>5328</v>
      </c>
      <c r="N130" s="56" t="str">
        <f>HYPERLINK("https://drive.google.com/file/d/1snEj8Czkx0m5fNtE0nft3KqF2dHiLocZ/view?usp=drivesdk","129AIPRT2022")</f>
        <v>129AIPRT2022</v>
      </c>
      <c r="O130" s="4" t="s">
        <v>2753</v>
      </c>
    </row>
    <row r="131">
      <c r="A131" s="93">
        <v>130.0</v>
      </c>
      <c r="B131" s="93" t="s">
        <v>5329</v>
      </c>
      <c r="C131" s="93" t="s">
        <v>5329</v>
      </c>
      <c r="D131" s="93" t="str">
        <f t="shared" si="1"/>
        <v>Sonia Malik</v>
      </c>
      <c r="E131" s="93" t="s">
        <v>5330</v>
      </c>
      <c r="F131" s="73" t="s">
        <v>4814</v>
      </c>
      <c r="G131" s="4" t="s">
        <v>22</v>
      </c>
      <c r="H131" s="4">
        <v>2022.0</v>
      </c>
      <c r="I131" s="53" t="str">
        <f t="shared" si="2"/>
        <v>130AIPRT2022</v>
      </c>
      <c r="J131" s="54" t="s">
        <v>4815</v>
      </c>
      <c r="K131" s="5" t="s">
        <v>24</v>
      </c>
      <c r="L131" s="4" t="s">
        <v>5331</v>
      </c>
      <c r="M131" s="55" t="s">
        <v>5332</v>
      </c>
      <c r="N131" s="56" t="str">
        <f>HYPERLINK("https://drive.google.com/file/d/1HLGYr9ZoMZDxenWi4CRQbKFAEb6h-OKH/view?usp=drivesdk","130AIPRT2022")</f>
        <v>130AIPRT2022</v>
      </c>
      <c r="O131" s="4" t="s">
        <v>2753</v>
      </c>
    </row>
    <row r="132">
      <c r="A132" s="93">
        <v>131.0</v>
      </c>
      <c r="B132" s="93" t="s">
        <v>5333</v>
      </c>
      <c r="C132" s="93" t="s">
        <v>5333</v>
      </c>
      <c r="D132" s="93" t="str">
        <f t="shared" si="1"/>
        <v>Vikas Sao</v>
      </c>
      <c r="E132" s="93" t="s">
        <v>5334</v>
      </c>
      <c r="F132" s="73" t="s">
        <v>4814</v>
      </c>
      <c r="G132" s="4" t="s">
        <v>22</v>
      </c>
      <c r="H132" s="4">
        <v>2022.0</v>
      </c>
      <c r="I132" s="53" t="str">
        <f t="shared" si="2"/>
        <v>131AIPRT2022</v>
      </c>
      <c r="J132" s="54" t="s">
        <v>4815</v>
      </c>
      <c r="K132" s="5" t="s">
        <v>24</v>
      </c>
      <c r="L132" s="4" t="s">
        <v>5335</v>
      </c>
      <c r="M132" s="55" t="s">
        <v>5336</v>
      </c>
      <c r="N132" s="56" t="str">
        <f>HYPERLINK("https://drive.google.com/file/d/1ofBA3SJe5fi-1ibaDZ10BB7MPGRByUWS/view?usp=drivesdk","131AIPRT2022")</f>
        <v>131AIPRT2022</v>
      </c>
      <c r="O132" s="4" t="s">
        <v>2753</v>
      </c>
    </row>
    <row r="133">
      <c r="A133" s="93">
        <v>132.0</v>
      </c>
      <c r="B133" s="93" t="s">
        <v>5337</v>
      </c>
      <c r="C133" s="93" t="s">
        <v>5337</v>
      </c>
      <c r="D133" s="93" t="str">
        <f t="shared" si="1"/>
        <v>Mohammed Sharika Muskan</v>
      </c>
      <c r="E133" s="93" t="s">
        <v>5338</v>
      </c>
      <c r="F133" s="73" t="s">
        <v>4814</v>
      </c>
      <c r="G133" s="4" t="s">
        <v>22</v>
      </c>
      <c r="H133" s="4">
        <v>2022.0</v>
      </c>
      <c r="I133" s="53" t="str">
        <f t="shared" si="2"/>
        <v>132AIPRT2022</v>
      </c>
      <c r="J133" s="54" t="s">
        <v>4815</v>
      </c>
      <c r="K133" s="5" t="s">
        <v>24</v>
      </c>
      <c r="L133" s="4" t="s">
        <v>5339</v>
      </c>
      <c r="M133" s="55" t="s">
        <v>5340</v>
      </c>
      <c r="N133" s="56" t="str">
        <f>HYPERLINK("https://drive.google.com/file/d/19j5ro-Gr57hhs7WhmN7e-TcCUpNjESB0/view?usp=drivesdk","132AIPRT2022")</f>
        <v>132AIPRT2022</v>
      </c>
      <c r="O133" s="4" t="s">
        <v>2783</v>
      </c>
    </row>
    <row r="134">
      <c r="A134" s="93">
        <v>133.0</v>
      </c>
      <c r="B134" s="93" t="s">
        <v>5341</v>
      </c>
      <c r="C134" s="93" t="s">
        <v>5341</v>
      </c>
      <c r="D134" s="93" t="str">
        <f t="shared" si="1"/>
        <v>Harini Priya</v>
      </c>
      <c r="E134" s="93" t="s">
        <v>5342</v>
      </c>
      <c r="F134" s="73" t="s">
        <v>4814</v>
      </c>
      <c r="G134" s="4" t="s">
        <v>22</v>
      </c>
      <c r="H134" s="4">
        <v>2022.0</v>
      </c>
      <c r="I134" s="53" t="str">
        <f t="shared" si="2"/>
        <v>133AIPRT2022</v>
      </c>
      <c r="J134" s="54" t="s">
        <v>4815</v>
      </c>
      <c r="K134" s="5" t="s">
        <v>24</v>
      </c>
      <c r="L134" s="4" t="s">
        <v>5343</v>
      </c>
      <c r="M134" s="55" t="s">
        <v>5344</v>
      </c>
      <c r="N134" s="56" t="str">
        <f>HYPERLINK("https://drive.google.com/file/d/1w3ZOeTNvUVLKklBhkuVmqs1BAYNlQU2H/view?usp=drivesdk","133AIPRT2022")</f>
        <v>133AIPRT2022</v>
      </c>
      <c r="O134" s="4" t="s">
        <v>2783</v>
      </c>
    </row>
    <row r="135">
      <c r="A135" s="93">
        <v>134.0</v>
      </c>
      <c r="B135" s="93" t="s">
        <v>5345</v>
      </c>
      <c r="C135" s="93" t="s">
        <v>5345</v>
      </c>
      <c r="D135" s="93" t="str">
        <f t="shared" si="1"/>
        <v>Utkarsh Gupta</v>
      </c>
      <c r="E135" s="93" t="s">
        <v>5346</v>
      </c>
      <c r="F135" s="73" t="s">
        <v>4814</v>
      </c>
      <c r="G135" s="4" t="s">
        <v>22</v>
      </c>
      <c r="H135" s="4">
        <v>2022.0</v>
      </c>
      <c r="I135" s="53" t="str">
        <f t="shared" si="2"/>
        <v>134AIPRT2022</v>
      </c>
      <c r="J135" s="54" t="s">
        <v>4815</v>
      </c>
      <c r="K135" s="5" t="s">
        <v>24</v>
      </c>
      <c r="L135" s="4" t="s">
        <v>5347</v>
      </c>
      <c r="M135" s="55" t="s">
        <v>5348</v>
      </c>
      <c r="N135" s="56" t="str">
        <f>HYPERLINK("https://drive.google.com/file/d/1gCQlLpNDYcj8ifiQpwM9dRRvxz9SS7Ev/view?usp=drivesdk","134AIPRT2022")</f>
        <v>134AIPRT2022</v>
      </c>
      <c r="O135" s="4" t="s">
        <v>2783</v>
      </c>
    </row>
    <row r="136">
      <c r="A136" s="93">
        <v>135.0</v>
      </c>
      <c r="B136" s="93" t="s">
        <v>5349</v>
      </c>
      <c r="C136" s="93" t="s">
        <v>5349</v>
      </c>
      <c r="D136" s="93" t="str">
        <f t="shared" si="1"/>
        <v>Prachi Aggarwal</v>
      </c>
      <c r="E136" s="93" t="s">
        <v>5350</v>
      </c>
      <c r="F136" s="73" t="s">
        <v>4814</v>
      </c>
      <c r="G136" s="4" t="s">
        <v>22</v>
      </c>
      <c r="H136" s="4">
        <v>2022.0</v>
      </c>
      <c r="I136" s="53" t="str">
        <f t="shared" si="2"/>
        <v>135AIPRT2022</v>
      </c>
      <c r="J136" s="54" t="s">
        <v>4815</v>
      </c>
      <c r="K136" s="5" t="s">
        <v>24</v>
      </c>
      <c r="L136" s="4" t="s">
        <v>5351</v>
      </c>
      <c r="M136" s="55" t="s">
        <v>5352</v>
      </c>
      <c r="N136" s="56" t="str">
        <f>HYPERLINK("https://drive.google.com/file/d/1Hxd5hgoi3QJtubPwbPFYoIjGk5B2ow2J/view?usp=drivesdk","135AIPRT2022")</f>
        <v>135AIPRT2022</v>
      </c>
      <c r="O136" s="4" t="s">
        <v>2783</v>
      </c>
    </row>
    <row r="137">
      <c r="A137" s="93">
        <v>136.0</v>
      </c>
      <c r="B137" s="93" t="s">
        <v>5353</v>
      </c>
      <c r="C137" s="93" t="s">
        <v>5353</v>
      </c>
      <c r="D137" s="93" t="str">
        <f t="shared" si="1"/>
        <v>Sai Suraj</v>
      </c>
      <c r="E137" s="93" t="s">
        <v>5354</v>
      </c>
      <c r="F137" s="73" t="s">
        <v>4814</v>
      </c>
      <c r="G137" s="4" t="s">
        <v>22</v>
      </c>
      <c r="H137" s="4">
        <v>2022.0</v>
      </c>
      <c r="I137" s="53" t="str">
        <f t="shared" si="2"/>
        <v>136AIPRT2022</v>
      </c>
      <c r="J137" s="54" t="s">
        <v>4815</v>
      </c>
      <c r="K137" s="5" t="s">
        <v>24</v>
      </c>
      <c r="L137" s="4" t="s">
        <v>5355</v>
      </c>
      <c r="M137" s="55" t="s">
        <v>5356</v>
      </c>
      <c r="N137" s="56" t="str">
        <f>HYPERLINK("https://drive.google.com/file/d/1Zi4-kkgBDaSQR6Kllh1zx-hdZ3Ru0n6C/view?usp=drivesdk","136AIPRT2022")</f>
        <v>136AIPRT2022</v>
      </c>
      <c r="O137" s="4" t="s">
        <v>2783</v>
      </c>
    </row>
    <row r="138">
      <c r="A138" s="93">
        <v>137.0</v>
      </c>
      <c r="B138" s="93" t="s">
        <v>5357</v>
      </c>
      <c r="C138" s="93" t="s">
        <v>5357</v>
      </c>
      <c r="D138" s="93" t="str">
        <f t="shared" si="1"/>
        <v>Soni Kumari</v>
      </c>
      <c r="E138" s="93" t="s">
        <v>5358</v>
      </c>
      <c r="F138" s="73" t="s">
        <v>4814</v>
      </c>
      <c r="G138" s="4" t="s">
        <v>22</v>
      </c>
      <c r="H138" s="4">
        <v>2022.0</v>
      </c>
      <c r="I138" s="53" t="str">
        <f t="shared" si="2"/>
        <v>137AIPRT2022</v>
      </c>
      <c r="J138" s="54" t="s">
        <v>4815</v>
      </c>
      <c r="K138" s="5" t="s">
        <v>24</v>
      </c>
      <c r="L138" s="4" t="s">
        <v>5359</v>
      </c>
      <c r="M138" s="55" t="s">
        <v>5360</v>
      </c>
      <c r="N138" s="56" t="str">
        <f>HYPERLINK("https://drive.google.com/file/d/12aH6E1cdsmyI_vH8JbctdeGhq00JRqr0/view?usp=drivesdk","137AIPRT2022")</f>
        <v>137AIPRT2022</v>
      </c>
      <c r="O138" s="4" t="s">
        <v>2783</v>
      </c>
    </row>
    <row r="139">
      <c r="A139" s="93">
        <v>138.0</v>
      </c>
      <c r="B139" s="93" t="s">
        <v>5361</v>
      </c>
      <c r="C139" s="93" t="s">
        <v>5361</v>
      </c>
      <c r="D139" s="93" t="str">
        <f t="shared" si="1"/>
        <v>Sundaresan</v>
      </c>
      <c r="E139" s="93" t="s">
        <v>5362</v>
      </c>
      <c r="F139" s="73" t="s">
        <v>4814</v>
      </c>
      <c r="G139" s="4" t="s">
        <v>22</v>
      </c>
      <c r="H139" s="4">
        <v>2022.0</v>
      </c>
      <c r="I139" s="53" t="str">
        <f t="shared" si="2"/>
        <v>138AIPRT2022</v>
      </c>
      <c r="J139" s="54" t="s">
        <v>4815</v>
      </c>
      <c r="K139" s="5" t="s">
        <v>24</v>
      </c>
      <c r="L139" s="4" t="s">
        <v>5363</v>
      </c>
      <c r="M139" s="55" t="s">
        <v>5364</v>
      </c>
      <c r="N139" s="56" t="str">
        <f>HYPERLINK("https://drive.google.com/file/d/1zOeqWAocOWEZFVoP0lsUoveT5iCkN_go/view?usp=drivesdk","138AIPRT2022")</f>
        <v>138AIPRT2022</v>
      </c>
      <c r="O139" s="4" t="s">
        <v>2783</v>
      </c>
    </row>
    <row r="140">
      <c r="A140" s="93">
        <v>139.0</v>
      </c>
      <c r="B140" s="93" t="s">
        <v>5365</v>
      </c>
      <c r="C140" s="93" t="s">
        <v>5365</v>
      </c>
      <c r="D140" s="93" t="str">
        <f t="shared" si="1"/>
        <v>Naveen Kumar</v>
      </c>
      <c r="E140" s="93" t="s">
        <v>5366</v>
      </c>
      <c r="F140" s="73" t="s">
        <v>4814</v>
      </c>
      <c r="G140" s="4" t="s">
        <v>22</v>
      </c>
      <c r="H140" s="4">
        <v>2022.0</v>
      </c>
      <c r="I140" s="53" t="str">
        <f t="shared" si="2"/>
        <v>139AIPRT2022</v>
      </c>
      <c r="J140" s="54" t="s">
        <v>4815</v>
      </c>
      <c r="K140" s="5" t="s">
        <v>24</v>
      </c>
      <c r="L140" s="4" t="s">
        <v>5367</v>
      </c>
      <c r="M140" s="55" t="s">
        <v>5368</v>
      </c>
      <c r="N140" s="56" t="str">
        <f>HYPERLINK("https://drive.google.com/file/d/1O9JDJTqiThx2dwO09ubAy_xCIuGXfyh2/view?usp=drivesdk","139AIPRT2022")</f>
        <v>139AIPRT2022</v>
      </c>
      <c r="O140" s="4" t="s">
        <v>2816</v>
      </c>
    </row>
    <row r="141">
      <c r="A141" s="93">
        <v>140.0</v>
      </c>
      <c r="B141" s="93" t="s">
        <v>5369</v>
      </c>
      <c r="C141" s="93" t="s">
        <v>5369</v>
      </c>
      <c r="D141" s="93" t="str">
        <f t="shared" si="1"/>
        <v>Abhimanyu Yadav</v>
      </c>
      <c r="E141" s="93" t="s">
        <v>5370</v>
      </c>
      <c r="F141" s="73" t="s">
        <v>4814</v>
      </c>
      <c r="G141" s="4" t="s">
        <v>22</v>
      </c>
      <c r="H141" s="4">
        <v>2022.0</v>
      </c>
      <c r="I141" s="53" t="str">
        <f t="shared" si="2"/>
        <v>140AIPRT2022</v>
      </c>
      <c r="J141" s="54" t="s">
        <v>4815</v>
      </c>
      <c r="K141" s="5" t="s">
        <v>24</v>
      </c>
      <c r="L141" s="4" t="s">
        <v>5371</v>
      </c>
      <c r="M141" s="55" t="s">
        <v>5372</v>
      </c>
      <c r="N141" s="56" t="str">
        <f>HYPERLINK("https://drive.google.com/file/d/1mr08F7sT9JANKUFJtOpDfRZtsUe3dmdD/view?usp=drivesdk","140AIPRT2022")</f>
        <v>140AIPRT2022</v>
      </c>
      <c r="O141" s="4" t="s">
        <v>2816</v>
      </c>
    </row>
    <row r="142">
      <c r="A142" s="93">
        <v>141.0</v>
      </c>
      <c r="B142" s="93" t="s">
        <v>5373</v>
      </c>
      <c r="C142" s="93" t="s">
        <v>5373</v>
      </c>
      <c r="D142" s="93" t="str">
        <f t="shared" si="1"/>
        <v>Saireddy Muram</v>
      </c>
      <c r="E142" s="93" t="s">
        <v>5374</v>
      </c>
      <c r="F142" s="73" t="s">
        <v>4814</v>
      </c>
      <c r="G142" s="4" t="s">
        <v>22</v>
      </c>
      <c r="H142" s="4">
        <v>2022.0</v>
      </c>
      <c r="I142" s="53" t="str">
        <f t="shared" si="2"/>
        <v>141AIPRT2022</v>
      </c>
      <c r="J142" s="54" t="s">
        <v>4815</v>
      </c>
      <c r="K142" s="5" t="s">
        <v>24</v>
      </c>
      <c r="L142" s="4" t="s">
        <v>5375</v>
      </c>
      <c r="M142" s="55" t="s">
        <v>5376</v>
      </c>
      <c r="N142" s="56" t="str">
        <f>HYPERLINK("https://drive.google.com/file/d/13vP---u8PIs0LezJ7--P13uLWGqSMT2N/view?usp=drivesdk","141AIPRT2022")</f>
        <v>141AIPRT2022</v>
      </c>
      <c r="O142" s="4" t="s">
        <v>2816</v>
      </c>
    </row>
    <row r="143">
      <c r="A143" s="93">
        <v>142.0</v>
      </c>
      <c r="B143" s="93" t="s">
        <v>5377</v>
      </c>
      <c r="C143" s="93" t="s">
        <v>5377</v>
      </c>
      <c r="D143" s="93" t="str">
        <f t="shared" si="1"/>
        <v>Sumit Yadav</v>
      </c>
      <c r="E143" s="93" t="s">
        <v>5378</v>
      </c>
      <c r="F143" s="73" t="s">
        <v>4814</v>
      </c>
      <c r="G143" s="4" t="s">
        <v>22</v>
      </c>
      <c r="H143" s="4">
        <v>2022.0</v>
      </c>
      <c r="I143" s="53" t="str">
        <f t="shared" si="2"/>
        <v>142AIPRT2022</v>
      </c>
      <c r="J143" s="54" t="s">
        <v>4815</v>
      </c>
      <c r="K143" s="5" t="s">
        <v>24</v>
      </c>
      <c r="L143" s="4" t="s">
        <v>5379</v>
      </c>
      <c r="M143" s="55" t="s">
        <v>5380</v>
      </c>
      <c r="N143" s="56" t="str">
        <f>HYPERLINK("https://drive.google.com/file/d/1TJkEczfZEpu4vhlomyL-SIQh2AzZsrwh/view?usp=drivesdk","142AIPRT2022")</f>
        <v>142AIPRT2022</v>
      </c>
      <c r="O143" s="4" t="s">
        <v>2816</v>
      </c>
    </row>
    <row r="144">
      <c r="A144" s="93">
        <v>143.0</v>
      </c>
      <c r="B144" s="93" t="s">
        <v>5381</v>
      </c>
      <c r="C144" s="93" t="s">
        <v>5381</v>
      </c>
      <c r="D144" s="93" t="str">
        <f t="shared" si="1"/>
        <v>Gopal Kumrawat</v>
      </c>
      <c r="E144" s="93" t="s">
        <v>5382</v>
      </c>
      <c r="F144" s="73" t="s">
        <v>4814</v>
      </c>
      <c r="G144" s="4" t="s">
        <v>22</v>
      </c>
      <c r="H144" s="4">
        <v>2022.0</v>
      </c>
      <c r="I144" s="53" t="str">
        <f t="shared" si="2"/>
        <v>143AIPRT2022</v>
      </c>
      <c r="J144" s="54" t="s">
        <v>4815</v>
      </c>
      <c r="K144" s="5" t="s">
        <v>24</v>
      </c>
      <c r="L144" s="4" t="s">
        <v>5383</v>
      </c>
      <c r="M144" s="55" t="s">
        <v>5384</v>
      </c>
      <c r="N144" s="56" t="str">
        <f>HYPERLINK("https://drive.google.com/file/d/1syQG2HAZZqI4mWzoja9fmb748N-VEpqZ/view?usp=drivesdk","143AIPRT2022")</f>
        <v>143AIPRT2022</v>
      </c>
      <c r="O144" s="4" t="s">
        <v>2816</v>
      </c>
    </row>
    <row r="145">
      <c r="A145" s="93">
        <v>144.0</v>
      </c>
      <c r="B145" s="93" t="s">
        <v>5385</v>
      </c>
      <c r="C145" s="93" t="s">
        <v>3856</v>
      </c>
      <c r="D145" s="93" t="str">
        <f t="shared" si="1"/>
        <v>Gowtham Sai Putti</v>
      </c>
      <c r="E145" s="93" t="s">
        <v>751</v>
      </c>
      <c r="F145" s="73" t="s">
        <v>4814</v>
      </c>
      <c r="G145" s="4" t="s">
        <v>22</v>
      </c>
      <c r="H145" s="4">
        <v>2022.0</v>
      </c>
      <c r="I145" s="53" t="str">
        <f t="shared" si="2"/>
        <v>144AIPRT2022</v>
      </c>
      <c r="J145" s="54" t="s">
        <v>4815</v>
      </c>
      <c r="K145" s="5" t="s">
        <v>24</v>
      </c>
      <c r="L145" s="4" t="s">
        <v>5386</v>
      </c>
      <c r="M145" s="55" t="s">
        <v>5387</v>
      </c>
      <c r="N145" s="56" t="str">
        <f>HYPERLINK("https://drive.google.com/file/d/1NUF-yQHh2Fxe2uChFatRaS-4F2Dm0o5D/view?usp=drivesdk","144AIPRT2022")</f>
        <v>144AIPRT2022</v>
      </c>
      <c r="O145" s="4" t="s">
        <v>2816</v>
      </c>
    </row>
    <row r="146">
      <c r="A146" s="93">
        <v>145.0</v>
      </c>
      <c r="B146" s="93" t="s">
        <v>5388</v>
      </c>
      <c r="C146" s="93" t="s">
        <v>5389</v>
      </c>
      <c r="D146" s="93" t="str">
        <f t="shared" si="1"/>
        <v>Akshat Toolaj Sinha</v>
      </c>
      <c r="E146" s="93" t="s">
        <v>5390</v>
      </c>
      <c r="F146" s="73" t="s">
        <v>4814</v>
      </c>
      <c r="G146" s="4" t="s">
        <v>22</v>
      </c>
      <c r="H146" s="4">
        <v>2022.0</v>
      </c>
      <c r="I146" s="53" t="str">
        <f t="shared" si="2"/>
        <v>145AIPRT2022</v>
      </c>
      <c r="J146" s="54" t="s">
        <v>4815</v>
      </c>
      <c r="K146" s="5" t="s">
        <v>24</v>
      </c>
      <c r="L146" s="4" t="s">
        <v>5391</v>
      </c>
      <c r="M146" s="55" t="s">
        <v>5392</v>
      </c>
      <c r="N146" s="56" t="str">
        <f>HYPERLINK("https://drive.google.com/file/d/1AeD34PhPpj67noVcEBsPzyDiZhIxJi0O/view?usp=drivesdk","145AIPRT2022")</f>
        <v>145AIPRT2022</v>
      </c>
      <c r="O146" s="4" t="s">
        <v>2816</v>
      </c>
    </row>
    <row r="147">
      <c r="A147" s="93">
        <v>146.0</v>
      </c>
      <c r="B147" s="93" t="s">
        <v>5388</v>
      </c>
      <c r="C147" s="93" t="s">
        <v>5393</v>
      </c>
      <c r="D147" s="93" t="str">
        <f t="shared" si="1"/>
        <v>Pranavkumar Mallela</v>
      </c>
      <c r="E147" s="93" t="s">
        <v>5394</v>
      </c>
      <c r="F147" s="73" t="s">
        <v>4814</v>
      </c>
      <c r="G147" s="4" t="s">
        <v>22</v>
      </c>
      <c r="H147" s="4">
        <v>2022.0</v>
      </c>
      <c r="I147" s="53" t="str">
        <f t="shared" si="2"/>
        <v>146AIPRT2022</v>
      </c>
      <c r="J147" s="54" t="s">
        <v>4815</v>
      </c>
      <c r="K147" s="5" t="s">
        <v>24</v>
      </c>
      <c r="L147" s="4" t="s">
        <v>5395</v>
      </c>
      <c r="M147" s="55" t="s">
        <v>5396</v>
      </c>
      <c r="N147" s="56" t="str">
        <f>HYPERLINK("https://drive.google.com/file/d/14LIZqToHkCRywRgKrFpHOIcWPAN5ErGc/view?usp=drivesdk","146AIPRT2022")</f>
        <v>146AIPRT2022</v>
      </c>
      <c r="O147" s="4" t="s">
        <v>2833</v>
      </c>
    </row>
    <row r="148">
      <c r="A148" s="93">
        <v>147.0</v>
      </c>
      <c r="B148" s="93" t="s">
        <v>5397</v>
      </c>
      <c r="C148" s="93" t="s">
        <v>5397</v>
      </c>
      <c r="D148" s="93" t="str">
        <f t="shared" si="1"/>
        <v>Marshnil Sharma</v>
      </c>
      <c r="E148" s="93" t="s">
        <v>5398</v>
      </c>
      <c r="F148" s="73" t="s">
        <v>4814</v>
      </c>
      <c r="G148" s="4" t="s">
        <v>22</v>
      </c>
      <c r="H148" s="4">
        <v>2022.0</v>
      </c>
      <c r="I148" s="53" t="str">
        <f t="shared" si="2"/>
        <v>147AIPRT2022</v>
      </c>
      <c r="J148" s="54" t="s">
        <v>4815</v>
      </c>
      <c r="K148" s="5" t="s">
        <v>24</v>
      </c>
      <c r="L148" s="4" t="s">
        <v>5399</v>
      </c>
      <c r="M148" s="55" t="s">
        <v>5400</v>
      </c>
      <c r="N148" s="56" t="str">
        <f>HYPERLINK("https://drive.google.com/file/d/1FfqN6oVnWellGPNS4m0OZkw-PHBjl9FN/view?usp=drivesdk","147AIPRT2022")</f>
        <v>147AIPRT2022</v>
      </c>
      <c r="O148" s="4" t="s">
        <v>2833</v>
      </c>
    </row>
    <row r="149">
      <c r="A149" s="93">
        <v>148.0</v>
      </c>
      <c r="B149" s="93" t="s">
        <v>5401</v>
      </c>
      <c r="C149" s="93" t="s">
        <v>5401</v>
      </c>
      <c r="D149" s="93" t="str">
        <f t="shared" si="1"/>
        <v>Shudhanshu Jaiswal</v>
      </c>
      <c r="E149" s="93" t="s">
        <v>5402</v>
      </c>
      <c r="F149" s="73" t="s">
        <v>4814</v>
      </c>
      <c r="G149" s="4" t="s">
        <v>22</v>
      </c>
      <c r="H149" s="4">
        <v>2022.0</v>
      </c>
      <c r="I149" s="53" t="str">
        <f t="shared" si="2"/>
        <v>148AIPRT2022</v>
      </c>
      <c r="J149" s="54" t="s">
        <v>4815</v>
      </c>
      <c r="K149" s="5" t="s">
        <v>24</v>
      </c>
      <c r="L149" s="4" t="s">
        <v>5403</v>
      </c>
      <c r="M149" s="55" t="s">
        <v>5404</v>
      </c>
      <c r="N149" s="56" t="str">
        <f>HYPERLINK("https://drive.google.com/file/d/1voVHrdgm6H47lT1Ey4xqIllkEgx8c3sI/view?usp=drivesdk","148AIPRT2022")</f>
        <v>148AIPRT2022</v>
      </c>
      <c r="O149" s="4" t="s">
        <v>2833</v>
      </c>
    </row>
    <row r="150">
      <c r="A150" s="93">
        <v>149.0</v>
      </c>
      <c r="B150" s="93" t="s">
        <v>5405</v>
      </c>
      <c r="C150" s="93" t="s">
        <v>5405</v>
      </c>
      <c r="D150" s="93" t="str">
        <f t="shared" si="1"/>
        <v>Aman Shrivastava</v>
      </c>
      <c r="E150" s="93" t="s">
        <v>5406</v>
      </c>
      <c r="F150" s="73" t="s">
        <v>4814</v>
      </c>
      <c r="G150" s="4" t="s">
        <v>22</v>
      </c>
      <c r="H150" s="4">
        <v>2022.0</v>
      </c>
      <c r="I150" s="53" t="str">
        <f t="shared" si="2"/>
        <v>149AIPRT2022</v>
      </c>
      <c r="J150" s="54" t="s">
        <v>4815</v>
      </c>
      <c r="K150" s="5" t="s">
        <v>24</v>
      </c>
      <c r="L150" s="4" t="s">
        <v>5407</v>
      </c>
      <c r="M150" s="55" t="s">
        <v>5408</v>
      </c>
      <c r="N150" s="56" t="str">
        <f>HYPERLINK("https://drive.google.com/file/d/11cBaTW2ybo_sd_VzZ9af13fngeCejiMa/view?usp=drivesdk","149AIPRT2022")</f>
        <v>149AIPRT2022</v>
      </c>
      <c r="O150" s="4" t="s">
        <v>2833</v>
      </c>
    </row>
    <row r="151">
      <c r="A151" s="93">
        <v>150.0</v>
      </c>
      <c r="B151" s="93" t="s">
        <v>5409</v>
      </c>
      <c r="C151" s="93" t="s">
        <v>5409</v>
      </c>
      <c r="D151" s="93" t="str">
        <f t="shared" si="1"/>
        <v>Rahul Kansujia</v>
      </c>
      <c r="E151" s="93" t="s">
        <v>5410</v>
      </c>
      <c r="F151" s="73" t="s">
        <v>4814</v>
      </c>
      <c r="G151" s="4" t="s">
        <v>22</v>
      </c>
      <c r="H151" s="4">
        <v>2022.0</v>
      </c>
      <c r="I151" s="53" t="str">
        <f t="shared" si="2"/>
        <v>150AIPRT2022</v>
      </c>
      <c r="J151" s="54" t="s">
        <v>4815</v>
      </c>
      <c r="K151" s="5" t="s">
        <v>24</v>
      </c>
      <c r="L151" s="4" t="s">
        <v>5411</v>
      </c>
      <c r="M151" s="55" t="s">
        <v>5412</v>
      </c>
      <c r="N151" s="56" t="str">
        <f>HYPERLINK("https://drive.google.com/file/d/1AxWM2QpfN5WSNDRgLmsplI9GZmrtHqlT/view?usp=drivesdk","150AIPRT2022")</f>
        <v>150AIPRT2022</v>
      </c>
      <c r="O151" s="4" t="s">
        <v>2833</v>
      </c>
    </row>
    <row r="152">
      <c r="A152" s="93">
        <v>151.0</v>
      </c>
      <c r="B152" s="93" t="s">
        <v>5413</v>
      </c>
      <c r="C152" s="93" t="s">
        <v>5413</v>
      </c>
      <c r="D152" s="93" t="str">
        <f t="shared" si="1"/>
        <v>Varun U</v>
      </c>
      <c r="E152" s="93" t="s">
        <v>5414</v>
      </c>
      <c r="F152" s="73" t="s">
        <v>4814</v>
      </c>
      <c r="G152" s="4" t="s">
        <v>22</v>
      </c>
      <c r="H152" s="4">
        <v>2022.0</v>
      </c>
      <c r="I152" s="53" t="str">
        <f t="shared" si="2"/>
        <v>151AIPRT2022</v>
      </c>
      <c r="J152" s="54" t="s">
        <v>4815</v>
      </c>
      <c r="K152" s="5" t="s">
        <v>24</v>
      </c>
      <c r="L152" s="4" t="s">
        <v>5415</v>
      </c>
      <c r="M152" s="55" t="s">
        <v>5416</v>
      </c>
      <c r="N152" s="56" t="str">
        <f>HYPERLINK("https://drive.google.com/file/d/1kJFIXgJ1xtAtsN6GOj4skeaxDkaWWszy/view?usp=drivesdk","151AIPRT2022")</f>
        <v>151AIPRT2022</v>
      </c>
      <c r="O152" s="4" t="s">
        <v>2833</v>
      </c>
    </row>
    <row r="153">
      <c r="A153" s="93">
        <v>152.0</v>
      </c>
      <c r="B153" s="93" t="s">
        <v>5417</v>
      </c>
      <c r="C153" s="93" t="s">
        <v>5418</v>
      </c>
      <c r="D153" s="93" t="str">
        <f t="shared" si="1"/>
        <v>Sandeep</v>
      </c>
      <c r="E153" s="93" t="s">
        <v>5419</v>
      </c>
      <c r="F153" s="73" t="s">
        <v>4814</v>
      </c>
      <c r="G153" s="4" t="s">
        <v>22</v>
      </c>
      <c r="H153" s="4">
        <v>2022.0</v>
      </c>
      <c r="I153" s="53" t="str">
        <f t="shared" si="2"/>
        <v>152AIPRT2022</v>
      </c>
      <c r="J153" s="54" t="s">
        <v>4815</v>
      </c>
      <c r="K153" s="5" t="s">
        <v>24</v>
      </c>
      <c r="L153" s="4" t="s">
        <v>5420</v>
      </c>
      <c r="M153" s="55" t="s">
        <v>5421</v>
      </c>
      <c r="N153" s="56" t="str">
        <f>HYPERLINK("https://drive.google.com/file/d/11GhNS5idBG-XWqhBW3ytK2NDFYS7qv2J/view?usp=drivesdk","152AIPRT2022")</f>
        <v>152AIPRT2022</v>
      </c>
      <c r="O153" s="4" t="s">
        <v>2865</v>
      </c>
    </row>
    <row r="154">
      <c r="A154" s="93">
        <v>153.0</v>
      </c>
      <c r="B154" s="93" t="s">
        <v>5422</v>
      </c>
      <c r="C154" s="93" t="s">
        <v>5423</v>
      </c>
      <c r="D154" s="93" t="str">
        <f t="shared" si="1"/>
        <v>Sanjit Sarkar</v>
      </c>
      <c r="E154" s="93" t="s">
        <v>5424</v>
      </c>
      <c r="F154" s="73" t="s">
        <v>4814</v>
      </c>
      <c r="G154" s="4" t="s">
        <v>22</v>
      </c>
      <c r="H154" s="4">
        <v>2022.0</v>
      </c>
      <c r="I154" s="53" t="str">
        <f t="shared" si="2"/>
        <v>153AIPRT2022</v>
      </c>
      <c r="J154" s="54" t="s">
        <v>4815</v>
      </c>
      <c r="K154" s="5" t="s">
        <v>24</v>
      </c>
      <c r="L154" s="4" t="s">
        <v>5425</v>
      </c>
      <c r="M154" s="55" t="s">
        <v>5426</v>
      </c>
      <c r="N154" s="56" t="str">
        <f>HYPERLINK("https://drive.google.com/file/d/1pZXgNGBYhSDOurW4F5Q-ptnQJ4dMs_VV/view?usp=drivesdk","153AIPRT2022")</f>
        <v>153AIPRT2022</v>
      </c>
      <c r="O154" s="4" t="s">
        <v>2865</v>
      </c>
    </row>
    <row r="155">
      <c r="A155" s="93">
        <v>154.0</v>
      </c>
      <c r="B155" s="93" t="s">
        <v>5422</v>
      </c>
      <c r="C155" s="93" t="s">
        <v>5427</v>
      </c>
      <c r="D155" s="93" t="str">
        <f t="shared" si="1"/>
        <v>Bhagyajeet Borah</v>
      </c>
      <c r="E155" s="93" t="s">
        <v>5428</v>
      </c>
      <c r="F155" s="73" t="s">
        <v>4814</v>
      </c>
      <c r="G155" s="4" t="s">
        <v>22</v>
      </c>
      <c r="H155" s="4">
        <v>2022.0</v>
      </c>
      <c r="I155" s="53" t="str">
        <f t="shared" si="2"/>
        <v>154AIPRT2022</v>
      </c>
      <c r="J155" s="54" t="s">
        <v>4815</v>
      </c>
      <c r="K155" s="5" t="s">
        <v>24</v>
      </c>
      <c r="L155" s="4" t="s">
        <v>5429</v>
      </c>
      <c r="M155" s="55" t="s">
        <v>5430</v>
      </c>
      <c r="N155" s="56" t="str">
        <f>HYPERLINK("https://drive.google.com/file/d/14saPYQ1xuF2MtnXoHknTm6dmsM8qfRAR/view?usp=drivesdk","154AIPRT2022")</f>
        <v>154AIPRT2022</v>
      </c>
      <c r="O155" s="4" t="s">
        <v>2865</v>
      </c>
    </row>
    <row r="156">
      <c r="A156" s="93">
        <v>155.0</v>
      </c>
      <c r="B156" s="93" t="s">
        <v>5431</v>
      </c>
      <c r="C156" s="93" t="s">
        <v>5431</v>
      </c>
      <c r="D156" s="93" t="str">
        <f t="shared" si="1"/>
        <v>Amish Jha</v>
      </c>
      <c r="E156" s="93" t="s">
        <v>5432</v>
      </c>
      <c r="F156" s="73" t="s">
        <v>4814</v>
      </c>
      <c r="G156" s="4" t="s">
        <v>22</v>
      </c>
      <c r="H156" s="4">
        <v>2022.0</v>
      </c>
      <c r="I156" s="53" t="str">
        <f t="shared" si="2"/>
        <v>155AIPRT2022</v>
      </c>
      <c r="J156" s="54" t="s">
        <v>4815</v>
      </c>
      <c r="K156" s="5" t="s">
        <v>24</v>
      </c>
      <c r="L156" s="4" t="s">
        <v>5433</v>
      </c>
      <c r="M156" s="55" t="s">
        <v>5434</v>
      </c>
      <c r="N156" s="56" t="str">
        <f>HYPERLINK("https://drive.google.com/file/d/1i5rVF02mvjrD1Vku4UxwixnSdGJphR9r/view?usp=drivesdk","155AIPRT2022")</f>
        <v>155AIPRT2022</v>
      </c>
      <c r="O156" s="4" t="s">
        <v>2865</v>
      </c>
    </row>
    <row r="157">
      <c r="A157" s="93">
        <v>156.0</v>
      </c>
      <c r="B157" s="93" t="s">
        <v>5435</v>
      </c>
      <c r="C157" s="93" t="s">
        <v>5435</v>
      </c>
      <c r="D157" s="93" t="str">
        <f t="shared" si="1"/>
        <v>Sumanta Sahu</v>
      </c>
      <c r="E157" s="93" t="s">
        <v>5436</v>
      </c>
      <c r="F157" s="73" t="s">
        <v>4814</v>
      </c>
      <c r="G157" s="4" t="s">
        <v>22</v>
      </c>
      <c r="H157" s="4">
        <v>2022.0</v>
      </c>
      <c r="I157" s="53" t="str">
        <f t="shared" si="2"/>
        <v>156AIPRT2022</v>
      </c>
      <c r="J157" s="54" t="s">
        <v>4815</v>
      </c>
      <c r="K157" s="5" t="s">
        <v>24</v>
      </c>
      <c r="L157" s="4" t="s">
        <v>5437</v>
      </c>
      <c r="M157" s="55" t="s">
        <v>5438</v>
      </c>
      <c r="N157" s="56" t="str">
        <f>HYPERLINK("https://drive.google.com/file/d/1s8VEyBaheAlDZ2RCFQzrF3bgzFJccRRs/view?usp=drivesdk","156AIPRT2022")</f>
        <v>156AIPRT2022</v>
      </c>
      <c r="O157" s="4" t="s">
        <v>2865</v>
      </c>
    </row>
    <row r="158">
      <c r="A158" s="93">
        <v>157.0</v>
      </c>
      <c r="B158" s="93" t="s">
        <v>5439</v>
      </c>
      <c r="C158" s="93" t="s">
        <v>5439</v>
      </c>
      <c r="D158" s="93" t="str">
        <f t="shared" si="1"/>
        <v>Kavi Sundar Ns Snsct- Aero</v>
      </c>
      <c r="E158" s="93" t="s">
        <v>5440</v>
      </c>
      <c r="F158" s="73" t="s">
        <v>4814</v>
      </c>
      <c r="G158" s="4" t="s">
        <v>22</v>
      </c>
      <c r="H158" s="4">
        <v>2022.0</v>
      </c>
      <c r="I158" s="53" t="str">
        <f t="shared" si="2"/>
        <v>157AIPRT2022</v>
      </c>
      <c r="J158" s="54" t="s">
        <v>4815</v>
      </c>
      <c r="K158" s="5" t="s">
        <v>24</v>
      </c>
      <c r="L158" s="4" t="s">
        <v>5441</v>
      </c>
      <c r="M158" s="55" t="s">
        <v>5442</v>
      </c>
      <c r="N158" s="56" t="str">
        <f>HYPERLINK("https://drive.google.com/file/d/1roY46PfOJa_BInxZezcLfh1rDXEdKETq/view?usp=drivesdk","157AIPRT2022")</f>
        <v>157AIPRT2022</v>
      </c>
      <c r="O158" s="4" t="s">
        <v>2865</v>
      </c>
    </row>
    <row r="159">
      <c r="A159" s="93">
        <v>158.0</v>
      </c>
      <c r="B159" s="93" t="s">
        <v>5443</v>
      </c>
      <c r="C159" s="93" t="s">
        <v>5443</v>
      </c>
      <c r="D159" s="93" t="str">
        <f t="shared" si="1"/>
        <v>Kurella Supraja</v>
      </c>
      <c r="E159" s="93" t="s">
        <v>5444</v>
      </c>
      <c r="F159" s="73" t="s">
        <v>4814</v>
      </c>
      <c r="G159" s="4" t="s">
        <v>22</v>
      </c>
      <c r="H159" s="4">
        <v>2022.0</v>
      </c>
      <c r="I159" s="53" t="str">
        <f t="shared" si="2"/>
        <v>158AIPRT2022</v>
      </c>
      <c r="J159" s="54" t="s">
        <v>4815</v>
      </c>
      <c r="K159" s="5" t="s">
        <v>24</v>
      </c>
      <c r="L159" s="4" t="s">
        <v>5445</v>
      </c>
      <c r="M159" s="55" t="s">
        <v>5446</v>
      </c>
      <c r="N159" s="56" t="str">
        <f>HYPERLINK("https://drive.google.com/file/d/1lh9RKjnFciN3xL4SwhZ1SFC23qXhN2-4/view?usp=drivesdk","158AIPRT2022")</f>
        <v>158AIPRT2022</v>
      </c>
      <c r="O159" s="4" t="s">
        <v>2865</v>
      </c>
    </row>
    <row r="160">
      <c r="A160" s="93">
        <v>159.0</v>
      </c>
      <c r="B160" s="93" t="s">
        <v>5447</v>
      </c>
      <c r="C160" s="93" t="s">
        <v>5447</v>
      </c>
      <c r="D160" s="93" t="str">
        <f t="shared" si="1"/>
        <v>Srishti Mishra</v>
      </c>
      <c r="E160" s="93" t="s">
        <v>5448</v>
      </c>
      <c r="F160" s="73" t="s">
        <v>4814</v>
      </c>
      <c r="G160" s="4" t="s">
        <v>22</v>
      </c>
      <c r="H160" s="4">
        <v>2022.0</v>
      </c>
      <c r="I160" s="53" t="str">
        <f t="shared" si="2"/>
        <v>159AIPRT2022</v>
      </c>
      <c r="J160" s="54" t="s">
        <v>4815</v>
      </c>
      <c r="K160" s="5" t="s">
        <v>24</v>
      </c>
      <c r="L160" s="4" t="s">
        <v>5449</v>
      </c>
      <c r="M160" s="55" t="s">
        <v>5450</v>
      </c>
      <c r="N160" s="56" t="str">
        <f>HYPERLINK("https://drive.google.com/file/d/13CbbJiuxYa67YXE9HLw0yLjow6HE0CM8/view?usp=drivesdk","159AIPRT2022")</f>
        <v>159AIPRT2022</v>
      </c>
      <c r="O160" s="4" t="s">
        <v>2893</v>
      </c>
    </row>
    <row r="161">
      <c r="A161" s="93">
        <v>160.0</v>
      </c>
      <c r="B161" s="93" t="s">
        <v>5451</v>
      </c>
      <c r="C161" s="93" t="s">
        <v>5451</v>
      </c>
      <c r="D161" s="93" t="str">
        <f t="shared" si="1"/>
        <v>Ankit Maurya</v>
      </c>
      <c r="E161" s="93" t="s">
        <v>5452</v>
      </c>
      <c r="F161" s="73" t="s">
        <v>4814</v>
      </c>
      <c r="G161" s="4" t="s">
        <v>22</v>
      </c>
      <c r="H161" s="4">
        <v>2022.0</v>
      </c>
      <c r="I161" s="53" t="str">
        <f t="shared" si="2"/>
        <v>160AIPRT2022</v>
      </c>
      <c r="J161" s="54" t="s">
        <v>4815</v>
      </c>
      <c r="K161" s="5" t="s">
        <v>24</v>
      </c>
      <c r="L161" s="4" t="s">
        <v>5453</v>
      </c>
      <c r="M161" s="55" t="s">
        <v>5454</v>
      </c>
      <c r="N161" s="56" t="str">
        <f>HYPERLINK("https://drive.google.com/file/d/1_Pd3HRgLz35RzYYGvEN8oJiCJGWwfdWh/view?usp=drivesdk","160AIPRT2022")</f>
        <v>160AIPRT2022</v>
      </c>
      <c r="O161" s="4" t="s">
        <v>2893</v>
      </c>
    </row>
    <row r="162">
      <c r="A162" s="93">
        <v>161.0</v>
      </c>
      <c r="B162" s="93" t="s">
        <v>5455</v>
      </c>
      <c r="C162" s="93" t="s">
        <v>5455</v>
      </c>
      <c r="D162" s="93" t="str">
        <f t="shared" si="1"/>
        <v>Aman Kumar</v>
      </c>
      <c r="E162" s="93" t="s">
        <v>5456</v>
      </c>
      <c r="F162" s="73" t="s">
        <v>4814</v>
      </c>
      <c r="G162" s="4" t="s">
        <v>22</v>
      </c>
      <c r="H162" s="4">
        <v>2022.0</v>
      </c>
      <c r="I162" s="53" t="str">
        <f t="shared" si="2"/>
        <v>161AIPRT2022</v>
      </c>
      <c r="J162" s="54" t="s">
        <v>4815</v>
      </c>
      <c r="K162" s="5" t="s">
        <v>24</v>
      </c>
      <c r="L162" s="4" t="s">
        <v>5457</v>
      </c>
      <c r="M162" s="55" t="s">
        <v>5458</v>
      </c>
      <c r="N162" s="56" t="str">
        <f>HYPERLINK("https://drive.google.com/file/d/14YmWxBt_zWbEo5EHnxh5qpP4X4GWDZID/view?usp=drivesdk","161AIPRT2022")</f>
        <v>161AIPRT2022</v>
      </c>
      <c r="O162" s="4" t="s">
        <v>2893</v>
      </c>
    </row>
    <row r="163">
      <c r="A163" s="93">
        <v>162.0</v>
      </c>
      <c r="B163" s="93" t="s">
        <v>5459</v>
      </c>
      <c r="C163" s="93" t="s">
        <v>5459</v>
      </c>
      <c r="D163" s="93" t="str">
        <f t="shared" si="1"/>
        <v>Anant Sharma</v>
      </c>
      <c r="E163" s="93" t="s">
        <v>5460</v>
      </c>
      <c r="F163" s="73" t="s">
        <v>4814</v>
      </c>
      <c r="G163" s="4" t="s">
        <v>22</v>
      </c>
      <c r="H163" s="4">
        <v>2022.0</v>
      </c>
      <c r="I163" s="53" t="str">
        <f t="shared" si="2"/>
        <v>162AIPRT2022</v>
      </c>
      <c r="J163" s="54" t="s">
        <v>4815</v>
      </c>
      <c r="K163" s="5" t="s">
        <v>24</v>
      </c>
      <c r="L163" s="4" t="s">
        <v>5461</v>
      </c>
      <c r="M163" s="55" t="s">
        <v>5462</v>
      </c>
      <c r="N163" s="56" t="str">
        <f>HYPERLINK("https://drive.google.com/file/d/1SRHV51-KlxVcNjNRZx34K7TTRQUKHAAO/view?usp=drivesdk","162AIPRT2022")</f>
        <v>162AIPRT2022</v>
      </c>
      <c r="O163" s="4" t="s">
        <v>2893</v>
      </c>
    </row>
    <row r="164">
      <c r="A164" s="93">
        <v>163.0</v>
      </c>
      <c r="B164" s="93" t="s">
        <v>5463</v>
      </c>
      <c r="C164" s="93" t="s">
        <v>5464</v>
      </c>
      <c r="D164" s="93" t="str">
        <f t="shared" si="1"/>
        <v>Ashutosh Soni</v>
      </c>
      <c r="E164" s="93" t="s">
        <v>5465</v>
      </c>
      <c r="F164" s="73" t="s">
        <v>4814</v>
      </c>
      <c r="G164" s="4" t="s">
        <v>22</v>
      </c>
      <c r="H164" s="4">
        <v>2022.0</v>
      </c>
      <c r="I164" s="53" t="str">
        <f t="shared" si="2"/>
        <v>163AIPRT2022</v>
      </c>
      <c r="J164" s="54" t="s">
        <v>4815</v>
      </c>
      <c r="K164" s="5" t="s">
        <v>24</v>
      </c>
      <c r="L164" s="4" t="s">
        <v>5466</v>
      </c>
      <c r="M164" s="55" t="s">
        <v>5467</v>
      </c>
      <c r="N164" s="56" t="str">
        <f>HYPERLINK("https://drive.google.com/file/d/19aXfBHH_8Ymt0pfPhkxbnmpfZXPo-Wf7/view?usp=drivesdk","163AIPRT2022")</f>
        <v>163AIPRT2022</v>
      </c>
      <c r="O164" s="4" t="s">
        <v>2893</v>
      </c>
    </row>
    <row r="165">
      <c r="A165" s="93">
        <v>164.0</v>
      </c>
      <c r="B165" s="93" t="s">
        <v>5463</v>
      </c>
      <c r="C165" s="93" t="s">
        <v>5468</v>
      </c>
      <c r="D165" s="93" t="str">
        <f t="shared" si="1"/>
        <v>Siddharth Soni</v>
      </c>
      <c r="E165" s="93" t="s">
        <v>5469</v>
      </c>
      <c r="F165" s="73" t="s">
        <v>4814</v>
      </c>
      <c r="G165" s="4" t="s">
        <v>22</v>
      </c>
      <c r="H165" s="4">
        <v>2022.0</v>
      </c>
      <c r="I165" s="53" t="str">
        <f t="shared" si="2"/>
        <v>164AIPRT2022</v>
      </c>
      <c r="J165" s="54" t="s">
        <v>4815</v>
      </c>
      <c r="K165" s="5" t="s">
        <v>24</v>
      </c>
      <c r="L165" s="4" t="s">
        <v>5470</v>
      </c>
      <c r="M165" s="55" t="s">
        <v>5471</v>
      </c>
      <c r="N165" s="56" t="str">
        <f>HYPERLINK("https://drive.google.com/file/d/1CheUMsua5khTdCQmNKYinlxc2Ehoqe4F/view?usp=drivesdk","164AIPRT2022")</f>
        <v>164AIPRT2022</v>
      </c>
      <c r="O165" s="4" t="s">
        <v>2893</v>
      </c>
    </row>
    <row r="166">
      <c r="A166" s="93">
        <v>165.0</v>
      </c>
      <c r="B166" s="93" t="s">
        <v>5472</v>
      </c>
      <c r="C166" s="93" t="s">
        <v>5472</v>
      </c>
      <c r="D166" s="93" t="str">
        <f t="shared" si="1"/>
        <v>Vivek Prakash Upreti</v>
      </c>
      <c r="E166" s="93" t="s">
        <v>5473</v>
      </c>
      <c r="F166" s="73" t="s">
        <v>4814</v>
      </c>
      <c r="G166" s="4" t="s">
        <v>22</v>
      </c>
      <c r="H166" s="4">
        <v>2022.0</v>
      </c>
      <c r="I166" s="53" t="str">
        <f t="shared" si="2"/>
        <v>165AIPRT2022</v>
      </c>
      <c r="J166" s="54" t="s">
        <v>4815</v>
      </c>
      <c r="K166" s="5" t="s">
        <v>24</v>
      </c>
      <c r="L166" s="4" t="s">
        <v>5474</v>
      </c>
      <c r="M166" s="55" t="s">
        <v>5475</v>
      </c>
      <c r="N166" s="56" t="str">
        <f>HYPERLINK("https://drive.google.com/file/d/1x4W47vHkQkuPB6AMCVnnHOKHsVohMoue/view?usp=drivesdk","165AIPRT2022")</f>
        <v>165AIPRT2022</v>
      </c>
      <c r="O166" s="4" t="s">
        <v>2893</v>
      </c>
    </row>
    <row r="167">
      <c r="A167" s="93">
        <v>166.0</v>
      </c>
      <c r="B167" s="93" t="s">
        <v>5476</v>
      </c>
      <c r="C167" s="93" t="s">
        <v>5476</v>
      </c>
      <c r="D167" s="93" t="str">
        <f t="shared" si="1"/>
        <v>Bharath Kumar Gudiganti</v>
      </c>
      <c r="E167" s="93" t="s">
        <v>5477</v>
      </c>
      <c r="F167" s="73" t="s">
        <v>4814</v>
      </c>
      <c r="G167" s="4" t="s">
        <v>22</v>
      </c>
      <c r="H167" s="4">
        <v>2022.0</v>
      </c>
      <c r="I167" s="53" t="str">
        <f t="shared" si="2"/>
        <v>166AIPRT2022</v>
      </c>
      <c r="J167" s="54" t="s">
        <v>4815</v>
      </c>
      <c r="K167" s="5" t="s">
        <v>24</v>
      </c>
      <c r="L167" s="4" t="s">
        <v>5478</v>
      </c>
      <c r="M167" s="55" t="s">
        <v>5479</v>
      </c>
      <c r="N167" s="56" t="str">
        <f>HYPERLINK("https://drive.google.com/file/d/1O6gjWg4EJlhaOZtzICJkEI32jKmnxvWu/view?usp=drivesdk","166AIPRT2022")</f>
        <v>166AIPRT2022</v>
      </c>
      <c r="O167" s="4" t="s">
        <v>2925</v>
      </c>
    </row>
    <row r="168">
      <c r="A168" s="93">
        <v>167.0</v>
      </c>
      <c r="B168" s="93" t="s">
        <v>5480</v>
      </c>
      <c r="C168" s="93" t="s">
        <v>5481</v>
      </c>
      <c r="D168" s="93" t="str">
        <f t="shared" si="1"/>
        <v>Mayank Sinha</v>
      </c>
      <c r="E168" s="93" t="s">
        <v>5482</v>
      </c>
      <c r="F168" s="73" t="s">
        <v>4814</v>
      </c>
      <c r="G168" s="4" t="s">
        <v>22</v>
      </c>
      <c r="H168" s="4">
        <v>2022.0</v>
      </c>
      <c r="I168" s="53" t="str">
        <f t="shared" si="2"/>
        <v>167AIPRT2022</v>
      </c>
      <c r="J168" s="54" t="s">
        <v>4815</v>
      </c>
      <c r="K168" s="5" t="s">
        <v>24</v>
      </c>
      <c r="L168" s="4" t="s">
        <v>5483</v>
      </c>
      <c r="M168" s="55" t="s">
        <v>5484</v>
      </c>
      <c r="N168" s="56" t="str">
        <f>HYPERLINK("https://drive.google.com/file/d/1GJoj2qUsVZtHXl6Dk0gLH9GcyP3aW6ge/view?usp=drivesdk","167AIPRT2022")</f>
        <v>167AIPRT2022</v>
      </c>
      <c r="O168" s="4" t="s">
        <v>2925</v>
      </c>
    </row>
    <row r="169">
      <c r="A169" s="93">
        <v>168.0</v>
      </c>
      <c r="B169" s="93" t="s">
        <v>5480</v>
      </c>
      <c r="C169" s="93" t="s">
        <v>5485</v>
      </c>
      <c r="D169" s="93" t="str">
        <f t="shared" si="1"/>
        <v>M Raj Shekhar Rao</v>
      </c>
      <c r="E169" s="93" t="s">
        <v>5486</v>
      </c>
      <c r="F169" s="73" t="s">
        <v>4814</v>
      </c>
      <c r="G169" s="4" t="s">
        <v>22</v>
      </c>
      <c r="H169" s="4">
        <v>2022.0</v>
      </c>
      <c r="I169" s="53" t="str">
        <f t="shared" si="2"/>
        <v>168AIPRT2022</v>
      </c>
      <c r="J169" s="54" t="s">
        <v>4815</v>
      </c>
      <c r="K169" s="5" t="s">
        <v>24</v>
      </c>
      <c r="L169" s="4" t="s">
        <v>5487</v>
      </c>
      <c r="M169" s="55" t="s">
        <v>5488</v>
      </c>
      <c r="N169" s="56" t="str">
        <f>HYPERLINK("https://drive.google.com/file/d/16rXs9EEFZW1cWCxdf051_kjPzD6hn9X6/view?usp=drivesdk","168AIPRT2022")</f>
        <v>168AIPRT2022</v>
      </c>
      <c r="O169" s="4" t="s">
        <v>2925</v>
      </c>
    </row>
    <row r="170">
      <c r="A170" s="93">
        <v>169.0</v>
      </c>
      <c r="B170" s="93" t="s">
        <v>5489</v>
      </c>
      <c r="C170" s="93" t="s">
        <v>5490</v>
      </c>
      <c r="D170" s="93" t="str">
        <f t="shared" si="1"/>
        <v>Arvind Kumar M</v>
      </c>
      <c r="E170" s="93" t="s">
        <v>5491</v>
      </c>
      <c r="F170" s="73" t="s">
        <v>4814</v>
      </c>
      <c r="G170" s="4" t="s">
        <v>22</v>
      </c>
      <c r="H170" s="4">
        <v>2022.0</v>
      </c>
      <c r="I170" s="53" t="str">
        <f t="shared" si="2"/>
        <v>169AIPRT2022</v>
      </c>
      <c r="J170" s="54" t="s">
        <v>4815</v>
      </c>
      <c r="K170" s="5" t="s">
        <v>24</v>
      </c>
      <c r="L170" s="4" t="s">
        <v>5492</v>
      </c>
      <c r="M170" s="55" t="s">
        <v>5493</v>
      </c>
      <c r="N170" s="56" t="str">
        <f>HYPERLINK("https://drive.google.com/file/d/18QeGm8FKmGghnH7xUbivJgSthoCX8jvi/view?usp=drivesdk","169AIPRT2022")</f>
        <v>169AIPRT2022</v>
      </c>
      <c r="O170" s="4" t="s">
        <v>2925</v>
      </c>
    </row>
    <row r="171">
      <c r="A171" s="93">
        <v>170.0</v>
      </c>
      <c r="B171" s="93" t="s">
        <v>5489</v>
      </c>
      <c r="C171" s="93" t="s">
        <v>5494</v>
      </c>
      <c r="D171" s="93" t="str">
        <f t="shared" si="1"/>
        <v>Anand Sripad Hegde</v>
      </c>
      <c r="E171" s="93" t="s">
        <v>5495</v>
      </c>
      <c r="F171" s="73" t="s">
        <v>4814</v>
      </c>
      <c r="G171" s="4" t="s">
        <v>22</v>
      </c>
      <c r="H171" s="4">
        <v>2022.0</v>
      </c>
      <c r="I171" s="53" t="str">
        <f t="shared" si="2"/>
        <v>170AIPRT2022</v>
      </c>
      <c r="J171" s="54" t="s">
        <v>4815</v>
      </c>
      <c r="K171" s="5" t="s">
        <v>24</v>
      </c>
      <c r="L171" s="4" t="s">
        <v>5496</v>
      </c>
      <c r="M171" s="55" t="s">
        <v>5497</v>
      </c>
      <c r="N171" s="56" t="str">
        <f>HYPERLINK("https://drive.google.com/file/d/1y2BAP4CChBCpqZ-hropx0z1DE7cLZXZ_/view?usp=drivesdk","170AIPRT2022")</f>
        <v>170AIPRT2022</v>
      </c>
      <c r="O171" s="4" t="s">
        <v>2925</v>
      </c>
    </row>
    <row r="172">
      <c r="A172" s="93">
        <v>171.0</v>
      </c>
      <c r="B172" s="93" t="s">
        <v>5498</v>
      </c>
      <c r="C172" s="93" t="s">
        <v>5498</v>
      </c>
      <c r="D172" s="93" t="str">
        <f t="shared" si="1"/>
        <v>Shruthi Bandar</v>
      </c>
      <c r="E172" s="93" t="s">
        <v>5499</v>
      </c>
      <c r="F172" s="73" t="s">
        <v>4814</v>
      </c>
      <c r="G172" s="4" t="s">
        <v>22</v>
      </c>
      <c r="H172" s="4">
        <v>2022.0</v>
      </c>
      <c r="I172" s="53" t="str">
        <f t="shared" si="2"/>
        <v>171AIPRT2022</v>
      </c>
      <c r="J172" s="54" t="s">
        <v>4815</v>
      </c>
      <c r="K172" s="5" t="s">
        <v>24</v>
      </c>
      <c r="L172" s="4" t="s">
        <v>5500</v>
      </c>
      <c r="M172" s="55" t="s">
        <v>5501</v>
      </c>
      <c r="N172" s="56" t="str">
        <f>HYPERLINK("https://drive.google.com/file/d/1Hop4tlM_gerr2fkwPqXcSOfACgD4W459/view?usp=drivesdk","171AIPRT2022")</f>
        <v>171AIPRT2022</v>
      </c>
      <c r="O172" s="4" t="s">
        <v>2953</v>
      </c>
    </row>
    <row r="173">
      <c r="A173" s="93">
        <v>172.0</v>
      </c>
      <c r="B173" s="93" t="s">
        <v>5502</v>
      </c>
      <c r="C173" s="93" t="s">
        <v>5502</v>
      </c>
      <c r="D173" s="93" t="str">
        <f t="shared" si="1"/>
        <v>Sathwika Madarapu</v>
      </c>
      <c r="E173" s="93" t="s">
        <v>5503</v>
      </c>
      <c r="F173" s="73" t="s">
        <v>4814</v>
      </c>
      <c r="G173" s="4" t="s">
        <v>22</v>
      </c>
      <c r="H173" s="4">
        <v>2022.0</v>
      </c>
      <c r="I173" s="53" t="str">
        <f t="shared" si="2"/>
        <v>172AIPRT2022</v>
      </c>
      <c r="J173" s="54" t="s">
        <v>4815</v>
      </c>
      <c r="K173" s="5" t="s">
        <v>24</v>
      </c>
      <c r="L173" s="4" t="s">
        <v>5504</v>
      </c>
      <c r="M173" s="55" t="s">
        <v>5505</v>
      </c>
      <c r="N173" s="56" t="str">
        <f>HYPERLINK("https://drive.google.com/file/d/1BeHHMcBhaB8z9jp_6MiOYfis3I6ZNGSN/view?usp=drivesdk","172AIPRT2022")</f>
        <v>172AIPRT2022</v>
      </c>
      <c r="O173" s="4" t="s">
        <v>2953</v>
      </c>
    </row>
    <row r="174">
      <c r="A174" s="93">
        <v>173.0</v>
      </c>
      <c r="B174" s="93" t="s">
        <v>5506</v>
      </c>
      <c r="C174" s="93" t="s">
        <v>5506</v>
      </c>
      <c r="D174" s="93" t="str">
        <f t="shared" si="1"/>
        <v>Ch Sudheer Kumar</v>
      </c>
      <c r="E174" s="93" t="s">
        <v>5507</v>
      </c>
      <c r="F174" s="73" t="s">
        <v>4814</v>
      </c>
      <c r="G174" s="4" t="s">
        <v>22</v>
      </c>
      <c r="H174" s="4">
        <v>2022.0</v>
      </c>
      <c r="I174" s="53" t="str">
        <f t="shared" si="2"/>
        <v>173AIPRT2022</v>
      </c>
      <c r="J174" s="54" t="s">
        <v>4815</v>
      </c>
      <c r="K174" s="5" t="s">
        <v>24</v>
      </c>
      <c r="L174" s="4" t="s">
        <v>5508</v>
      </c>
      <c r="M174" s="55" t="s">
        <v>5509</v>
      </c>
      <c r="N174" s="56" t="str">
        <f>HYPERLINK("https://drive.google.com/file/d/1cKQ84ibueCt1HMXSoV3PYDaVTUlPsnmq/view?usp=drivesdk","173AIPRT2022")</f>
        <v>173AIPRT2022</v>
      </c>
      <c r="O174" s="4" t="s">
        <v>2953</v>
      </c>
    </row>
    <row r="175">
      <c r="A175" s="93">
        <v>174.0</v>
      </c>
      <c r="B175" s="93" t="s">
        <v>5510</v>
      </c>
      <c r="C175" s="93" t="s">
        <v>5510</v>
      </c>
      <c r="D175" s="93" t="str">
        <f t="shared" si="1"/>
        <v>Manas Malik</v>
      </c>
      <c r="E175" s="93" t="s">
        <v>5511</v>
      </c>
      <c r="F175" s="73" t="s">
        <v>4814</v>
      </c>
      <c r="G175" s="4" t="s">
        <v>22</v>
      </c>
      <c r="H175" s="4">
        <v>2022.0</v>
      </c>
      <c r="I175" s="53" t="str">
        <f t="shared" si="2"/>
        <v>174AIPRT2022</v>
      </c>
      <c r="J175" s="54" t="s">
        <v>4815</v>
      </c>
      <c r="K175" s="5" t="s">
        <v>24</v>
      </c>
      <c r="L175" s="4" t="s">
        <v>5512</v>
      </c>
      <c r="M175" s="55" t="s">
        <v>5513</v>
      </c>
      <c r="N175" s="56" t="str">
        <f>HYPERLINK("https://drive.google.com/file/d/19WZOTfrLFkYqvD2xkf7-0TpJPcOwm57c/view?usp=drivesdk","174AIPRT2022")</f>
        <v>174AIPRT2022</v>
      </c>
      <c r="O175" s="4" t="s">
        <v>2953</v>
      </c>
    </row>
    <row r="176">
      <c r="A176" s="93">
        <v>175.0</v>
      </c>
      <c r="B176" s="93" t="s">
        <v>5514</v>
      </c>
      <c r="C176" s="93" t="s">
        <v>5514</v>
      </c>
      <c r="D176" s="93" t="str">
        <f t="shared" si="1"/>
        <v>Nandhitha Sree B</v>
      </c>
      <c r="E176" s="93" t="s">
        <v>5515</v>
      </c>
      <c r="F176" s="73" t="s">
        <v>4814</v>
      </c>
      <c r="G176" s="4" t="s">
        <v>22</v>
      </c>
      <c r="H176" s="4">
        <v>2022.0</v>
      </c>
      <c r="I176" s="53" t="str">
        <f t="shared" si="2"/>
        <v>175AIPRT2022</v>
      </c>
      <c r="J176" s="54" t="s">
        <v>4815</v>
      </c>
      <c r="K176" s="5" t="s">
        <v>24</v>
      </c>
      <c r="L176" s="4" t="s">
        <v>5516</v>
      </c>
      <c r="M176" s="55" t="s">
        <v>5517</v>
      </c>
      <c r="N176" s="56" t="str">
        <f>HYPERLINK("https://drive.google.com/file/d/1vxhzH6NSYDS96W1e8hH_t9eoCvtNYJgp/view?usp=drivesdk","175AIPRT2022")</f>
        <v>175AIPRT2022</v>
      </c>
      <c r="O176" s="4" t="s">
        <v>2953</v>
      </c>
    </row>
    <row r="177">
      <c r="A177" s="93">
        <v>176.0</v>
      </c>
      <c r="B177" s="93" t="s">
        <v>5518</v>
      </c>
      <c r="C177" s="93" t="s">
        <v>5518</v>
      </c>
      <c r="D177" s="93" t="str">
        <f t="shared" si="1"/>
        <v>Priyanshi Sharma</v>
      </c>
      <c r="E177" s="93" t="s">
        <v>5519</v>
      </c>
      <c r="F177" s="73" t="s">
        <v>4814</v>
      </c>
      <c r="G177" s="4" t="s">
        <v>22</v>
      </c>
      <c r="H177" s="4">
        <v>2022.0</v>
      </c>
      <c r="I177" s="53" t="str">
        <f t="shared" si="2"/>
        <v>176AIPRT2022</v>
      </c>
      <c r="J177" s="54" t="s">
        <v>4815</v>
      </c>
      <c r="K177" s="5" t="s">
        <v>24</v>
      </c>
      <c r="L177" s="4" t="s">
        <v>5520</v>
      </c>
      <c r="M177" s="55" t="s">
        <v>5521</v>
      </c>
      <c r="N177" s="56" t="str">
        <f>HYPERLINK("https://drive.google.com/file/d/1OP_qa4Q7ldWIHgdJQ4uqmJSaKuHU2Lxk/view?usp=drivesdk","176AIPRT2022")</f>
        <v>176AIPRT2022</v>
      </c>
      <c r="O177" s="4" t="s">
        <v>2953</v>
      </c>
    </row>
    <row r="178">
      <c r="A178" s="93">
        <v>177.0</v>
      </c>
      <c r="B178" s="93" t="s">
        <v>5522</v>
      </c>
      <c r="C178" s="93" t="s">
        <v>5522</v>
      </c>
      <c r="D178" s="93" t="str">
        <f t="shared" si="1"/>
        <v>Jose Louie Shereen K</v>
      </c>
      <c r="E178" s="93" t="s">
        <v>5523</v>
      </c>
      <c r="F178" s="73" t="s">
        <v>4814</v>
      </c>
      <c r="G178" s="4" t="s">
        <v>22</v>
      </c>
      <c r="H178" s="4">
        <v>2022.0</v>
      </c>
      <c r="I178" s="53" t="str">
        <f t="shared" si="2"/>
        <v>177AIPRT2022</v>
      </c>
      <c r="J178" s="54" t="s">
        <v>4815</v>
      </c>
      <c r="K178" s="5" t="s">
        <v>24</v>
      </c>
      <c r="L178" s="4" t="s">
        <v>5524</v>
      </c>
      <c r="M178" s="55" t="s">
        <v>5525</v>
      </c>
      <c r="N178" s="56" t="str">
        <f>HYPERLINK("https://drive.google.com/file/d/1TDkubDO8J1GWMAIPFR2cYEJdw5TKrvZo/view?usp=drivesdk","177AIPRT2022")</f>
        <v>177AIPRT2022</v>
      </c>
      <c r="O178" s="4" t="s">
        <v>2953</v>
      </c>
    </row>
    <row r="179">
      <c r="A179" s="93">
        <v>178.0</v>
      </c>
      <c r="B179" s="93" t="s">
        <v>5526</v>
      </c>
      <c r="C179" s="93" t="s">
        <v>5526</v>
      </c>
      <c r="D179" s="93" t="str">
        <f t="shared" si="1"/>
        <v>Rachit Jain</v>
      </c>
      <c r="E179" s="93" t="s">
        <v>5527</v>
      </c>
      <c r="F179" s="73" t="s">
        <v>4814</v>
      </c>
      <c r="G179" s="4" t="s">
        <v>22</v>
      </c>
      <c r="H179" s="4">
        <v>2022.0</v>
      </c>
      <c r="I179" s="53" t="str">
        <f t="shared" si="2"/>
        <v>178AIPRT2022</v>
      </c>
      <c r="J179" s="54" t="s">
        <v>4815</v>
      </c>
      <c r="K179" s="5" t="s">
        <v>24</v>
      </c>
      <c r="L179" s="4" t="s">
        <v>5528</v>
      </c>
      <c r="M179" s="55" t="s">
        <v>5529</v>
      </c>
      <c r="N179" s="56" t="str">
        <f>HYPERLINK("https://drive.google.com/file/d/19CnO1adUs1GmQ0FDwgJTm8qMWvBWxWz2/view?usp=drivesdk","178AIPRT2022")</f>
        <v>178AIPRT2022</v>
      </c>
      <c r="O179" s="4" t="s">
        <v>2984</v>
      </c>
    </row>
    <row r="180">
      <c r="A180" s="93">
        <v>179.0</v>
      </c>
      <c r="B180" s="93" t="s">
        <v>5530</v>
      </c>
      <c r="C180" s="93" t="s">
        <v>5530</v>
      </c>
      <c r="D180" s="93" t="str">
        <f t="shared" si="1"/>
        <v>Ambuj Shah</v>
      </c>
      <c r="E180" s="93" t="s">
        <v>5531</v>
      </c>
      <c r="F180" s="73" t="s">
        <v>4814</v>
      </c>
      <c r="G180" s="4" t="s">
        <v>22</v>
      </c>
      <c r="H180" s="4">
        <v>2022.0</v>
      </c>
      <c r="I180" s="53" t="str">
        <f t="shared" si="2"/>
        <v>179AIPRT2022</v>
      </c>
      <c r="J180" s="54" t="s">
        <v>4815</v>
      </c>
      <c r="K180" s="5" t="s">
        <v>24</v>
      </c>
      <c r="L180" s="4" t="s">
        <v>5532</v>
      </c>
      <c r="M180" s="55" t="s">
        <v>5533</v>
      </c>
      <c r="N180" s="56" t="str">
        <f>HYPERLINK("https://drive.google.com/file/d/16v1QJa1Jd3MeCCFI3sPN1jeVTN6f7z1G/view?usp=drivesdk","179AIPRT2022")</f>
        <v>179AIPRT2022</v>
      </c>
      <c r="O180" s="4" t="s">
        <v>2984</v>
      </c>
    </row>
    <row r="181">
      <c r="A181" s="93">
        <v>180.0</v>
      </c>
      <c r="B181" s="93" t="s">
        <v>5534</v>
      </c>
      <c r="C181" s="93" t="s">
        <v>5535</v>
      </c>
      <c r="D181" s="93" t="str">
        <f t="shared" si="1"/>
        <v>Ahtram Anjum</v>
      </c>
      <c r="E181" s="93" t="s">
        <v>5536</v>
      </c>
      <c r="F181" s="73" t="s">
        <v>4814</v>
      </c>
      <c r="G181" s="4" t="s">
        <v>22</v>
      </c>
      <c r="H181" s="4">
        <v>2022.0</v>
      </c>
      <c r="I181" s="53" t="str">
        <f t="shared" si="2"/>
        <v>180AIPRT2022</v>
      </c>
      <c r="J181" s="54" t="s">
        <v>4815</v>
      </c>
      <c r="K181" s="5" t="s">
        <v>24</v>
      </c>
      <c r="L181" s="4" t="s">
        <v>5537</v>
      </c>
      <c r="M181" s="55" t="s">
        <v>5538</v>
      </c>
      <c r="N181" s="56" t="str">
        <f>HYPERLINK("https://drive.google.com/file/d/1N-NmDSpl-CR5lcEPj-7ZY-QzpuvhGT2-/view?usp=drivesdk","180AIPRT2022")</f>
        <v>180AIPRT2022</v>
      </c>
      <c r="O181" s="4" t="s">
        <v>2984</v>
      </c>
    </row>
    <row r="182">
      <c r="A182" s="93">
        <v>181.0</v>
      </c>
      <c r="B182" s="93" t="s">
        <v>5539</v>
      </c>
      <c r="C182" s="93" t="s">
        <v>5539</v>
      </c>
      <c r="D182" s="93" t="str">
        <f t="shared" si="1"/>
        <v>Vinay Kumar</v>
      </c>
      <c r="E182" s="93" t="s">
        <v>5540</v>
      </c>
      <c r="F182" s="73" t="s">
        <v>4814</v>
      </c>
      <c r="G182" s="4" t="s">
        <v>22</v>
      </c>
      <c r="H182" s="4">
        <v>2022.0</v>
      </c>
      <c r="I182" s="53" t="str">
        <f t="shared" si="2"/>
        <v>181AIPRT2022</v>
      </c>
      <c r="J182" s="54" t="s">
        <v>4815</v>
      </c>
      <c r="K182" s="5" t="s">
        <v>24</v>
      </c>
      <c r="L182" s="4" t="s">
        <v>5541</v>
      </c>
      <c r="M182" s="55" t="s">
        <v>5542</v>
      </c>
      <c r="N182" s="56" t="str">
        <f>HYPERLINK("https://drive.google.com/file/d/1ul1_v_8WHNOwrGUf76mFS7MY1fYiPFEm/view?usp=drivesdk","181AIPRT2022")</f>
        <v>181AIPRT2022</v>
      </c>
      <c r="O182" s="4" t="s">
        <v>2984</v>
      </c>
    </row>
    <row r="183">
      <c r="A183" s="93">
        <v>182.0</v>
      </c>
      <c r="B183" s="93" t="s">
        <v>5543</v>
      </c>
      <c r="C183" s="93" t="s">
        <v>5543</v>
      </c>
      <c r="D183" s="93" t="str">
        <f t="shared" si="1"/>
        <v>Sudeepa R</v>
      </c>
      <c r="E183" s="93" t="s">
        <v>5544</v>
      </c>
      <c r="F183" s="73" t="s">
        <v>4814</v>
      </c>
      <c r="G183" s="4" t="s">
        <v>22</v>
      </c>
      <c r="H183" s="4">
        <v>2022.0</v>
      </c>
      <c r="I183" s="53" t="str">
        <f t="shared" si="2"/>
        <v>182AIPRT2022</v>
      </c>
      <c r="J183" s="54" t="s">
        <v>4815</v>
      </c>
      <c r="K183" s="5" t="s">
        <v>24</v>
      </c>
      <c r="L183" s="4" t="s">
        <v>5545</v>
      </c>
      <c r="M183" s="55" t="s">
        <v>5546</v>
      </c>
      <c r="N183" s="56" t="str">
        <f>HYPERLINK("https://drive.google.com/file/d/1PQKbotCmjy7F5nuFrCJXFzAZ6WIVvrsj/view?usp=drivesdk","182AIPRT2022")</f>
        <v>182AIPRT2022</v>
      </c>
      <c r="O183" s="4" t="s">
        <v>2984</v>
      </c>
    </row>
    <row r="184">
      <c r="A184" s="93">
        <v>183.0</v>
      </c>
      <c r="B184" s="93" t="s">
        <v>5547</v>
      </c>
      <c r="C184" s="93" t="s">
        <v>5547</v>
      </c>
      <c r="D184" s="93" t="str">
        <f t="shared" si="1"/>
        <v>Shubham Kumar Singh</v>
      </c>
      <c r="E184" s="93" t="s">
        <v>5548</v>
      </c>
      <c r="F184" s="73" t="s">
        <v>4814</v>
      </c>
      <c r="G184" s="4" t="s">
        <v>22</v>
      </c>
      <c r="H184" s="4">
        <v>2022.0</v>
      </c>
      <c r="I184" s="53" t="str">
        <f t="shared" si="2"/>
        <v>183AIPRT2022</v>
      </c>
      <c r="J184" s="54" t="s">
        <v>4815</v>
      </c>
      <c r="K184" s="5" t="s">
        <v>24</v>
      </c>
      <c r="L184" s="4" t="s">
        <v>5549</v>
      </c>
      <c r="M184" s="55" t="s">
        <v>5550</v>
      </c>
      <c r="N184" s="56" t="str">
        <f>HYPERLINK("https://drive.google.com/file/d/1oZqWtIfMsDQiTBJ6YfnXxqCOideDgiSi/view?usp=drivesdk","183AIPRT2022")</f>
        <v>183AIPRT2022</v>
      </c>
      <c r="O184" s="4" t="s">
        <v>2984</v>
      </c>
    </row>
    <row r="185">
      <c r="A185" s="93">
        <v>184.0</v>
      </c>
      <c r="B185" s="93" t="s">
        <v>5547</v>
      </c>
      <c r="C185" s="93" t="s">
        <v>5551</v>
      </c>
      <c r="D185" s="93" t="str">
        <f t="shared" si="1"/>
        <v>Vikash Kumar</v>
      </c>
      <c r="E185" s="93" t="s">
        <v>5552</v>
      </c>
      <c r="F185" s="73" t="s">
        <v>4814</v>
      </c>
      <c r="G185" s="4" t="s">
        <v>22</v>
      </c>
      <c r="H185" s="4">
        <v>2022.0</v>
      </c>
      <c r="I185" s="53" t="str">
        <f t="shared" si="2"/>
        <v>184AIPRT2022</v>
      </c>
      <c r="J185" s="54" t="s">
        <v>4815</v>
      </c>
      <c r="K185" s="5" t="s">
        <v>24</v>
      </c>
      <c r="L185" s="4" t="s">
        <v>5553</v>
      </c>
      <c r="M185" s="55" t="s">
        <v>5554</v>
      </c>
      <c r="N185" s="56" t="str">
        <f>HYPERLINK("https://drive.google.com/file/d/12jSEEYyQNFvHtco9z7P-VIgrKwpP_j1e/view?usp=drivesdk","184AIPRT2022")</f>
        <v>184AIPRT2022</v>
      </c>
      <c r="O185" s="4" t="s">
        <v>2984</v>
      </c>
    </row>
    <row r="186">
      <c r="A186" s="93">
        <v>185.0</v>
      </c>
      <c r="B186" s="93" t="s">
        <v>5555</v>
      </c>
      <c r="C186" s="93" t="s">
        <v>5556</v>
      </c>
      <c r="D186" s="93" t="str">
        <f t="shared" si="1"/>
        <v>Yash Sachdeva</v>
      </c>
      <c r="E186" s="93" t="s">
        <v>5557</v>
      </c>
      <c r="F186" s="73" t="s">
        <v>4814</v>
      </c>
      <c r="G186" s="4" t="s">
        <v>22</v>
      </c>
      <c r="H186" s="4">
        <v>2022.0</v>
      </c>
      <c r="I186" s="53" t="str">
        <f t="shared" si="2"/>
        <v>185AIPRT2022</v>
      </c>
      <c r="J186" s="54" t="s">
        <v>4815</v>
      </c>
      <c r="K186" s="5" t="s">
        <v>24</v>
      </c>
      <c r="L186" s="4" t="s">
        <v>5558</v>
      </c>
      <c r="M186" s="55" t="s">
        <v>5559</v>
      </c>
      <c r="N186" s="56" t="str">
        <f>HYPERLINK("https://drive.google.com/file/d/14coAjnHVhupo_D0sisiFiIEheglIXlpg/view?usp=drivesdk","185AIPRT2022")</f>
        <v>185AIPRT2022</v>
      </c>
      <c r="O186" s="4" t="s">
        <v>3007</v>
      </c>
    </row>
    <row r="187">
      <c r="A187" s="93">
        <v>186.0</v>
      </c>
      <c r="B187" s="93" t="s">
        <v>5560</v>
      </c>
      <c r="C187" s="93" t="s">
        <v>5560</v>
      </c>
      <c r="D187" s="93" t="str">
        <f t="shared" si="1"/>
        <v>Veeroju Prashanth</v>
      </c>
      <c r="E187" s="93" t="s">
        <v>5561</v>
      </c>
      <c r="F187" s="73" t="s">
        <v>4814</v>
      </c>
      <c r="G187" s="4" t="s">
        <v>22</v>
      </c>
      <c r="H187" s="4">
        <v>2022.0</v>
      </c>
      <c r="I187" s="53" t="str">
        <f t="shared" si="2"/>
        <v>186AIPRT2022</v>
      </c>
      <c r="J187" s="54" t="s">
        <v>4815</v>
      </c>
      <c r="K187" s="5" t="s">
        <v>24</v>
      </c>
      <c r="L187" s="4" t="s">
        <v>5562</v>
      </c>
      <c r="M187" s="55" t="s">
        <v>5563</v>
      </c>
      <c r="N187" s="56" t="str">
        <f>HYPERLINK("https://drive.google.com/file/d/1QKKohUz8umhbB2H-GaG9DceE0Rguz_5F/view?usp=drivesdk","186AIPRT2022")</f>
        <v>186AIPRT2022</v>
      </c>
      <c r="O187" s="4" t="s">
        <v>3007</v>
      </c>
    </row>
    <row r="188">
      <c r="A188" s="93">
        <v>187.0</v>
      </c>
      <c r="B188" s="93" t="s">
        <v>5564</v>
      </c>
      <c r="C188" s="93" t="s">
        <v>5564</v>
      </c>
      <c r="D188" s="93" t="str">
        <f t="shared" si="1"/>
        <v>Rajni Paneru</v>
      </c>
      <c r="E188" s="93" t="s">
        <v>5565</v>
      </c>
      <c r="F188" s="73" t="s">
        <v>4814</v>
      </c>
      <c r="G188" s="4" t="s">
        <v>22</v>
      </c>
      <c r="H188" s="4">
        <v>2022.0</v>
      </c>
      <c r="I188" s="53" t="str">
        <f t="shared" si="2"/>
        <v>187AIPRT2022</v>
      </c>
      <c r="J188" s="54" t="s">
        <v>4815</v>
      </c>
      <c r="K188" s="5" t="s">
        <v>24</v>
      </c>
      <c r="L188" s="4" t="s">
        <v>5566</v>
      </c>
      <c r="M188" s="55" t="s">
        <v>5567</v>
      </c>
      <c r="N188" s="56" t="str">
        <f>HYPERLINK("https://drive.google.com/file/d/1PfQnD7-BtVKPtt2N90HRh_BMEHi0utPD/view?usp=drivesdk","187AIPRT2022")</f>
        <v>187AIPRT2022</v>
      </c>
      <c r="O188" s="4" t="s">
        <v>3007</v>
      </c>
    </row>
    <row r="189">
      <c r="A189" s="93">
        <v>188.0</v>
      </c>
      <c r="B189" s="93" t="s">
        <v>5568</v>
      </c>
      <c r="C189" s="93" t="s">
        <v>5568</v>
      </c>
      <c r="D189" s="93" t="str">
        <f t="shared" si="1"/>
        <v>Manakavoo Siva Balaji A</v>
      </c>
      <c r="E189" s="93" t="s">
        <v>5569</v>
      </c>
      <c r="F189" s="73" t="s">
        <v>4814</v>
      </c>
      <c r="G189" s="4" t="s">
        <v>22</v>
      </c>
      <c r="H189" s="4">
        <v>2022.0</v>
      </c>
      <c r="I189" s="53" t="str">
        <f t="shared" si="2"/>
        <v>188AIPRT2022</v>
      </c>
      <c r="J189" s="54" t="s">
        <v>4815</v>
      </c>
      <c r="K189" s="5" t="s">
        <v>24</v>
      </c>
      <c r="L189" s="4" t="s">
        <v>5570</v>
      </c>
      <c r="M189" s="55" t="s">
        <v>5571</v>
      </c>
      <c r="N189" s="56" t="str">
        <f>HYPERLINK("https://drive.google.com/file/d/1jV8voPDjarGA050PVIVkixRBdP3599Z3/view?usp=drivesdk","188AIPRT2022")</f>
        <v>188AIPRT2022</v>
      </c>
      <c r="O189" s="4" t="s">
        <v>3007</v>
      </c>
    </row>
    <row r="190">
      <c r="A190" s="93">
        <v>189.0</v>
      </c>
      <c r="B190" s="93" t="s">
        <v>5572</v>
      </c>
      <c r="C190" s="93" t="s">
        <v>5572</v>
      </c>
      <c r="D190" s="93" t="str">
        <f t="shared" si="1"/>
        <v>Gunjan Kadel</v>
      </c>
      <c r="E190" s="93" t="s">
        <v>5573</v>
      </c>
      <c r="F190" s="73" t="s">
        <v>4814</v>
      </c>
      <c r="G190" s="4" t="s">
        <v>22</v>
      </c>
      <c r="H190" s="4">
        <v>2022.0</v>
      </c>
      <c r="I190" s="53" t="str">
        <f t="shared" si="2"/>
        <v>189AIPRT2022</v>
      </c>
      <c r="J190" s="54" t="s">
        <v>4815</v>
      </c>
      <c r="K190" s="5" t="s">
        <v>24</v>
      </c>
      <c r="L190" s="4" t="s">
        <v>5574</v>
      </c>
      <c r="M190" s="55" t="s">
        <v>5575</v>
      </c>
      <c r="N190" s="56" t="str">
        <f>HYPERLINK("https://drive.google.com/file/d/1VKPDKXrsPUTnvSqoeOrCAIMX8bR3xBCm/view?usp=drivesdk","189AIPRT2022")</f>
        <v>189AIPRT2022</v>
      </c>
      <c r="O190" s="4" t="s">
        <v>3007</v>
      </c>
    </row>
    <row r="191">
      <c r="A191" s="93">
        <v>190.0</v>
      </c>
      <c r="B191" s="93" t="s">
        <v>3362</v>
      </c>
      <c r="C191" s="93" t="s">
        <v>5576</v>
      </c>
      <c r="D191" s="93" t="str">
        <f t="shared" si="1"/>
        <v>Atharv Kiran Kindalkar</v>
      </c>
      <c r="E191" s="93" t="s">
        <v>5577</v>
      </c>
      <c r="F191" s="73" t="s">
        <v>4814</v>
      </c>
      <c r="G191" s="4" t="s">
        <v>22</v>
      </c>
      <c r="H191" s="4">
        <v>2022.0</v>
      </c>
      <c r="I191" s="53" t="str">
        <f t="shared" si="2"/>
        <v>190AIPRT2022</v>
      </c>
      <c r="J191" s="54" t="s">
        <v>4815</v>
      </c>
      <c r="K191" s="5" t="s">
        <v>24</v>
      </c>
      <c r="L191" s="4" t="s">
        <v>5578</v>
      </c>
      <c r="M191" s="55" t="s">
        <v>5579</v>
      </c>
      <c r="N191" s="56" t="str">
        <f>HYPERLINK("https://drive.google.com/file/d/1Ut34gAdSq9cCtwMzQ0thPhIAE2Irahba/view?usp=drivesdk","190AIPRT2022")</f>
        <v>190AIPRT2022</v>
      </c>
      <c r="O191" s="4" t="s">
        <v>3007</v>
      </c>
    </row>
    <row r="192">
      <c r="A192" s="93">
        <v>191.0</v>
      </c>
      <c r="B192" s="93" t="s">
        <v>5580</v>
      </c>
      <c r="C192" s="93" t="s">
        <v>5580</v>
      </c>
      <c r="D192" s="93" t="str">
        <f t="shared" si="1"/>
        <v>Ajay Ankel</v>
      </c>
      <c r="E192" s="93" t="s">
        <v>5581</v>
      </c>
      <c r="F192" s="73" t="s">
        <v>4814</v>
      </c>
      <c r="G192" s="4" t="s">
        <v>22</v>
      </c>
      <c r="H192" s="4">
        <v>2022.0</v>
      </c>
      <c r="I192" s="53" t="str">
        <f t="shared" si="2"/>
        <v>191AIPRT2022</v>
      </c>
      <c r="J192" s="54" t="s">
        <v>4815</v>
      </c>
      <c r="K192" s="5" t="s">
        <v>24</v>
      </c>
      <c r="L192" s="4" t="s">
        <v>5582</v>
      </c>
      <c r="M192" s="55" t="s">
        <v>5583</v>
      </c>
      <c r="N192" s="56" t="str">
        <f>HYPERLINK("https://drive.google.com/file/d/1Wit5oj68CqQZNXWh_qd5wz2qZ-hQmoLE/view?usp=drivesdk","191AIPRT2022")</f>
        <v>191AIPRT2022</v>
      </c>
      <c r="O192" s="4" t="s">
        <v>3007</v>
      </c>
    </row>
    <row r="193">
      <c r="A193" s="93">
        <v>192.0</v>
      </c>
      <c r="B193" s="93" t="s">
        <v>5584</v>
      </c>
      <c r="C193" s="93" t="s">
        <v>5584</v>
      </c>
      <c r="D193" s="93" t="str">
        <f t="shared" si="1"/>
        <v>Bala Krishnan S</v>
      </c>
      <c r="E193" s="93" t="s">
        <v>5585</v>
      </c>
      <c r="F193" s="73" t="s">
        <v>4814</v>
      </c>
      <c r="G193" s="4" t="s">
        <v>22</v>
      </c>
      <c r="H193" s="4">
        <v>2022.0</v>
      </c>
      <c r="I193" s="53" t="str">
        <f t="shared" si="2"/>
        <v>192AIPRT2022</v>
      </c>
      <c r="J193" s="54" t="s">
        <v>4815</v>
      </c>
      <c r="K193" s="5" t="s">
        <v>24</v>
      </c>
      <c r="L193" s="4" t="s">
        <v>5586</v>
      </c>
      <c r="M193" s="55" t="s">
        <v>5587</v>
      </c>
      <c r="N193" s="56" t="str">
        <f>HYPERLINK("https://drive.google.com/file/d/1MTGJWKzjdH01yt4aEJT2nBgxWuRYCYtR/view?usp=drivesdk","192AIPRT2022")</f>
        <v>192AIPRT2022</v>
      </c>
      <c r="O193" s="4" t="s">
        <v>3034</v>
      </c>
    </row>
    <row r="194">
      <c r="A194" s="93">
        <v>193.0</v>
      </c>
      <c r="B194" s="93" t="s">
        <v>5588</v>
      </c>
      <c r="C194" s="93" t="s">
        <v>5588</v>
      </c>
      <c r="D194" s="93" t="str">
        <f t="shared" si="1"/>
        <v>Sudip Sunildatta Langade</v>
      </c>
      <c r="E194" s="93" t="s">
        <v>5589</v>
      </c>
      <c r="F194" s="73" t="s">
        <v>4814</v>
      </c>
      <c r="G194" s="4" t="s">
        <v>22</v>
      </c>
      <c r="H194" s="4">
        <v>2022.0</v>
      </c>
      <c r="I194" s="53" t="str">
        <f t="shared" si="2"/>
        <v>193AIPRT2022</v>
      </c>
      <c r="J194" s="54" t="s">
        <v>4815</v>
      </c>
      <c r="K194" s="5" t="s">
        <v>24</v>
      </c>
      <c r="L194" s="4" t="s">
        <v>5590</v>
      </c>
      <c r="M194" s="55" t="s">
        <v>5591</v>
      </c>
      <c r="N194" s="56" t="str">
        <f>HYPERLINK("https://drive.google.com/file/d/1QZzCs1E5j7ujt9uNdriCqa1f_rrjJg9I/view?usp=drivesdk","193AIPRT2022")</f>
        <v>193AIPRT2022</v>
      </c>
      <c r="O194" s="4" t="s">
        <v>3034</v>
      </c>
    </row>
    <row r="195">
      <c r="A195" s="93">
        <v>194.0</v>
      </c>
      <c r="B195" s="93" t="s">
        <v>5592</v>
      </c>
      <c r="C195" s="93" t="s">
        <v>5592</v>
      </c>
      <c r="D195" s="93" t="str">
        <f t="shared" si="1"/>
        <v>Nalajala Sidhartha</v>
      </c>
      <c r="E195" s="93" t="s">
        <v>5593</v>
      </c>
      <c r="F195" s="73" t="s">
        <v>4814</v>
      </c>
      <c r="G195" s="4" t="s">
        <v>22</v>
      </c>
      <c r="H195" s="4">
        <v>2022.0</v>
      </c>
      <c r="I195" s="53" t="str">
        <f t="shared" si="2"/>
        <v>194AIPRT2022</v>
      </c>
      <c r="J195" s="54" t="s">
        <v>4815</v>
      </c>
      <c r="K195" s="5" t="s">
        <v>24</v>
      </c>
      <c r="L195" s="4" t="s">
        <v>5594</v>
      </c>
      <c r="M195" s="55" t="s">
        <v>5595</v>
      </c>
      <c r="N195" s="56" t="str">
        <f>HYPERLINK("https://drive.google.com/file/d/12Le00khBak1Q4By1IfaGRKOO-9LZxcRh/view?usp=drivesdk","194AIPRT2022")</f>
        <v>194AIPRT2022</v>
      </c>
      <c r="O195" s="4" t="s">
        <v>3034</v>
      </c>
    </row>
    <row r="196">
      <c r="A196" s="93">
        <v>195.0</v>
      </c>
      <c r="B196" s="93" t="s">
        <v>5596</v>
      </c>
      <c r="C196" s="93" t="s">
        <v>5596</v>
      </c>
      <c r="D196" s="93" t="str">
        <f t="shared" si="1"/>
        <v>Akshita Katyal</v>
      </c>
      <c r="E196" s="93" t="s">
        <v>5597</v>
      </c>
      <c r="F196" s="73" t="s">
        <v>4814</v>
      </c>
      <c r="G196" s="4" t="s">
        <v>22</v>
      </c>
      <c r="H196" s="4">
        <v>2022.0</v>
      </c>
      <c r="I196" s="53" t="str">
        <f t="shared" si="2"/>
        <v>195AIPRT2022</v>
      </c>
      <c r="J196" s="54" t="s">
        <v>4815</v>
      </c>
      <c r="K196" s="5" t="s">
        <v>24</v>
      </c>
      <c r="L196" s="4" t="s">
        <v>5598</v>
      </c>
      <c r="M196" s="55" t="s">
        <v>5599</v>
      </c>
      <c r="N196" s="56" t="str">
        <f>HYPERLINK("https://drive.google.com/file/d/1ihqqu9-SjZSjepfd3djDMEq2Mlx8dWs_/view?usp=drivesdk","195AIPRT2022")</f>
        <v>195AIPRT2022</v>
      </c>
      <c r="O196" s="4" t="s">
        <v>3034</v>
      </c>
    </row>
    <row r="197">
      <c r="A197" s="93">
        <v>196.0</v>
      </c>
      <c r="B197" s="93" t="s">
        <v>5600</v>
      </c>
      <c r="C197" s="93" t="s">
        <v>5600</v>
      </c>
      <c r="D197" s="93" t="str">
        <f t="shared" si="1"/>
        <v>Ayush Karan</v>
      </c>
      <c r="E197" s="93" t="s">
        <v>5601</v>
      </c>
      <c r="F197" s="73" t="s">
        <v>4814</v>
      </c>
      <c r="G197" s="4" t="s">
        <v>22</v>
      </c>
      <c r="H197" s="4">
        <v>2022.0</v>
      </c>
      <c r="I197" s="53" t="str">
        <f t="shared" si="2"/>
        <v>196AIPRT2022</v>
      </c>
      <c r="J197" s="54" t="s">
        <v>4815</v>
      </c>
      <c r="K197" s="5" t="s">
        <v>24</v>
      </c>
      <c r="L197" s="4" t="s">
        <v>5602</v>
      </c>
      <c r="M197" s="55" t="s">
        <v>5603</v>
      </c>
      <c r="N197" s="56" t="str">
        <f>HYPERLINK("https://drive.google.com/file/d/1mtdnZMc3D0YhwTjhzgTv2aL3n4ayiSkX/view?usp=drivesdk","196AIPRT2022")</f>
        <v>196AIPRT2022</v>
      </c>
      <c r="O197" s="4" t="s">
        <v>3034</v>
      </c>
    </row>
    <row r="198">
      <c r="A198" s="93">
        <v>197.0</v>
      </c>
      <c r="B198" s="93" t="s">
        <v>5604</v>
      </c>
      <c r="C198" s="93" t="s">
        <v>5605</v>
      </c>
      <c r="D198" s="93" t="str">
        <f t="shared" si="1"/>
        <v>Hardik Sharma</v>
      </c>
      <c r="E198" s="93" t="s">
        <v>5606</v>
      </c>
      <c r="F198" s="73" t="s">
        <v>4814</v>
      </c>
      <c r="G198" s="4" t="s">
        <v>22</v>
      </c>
      <c r="H198" s="4">
        <v>2022.0</v>
      </c>
      <c r="I198" s="53" t="str">
        <f t="shared" si="2"/>
        <v>197AIPRT2022</v>
      </c>
      <c r="J198" s="54" t="s">
        <v>4815</v>
      </c>
      <c r="K198" s="5" t="s">
        <v>24</v>
      </c>
      <c r="L198" s="4" t="s">
        <v>5607</v>
      </c>
      <c r="M198" s="55" t="s">
        <v>5608</v>
      </c>
      <c r="N198" s="56" t="str">
        <f>HYPERLINK("https://drive.google.com/file/d/1n30ei_dxweCuAV3kJuAByXt_sIIPL-d3/view?usp=drivesdk","197AIPRT2022")</f>
        <v>197AIPRT2022</v>
      </c>
      <c r="O198" s="4" t="s">
        <v>3034</v>
      </c>
    </row>
    <row r="199">
      <c r="A199" s="93">
        <v>198.0</v>
      </c>
      <c r="B199" s="93" t="s">
        <v>5609</v>
      </c>
      <c r="C199" s="93" t="s">
        <v>5609</v>
      </c>
      <c r="D199" s="93" t="str">
        <f t="shared" si="1"/>
        <v>Mohit Rana</v>
      </c>
      <c r="E199" s="93" t="s">
        <v>5610</v>
      </c>
      <c r="F199" s="73" t="s">
        <v>4814</v>
      </c>
      <c r="G199" s="4" t="s">
        <v>22</v>
      </c>
      <c r="H199" s="4">
        <v>2022.0</v>
      </c>
      <c r="I199" s="53" t="str">
        <f t="shared" si="2"/>
        <v>198AIPRT2022</v>
      </c>
      <c r="J199" s="54" t="s">
        <v>4815</v>
      </c>
      <c r="K199" s="5" t="s">
        <v>24</v>
      </c>
      <c r="L199" s="4" t="s">
        <v>5611</v>
      </c>
      <c r="M199" s="55" t="s">
        <v>5612</v>
      </c>
      <c r="N199" s="56" t="str">
        <f>HYPERLINK("https://drive.google.com/file/d/1e0iNVeiIh4UuAypky1jwZdy8V43WNZa-/view?usp=drivesdk","198AIPRT2022")</f>
        <v>198AIPRT2022</v>
      </c>
      <c r="O199" s="4" t="s">
        <v>3066</v>
      </c>
    </row>
    <row r="200">
      <c r="A200" s="93">
        <v>199.0</v>
      </c>
      <c r="B200" s="93" t="s">
        <v>5613</v>
      </c>
      <c r="C200" s="93" t="s">
        <v>5614</v>
      </c>
      <c r="D200" s="93" t="str">
        <f t="shared" si="1"/>
        <v>Vansh Gupta</v>
      </c>
      <c r="E200" s="93" t="s">
        <v>5615</v>
      </c>
      <c r="F200" s="73" t="s">
        <v>4814</v>
      </c>
      <c r="G200" s="4" t="s">
        <v>22</v>
      </c>
      <c r="H200" s="4">
        <v>2022.0</v>
      </c>
      <c r="I200" s="53" t="str">
        <f t="shared" si="2"/>
        <v>199AIPRT2022</v>
      </c>
      <c r="J200" s="54" t="s">
        <v>4815</v>
      </c>
      <c r="K200" s="5" t="s">
        <v>24</v>
      </c>
      <c r="L200" s="4" t="s">
        <v>5616</v>
      </c>
      <c r="M200" s="55" t="s">
        <v>5617</v>
      </c>
      <c r="N200" s="56" t="str">
        <f>HYPERLINK("https://drive.google.com/file/d/1EO8JNto9wGQ7YvHhJjD4DqFRi3FlvBA0/view?usp=drivesdk","199AIPRT2022")</f>
        <v>199AIPRT2022</v>
      </c>
      <c r="O200" s="4" t="s">
        <v>3066</v>
      </c>
    </row>
    <row r="201">
      <c r="A201" s="93">
        <v>200.0</v>
      </c>
      <c r="B201" s="93" t="s">
        <v>5618</v>
      </c>
      <c r="C201" s="93" t="s">
        <v>5618</v>
      </c>
      <c r="D201" s="93" t="str">
        <f t="shared" si="1"/>
        <v>Laksmi Kanthan M</v>
      </c>
      <c r="E201" s="93" t="s">
        <v>5619</v>
      </c>
      <c r="F201" s="73" t="s">
        <v>4814</v>
      </c>
      <c r="G201" s="4" t="s">
        <v>22</v>
      </c>
      <c r="H201" s="4">
        <v>2022.0</v>
      </c>
      <c r="I201" s="53" t="str">
        <f t="shared" si="2"/>
        <v>200AIPRT2022</v>
      </c>
      <c r="J201" s="54" t="s">
        <v>4815</v>
      </c>
      <c r="K201" s="5" t="s">
        <v>24</v>
      </c>
      <c r="L201" s="4" t="s">
        <v>5620</v>
      </c>
      <c r="M201" s="55" t="s">
        <v>5621</v>
      </c>
      <c r="N201" s="56" t="str">
        <f>HYPERLINK("https://drive.google.com/file/d/1dFOTruAmMjPRAh9_knU_kz1wlONz9rYG/view?usp=drivesdk","200AIPRT2022")</f>
        <v>200AIPRT2022</v>
      </c>
      <c r="O201" s="4" t="s">
        <v>3066</v>
      </c>
    </row>
    <row r="202">
      <c r="A202" s="93">
        <v>201.0</v>
      </c>
      <c r="B202" s="93" t="s">
        <v>5622</v>
      </c>
      <c r="C202" s="93" t="s">
        <v>5622</v>
      </c>
      <c r="D202" s="93" t="str">
        <f t="shared" si="1"/>
        <v>Ganesh Cherala</v>
      </c>
      <c r="E202" s="93" t="s">
        <v>5623</v>
      </c>
      <c r="F202" s="73" t="s">
        <v>4814</v>
      </c>
      <c r="G202" s="4" t="s">
        <v>22</v>
      </c>
      <c r="H202" s="4">
        <v>2022.0</v>
      </c>
      <c r="I202" s="53" t="str">
        <f t="shared" si="2"/>
        <v>201AIPRT2022</v>
      </c>
      <c r="J202" s="54" t="s">
        <v>4815</v>
      </c>
      <c r="K202" s="5" t="s">
        <v>24</v>
      </c>
      <c r="L202" s="4" t="s">
        <v>5624</v>
      </c>
      <c r="M202" s="55" t="s">
        <v>5625</v>
      </c>
      <c r="N202" s="56" t="str">
        <f>HYPERLINK("https://drive.google.com/file/d/1diri2uZvzL4OG0eY5b6Bpi-qCLCsiEVV/view?usp=drivesdk","201AIPRT2022")</f>
        <v>201AIPRT2022</v>
      </c>
      <c r="O202" s="4" t="s">
        <v>3066</v>
      </c>
    </row>
    <row r="203">
      <c r="A203" s="93">
        <v>202.0</v>
      </c>
      <c r="B203" s="93" t="s">
        <v>5626</v>
      </c>
      <c r="C203" s="93" t="s">
        <v>5627</v>
      </c>
      <c r="D203" s="93" t="str">
        <f t="shared" si="1"/>
        <v>Akshay Kumar</v>
      </c>
      <c r="E203" s="93" t="s">
        <v>5628</v>
      </c>
      <c r="F203" s="73" t="s">
        <v>4814</v>
      </c>
      <c r="G203" s="4" t="s">
        <v>22</v>
      </c>
      <c r="H203" s="4">
        <v>2022.0</v>
      </c>
      <c r="I203" s="53" t="str">
        <f t="shared" si="2"/>
        <v>202AIPRT2022</v>
      </c>
      <c r="J203" s="54" t="s">
        <v>4815</v>
      </c>
      <c r="K203" s="5" t="s">
        <v>24</v>
      </c>
      <c r="L203" s="4" t="s">
        <v>5629</v>
      </c>
      <c r="M203" s="55" t="s">
        <v>5630</v>
      </c>
      <c r="N203" s="56" t="str">
        <f>HYPERLINK("https://drive.google.com/file/d/12nopT3S8Kopgx2DHF68JI1nANZ_x_93t/view?usp=drivesdk","202AIPRT2022")</f>
        <v>202AIPRT2022</v>
      </c>
      <c r="O203" s="4" t="s">
        <v>3066</v>
      </c>
    </row>
    <row r="204">
      <c r="A204" s="93">
        <v>203.0</v>
      </c>
      <c r="B204" s="93" t="s">
        <v>5631</v>
      </c>
      <c r="C204" s="93" t="s">
        <v>5631</v>
      </c>
      <c r="D204" s="93" t="str">
        <f t="shared" si="1"/>
        <v>Aastha Kaushik</v>
      </c>
      <c r="E204" s="93" t="s">
        <v>5632</v>
      </c>
      <c r="F204" s="73" t="s">
        <v>4814</v>
      </c>
      <c r="G204" s="4" t="s">
        <v>22</v>
      </c>
      <c r="H204" s="4">
        <v>2022.0</v>
      </c>
      <c r="I204" s="53" t="str">
        <f t="shared" si="2"/>
        <v>203AIPRT2022</v>
      </c>
      <c r="J204" s="54" t="s">
        <v>4815</v>
      </c>
      <c r="K204" s="5" t="s">
        <v>24</v>
      </c>
      <c r="L204" s="4" t="s">
        <v>5633</v>
      </c>
      <c r="M204" s="55" t="s">
        <v>5634</v>
      </c>
      <c r="N204" s="56" t="str">
        <f>HYPERLINK("https://drive.google.com/file/d/1VSEDxqimnrrHMRwDjjwSRNb1nqFkgou4/view?usp=drivesdk","203AIPRT2022")</f>
        <v>203AIPRT2022</v>
      </c>
      <c r="O204" s="4" t="s">
        <v>3093</v>
      </c>
    </row>
    <row r="205">
      <c r="A205" s="93">
        <v>204.0</v>
      </c>
      <c r="B205" s="93" t="s">
        <v>5635</v>
      </c>
      <c r="C205" s="93" t="s">
        <v>5636</v>
      </c>
      <c r="D205" s="93" t="str">
        <f t="shared" si="1"/>
        <v>Md Khalid Ansari</v>
      </c>
      <c r="E205" s="93" t="s">
        <v>5637</v>
      </c>
      <c r="F205" s="73" t="s">
        <v>4814</v>
      </c>
      <c r="G205" s="4" t="s">
        <v>22</v>
      </c>
      <c r="H205" s="4">
        <v>2022.0</v>
      </c>
      <c r="I205" s="53" t="str">
        <f t="shared" si="2"/>
        <v>204AIPRT2022</v>
      </c>
      <c r="J205" s="54" t="s">
        <v>4815</v>
      </c>
      <c r="K205" s="5" t="s">
        <v>24</v>
      </c>
      <c r="L205" s="4" t="s">
        <v>5638</v>
      </c>
      <c r="M205" s="55" t="s">
        <v>5639</v>
      </c>
      <c r="N205" s="56" t="str">
        <f>HYPERLINK("https://drive.google.com/file/d/1u40j67GPObLYMjNjQtlVJGMd29EpbdVs/view?usp=drivesdk","204AIPRT2022")</f>
        <v>204AIPRT2022</v>
      </c>
      <c r="O205" s="4" t="s">
        <v>3093</v>
      </c>
    </row>
    <row r="206">
      <c r="A206" s="93">
        <v>205.0</v>
      </c>
      <c r="B206" s="93" t="s">
        <v>5640</v>
      </c>
      <c r="C206" s="93" t="s">
        <v>5640</v>
      </c>
      <c r="D206" s="93" t="str">
        <f t="shared" si="1"/>
        <v>Rajat Agrawal</v>
      </c>
      <c r="E206" s="93" t="s">
        <v>5641</v>
      </c>
      <c r="F206" s="73" t="s">
        <v>4814</v>
      </c>
      <c r="G206" s="4" t="s">
        <v>22</v>
      </c>
      <c r="H206" s="4">
        <v>2022.0</v>
      </c>
      <c r="I206" s="53" t="str">
        <f t="shared" si="2"/>
        <v>205AIPRT2022</v>
      </c>
      <c r="J206" s="54" t="s">
        <v>4815</v>
      </c>
      <c r="K206" s="5" t="s">
        <v>24</v>
      </c>
      <c r="L206" s="4" t="s">
        <v>5642</v>
      </c>
      <c r="M206" s="55" t="s">
        <v>5643</v>
      </c>
      <c r="N206" s="56" t="str">
        <f>HYPERLINK("https://drive.google.com/file/d/1tvWkANBSA4CkSbtm5XW9VOSJChAZuwBh/view?usp=drivesdk","205AIPRT2022")</f>
        <v>205AIPRT2022</v>
      </c>
      <c r="O206" s="4" t="s">
        <v>3093</v>
      </c>
    </row>
    <row r="207">
      <c r="A207" s="93">
        <v>206.0</v>
      </c>
      <c r="B207" s="93" t="s">
        <v>5644</v>
      </c>
      <c r="C207" s="93" t="s">
        <v>5644</v>
      </c>
      <c r="D207" s="93" t="str">
        <f t="shared" si="1"/>
        <v>Satyam Shukla</v>
      </c>
      <c r="E207" s="93" t="s">
        <v>5645</v>
      </c>
      <c r="F207" s="73" t="s">
        <v>4814</v>
      </c>
      <c r="G207" s="4" t="s">
        <v>22</v>
      </c>
      <c r="H207" s="4">
        <v>2022.0</v>
      </c>
      <c r="I207" s="53" t="str">
        <f t="shared" si="2"/>
        <v>206AIPRT2022</v>
      </c>
      <c r="J207" s="54" t="s">
        <v>4815</v>
      </c>
      <c r="K207" s="5" t="s">
        <v>24</v>
      </c>
      <c r="L207" s="4" t="s">
        <v>5646</v>
      </c>
      <c r="M207" s="55" t="s">
        <v>5647</v>
      </c>
      <c r="N207" s="56" t="str">
        <f>HYPERLINK("https://drive.google.com/file/d/1xsEyoafcHDbpZg5xQV-3QBJf3iCfuaeY/view?usp=drivesdk","206AIPRT2022")</f>
        <v>206AIPRT2022</v>
      </c>
      <c r="O207" s="4" t="s">
        <v>3093</v>
      </c>
    </row>
    <row r="208">
      <c r="A208" s="93">
        <v>207.0</v>
      </c>
      <c r="B208" s="93" t="s">
        <v>5648</v>
      </c>
      <c r="C208" s="93" t="s">
        <v>5648</v>
      </c>
      <c r="D208" s="93" t="str">
        <f t="shared" si="1"/>
        <v>7012 Anish Patel</v>
      </c>
      <c r="E208" s="93" t="s">
        <v>5649</v>
      </c>
      <c r="F208" s="73" t="s">
        <v>4814</v>
      </c>
      <c r="G208" s="4" t="s">
        <v>22</v>
      </c>
      <c r="H208" s="4">
        <v>2022.0</v>
      </c>
      <c r="I208" s="53" t="str">
        <f t="shared" si="2"/>
        <v>207AIPRT2022</v>
      </c>
      <c r="J208" s="54" t="s">
        <v>4815</v>
      </c>
      <c r="K208" s="5" t="s">
        <v>24</v>
      </c>
      <c r="L208" s="4" t="s">
        <v>5650</v>
      </c>
      <c r="M208" s="55" t="s">
        <v>5651</v>
      </c>
      <c r="N208" s="56" t="str">
        <f>HYPERLINK("https://drive.google.com/file/d/1UaY_KcqoQEnsFRHvHGR56kqhxMv__g0k/view?usp=drivesdk","207AIPRT2022")</f>
        <v>207AIPRT2022</v>
      </c>
      <c r="O208" s="4" t="s">
        <v>3093</v>
      </c>
    </row>
    <row r="209">
      <c r="A209" s="93">
        <v>208.0</v>
      </c>
      <c r="B209" s="93" t="s">
        <v>5652</v>
      </c>
      <c r="C209" s="93" t="s">
        <v>5652</v>
      </c>
      <c r="D209" s="93" t="str">
        <f t="shared" si="1"/>
        <v>Karan Sahu</v>
      </c>
      <c r="E209" s="93" t="s">
        <v>5653</v>
      </c>
      <c r="F209" s="73" t="s">
        <v>4814</v>
      </c>
      <c r="G209" s="4" t="s">
        <v>22</v>
      </c>
      <c r="H209" s="4">
        <v>2022.0</v>
      </c>
      <c r="I209" s="53" t="str">
        <f t="shared" si="2"/>
        <v>208AIPRT2022</v>
      </c>
      <c r="J209" s="54" t="s">
        <v>4815</v>
      </c>
      <c r="K209" s="5" t="s">
        <v>24</v>
      </c>
      <c r="L209" s="4" t="s">
        <v>5654</v>
      </c>
      <c r="M209" s="55" t="s">
        <v>5655</v>
      </c>
      <c r="N209" s="56" t="str">
        <f>HYPERLINK("https://drive.google.com/file/d/1yYtROH_FjvEoFPxtNE5o8AFVyZpg7lsg/view?usp=drivesdk","208AIPRT2022")</f>
        <v>208AIPRT2022</v>
      </c>
      <c r="O209" s="4" t="s">
        <v>3093</v>
      </c>
    </row>
    <row r="210">
      <c r="A210" s="93">
        <v>209.0</v>
      </c>
      <c r="B210" s="93" t="s">
        <v>5656</v>
      </c>
      <c r="C210" s="93" t="s">
        <v>5656</v>
      </c>
      <c r="D210" s="93" t="str">
        <f t="shared" si="1"/>
        <v>Rahul Jha</v>
      </c>
      <c r="E210" s="93" t="s">
        <v>5657</v>
      </c>
      <c r="F210" s="73" t="s">
        <v>4814</v>
      </c>
      <c r="G210" s="4" t="s">
        <v>22</v>
      </c>
      <c r="H210" s="4">
        <v>2022.0</v>
      </c>
      <c r="I210" s="53" t="str">
        <f t="shared" si="2"/>
        <v>209AIPRT2022</v>
      </c>
      <c r="J210" s="54" t="s">
        <v>4815</v>
      </c>
      <c r="K210" s="5" t="s">
        <v>24</v>
      </c>
      <c r="L210" s="4" t="s">
        <v>5658</v>
      </c>
      <c r="M210" s="55" t="s">
        <v>5659</v>
      </c>
      <c r="N210" s="56" t="str">
        <f>HYPERLINK("https://drive.google.com/file/d/1oHk02R3FSez15gtBMrelJ_TzVkFgYJV0/view?usp=drivesdk","209AIPRT2022")</f>
        <v>209AIPRT2022</v>
      </c>
      <c r="O210" s="4" t="s">
        <v>3093</v>
      </c>
    </row>
    <row r="211">
      <c r="A211" s="93">
        <v>210.0</v>
      </c>
      <c r="B211" s="93" t="s">
        <v>5660</v>
      </c>
      <c r="C211" s="93" t="s">
        <v>4064</v>
      </c>
      <c r="D211" s="93" t="str">
        <f t="shared" si="1"/>
        <v>Chaluvadi.Sreya</v>
      </c>
      <c r="E211" s="93" t="s">
        <v>4066</v>
      </c>
      <c r="F211" s="73" t="s">
        <v>4814</v>
      </c>
      <c r="G211" s="4" t="s">
        <v>22</v>
      </c>
      <c r="H211" s="4">
        <v>2022.0</v>
      </c>
      <c r="I211" s="53" t="str">
        <f t="shared" si="2"/>
        <v>210AIPRT2022</v>
      </c>
      <c r="J211" s="54" t="s">
        <v>4815</v>
      </c>
      <c r="K211" s="5" t="s">
        <v>24</v>
      </c>
      <c r="L211" s="4" t="s">
        <v>5661</v>
      </c>
      <c r="M211" s="55" t="s">
        <v>5662</v>
      </c>
      <c r="N211" s="56" t="str">
        <f>HYPERLINK("https://drive.google.com/file/d/1Ay__4EMwMF7TnTugpzbRjKY32nRpzDS7/view?usp=drivesdk","210AIPRT2022")</f>
        <v>210AIPRT2022</v>
      </c>
      <c r="O211" s="4" t="s">
        <v>3125</v>
      </c>
    </row>
    <row r="212">
      <c r="A212" s="93">
        <v>211.0</v>
      </c>
      <c r="B212" s="93" t="s">
        <v>5663</v>
      </c>
      <c r="C212" s="93" t="s">
        <v>5663</v>
      </c>
      <c r="D212" s="93" t="str">
        <f t="shared" si="1"/>
        <v>Ankit Kumar</v>
      </c>
      <c r="E212" s="93" t="s">
        <v>5664</v>
      </c>
      <c r="F212" s="73" t="s">
        <v>4814</v>
      </c>
      <c r="G212" s="4" t="s">
        <v>22</v>
      </c>
      <c r="H212" s="4">
        <v>2022.0</v>
      </c>
      <c r="I212" s="53" t="str">
        <f t="shared" si="2"/>
        <v>211AIPRT2022</v>
      </c>
      <c r="J212" s="54" t="s">
        <v>4815</v>
      </c>
      <c r="K212" s="5" t="s">
        <v>24</v>
      </c>
      <c r="L212" s="4" t="s">
        <v>5665</v>
      </c>
      <c r="M212" s="55" t="s">
        <v>5666</v>
      </c>
      <c r="N212" s="56" t="str">
        <f>HYPERLINK("https://drive.google.com/file/d/1IYNaxrWrM12gS2EtyZlrPjo6jdtmgKc8/view?usp=drivesdk","211AIPRT2022")</f>
        <v>211AIPRT2022</v>
      </c>
      <c r="O212" s="4" t="s">
        <v>3125</v>
      </c>
    </row>
    <row r="213">
      <c r="A213" s="93">
        <v>212.0</v>
      </c>
      <c r="B213" s="93" t="s">
        <v>5667</v>
      </c>
      <c r="C213" s="93" t="s">
        <v>5667</v>
      </c>
      <c r="D213" s="93" t="str">
        <f t="shared" si="1"/>
        <v>Jaya Raj</v>
      </c>
      <c r="E213" s="93" t="s">
        <v>5668</v>
      </c>
      <c r="F213" s="73" t="s">
        <v>4814</v>
      </c>
      <c r="G213" s="4" t="s">
        <v>22</v>
      </c>
      <c r="H213" s="4">
        <v>2022.0</v>
      </c>
      <c r="I213" s="53" t="str">
        <f t="shared" si="2"/>
        <v>212AIPRT2022</v>
      </c>
      <c r="J213" s="54" t="s">
        <v>4815</v>
      </c>
      <c r="K213" s="5" t="s">
        <v>24</v>
      </c>
      <c r="L213" s="4" t="s">
        <v>5669</v>
      </c>
      <c r="M213" s="55" t="s">
        <v>5670</v>
      </c>
      <c r="N213" s="56" t="str">
        <f>HYPERLINK("https://drive.google.com/file/d/1A4JT7AAs4KxwIOSlpUWEpH568ezZW8Xn/view?usp=drivesdk","212AIPRT2022")</f>
        <v>212AIPRT2022</v>
      </c>
      <c r="O213" s="4" t="s">
        <v>3125</v>
      </c>
    </row>
    <row r="214">
      <c r="A214" s="93">
        <v>213.0</v>
      </c>
      <c r="B214" s="93" t="s">
        <v>5671</v>
      </c>
      <c r="C214" s="93" t="s">
        <v>4693</v>
      </c>
      <c r="D214" s="93" t="str">
        <f t="shared" si="1"/>
        <v>Aditya Sharma</v>
      </c>
      <c r="E214" s="93" t="s">
        <v>5672</v>
      </c>
      <c r="F214" s="73" t="s">
        <v>4814</v>
      </c>
      <c r="G214" s="4" t="s">
        <v>22</v>
      </c>
      <c r="H214" s="4">
        <v>2022.0</v>
      </c>
      <c r="I214" s="53" t="str">
        <f t="shared" si="2"/>
        <v>213AIPRT2022</v>
      </c>
      <c r="J214" s="54" t="s">
        <v>4815</v>
      </c>
      <c r="K214" s="5" t="s">
        <v>24</v>
      </c>
      <c r="L214" s="4" t="s">
        <v>5673</v>
      </c>
      <c r="M214" s="55" t="s">
        <v>5674</v>
      </c>
      <c r="N214" s="56" t="str">
        <f>HYPERLINK("https://drive.google.com/file/d/1BIr7IZhxrC-2y8wryvAOUuZ7nly2Sm82/view?usp=drivesdk","213AIPRT2022")</f>
        <v>213AIPRT2022</v>
      </c>
      <c r="O214" s="4" t="s">
        <v>3125</v>
      </c>
    </row>
    <row r="215">
      <c r="A215" s="93">
        <v>214.0</v>
      </c>
      <c r="B215" s="93" t="s">
        <v>5675</v>
      </c>
      <c r="C215" s="93" t="s">
        <v>5676</v>
      </c>
      <c r="D215" s="93" t="str">
        <f t="shared" si="1"/>
        <v>Devesh Chhimwal</v>
      </c>
      <c r="E215" s="93" t="s">
        <v>5677</v>
      </c>
      <c r="F215" s="73" t="s">
        <v>4814</v>
      </c>
      <c r="G215" s="4" t="s">
        <v>22</v>
      </c>
      <c r="H215" s="4">
        <v>2022.0</v>
      </c>
      <c r="I215" s="53" t="str">
        <f t="shared" si="2"/>
        <v>214AIPRT2022</v>
      </c>
      <c r="J215" s="54" t="s">
        <v>4815</v>
      </c>
      <c r="K215" s="5" t="s">
        <v>24</v>
      </c>
      <c r="L215" s="4" t="s">
        <v>5678</v>
      </c>
      <c r="M215" s="55" t="s">
        <v>5679</v>
      </c>
      <c r="N215" s="56" t="str">
        <f>HYPERLINK("https://drive.google.com/file/d/11OiAM3wqOhE0B9EbZVV1QFIHoI1WnsnV/view?usp=drivesdk","214AIPRT2022")</f>
        <v>214AIPRT2022</v>
      </c>
      <c r="O215" s="4" t="s">
        <v>3125</v>
      </c>
    </row>
    <row r="216">
      <c r="A216" s="93">
        <v>215.0</v>
      </c>
      <c r="B216" s="93" t="s">
        <v>5675</v>
      </c>
      <c r="C216" s="93" t="s">
        <v>5680</v>
      </c>
      <c r="D216" s="93" t="str">
        <f t="shared" si="1"/>
        <v>Parth Singh</v>
      </c>
      <c r="E216" s="93" t="s">
        <v>5681</v>
      </c>
      <c r="F216" s="73" t="s">
        <v>4814</v>
      </c>
      <c r="G216" s="4" t="s">
        <v>22</v>
      </c>
      <c r="H216" s="4">
        <v>2022.0</v>
      </c>
      <c r="I216" s="53" t="str">
        <f t="shared" si="2"/>
        <v>215AIPRT2022</v>
      </c>
      <c r="J216" s="54" t="s">
        <v>4815</v>
      </c>
      <c r="K216" s="5" t="s">
        <v>24</v>
      </c>
      <c r="L216" s="4" t="s">
        <v>5682</v>
      </c>
      <c r="M216" s="55" t="s">
        <v>5683</v>
      </c>
      <c r="N216" s="56" t="str">
        <f>HYPERLINK("https://drive.google.com/file/d/1cIzpJDbQTg3of2_LJk11vSkCrwBghdgj/view?usp=drivesdk","215AIPRT2022")</f>
        <v>215AIPRT2022</v>
      </c>
      <c r="O216" s="4" t="s">
        <v>3125</v>
      </c>
    </row>
    <row r="217">
      <c r="A217" s="93">
        <v>216.0</v>
      </c>
      <c r="B217" s="93" t="s">
        <v>5684</v>
      </c>
      <c r="C217" s="93" t="s">
        <v>5684</v>
      </c>
      <c r="D217" s="93" t="str">
        <f t="shared" si="1"/>
        <v>Swathi Polu</v>
      </c>
      <c r="E217" s="93" t="s">
        <v>5685</v>
      </c>
      <c r="F217" s="73" t="s">
        <v>4814</v>
      </c>
      <c r="G217" s="4" t="s">
        <v>22</v>
      </c>
      <c r="H217" s="4">
        <v>2022.0</v>
      </c>
      <c r="I217" s="53" t="str">
        <f t="shared" si="2"/>
        <v>216AIPRT2022</v>
      </c>
      <c r="J217" s="54" t="s">
        <v>4815</v>
      </c>
      <c r="K217" s="5" t="s">
        <v>24</v>
      </c>
      <c r="L217" s="4" t="s">
        <v>5686</v>
      </c>
      <c r="M217" s="55" t="s">
        <v>5687</v>
      </c>
      <c r="N217" s="56" t="str">
        <f>HYPERLINK("https://drive.google.com/file/d/1Lh2QLIO5RNP62i1tWx1Yg0pvkmoEq9Co/view?usp=drivesdk","216AIPRT2022")</f>
        <v>216AIPRT2022</v>
      </c>
      <c r="O217" s="4" t="s">
        <v>3125</v>
      </c>
    </row>
    <row r="218">
      <c r="A218" s="93">
        <v>217.0</v>
      </c>
      <c r="B218" s="93" t="s">
        <v>5688</v>
      </c>
      <c r="C218" s="93" t="s">
        <v>5688</v>
      </c>
      <c r="D218" s="93" t="str">
        <f t="shared" si="1"/>
        <v>Suraj Srivastava</v>
      </c>
      <c r="E218" s="93" t="s">
        <v>5689</v>
      </c>
      <c r="F218" s="73" t="s">
        <v>4814</v>
      </c>
      <c r="G218" s="4" t="s">
        <v>22</v>
      </c>
      <c r="H218" s="4">
        <v>2022.0</v>
      </c>
      <c r="I218" s="53" t="str">
        <f t="shared" si="2"/>
        <v>217AIPRT2022</v>
      </c>
      <c r="J218" s="54" t="s">
        <v>4815</v>
      </c>
      <c r="K218" s="5" t="s">
        <v>24</v>
      </c>
      <c r="L218" s="4" t="s">
        <v>5690</v>
      </c>
      <c r="M218" s="55" t="s">
        <v>5691</v>
      </c>
      <c r="N218" s="56" t="str">
        <f>HYPERLINK("https://drive.google.com/file/d/1Xa6PMO6mcEhN5K8N1M-8o1ntACftlyhu/view?usp=drivesdk","217AIPRT2022")</f>
        <v>217AIPRT2022</v>
      </c>
      <c r="O218" s="4" t="s">
        <v>3148</v>
      </c>
    </row>
    <row r="219">
      <c r="A219" s="93">
        <v>218.0</v>
      </c>
      <c r="B219" s="93" t="s">
        <v>5692</v>
      </c>
      <c r="C219" s="93" t="s">
        <v>5692</v>
      </c>
      <c r="D219" s="93" t="str">
        <f t="shared" si="1"/>
        <v>Priyanka Suryakant Nikam</v>
      </c>
      <c r="E219" s="93" t="s">
        <v>5693</v>
      </c>
      <c r="F219" s="73" t="s">
        <v>4814</v>
      </c>
      <c r="G219" s="4" t="s">
        <v>22</v>
      </c>
      <c r="H219" s="4">
        <v>2022.0</v>
      </c>
      <c r="I219" s="53" t="str">
        <f t="shared" si="2"/>
        <v>218AIPRT2022</v>
      </c>
      <c r="J219" s="54" t="s">
        <v>4815</v>
      </c>
      <c r="K219" s="5" t="s">
        <v>24</v>
      </c>
      <c r="L219" s="4" t="s">
        <v>5694</v>
      </c>
      <c r="M219" s="55" t="s">
        <v>5695</v>
      </c>
      <c r="N219" s="56" t="str">
        <f>HYPERLINK("https://drive.google.com/file/d/127Wmz6T9vEE1Y23_c9WgJsnBZs1FzIqD/view?usp=drivesdk","218AIPRT2022")</f>
        <v>218AIPRT2022</v>
      </c>
      <c r="O219" s="4" t="s">
        <v>3148</v>
      </c>
    </row>
    <row r="220">
      <c r="A220" s="93">
        <v>219.0</v>
      </c>
      <c r="B220" s="93" t="s">
        <v>5696</v>
      </c>
      <c r="C220" s="93" t="s">
        <v>5696</v>
      </c>
      <c r="D220" s="93" t="str">
        <f t="shared" si="1"/>
        <v>Anurag Gulati</v>
      </c>
      <c r="E220" s="93" t="s">
        <v>5697</v>
      </c>
      <c r="F220" s="73" t="s">
        <v>4814</v>
      </c>
      <c r="G220" s="4" t="s">
        <v>22</v>
      </c>
      <c r="H220" s="4">
        <v>2022.0</v>
      </c>
      <c r="I220" s="53" t="str">
        <f t="shared" si="2"/>
        <v>219AIPRT2022</v>
      </c>
      <c r="J220" s="54" t="s">
        <v>4815</v>
      </c>
      <c r="K220" s="5" t="s">
        <v>24</v>
      </c>
      <c r="L220" s="4" t="s">
        <v>5698</v>
      </c>
      <c r="M220" s="55" t="s">
        <v>5699</v>
      </c>
      <c r="N220" s="56" t="str">
        <f>HYPERLINK("https://drive.google.com/file/d/13TAEDwNKHl91jX4DqsYKJgmJt_wE6sLI/view?usp=drivesdk","219AIPRT2022")</f>
        <v>219AIPRT2022</v>
      </c>
      <c r="O220" s="4" t="s">
        <v>3148</v>
      </c>
    </row>
    <row r="221">
      <c r="A221" s="93">
        <v>220.0</v>
      </c>
      <c r="B221" s="93" t="s">
        <v>5700</v>
      </c>
      <c r="C221" s="93" t="s">
        <v>5700</v>
      </c>
      <c r="D221" s="93" t="str">
        <f t="shared" si="1"/>
        <v>Sudarshana V</v>
      </c>
      <c r="E221" s="93" t="s">
        <v>5701</v>
      </c>
      <c r="F221" s="73" t="s">
        <v>4814</v>
      </c>
      <c r="G221" s="4" t="s">
        <v>22</v>
      </c>
      <c r="H221" s="4">
        <v>2022.0</v>
      </c>
      <c r="I221" s="53" t="str">
        <f t="shared" si="2"/>
        <v>220AIPRT2022</v>
      </c>
      <c r="J221" s="54" t="s">
        <v>4815</v>
      </c>
      <c r="K221" s="5" t="s">
        <v>24</v>
      </c>
      <c r="L221" s="4" t="s">
        <v>5702</v>
      </c>
      <c r="M221" s="55" t="s">
        <v>5703</v>
      </c>
      <c r="N221" s="56" t="str">
        <f>HYPERLINK("https://drive.google.com/file/d/17TzZN1h34BSIqIYjpIzKa_UFbiHlL7IR/view?usp=drivesdk","220AIPRT2022")</f>
        <v>220AIPRT2022</v>
      </c>
      <c r="O221" s="4" t="s">
        <v>3148</v>
      </c>
    </row>
    <row r="222">
      <c r="A222" s="93">
        <v>221.0</v>
      </c>
      <c r="B222" s="93" t="s">
        <v>5704</v>
      </c>
      <c r="C222" s="93" t="s">
        <v>5705</v>
      </c>
      <c r="D222" s="93" t="str">
        <f t="shared" si="1"/>
        <v>Ramatenki_ Keerthi</v>
      </c>
      <c r="E222" s="93" t="s">
        <v>5706</v>
      </c>
      <c r="F222" s="73" t="s">
        <v>4814</v>
      </c>
      <c r="G222" s="4" t="s">
        <v>22</v>
      </c>
      <c r="H222" s="4">
        <v>2022.0</v>
      </c>
      <c r="I222" s="53" t="str">
        <f t="shared" si="2"/>
        <v>221AIPRT2022</v>
      </c>
      <c r="J222" s="54" t="s">
        <v>4815</v>
      </c>
      <c r="K222" s="5" t="s">
        <v>24</v>
      </c>
      <c r="L222" s="4" t="s">
        <v>5707</v>
      </c>
      <c r="M222" s="55" t="s">
        <v>5708</v>
      </c>
      <c r="N222" s="56" t="str">
        <f>HYPERLINK("https://drive.google.com/file/d/1IDTuX6zm2gt2WxjpFAPN39YmWbSekzwL/view?usp=drivesdk","221AIPRT2022")</f>
        <v>221AIPRT2022</v>
      </c>
      <c r="O222" s="4" t="s">
        <v>3148</v>
      </c>
    </row>
    <row r="223">
      <c r="A223" s="93">
        <v>222.0</v>
      </c>
      <c r="B223" s="93" t="s">
        <v>5709</v>
      </c>
      <c r="C223" s="93" t="s">
        <v>5709</v>
      </c>
      <c r="D223" s="93" t="str">
        <f t="shared" si="1"/>
        <v>Abhay Pratap Singh</v>
      </c>
      <c r="E223" s="93" t="s">
        <v>5710</v>
      </c>
      <c r="F223" s="73" t="s">
        <v>4814</v>
      </c>
      <c r="G223" s="4" t="s">
        <v>22</v>
      </c>
      <c r="H223" s="4">
        <v>2022.0</v>
      </c>
      <c r="I223" s="53" t="str">
        <f t="shared" si="2"/>
        <v>222AIPRT2022</v>
      </c>
      <c r="J223" s="54" t="s">
        <v>4815</v>
      </c>
      <c r="K223" s="5" t="s">
        <v>24</v>
      </c>
      <c r="L223" s="4" t="s">
        <v>5711</v>
      </c>
      <c r="M223" s="55" t="s">
        <v>5712</v>
      </c>
      <c r="N223" s="56" t="str">
        <f>HYPERLINK("https://drive.google.com/file/d/1BWn7HLmPjordwAIjnutbX_sEW46FjKxC/view?usp=drivesdk","222AIPRT2022")</f>
        <v>222AIPRT2022</v>
      </c>
      <c r="O223" s="4" t="s">
        <v>3148</v>
      </c>
    </row>
    <row r="224">
      <c r="A224" s="93">
        <v>223.0</v>
      </c>
      <c r="B224" s="93" t="s">
        <v>5713</v>
      </c>
      <c r="C224" s="93" t="s">
        <v>5713</v>
      </c>
      <c r="D224" s="93" t="str">
        <f t="shared" si="1"/>
        <v>Koyna Jatwar</v>
      </c>
      <c r="E224" s="93" t="s">
        <v>5714</v>
      </c>
      <c r="F224" s="73" t="s">
        <v>4814</v>
      </c>
      <c r="G224" s="4" t="s">
        <v>22</v>
      </c>
      <c r="H224" s="4">
        <v>2022.0</v>
      </c>
      <c r="I224" s="53" t="str">
        <f t="shared" si="2"/>
        <v>223AIPRT2022</v>
      </c>
      <c r="J224" s="54" t="s">
        <v>4815</v>
      </c>
      <c r="K224" s="5" t="s">
        <v>24</v>
      </c>
      <c r="L224" s="4" t="s">
        <v>5715</v>
      </c>
      <c r="M224" s="55" t="s">
        <v>5716</v>
      </c>
      <c r="N224" s="56" t="str">
        <f>HYPERLINK("https://drive.google.com/file/d/1p1buNdXeLvUGsYOmd7lf0_7wb2wPbLmk/view?usp=drivesdk","223AIPRT2022")</f>
        <v>223AIPRT2022</v>
      </c>
      <c r="O224" s="4" t="s">
        <v>3148</v>
      </c>
    </row>
    <row r="225">
      <c r="A225" s="93">
        <v>224.0</v>
      </c>
      <c r="B225" s="93" t="s">
        <v>5717</v>
      </c>
      <c r="C225" s="93" t="s">
        <v>5718</v>
      </c>
      <c r="D225" s="93" t="str">
        <f t="shared" si="1"/>
        <v>Raj Kharwar</v>
      </c>
      <c r="E225" s="93" t="s">
        <v>5719</v>
      </c>
      <c r="F225" s="73" t="s">
        <v>4814</v>
      </c>
      <c r="G225" s="4" t="s">
        <v>22</v>
      </c>
      <c r="H225" s="4">
        <v>2022.0</v>
      </c>
      <c r="I225" s="53" t="str">
        <f t="shared" si="2"/>
        <v>224AIPRT2022</v>
      </c>
      <c r="J225" s="54" t="s">
        <v>4815</v>
      </c>
      <c r="K225" s="5" t="s">
        <v>24</v>
      </c>
      <c r="L225" s="4" t="s">
        <v>5720</v>
      </c>
      <c r="M225" s="55" t="s">
        <v>5721</v>
      </c>
      <c r="N225" s="56" t="str">
        <f>HYPERLINK("https://drive.google.com/file/d/1kCNG-2KUbG4xhE4fDcm-0WzOAW62jOMA/view?usp=drivesdk","224AIPRT2022")</f>
        <v>224AIPRT2022</v>
      </c>
      <c r="O225" s="4" t="s">
        <v>3176</v>
      </c>
    </row>
    <row r="226">
      <c r="A226" s="93">
        <v>225.0</v>
      </c>
      <c r="B226" s="93" t="s">
        <v>5717</v>
      </c>
      <c r="C226" s="93" t="s">
        <v>5722</v>
      </c>
      <c r="D226" s="93" t="str">
        <f t="shared" si="1"/>
        <v>Ritik Roshan Jha</v>
      </c>
      <c r="E226" s="93" t="s">
        <v>5723</v>
      </c>
      <c r="F226" s="73" t="s">
        <v>4814</v>
      </c>
      <c r="G226" s="4" t="s">
        <v>22</v>
      </c>
      <c r="H226" s="4">
        <v>2022.0</v>
      </c>
      <c r="I226" s="53" t="str">
        <f t="shared" si="2"/>
        <v>225AIPRT2022</v>
      </c>
      <c r="J226" s="54" t="s">
        <v>4815</v>
      </c>
      <c r="K226" s="5" t="s">
        <v>24</v>
      </c>
      <c r="L226" s="4" t="s">
        <v>5724</v>
      </c>
      <c r="M226" s="55" t="s">
        <v>5725</v>
      </c>
      <c r="N226" s="56" t="str">
        <f>HYPERLINK("https://drive.google.com/file/d/1JukvfYWV73GUwIyvGebFQItdy5tLNgGs/view?usp=drivesdk","225AIPRT2022")</f>
        <v>225AIPRT2022</v>
      </c>
      <c r="O226" s="4" t="s">
        <v>3176</v>
      </c>
    </row>
    <row r="227">
      <c r="A227" s="93">
        <v>226.0</v>
      </c>
      <c r="B227" s="93" t="s">
        <v>5726</v>
      </c>
      <c r="C227" s="93" t="s">
        <v>5726</v>
      </c>
      <c r="D227" s="93" t="str">
        <f t="shared" si="1"/>
        <v>Ushnish Chakravarty</v>
      </c>
      <c r="E227" s="93" t="s">
        <v>5727</v>
      </c>
      <c r="F227" s="73" t="s">
        <v>4814</v>
      </c>
      <c r="G227" s="4" t="s">
        <v>22</v>
      </c>
      <c r="H227" s="4">
        <v>2022.0</v>
      </c>
      <c r="I227" s="53" t="str">
        <f t="shared" si="2"/>
        <v>226AIPRT2022</v>
      </c>
      <c r="J227" s="54" t="s">
        <v>4815</v>
      </c>
      <c r="K227" s="5" t="s">
        <v>24</v>
      </c>
      <c r="L227" s="4" t="s">
        <v>5728</v>
      </c>
      <c r="M227" s="55" t="s">
        <v>5729</v>
      </c>
      <c r="N227" s="56" t="str">
        <f>HYPERLINK("https://drive.google.com/file/d/1hXhMyAoN3mevT0Q5IEpbKTrD8Sv2fxiS/view?usp=drivesdk","226AIPRT2022")</f>
        <v>226AIPRT2022</v>
      </c>
      <c r="O227" s="4" t="s">
        <v>3176</v>
      </c>
    </row>
    <row r="228">
      <c r="A228" s="93">
        <v>227.0</v>
      </c>
      <c r="B228" s="93" t="s">
        <v>5730</v>
      </c>
      <c r="C228" s="93" t="s">
        <v>5730</v>
      </c>
      <c r="D228" s="93" t="str">
        <f t="shared" si="1"/>
        <v>Abhishek Gupta</v>
      </c>
      <c r="E228" s="93" t="s">
        <v>5731</v>
      </c>
      <c r="F228" s="73" t="s">
        <v>4814</v>
      </c>
      <c r="G228" s="4" t="s">
        <v>22</v>
      </c>
      <c r="H228" s="4">
        <v>2022.0</v>
      </c>
      <c r="I228" s="53" t="str">
        <f t="shared" si="2"/>
        <v>227AIPRT2022</v>
      </c>
      <c r="J228" s="54" t="s">
        <v>4815</v>
      </c>
      <c r="K228" s="5" t="s">
        <v>24</v>
      </c>
      <c r="L228" s="4" t="s">
        <v>5732</v>
      </c>
      <c r="M228" s="55" t="s">
        <v>5733</v>
      </c>
      <c r="N228" s="56" t="str">
        <f>HYPERLINK("https://drive.google.com/file/d/1KXaI6Y24-cW6FYqqhVOJqHzFxHLMGtFj/view?usp=drivesdk","227AIPRT2022")</f>
        <v>227AIPRT2022</v>
      </c>
      <c r="O228" s="4" t="s">
        <v>3176</v>
      </c>
    </row>
    <row r="229">
      <c r="A229" s="93">
        <v>228.0</v>
      </c>
      <c r="B229" s="93" t="s">
        <v>5734</v>
      </c>
      <c r="C229" s="93" t="s">
        <v>5734</v>
      </c>
      <c r="D229" s="93" t="str">
        <f t="shared" si="1"/>
        <v>Rajman Bind</v>
      </c>
      <c r="E229" s="93" t="s">
        <v>5735</v>
      </c>
      <c r="F229" s="73" t="s">
        <v>4814</v>
      </c>
      <c r="G229" s="4" t="s">
        <v>22</v>
      </c>
      <c r="H229" s="4">
        <v>2022.0</v>
      </c>
      <c r="I229" s="53" t="str">
        <f t="shared" si="2"/>
        <v>228AIPRT2022</v>
      </c>
      <c r="J229" s="54" t="s">
        <v>4815</v>
      </c>
      <c r="K229" s="5" t="s">
        <v>24</v>
      </c>
      <c r="L229" s="4" t="s">
        <v>5736</v>
      </c>
      <c r="M229" s="55" t="s">
        <v>5737</v>
      </c>
      <c r="N229" s="56" t="str">
        <f>HYPERLINK("https://drive.google.com/file/d/1IInB7X3mnNhP_kcVhaQDOb6O3ta6TESd/view?usp=drivesdk","228AIPRT2022")</f>
        <v>228AIPRT2022</v>
      </c>
      <c r="O229" s="4" t="s">
        <v>3176</v>
      </c>
    </row>
    <row r="230">
      <c r="A230" s="93">
        <v>229.0</v>
      </c>
      <c r="B230" s="93" t="s">
        <v>5738</v>
      </c>
      <c r="C230" s="93" t="s">
        <v>5739</v>
      </c>
      <c r="D230" s="93" t="str">
        <f t="shared" si="1"/>
        <v>26-Shubhangi Kadlag</v>
      </c>
      <c r="E230" s="93" t="s">
        <v>5740</v>
      </c>
      <c r="F230" s="73" t="s">
        <v>4814</v>
      </c>
      <c r="G230" s="4" t="s">
        <v>22</v>
      </c>
      <c r="H230" s="4">
        <v>2022.0</v>
      </c>
      <c r="I230" s="53" t="str">
        <f t="shared" si="2"/>
        <v>229AIPRT2022</v>
      </c>
      <c r="J230" s="54" t="s">
        <v>4815</v>
      </c>
      <c r="K230" s="5" t="s">
        <v>24</v>
      </c>
      <c r="L230" s="4" t="s">
        <v>5741</v>
      </c>
      <c r="M230" s="55" t="s">
        <v>5742</v>
      </c>
      <c r="N230" s="56" t="str">
        <f>HYPERLINK("https://drive.google.com/file/d/1cXkH1lUn6PwoZHwO_ebG1XNuonMsPYqB/view?usp=drivesdk","229AIPRT2022")</f>
        <v>229AIPRT2022</v>
      </c>
      <c r="O230" s="4" t="s">
        <v>3176</v>
      </c>
    </row>
    <row r="231">
      <c r="A231" s="93">
        <v>230.0</v>
      </c>
      <c r="B231" s="93" t="s">
        <v>5743</v>
      </c>
      <c r="C231" s="93" t="s">
        <v>5744</v>
      </c>
      <c r="D231" s="93" t="str">
        <f t="shared" si="1"/>
        <v>Naman Chhabaria</v>
      </c>
      <c r="E231" s="93" t="s">
        <v>5745</v>
      </c>
      <c r="F231" s="73" t="s">
        <v>4814</v>
      </c>
      <c r="G231" s="4" t="s">
        <v>22</v>
      </c>
      <c r="H231" s="4">
        <v>2022.0</v>
      </c>
      <c r="I231" s="53" t="str">
        <f t="shared" si="2"/>
        <v>230AIPRT2022</v>
      </c>
      <c r="J231" s="54" t="s">
        <v>4815</v>
      </c>
      <c r="K231" s="5" t="s">
        <v>24</v>
      </c>
      <c r="L231" s="4" t="s">
        <v>5746</v>
      </c>
      <c r="M231" s="55" t="s">
        <v>5747</v>
      </c>
      <c r="N231" s="56" t="str">
        <f>HYPERLINK("https://drive.google.com/file/d/1z8PCedUG4qQ7_MOp1KjGykEgyrpRK-OT/view?usp=drivesdk","230AIPRT2022")</f>
        <v>230AIPRT2022</v>
      </c>
      <c r="O231" s="4" t="s">
        <v>3209</v>
      </c>
    </row>
    <row r="232">
      <c r="A232" s="93">
        <v>231.0</v>
      </c>
      <c r="B232" s="93" t="s">
        <v>5743</v>
      </c>
      <c r="C232" s="93" t="s">
        <v>5748</v>
      </c>
      <c r="D232" s="93" t="str">
        <f t="shared" si="1"/>
        <v>Kunal Shah</v>
      </c>
      <c r="E232" s="93" t="s">
        <v>5749</v>
      </c>
      <c r="F232" s="73" t="s">
        <v>4814</v>
      </c>
      <c r="G232" s="4" t="s">
        <v>22</v>
      </c>
      <c r="H232" s="4">
        <v>2022.0</v>
      </c>
      <c r="I232" s="53" t="str">
        <f t="shared" si="2"/>
        <v>231AIPRT2022</v>
      </c>
      <c r="J232" s="54" t="s">
        <v>4815</v>
      </c>
      <c r="K232" s="5" t="s">
        <v>24</v>
      </c>
      <c r="L232" s="4" t="s">
        <v>5750</v>
      </c>
      <c r="M232" s="55" t="s">
        <v>5751</v>
      </c>
      <c r="N232" s="56" t="str">
        <f>HYPERLINK("https://drive.google.com/file/d/189v_CdBJk93In2-snDOnaWfCyvCi4xDA/view?usp=drivesdk","231AIPRT2022")</f>
        <v>231AIPRT2022</v>
      </c>
      <c r="O232" s="4" t="s">
        <v>3209</v>
      </c>
    </row>
    <row r="233">
      <c r="A233" s="93">
        <v>232.0</v>
      </c>
      <c r="B233" s="93" t="s">
        <v>5752</v>
      </c>
      <c r="C233" s="93" t="s">
        <v>5752</v>
      </c>
      <c r="D233" s="93" t="str">
        <f t="shared" si="1"/>
        <v>Parul Singh</v>
      </c>
      <c r="E233" s="93" t="s">
        <v>5753</v>
      </c>
      <c r="F233" s="73" t="s">
        <v>4814</v>
      </c>
      <c r="G233" s="4" t="s">
        <v>22</v>
      </c>
      <c r="H233" s="4">
        <v>2022.0</v>
      </c>
      <c r="I233" s="53" t="str">
        <f t="shared" si="2"/>
        <v>232AIPRT2022</v>
      </c>
      <c r="J233" s="54" t="s">
        <v>4815</v>
      </c>
      <c r="K233" s="5" t="s">
        <v>24</v>
      </c>
      <c r="L233" s="4" t="s">
        <v>5754</v>
      </c>
      <c r="M233" s="55" t="s">
        <v>5755</v>
      </c>
      <c r="N233" s="56" t="str">
        <f>HYPERLINK("https://drive.google.com/file/d/1EUxIl_yvZohQ6QnQBFGHatrd-5hFiyAz/view?usp=drivesdk","232AIPRT2022")</f>
        <v>232AIPRT2022</v>
      </c>
      <c r="O233" s="4" t="s">
        <v>3209</v>
      </c>
    </row>
    <row r="234">
      <c r="A234" s="93">
        <v>233.0</v>
      </c>
      <c r="B234" s="93" t="s">
        <v>5756</v>
      </c>
      <c r="C234" s="93" t="s">
        <v>5757</v>
      </c>
      <c r="D234" s="93" t="str">
        <f t="shared" si="1"/>
        <v>Aditi Singh</v>
      </c>
      <c r="E234" s="93" t="s">
        <v>5758</v>
      </c>
      <c r="F234" s="73" t="s">
        <v>4814</v>
      </c>
      <c r="G234" s="4" t="s">
        <v>22</v>
      </c>
      <c r="H234" s="4">
        <v>2022.0</v>
      </c>
      <c r="I234" s="53" t="str">
        <f t="shared" si="2"/>
        <v>233AIPRT2022</v>
      </c>
      <c r="J234" s="54" t="s">
        <v>4815</v>
      </c>
      <c r="K234" s="5" t="s">
        <v>24</v>
      </c>
      <c r="L234" s="4" t="s">
        <v>5759</v>
      </c>
      <c r="M234" s="55" t="s">
        <v>5760</v>
      </c>
      <c r="N234" s="56" t="str">
        <f>HYPERLINK("https://drive.google.com/file/d/1SKRo22vBNFfN3X8rFnVKjaz7v1rutMl1/view?usp=drivesdk","233AIPRT2022")</f>
        <v>233AIPRT2022</v>
      </c>
      <c r="O234" s="4" t="s">
        <v>3209</v>
      </c>
    </row>
    <row r="235">
      <c r="A235" s="93">
        <v>234.0</v>
      </c>
      <c r="B235" s="93" t="s">
        <v>5761</v>
      </c>
      <c r="C235" s="93" t="s">
        <v>5761</v>
      </c>
      <c r="D235" s="93" t="str">
        <f t="shared" si="1"/>
        <v>Harish G</v>
      </c>
      <c r="E235" s="93" t="s">
        <v>5762</v>
      </c>
      <c r="F235" s="73" t="s">
        <v>4814</v>
      </c>
      <c r="G235" s="4" t="s">
        <v>22</v>
      </c>
      <c r="H235" s="4">
        <v>2022.0</v>
      </c>
      <c r="I235" s="53" t="str">
        <f t="shared" si="2"/>
        <v>234AIPRT2022</v>
      </c>
      <c r="J235" s="54" t="s">
        <v>4815</v>
      </c>
      <c r="K235" s="5" t="s">
        <v>24</v>
      </c>
      <c r="L235" s="4" t="s">
        <v>5763</v>
      </c>
      <c r="M235" s="55" t="s">
        <v>5764</v>
      </c>
      <c r="N235" s="56" t="str">
        <f>HYPERLINK("https://drive.google.com/file/d/1soR6Si6Y5_e2chsBVvHz895EhILF-Lav/view?usp=drivesdk","234AIPRT2022")</f>
        <v>234AIPRT2022</v>
      </c>
      <c r="O235" s="4" t="s">
        <v>3209</v>
      </c>
    </row>
    <row r="236">
      <c r="A236" s="93">
        <v>235.0</v>
      </c>
      <c r="B236" s="93" t="s">
        <v>5765</v>
      </c>
      <c r="C236" s="93" t="s">
        <v>5765</v>
      </c>
      <c r="D236" s="93" t="str">
        <f t="shared" si="1"/>
        <v>Shubham Bhadoria</v>
      </c>
      <c r="E236" s="93" t="s">
        <v>5766</v>
      </c>
      <c r="F236" s="73" t="s">
        <v>4814</v>
      </c>
      <c r="G236" s="4" t="s">
        <v>22</v>
      </c>
      <c r="H236" s="4">
        <v>2022.0</v>
      </c>
      <c r="I236" s="53" t="str">
        <f t="shared" si="2"/>
        <v>235AIPRT2022</v>
      </c>
      <c r="J236" s="54" t="s">
        <v>4815</v>
      </c>
      <c r="K236" s="5" t="s">
        <v>24</v>
      </c>
      <c r="L236" s="4" t="s">
        <v>5767</v>
      </c>
      <c r="M236" s="55" t="s">
        <v>5768</v>
      </c>
      <c r="N236" s="56" t="str">
        <f>HYPERLINK("https://drive.google.com/file/d/1qOy6HNk7CecelGaFNvRfYLwiUWzqf2c5/view?usp=drivesdk","235AIPRT2022")</f>
        <v>235AIPRT2022</v>
      </c>
      <c r="O236" s="4" t="s">
        <v>3209</v>
      </c>
    </row>
    <row r="237">
      <c r="A237" s="93">
        <v>236.0</v>
      </c>
      <c r="B237" s="93" t="s">
        <v>5769</v>
      </c>
      <c r="C237" s="93" t="s">
        <v>5770</v>
      </c>
      <c r="D237" s="93" t="str">
        <f t="shared" si="1"/>
        <v>Prathm Singh</v>
      </c>
      <c r="E237" s="93" t="s">
        <v>5771</v>
      </c>
      <c r="F237" s="73" t="s">
        <v>4814</v>
      </c>
      <c r="G237" s="4" t="s">
        <v>22</v>
      </c>
      <c r="H237" s="4">
        <v>2022.0</v>
      </c>
      <c r="I237" s="53" t="str">
        <f t="shared" si="2"/>
        <v>236AIPRT2022</v>
      </c>
      <c r="J237" s="54" t="s">
        <v>4815</v>
      </c>
      <c r="K237" s="5" t="s">
        <v>24</v>
      </c>
      <c r="L237" s="4" t="s">
        <v>5772</v>
      </c>
      <c r="M237" s="55" t="s">
        <v>5773</v>
      </c>
      <c r="N237" s="56" t="str">
        <f>HYPERLINK("https://drive.google.com/file/d/1bZM93BqScDaCJxspEimaFVJVq5uBQ9L0/view?usp=drivesdk","236AIPRT2022")</f>
        <v>236AIPRT2022</v>
      </c>
      <c r="O237" s="4" t="s">
        <v>3237</v>
      </c>
    </row>
    <row r="238">
      <c r="A238" s="93">
        <v>237.0</v>
      </c>
      <c r="B238" s="93" t="s">
        <v>5774</v>
      </c>
      <c r="C238" s="93" t="s">
        <v>5775</v>
      </c>
      <c r="D238" s="93" t="str">
        <f t="shared" si="1"/>
        <v>Thella Thirumala Kumar</v>
      </c>
      <c r="E238" s="93" t="s">
        <v>5776</v>
      </c>
      <c r="F238" s="73" t="s">
        <v>4814</v>
      </c>
      <c r="G238" s="4" t="s">
        <v>22</v>
      </c>
      <c r="H238" s="4">
        <v>2022.0</v>
      </c>
      <c r="I238" s="53" t="str">
        <f t="shared" si="2"/>
        <v>237AIPRT2022</v>
      </c>
      <c r="J238" s="54" t="s">
        <v>4815</v>
      </c>
      <c r="K238" s="5" t="s">
        <v>24</v>
      </c>
      <c r="L238" s="4" t="s">
        <v>5777</v>
      </c>
      <c r="M238" s="55" t="s">
        <v>5778</v>
      </c>
      <c r="N238" s="56" t="str">
        <f>HYPERLINK("https://drive.google.com/file/d/1Z4vrh36qCszgIZ7gt3UX-n9ifcAYSAV_/view?usp=drivesdk","237AIPRT2022")</f>
        <v>237AIPRT2022</v>
      </c>
      <c r="O238" s="4" t="s">
        <v>3237</v>
      </c>
    </row>
    <row r="239">
      <c r="A239" s="93">
        <v>238.0</v>
      </c>
      <c r="B239" s="93" t="s">
        <v>5779</v>
      </c>
      <c r="C239" s="93" t="s">
        <v>5779</v>
      </c>
      <c r="D239" s="93" t="str">
        <f t="shared" si="1"/>
        <v>Marut Tewari</v>
      </c>
      <c r="E239" s="93" t="s">
        <v>5780</v>
      </c>
      <c r="F239" s="73" t="s">
        <v>4814</v>
      </c>
      <c r="G239" s="4" t="s">
        <v>22</v>
      </c>
      <c r="H239" s="4">
        <v>2022.0</v>
      </c>
      <c r="I239" s="53" t="str">
        <f t="shared" si="2"/>
        <v>238AIPRT2022</v>
      </c>
      <c r="J239" s="54" t="s">
        <v>4815</v>
      </c>
      <c r="K239" s="5" t="s">
        <v>24</v>
      </c>
      <c r="L239" s="4" t="s">
        <v>5781</v>
      </c>
      <c r="M239" s="55" t="s">
        <v>5782</v>
      </c>
      <c r="N239" s="56" t="str">
        <f>HYPERLINK("https://drive.google.com/file/d/1GrF5mb1PNIvi8Qpakk_r6fdHZOt4_SCh/view?usp=drivesdk","238AIPRT2022")</f>
        <v>238AIPRT2022</v>
      </c>
      <c r="O239" s="4" t="s">
        <v>3237</v>
      </c>
    </row>
    <row r="240">
      <c r="A240" s="93">
        <v>239.0</v>
      </c>
      <c r="B240" s="93" t="s">
        <v>5783</v>
      </c>
      <c r="C240" s="93" t="s">
        <v>5783</v>
      </c>
      <c r="D240" s="93" t="str">
        <f t="shared" si="1"/>
        <v>Bhupathiraju Shruthi</v>
      </c>
      <c r="E240" s="93" t="s">
        <v>5784</v>
      </c>
      <c r="F240" s="73" t="s">
        <v>4814</v>
      </c>
      <c r="G240" s="4" t="s">
        <v>22</v>
      </c>
      <c r="H240" s="4">
        <v>2022.0</v>
      </c>
      <c r="I240" s="53" t="str">
        <f t="shared" si="2"/>
        <v>239AIPRT2022</v>
      </c>
      <c r="J240" s="54" t="s">
        <v>4815</v>
      </c>
      <c r="K240" s="5" t="s">
        <v>24</v>
      </c>
      <c r="L240" s="4" t="s">
        <v>5785</v>
      </c>
      <c r="M240" s="55" t="s">
        <v>5786</v>
      </c>
      <c r="N240" s="56" t="str">
        <f>HYPERLINK("https://drive.google.com/file/d/1YLm46yd-DrFgCIoLzfQoxYm0NVJarTcQ/view?usp=drivesdk","239AIPRT2022")</f>
        <v>239AIPRT2022</v>
      </c>
      <c r="O240" s="4" t="s">
        <v>3237</v>
      </c>
    </row>
    <row r="241">
      <c r="A241" s="93">
        <v>240.0</v>
      </c>
      <c r="B241" s="93" t="s">
        <v>5787</v>
      </c>
      <c r="C241" s="93" t="s">
        <v>5787</v>
      </c>
      <c r="D241" s="93" t="str">
        <f t="shared" si="1"/>
        <v>Nautiyal. Shivam</v>
      </c>
      <c r="E241" s="93" t="s">
        <v>5788</v>
      </c>
      <c r="F241" s="73" t="s">
        <v>4814</v>
      </c>
      <c r="G241" s="4" t="s">
        <v>22</v>
      </c>
      <c r="H241" s="4">
        <v>2022.0</v>
      </c>
      <c r="I241" s="53" t="str">
        <f t="shared" si="2"/>
        <v>240AIPRT2022</v>
      </c>
      <c r="J241" s="54" t="s">
        <v>4815</v>
      </c>
      <c r="K241" s="5" t="s">
        <v>24</v>
      </c>
      <c r="L241" s="4" t="s">
        <v>5789</v>
      </c>
      <c r="M241" s="55" t="s">
        <v>5790</v>
      </c>
      <c r="N241" s="56" t="str">
        <f>HYPERLINK("https://drive.google.com/file/d/1lkw_h18xPAU4-RNcbW1QVkR_JHrS2SXQ/view?usp=drivesdk","240AIPRT2022")</f>
        <v>240AIPRT2022</v>
      </c>
      <c r="O241" s="4" t="s">
        <v>3237</v>
      </c>
    </row>
    <row r="242">
      <c r="A242" s="93">
        <v>241.0</v>
      </c>
      <c r="B242" s="93" t="s">
        <v>5791</v>
      </c>
      <c r="C242" s="93" t="s">
        <v>5792</v>
      </c>
      <c r="D242" s="93" t="str">
        <f t="shared" si="1"/>
        <v>Venkatesh Balla</v>
      </c>
      <c r="E242" s="93" t="s">
        <v>5793</v>
      </c>
      <c r="F242" s="73" t="s">
        <v>4814</v>
      </c>
      <c r="G242" s="4" t="s">
        <v>22</v>
      </c>
      <c r="H242" s="4">
        <v>2022.0</v>
      </c>
      <c r="I242" s="53" t="str">
        <f t="shared" si="2"/>
        <v>241AIPRT2022</v>
      </c>
      <c r="J242" s="54" t="s">
        <v>4815</v>
      </c>
      <c r="K242" s="5" t="s">
        <v>24</v>
      </c>
      <c r="L242" s="4" t="s">
        <v>5794</v>
      </c>
      <c r="M242" s="55" t="s">
        <v>5795</v>
      </c>
      <c r="N242" s="56" t="str">
        <f>HYPERLINK("https://drive.google.com/file/d/1xpYz5M25r02cyxeUxD0dtzPkWPwW-xxc/view?usp=drivesdk","241AIPRT2022")</f>
        <v>241AIPRT2022</v>
      </c>
      <c r="O242" s="4" t="s">
        <v>3237</v>
      </c>
    </row>
    <row r="243">
      <c r="A243" s="93">
        <v>242.0</v>
      </c>
      <c r="B243" s="93" t="s">
        <v>5791</v>
      </c>
      <c r="C243" s="93" t="s">
        <v>5796</v>
      </c>
      <c r="D243" s="93" t="str">
        <f t="shared" si="1"/>
        <v>Chaitanya Sahu</v>
      </c>
      <c r="E243" s="93" t="s">
        <v>5797</v>
      </c>
      <c r="F243" s="73" t="s">
        <v>4814</v>
      </c>
      <c r="G243" s="4" t="s">
        <v>22</v>
      </c>
      <c r="H243" s="4">
        <v>2022.0</v>
      </c>
      <c r="I243" s="53" t="str">
        <f t="shared" si="2"/>
        <v>242AIPRT2022</v>
      </c>
      <c r="J243" s="54" t="s">
        <v>4815</v>
      </c>
      <c r="K243" s="5" t="s">
        <v>24</v>
      </c>
      <c r="L243" s="4" t="s">
        <v>5798</v>
      </c>
      <c r="M243" s="55" t="s">
        <v>5799</v>
      </c>
      <c r="N243" s="56" t="str">
        <f>HYPERLINK("https://drive.google.com/file/d/1pPsCsj9G-ajssYpSclazPh8CBP__pX-s/view?usp=drivesdk","242AIPRT2022")</f>
        <v>242AIPRT2022</v>
      </c>
      <c r="O243" s="4" t="s">
        <v>3265</v>
      </c>
    </row>
    <row r="244">
      <c r="A244" s="93">
        <v>243.0</v>
      </c>
      <c r="B244" s="93" t="s">
        <v>5800</v>
      </c>
      <c r="C244" s="93" t="s">
        <v>5800</v>
      </c>
      <c r="D244" s="93" t="str">
        <f t="shared" si="1"/>
        <v>Divyansh Jha</v>
      </c>
      <c r="E244" s="93" t="s">
        <v>5801</v>
      </c>
      <c r="F244" s="73" t="s">
        <v>4814</v>
      </c>
      <c r="G244" s="4" t="s">
        <v>22</v>
      </c>
      <c r="H244" s="4">
        <v>2022.0</v>
      </c>
      <c r="I244" s="53" t="str">
        <f t="shared" si="2"/>
        <v>243AIPRT2022</v>
      </c>
      <c r="J244" s="54" t="s">
        <v>4815</v>
      </c>
      <c r="K244" s="5" t="s">
        <v>24</v>
      </c>
      <c r="L244" s="4" t="s">
        <v>5802</v>
      </c>
      <c r="M244" s="55" t="s">
        <v>5803</v>
      </c>
      <c r="N244" s="56" t="str">
        <f>HYPERLINK("https://drive.google.com/file/d/1hrTVjTEUrZz_q28_0KPXq9iq3T_OM2It/view?usp=drivesdk","243AIPRT2022")</f>
        <v>243AIPRT2022</v>
      </c>
      <c r="O244" s="4" t="s">
        <v>3265</v>
      </c>
    </row>
    <row r="245">
      <c r="A245" s="93">
        <v>244.0</v>
      </c>
      <c r="B245" s="93" t="s">
        <v>5369</v>
      </c>
      <c r="C245" s="93" t="s">
        <v>5369</v>
      </c>
      <c r="D245" s="93" t="str">
        <f t="shared" si="1"/>
        <v>Abhimanyu Yadav</v>
      </c>
      <c r="E245" s="93" t="s">
        <v>5804</v>
      </c>
      <c r="F245" s="73" t="s">
        <v>4814</v>
      </c>
      <c r="G245" s="4" t="s">
        <v>22</v>
      </c>
      <c r="H245" s="4">
        <v>2022.0</v>
      </c>
      <c r="I245" s="53" t="str">
        <f t="shared" si="2"/>
        <v>244AIPRT2022</v>
      </c>
      <c r="J245" s="54" t="s">
        <v>4815</v>
      </c>
      <c r="K245" s="5" t="s">
        <v>24</v>
      </c>
      <c r="L245" s="4" t="s">
        <v>5805</v>
      </c>
      <c r="M245" s="55" t="s">
        <v>5806</v>
      </c>
      <c r="N245" s="56" t="str">
        <f>HYPERLINK("https://drive.google.com/file/d/1YL0osAI05QIHZD_BqUTNVLnhqaoCNmEV/view?usp=drivesdk","244AIPRT2022")</f>
        <v>244AIPRT2022</v>
      </c>
      <c r="O245" s="4" t="s">
        <v>3265</v>
      </c>
    </row>
    <row r="246">
      <c r="A246" s="93">
        <v>245.0</v>
      </c>
      <c r="B246" s="93" t="s">
        <v>5807</v>
      </c>
      <c r="C246" s="93" t="s">
        <v>5807</v>
      </c>
      <c r="D246" s="93" t="str">
        <f t="shared" si="1"/>
        <v>Swapnil Maurya</v>
      </c>
      <c r="E246" s="93" t="s">
        <v>5808</v>
      </c>
      <c r="F246" s="73" t="s">
        <v>4814</v>
      </c>
      <c r="G246" s="4" t="s">
        <v>22</v>
      </c>
      <c r="H246" s="4">
        <v>2022.0</v>
      </c>
      <c r="I246" s="53" t="str">
        <f t="shared" si="2"/>
        <v>245AIPRT2022</v>
      </c>
      <c r="J246" s="54" t="s">
        <v>4815</v>
      </c>
      <c r="K246" s="5" t="s">
        <v>24</v>
      </c>
      <c r="L246" s="4" t="s">
        <v>5809</v>
      </c>
      <c r="M246" s="55" t="s">
        <v>5810</v>
      </c>
      <c r="N246" s="56" t="str">
        <f>HYPERLINK("https://drive.google.com/file/d/1qrgymFDhb6jJUQuXi6wa4nqos_c68Qu8/view?usp=drivesdk","245AIPRT2022")</f>
        <v>245AIPRT2022</v>
      </c>
      <c r="O246" s="4" t="s">
        <v>3265</v>
      </c>
    </row>
    <row r="247">
      <c r="A247" s="93">
        <v>246.0</v>
      </c>
      <c r="B247" s="93" t="s">
        <v>5807</v>
      </c>
      <c r="C247" s="93" t="s">
        <v>3516</v>
      </c>
      <c r="D247" s="93" t="str">
        <f t="shared" si="1"/>
        <v>Muskan</v>
      </c>
      <c r="E247" s="93" t="s">
        <v>5811</v>
      </c>
      <c r="F247" s="73" t="s">
        <v>4814</v>
      </c>
      <c r="G247" s="4" t="s">
        <v>22</v>
      </c>
      <c r="H247" s="4">
        <v>2022.0</v>
      </c>
      <c r="I247" s="53" t="str">
        <f t="shared" si="2"/>
        <v>246AIPRT2022</v>
      </c>
      <c r="J247" s="54" t="s">
        <v>4815</v>
      </c>
      <c r="K247" s="5" t="s">
        <v>24</v>
      </c>
      <c r="L247" s="4" t="s">
        <v>5812</v>
      </c>
      <c r="M247" s="55" t="s">
        <v>5813</v>
      </c>
      <c r="N247" s="56" t="str">
        <f>HYPERLINK("https://drive.google.com/file/d/13zwPhslSLTtGrHLqystjb0_smdM5KJob/view?usp=drivesdk","246AIPRT2022")</f>
        <v>246AIPRT2022</v>
      </c>
      <c r="O247" s="4" t="s">
        <v>3265</v>
      </c>
    </row>
    <row r="248">
      <c r="A248" s="93">
        <v>247.0</v>
      </c>
      <c r="B248" s="93" t="s">
        <v>5814</v>
      </c>
      <c r="C248" s="93" t="s">
        <v>5814</v>
      </c>
      <c r="D248" s="93" t="str">
        <f t="shared" si="1"/>
        <v>Vartika Kumari</v>
      </c>
      <c r="E248" s="93" t="s">
        <v>5815</v>
      </c>
      <c r="F248" s="73" t="s">
        <v>4814</v>
      </c>
      <c r="G248" s="4" t="s">
        <v>22</v>
      </c>
      <c r="H248" s="4">
        <v>2022.0</v>
      </c>
      <c r="I248" s="53" t="str">
        <f t="shared" si="2"/>
        <v>247AIPRT2022</v>
      </c>
      <c r="J248" s="54" t="s">
        <v>4815</v>
      </c>
      <c r="K248" s="5" t="s">
        <v>24</v>
      </c>
      <c r="L248" s="4" t="s">
        <v>5816</v>
      </c>
      <c r="M248" s="55" t="s">
        <v>5817</v>
      </c>
      <c r="N248" s="56" t="str">
        <f>HYPERLINK("https://drive.google.com/file/d/1k-c--L5x8_AzP1o20aJKVvPUP308tVUZ/view?usp=drivesdk","247AIPRT2022")</f>
        <v>247AIPRT2022</v>
      </c>
      <c r="O248" s="4" t="s">
        <v>3265</v>
      </c>
    </row>
    <row r="249">
      <c r="A249" s="93">
        <v>248.0</v>
      </c>
      <c r="B249" s="93" t="s">
        <v>5818</v>
      </c>
      <c r="C249" s="93" t="s">
        <v>5819</v>
      </c>
      <c r="D249" s="93" t="str">
        <f t="shared" si="1"/>
        <v>Khushi</v>
      </c>
      <c r="E249" s="93" t="s">
        <v>5820</v>
      </c>
      <c r="F249" s="73" t="s">
        <v>4814</v>
      </c>
      <c r="G249" s="4" t="s">
        <v>22</v>
      </c>
      <c r="H249" s="4">
        <v>2022.0</v>
      </c>
      <c r="I249" s="53" t="str">
        <f t="shared" si="2"/>
        <v>248AIPRT2022</v>
      </c>
      <c r="J249" s="54" t="s">
        <v>4815</v>
      </c>
      <c r="K249" s="5" t="s">
        <v>24</v>
      </c>
      <c r="L249" s="4" t="s">
        <v>5821</v>
      </c>
      <c r="M249" s="55" t="s">
        <v>5822</v>
      </c>
      <c r="N249" s="56" t="str">
        <f>HYPERLINK("https://drive.google.com/file/d/1s9zxNdufm-m3nZU1iv3SffKAuA0oSXHo/view?usp=drivesdk","248AIPRT2022")</f>
        <v>248AIPRT2022</v>
      </c>
      <c r="O249" s="4" t="s">
        <v>3265</v>
      </c>
    </row>
    <row r="250">
      <c r="A250" s="93">
        <v>249.0</v>
      </c>
      <c r="B250" s="93" t="s">
        <v>5818</v>
      </c>
      <c r="C250" s="93" t="s">
        <v>5823</v>
      </c>
      <c r="D250" s="93" t="str">
        <f t="shared" si="1"/>
        <v>Nobita</v>
      </c>
      <c r="E250" s="93" t="s">
        <v>5824</v>
      </c>
      <c r="F250" s="73" t="s">
        <v>4814</v>
      </c>
      <c r="G250" s="4" t="s">
        <v>22</v>
      </c>
      <c r="H250" s="4">
        <v>2022.0</v>
      </c>
      <c r="I250" s="53" t="str">
        <f t="shared" si="2"/>
        <v>249AIPRT2022</v>
      </c>
      <c r="J250" s="54" t="s">
        <v>4815</v>
      </c>
      <c r="K250" s="5" t="s">
        <v>24</v>
      </c>
      <c r="L250" s="4" t="s">
        <v>5825</v>
      </c>
      <c r="M250" s="55" t="s">
        <v>5826</v>
      </c>
      <c r="N250" s="56" t="str">
        <f>HYPERLINK("https://drive.google.com/file/d/1DXn27XAEuWUtPwMjcJOrsUYbcrPhFyKI/view?usp=drivesdk","249AIPRT2022")</f>
        <v>249AIPRT2022</v>
      </c>
      <c r="O250" s="4" t="s">
        <v>3293</v>
      </c>
    </row>
    <row r="251">
      <c r="A251" s="93">
        <v>250.0</v>
      </c>
      <c r="B251" s="93" t="s">
        <v>1434</v>
      </c>
      <c r="C251" s="93" t="s">
        <v>1434</v>
      </c>
      <c r="D251" s="93" t="str">
        <f t="shared" si="1"/>
        <v>Vikash Kumar</v>
      </c>
      <c r="E251" s="93" t="s">
        <v>1435</v>
      </c>
      <c r="F251" s="73" t="s">
        <v>4814</v>
      </c>
      <c r="G251" s="4" t="s">
        <v>22</v>
      </c>
      <c r="H251" s="4">
        <v>2022.0</v>
      </c>
      <c r="I251" s="53" t="str">
        <f t="shared" si="2"/>
        <v>250AIPRT2022</v>
      </c>
      <c r="J251" s="54" t="s">
        <v>4815</v>
      </c>
      <c r="K251" s="5" t="s">
        <v>24</v>
      </c>
      <c r="L251" s="4" t="s">
        <v>5827</v>
      </c>
      <c r="M251" s="55" t="s">
        <v>5828</v>
      </c>
      <c r="N251" s="56" t="str">
        <f>HYPERLINK("https://drive.google.com/file/d/1DTefHZ_hHCyMgR0JMTtsnkwtSyUM2nZw/view?usp=drivesdk","250AIPRT2022")</f>
        <v>250AIPRT2022</v>
      </c>
      <c r="O251" s="4" t="s">
        <v>3293</v>
      </c>
    </row>
    <row r="252">
      <c r="A252" s="93">
        <v>251.0</v>
      </c>
      <c r="B252" s="93" t="s">
        <v>5829</v>
      </c>
      <c r="C252" s="93" t="s">
        <v>5829</v>
      </c>
      <c r="D252" s="93" t="str">
        <f t="shared" si="1"/>
        <v>Ajeet Kumar Mishra</v>
      </c>
      <c r="E252" s="93" t="s">
        <v>5830</v>
      </c>
      <c r="F252" s="73" t="s">
        <v>4814</v>
      </c>
      <c r="G252" s="4" t="s">
        <v>22</v>
      </c>
      <c r="H252" s="4">
        <v>2022.0</v>
      </c>
      <c r="I252" s="53" t="str">
        <f t="shared" si="2"/>
        <v>251AIPRT2022</v>
      </c>
      <c r="J252" s="54" t="s">
        <v>4815</v>
      </c>
      <c r="K252" s="5" t="s">
        <v>24</v>
      </c>
      <c r="L252" s="4" t="s">
        <v>5831</v>
      </c>
      <c r="M252" s="55" t="s">
        <v>5832</v>
      </c>
      <c r="N252" s="56" t="str">
        <f>HYPERLINK("https://drive.google.com/file/d/1_uoi6NblnG6lbbLCJkftfnrFTgFMTRFJ/view?usp=drivesdk","251AIPRT2022")</f>
        <v>251AIPRT2022</v>
      </c>
      <c r="O252" s="4" t="s">
        <v>3293</v>
      </c>
    </row>
    <row r="253">
      <c r="A253" s="93">
        <v>252.0</v>
      </c>
      <c r="B253" s="93" t="s">
        <v>5833</v>
      </c>
      <c r="C253" s="93" t="s">
        <v>5833</v>
      </c>
      <c r="D253" s="93" t="str">
        <f t="shared" si="1"/>
        <v>Shinde Smita Shahaji</v>
      </c>
      <c r="E253" s="93" t="s">
        <v>5834</v>
      </c>
      <c r="F253" s="73" t="s">
        <v>4814</v>
      </c>
      <c r="G253" s="4" t="s">
        <v>22</v>
      </c>
      <c r="H253" s="4">
        <v>2022.0</v>
      </c>
      <c r="I253" s="53" t="str">
        <f t="shared" si="2"/>
        <v>252AIPRT2022</v>
      </c>
      <c r="J253" s="54" t="s">
        <v>4815</v>
      </c>
      <c r="K253" s="5" t="s">
        <v>24</v>
      </c>
      <c r="L253" s="4" t="s">
        <v>5835</v>
      </c>
      <c r="M253" s="55" t="s">
        <v>5836</v>
      </c>
      <c r="N253" s="56" t="str">
        <f>HYPERLINK("https://drive.google.com/file/d/1Xyv74-oIQf-Hc8LXqcNP2TNonkSx6T-d/view?usp=drivesdk","252AIPRT2022")</f>
        <v>252AIPRT2022</v>
      </c>
      <c r="O253" s="4" t="s">
        <v>3293</v>
      </c>
    </row>
    <row r="254">
      <c r="A254" s="93">
        <v>253.0</v>
      </c>
      <c r="B254" s="93" t="s">
        <v>5837</v>
      </c>
      <c r="C254" s="93" t="s">
        <v>5837</v>
      </c>
      <c r="D254" s="93" t="str">
        <f t="shared" si="1"/>
        <v>V.Venkata Mano Sitaram</v>
      </c>
      <c r="E254" s="93" t="s">
        <v>5838</v>
      </c>
      <c r="F254" s="73" t="s">
        <v>4814</v>
      </c>
      <c r="G254" s="4" t="s">
        <v>22</v>
      </c>
      <c r="H254" s="4">
        <v>2022.0</v>
      </c>
      <c r="I254" s="53" t="str">
        <f t="shared" si="2"/>
        <v>253AIPRT2022</v>
      </c>
      <c r="J254" s="54" t="s">
        <v>4815</v>
      </c>
      <c r="K254" s="5" t="s">
        <v>24</v>
      </c>
      <c r="L254" s="4" t="s">
        <v>5839</v>
      </c>
      <c r="M254" s="55" t="s">
        <v>5840</v>
      </c>
      <c r="N254" s="56" t="str">
        <f>HYPERLINK("https://drive.google.com/file/d/1V-ffGIDAmiWbb-NBelstxjh6Bod_1mLl/view?usp=drivesdk","253AIPRT2022")</f>
        <v>253AIPRT2022</v>
      </c>
      <c r="O254" s="4" t="s">
        <v>3293</v>
      </c>
    </row>
    <row r="255">
      <c r="A255" s="93">
        <v>254.0</v>
      </c>
      <c r="B255" s="93" t="s">
        <v>5841</v>
      </c>
      <c r="C255" s="93" t="s">
        <v>5841</v>
      </c>
      <c r="D255" s="93" t="str">
        <f t="shared" si="1"/>
        <v>Vankudovath Bharath</v>
      </c>
      <c r="E255" s="93" t="s">
        <v>5842</v>
      </c>
      <c r="F255" s="73" t="s">
        <v>4814</v>
      </c>
      <c r="G255" s="4" t="s">
        <v>22</v>
      </c>
      <c r="H255" s="4">
        <v>2022.0</v>
      </c>
      <c r="I255" s="53" t="str">
        <f t="shared" si="2"/>
        <v>254AIPRT2022</v>
      </c>
      <c r="J255" s="54" t="s">
        <v>4815</v>
      </c>
      <c r="K255" s="5" t="s">
        <v>24</v>
      </c>
      <c r="L255" s="4" t="s">
        <v>5843</v>
      </c>
      <c r="M255" s="55" t="s">
        <v>5844</v>
      </c>
      <c r="N255" s="56" t="str">
        <f>HYPERLINK("https://drive.google.com/file/d/1LnSxsCrQBAa8WP0FOLHAxGhDJe7J0c8W/view?usp=drivesdk","254AIPRT2022")</f>
        <v>254AIPRT2022</v>
      </c>
      <c r="O255" s="4" t="s">
        <v>3293</v>
      </c>
    </row>
    <row r="256">
      <c r="A256" s="93">
        <v>255.0</v>
      </c>
      <c r="B256" s="93" t="s">
        <v>5845</v>
      </c>
      <c r="C256" s="93" t="s">
        <v>5845</v>
      </c>
      <c r="D256" s="93" t="str">
        <f t="shared" si="1"/>
        <v>Siddhant Vishwakarma</v>
      </c>
      <c r="E256" s="93" t="s">
        <v>5846</v>
      </c>
      <c r="F256" s="73" t="s">
        <v>4814</v>
      </c>
      <c r="G256" s="4" t="s">
        <v>22</v>
      </c>
      <c r="H256" s="4">
        <v>2022.0</v>
      </c>
      <c r="I256" s="53" t="str">
        <f t="shared" si="2"/>
        <v>255AIPRT2022</v>
      </c>
      <c r="J256" s="54" t="s">
        <v>4815</v>
      </c>
      <c r="K256" s="5" t="s">
        <v>24</v>
      </c>
      <c r="L256" s="4" t="s">
        <v>5847</v>
      </c>
      <c r="M256" s="55" t="s">
        <v>5848</v>
      </c>
      <c r="N256" s="56" t="str">
        <f>HYPERLINK("https://drive.google.com/file/d/1TWQ2jd3XWnbSKbqbCWrbDwmjoi8v1ckU/view?usp=drivesdk","255AIPRT2022")</f>
        <v>255AIPRT2022</v>
      </c>
      <c r="O256" s="4" t="s">
        <v>3293</v>
      </c>
    </row>
    <row r="257">
      <c r="A257" s="93">
        <v>256.0</v>
      </c>
      <c r="B257" s="93" t="s">
        <v>5849</v>
      </c>
      <c r="C257" s="93" t="s">
        <v>5849</v>
      </c>
      <c r="D257" s="93" t="str">
        <f t="shared" si="1"/>
        <v>Faizur Rahman</v>
      </c>
      <c r="E257" s="93" t="s">
        <v>5850</v>
      </c>
      <c r="F257" s="73" t="s">
        <v>4814</v>
      </c>
      <c r="G257" s="4" t="s">
        <v>22</v>
      </c>
      <c r="H257" s="4">
        <v>2022.0</v>
      </c>
      <c r="I257" s="53" t="str">
        <f t="shared" si="2"/>
        <v>256AIPRT2022</v>
      </c>
      <c r="J257" s="54" t="s">
        <v>4815</v>
      </c>
      <c r="K257" s="5" t="s">
        <v>24</v>
      </c>
      <c r="L257" s="4" t="s">
        <v>5851</v>
      </c>
      <c r="M257" s="55" t="s">
        <v>5852</v>
      </c>
      <c r="N257" s="56" t="str">
        <f>HYPERLINK("https://drive.google.com/file/d/1MoamT7z12S9xzslIQZG-DpbXB88EjGwI/view?usp=drivesdk","256AIPRT2022")</f>
        <v>256AIPRT2022</v>
      </c>
      <c r="O257" s="4" t="s">
        <v>3321</v>
      </c>
    </row>
    <row r="258">
      <c r="A258" s="93">
        <v>257.0</v>
      </c>
      <c r="B258" s="93" t="s">
        <v>5853</v>
      </c>
      <c r="C258" s="93" t="s">
        <v>5853</v>
      </c>
      <c r="D258" s="93" t="str">
        <f t="shared" si="1"/>
        <v>Sagar</v>
      </c>
      <c r="E258" s="93" t="s">
        <v>5854</v>
      </c>
      <c r="F258" s="73" t="s">
        <v>4814</v>
      </c>
      <c r="G258" s="4" t="s">
        <v>22</v>
      </c>
      <c r="H258" s="4">
        <v>2022.0</v>
      </c>
      <c r="I258" s="53" t="str">
        <f t="shared" si="2"/>
        <v>257AIPRT2022</v>
      </c>
      <c r="J258" s="54" t="s">
        <v>4815</v>
      </c>
      <c r="K258" s="5" t="s">
        <v>24</v>
      </c>
      <c r="L258" s="4" t="s">
        <v>5855</v>
      </c>
      <c r="M258" s="55" t="s">
        <v>5856</v>
      </c>
      <c r="N258" s="56" t="str">
        <f>HYPERLINK("https://drive.google.com/file/d/1CHRpNC5jt2YsGcbxZJbXixMuBa0kCxzv/view?usp=drivesdk","257AIPRT2022")</f>
        <v>257AIPRT2022</v>
      </c>
      <c r="O258" s="4" t="s">
        <v>3321</v>
      </c>
    </row>
    <row r="259">
      <c r="A259" s="93">
        <v>258.0</v>
      </c>
      <c r="B259" s="93" t="s">
        <v>5857</v>
      </c>
      <c r="C259" s="93" t="s">
        <v>5857</v>
      </c>
      <c r="D259" s="93" t="str">
        <f t="shared" si="1"/>
        <v>Harshit Kumar</v>
      </c>
      <c r="E259" s="93" t="s">
        <v>5858</v>
      </c>
      <c r="F259" s="73" t="s">
        <v>4814</v>
      </c>
      <c r="G259" s="4" t="s">
        <v>22</v>
      </c>
      <c r="H259" s="4">
        <v>2022.0</v>
      </c>
      <c r="I259" s="53" t="str">
        <f t="shared" si="2"/>
        <v>258AIPRT2022</v>
      </c>
      <c r="J259" s="54" t="s">
        <v>4815</v>
      </c>
      <c r="K259" s="5" t="s">
        <v>24</v>
      </c>
      <c r="L259" s="4" t="s">
        <v>5859</v>
      </c>
      <c r="M259" s="55" t="s">
        <v>5860</v>
      </c>
      <c r="N259" s="56" t="str">
        <f>HYPERLINK("https://drive.google.com/file/d/1xDXXRZ2KI60ppZ61_Z1eKkYGVDa82K5g/view?usp=drivesdk","258AIPRT2022")</f>
        <v>258AIPRT2022</v>
      </c>
      <c r="O259" s="4" t="s">
        <v>3321</v>
      </c>
    </row>
    <row r="260">
      <c r="A260" s="93">
        <v>259.0</v>
      </c>
      <c r="B260" s="93" t="s">
        <v>5861</v>
      </c>
      <c r="C260" s="93" t="s">
        <v>5861</v>
      </c>
      <c r="D260" s="93" t="str">
        <f t="shared" si="1"/>
        <v>Kishan Patil</v>
      </c>
      <c r="E260" s="93" t="s">
        <v>5862</v>
      </c>
      <c r="F260" s="73" t="s">
        <v>4814</v>
      </c>
      <c r="G260" s="4" t="s">
        <v>22</v>
      </c>
      <c r="H260" s="4">
        <v>2022.0</v>
      </c>
      <c r="I260" s="53" t="str">
        <f t="shared" si="2"/>
        <v>259AIPRT2022</v>
      </c>
      <c r="J260" s="54" t="s">
        <v>4815</v>
      </c>
      <c r="K260" s="5" t="s">
        <v>24</v>
      </c>
      <c r="L260" s="4" t="s">
        <v>5863</v>
      </c>
      <c r="M260" s="55" t="s">
        <v>5864</v>
      </c>
      <c r="N260" s="56" t="str">
        <f>HYPERLINK("https://drive.google.com/file/d/1RDXL0mkAZHxtIK3751HhLYYryUHodXIa/view?usp=drivesdk","259AIPRT2022")</f>
        <v>259AIPRT2022</v>
      </c>
      <c r="O260" s="4" t="s">
        <v>3321</v>
      </c>
    </row>
    <row r="261">
      <c r="A261" s="93">
        <v>260.0</v>
      </c>
      <c r="B261" s="93" t="s">
        <v>5865</v>
      </c>
      <c r="C261" s="93" t="s">
        <v>5866</v>
      </c>
      <c r="D261" s="93" t="str">
        <f t="shared" si="1"/>
        <v>Khush Bhutra</v>
      </c>
      <c r="E261" s="93" t="s">
        <v>5867</v>
      </c>
      <c r="F261" s="73" t="s">
        <v>4814</v>
      </c>
      <c r="G261" s="4" t="s">
        <v>22</v>
      </c>
      <c r="H261" s="4">
        <v>2022.0</v>
      </c>
      <c r="I261" s="53" t="str">
        <f t="shared" si="2"/>
        <v>260AIPRT2022</v>
      </c>
      <c r="J261" s="54" t="s">
        <v>4815</v>
      </c>
      <c r="K261" s="5" t="s">
        <v>24</v>
      </c>
      <c r="L261" s="4" t="s">
        <v>5868</v>
      </c>
      <c r="M261" s="55" t="s">
        <v>5869</v>
      </c>
      <c r="N261" s="56" t="str">
        <f>HYPERLINK("https://drive.google.com/file/d/1KioqQuyv26xOyuXMeLhgVNJJXY2bU7eU/view?usp=drivesdk","260AIPRT2022")</f>
        <v>260AIPRT2022</v>
      </c>
      <c r="O261" s="4" t="s">
        <v>3321</v>
      </c>
    </row>
    <row r="262">
      <c r="A262" s="93">
        <v>261.0</v>
      </c>
      <c r="B262" s="93" t="s">
        <v>5870</v>
      </c>
      <c r="C262" s="93" t="s">
        <v>5870</v>
      </c>
      <c r="D262" s="93" t="str">
        <f t="shared" si="1"/>
        <v>Sarang Sahu</v>
      </c>
      <c r="E262" s="93" t="s">
        <v>5871</v>
      </c>
      <c r="F262" s="73" t="s">
        <v>4814</v>
      </c>
      <c r="G262" s="4" t="s">
        <v>22</v>
      </c>
      <c r="H262" s="4">
        <v>2022.0</v>
      </c>
      <c r="I262" s="53" t="str">
        <f t="shared" si="2"/>
        <v>261AIPRT2022</v>
      </c>
      <c r="J262" s="54" t="s">
        <v>4815</v>
      </c>
      <c r="K262" s="5" t="s">
        <v>24</v>
      </c>
      <c r="L262" s="4" t="s">
        <v>5872</v>
      </c>
      <c r="M262" s="55" t="s">
        <v>5873</v>
      </c>
      <c r="N262" s="56" t="str">
        <f>HYPERLINK("https://drive.google.com/file/d/17oKSAa-eT3Hk7RnuLqvX5KHuNXzhXQz5/view?usp=drivesdk","261AIPRT2022")</f>
        <v>261AIPRT2022</v>
      </c>
      <c r="O262" s="4" t="s">
        <v>3321</v>
      </c>
    </row>
    <row r="263">
      <c r="A263" s="93">
        <v>262.0</v>
      </c>
      <c r="B263" s="93" t="s">
        <v>5874</v>
      </c>
      <c r="C263" s="93" t="s">
        <v>5874</v>
      </c>
      <c r="D263" s="93" t="str">
        <f t="shared" si="1"/>
        <v>Nuka Sai Deepthi</v>
      </c>
      <c r="E263" s="93" t="s">
        <v>5875</v>
      </c>
      <c r="F263" s="73" t="s">
        <v>4814</v>
      </c>
      <c r="G263" s="4" t="s">
        <v>22</v>
      </c>
      <c r="H263" s="4">
        <v>2022.0</v>
      </c>
      <c r="I263" s="53" t="str">
        <f t="shared" si="2"/>
        <v>262AIPRT2022</v>
      </c>
      <c r="J263" s="54" t="s">
        <v>4815</v>
      </c>
      <c r="K263" s="5" t="s">
        <v>24</v>
      </c>
      <c r="L263" s="4" t="s">
        <v>5876</v>
      </c>
      <c r="M263" s="55" t="s">
        <v>5877</v>
      </c>
      <c r="N263" s="56" t="str">
        <f>HYPERLINK("https://drive.google.com/file/d/1ybSWP8VqZYcSp8yVGT-ZvXg2DxsgVjjK/view?usp=drivesdk","262AIPRT2022")</f>
        <v>262AIPRT2022</v>
      </c>
      <c r="O263" s="4" t="s">
        <v>3348</v>
      </c>
    </row>
    <row r="264">
      <c r="A264" s="93">
        <v>263.0</v>
      </c>
      <c r="B264" s="93" t="s">
        <v>5878</v>
      </c>
      <c r="C264" s="93" t="s">
        <v>5878</v>
      </c>
      <c r="D264" s="93" t="str">
        <f t="shared" si="1"/>
        <v>Abhay Kumar Bansal</v>
      </c>
      <c r="E264" s="93" t="s">
        <v>5879</v>
      </c>
      <c r="F264" s="73" t="s">
        <v>4814</v>
      </c>
      <c r="G264" s="4" t="s">
        <v>22</v>
      </c>
      <c r="H264" s="4">
        <v>2022.0</v>
      </c>
      <c r="I264" s="53" t="str">
        <f t="shared" si="2"/>
        <v>263AIPRT2022</v>
      </c>
      <c r="J264" s="54" t="s">
        <v>4815</v>
      </c>
      <c r="K264" s="5" t="s">
        <v>24</v>
      </c>
      <c r="L264" s="4" t="s">
        <v>5880</v>
      </c>
      <c r="M264" s="55" t="s">
        <v>5881</v>
      </c>
      <c r="N264" s="56" t="str">
        <f>HYPERLINK("https://drive.google.com/file/d/14SfTpqeGPouTYo_1noqX-UzwYy-9gRf2/view?usp=drivesdk","263AIPRT2022")</f>
        <v>263AIPRT2022</v>
      </c>
      <c r="O264" s="4" t="s">
        <v>3348</v>
      </c>
    </row>
    <row r="265">
      <c r="A265" s="93">
        <v>264.0</v>
      </c>
      <c r="B265" s="93" t="s">
        <v>5882</v>
      </c>
      <c r="C265" s="93" t="s">
        <v>5882</v>
      </c>
      <c r="D265" s="93" t="str">
        <f t="shared" si="1"/>
        <v>Prajwal Raj T D</v>
      </c>
      <c r="E265" s="93" t="s">
        <v>5883</v>
      </c>
      <c r="F265" s="73" t="s">
        <v>4814</v>
      </c>
      <c r="G265" s="4" t="s">
        <v>22</v>
      </c>
      <c r="H265" s="4">
        <v>2022.0</v>
      </c>
      <c r="I265" s="53" t="str">
        <f t="shared" si="2"/>
        <v>264AIPRT2022</v>
      </c>
      <c r="J265" s="54" t="s">
        <v>4815</v>
      </c>
      <c r="K265" s="5" t="s">
        <v>24</v>
      </c>
      <c r="L265" s="4" t="s">
        <v>5884</v>
      </c>
      <c r="M265" s="55" t="s">
        <v>5885</v>
      </c>
      <c r="N265" s="56" t="str">
        <f>HYPERLINK("https://drive.google.com/file/d/1fBvIuDLdRiU9cFPhY-rm-1TVra50wF6Z/view?usp=drivesdk","264AIPRT2022")</f>
        <v>264AIPRT2022</v>
      </c>
      <c r="O265" s="4" t="s">
        <v>3348</v>
      </c>
    </row>
    <row r="266">
      <c r="A266" s="93">
        <v>265.0</v>
      </c>
      <c r="B266" s="93" t="s">
        <v>5886</v>
      </c>
      <c r="C266" s="93" t="s">
        <v>5886</v>
      </c>
      <c r="D266" s="93" t="str">
        <f t="shared" si="1"/>
        <v>Manihar Riyaz</v>
      </c>
      <c r="E266" s="93" t="s">
        <v>5887</v>
      </c>
      <c r="F266" s="73" t="s">
        <v>4814</v>
      </c>
      <c r="G266" s="4" t="s">
        <v>22</v>
      </c>
      <c r="H266" s="4">
        <v>2022.0</v>
      </c>
      <c r="I266" s="53" t="str">
        <f t="shared" si="2"/>
        <v>265AIPRT2022</v>
      </c>
      <c r="J266" s="54" t="s">
        <v>4815</v>
      </c>
      <c r="K266" s="5" t="s">
        <v>24</v>
      </c>
      <c r="L266" s="4" t="s">
        <v>5888</v>
      </c>
      <c r="M266" s="55" t="s">
        <v>5889</v>
      </c>
      <c r="N266" s="56" t="str">
        <f>HYPERLINK("https://drive.google.com/file/d/19lNJ63gH1ZH7Hox5vu3X1w6yKgiOZwq8/view?usp=drivesdk","265AIPRT2022")</f>
        <v>265AIPRT2022</v>
      </c>
      <c r="O266" s="4" t="s">
        <v>3348</v>
      </c>
    </row>
    <row r="267">
      <c r="A267" s="93">
        <v>266.0</v>
      </c>
      <c r="B267" s="93" t="s">
        <v>5890</v>
      </c>
      <c r="C267" s="93" t="s">
        <v>5890</v>
      </c>
      <c r="D267" s="93" t="str">
        <f t="shared" si="1"/>
        <v>Ahir Geming</v>
      </c>
      <c r="E267" s="93" t="s">
        <v>5891</v>
      </c>
      <c r="F267" s="73" t="s">
        <v>4814</v>
      </c>
      <c r="G267" s="4" t="s">
        <v>22</v>
      </c>
      <c r="H267" s="4">
        <v>2022.0</v>
      </c>
      <c r="I267" s="53" t="str">
        <f t="shared" si="2"/>
        <v>266AIPRT2022</v>
      </c>
      <c r="J267" s="54" t="s">
        <v>4815</v>
      </c>
      <c r="K267" s="5" t="s">
        <v>24</v>
      </c>
      <c r="L267" s="4" t="s">
        <v>5892</v>
      </c>
      <c r="M267" s="55" t="s">
        <v>5893</v>
      </c>
      <c r="N267" s="56" t="str">
        <f>HYPERLINK("https://drive.google.com/file/d/1EeSa2YyVs3uBRZ7vzhKZ8IhS5qKR8FbI/view?usp=drivesdk","266AIPRT2022")</f>
        <v>266AIPRT2022</v>
      </c>
      <c r="O267" s="4" t="s">
        <v>3348</v>
      </c>
    </row>
    <row r="268">
      <c r="A268" s="93">
        <v>267.0</v>
      </c>
      <c r="B268" s="93" t="s">
        <v>5894</v>
      </c>
      <c r="C268" s="93" t="s">
        <v>5894</v>
      </c>
      <c r="D268" s="93" t="str">
        <f t="shared" si="1"/>
        <v>Sudheer Grandhi</v>
      </c>
      <c r="E268" s="93" t="s">
        <v>5895</v>
      </c>
      <c r="F268" s="73" t="s">
        <v>4814</v>
      </c>
      <c r="G268" s="4" t="s">
        <v>22</v>
      </c>
      <c r="H268" s="4">
        <v>2022.0</v>
      </c>
      <c r="I268" s="53" t="str">
        <f t="shared" si="2"/>
        <v>267AIPRT2022</v>
      </c>
      <c r="J268" s="54" t="s">
        <v>4815</v>
      </c>
      <c r="K268" s="5" t="s">
        <v>24</v>
      </c>
      <c r="L268" s="4" t="s">
        <v>5896</v>
      </c>
      <c r="M268" s="55" t="s">
        <v>5897</v>
      </c>
      <c r="N268" s="56" t="str">
        <f>HYPERLINK("https://drive.google.com/file/d/1bNjnrhU1ezRD6i2zs5fXY06-_JvD4cTT/view?usp=drivesdk","267AIPRT2022")</f>
        <v>267AIPRT2022</v>
      </c>
      <c r="O268" s="4" t="s">
        <v>3348</v>
      </c>
    </row>
    <row r="269">
      <c r="A269" s="93">
        <v>268.0</v>
      </c>
      <c r="B269" s="93" t="s">
        <v>5898</v>
      </c>
      <c r="C269" s="93" t="s">
        <v>5898</v>
      </c>
      <c r="D269" s="93" t="str">
        <f t="shared" si="1"/>
        <v>Evangelin Jenifer</v>
      </c>
      <c r="E269" s="93" t="s">
        <v>5899</v>
      </c>
      <c r="F269" s="73" t="s">
        <v>4814</v>
      </c>
      <c r="G269" s="4" t="s">
        <v>22</v>
      </c>
      <c r="H269" s="4">
        <v>2022.0</v>
      </c>
      <c r="I269" s="53" t="str">
        <f t="shared" si="2"/>
        <v>268AIPRT2022</v>
      </c>
      <c r="J269" s="54" t="s">
        <v>4815</v>
      </c>
      <c r="K269" s="5" t="s">
        <v>24</v>
      </c>
      <c r="L269" s="4" t="s">
        <v>5900</v>
      </c>
      <c r="M269" s="55" t="s">
        <v>5901</v>
      </c>
      <c r="N269" s="56" t="str">
        <f>HYPERLINK("https://drive.google.com/file/d/1spzWM2vVVOLHehbvnm7hCisvEFo7QVMe/view?usp=drivesdk","268AIPRT2022")</f>
        <v>268AIPRT2022</v>
      </c>
      <c r="O269" s="4" t="s">
        <v>3348</v>
      </c>
    </row>
    <row r="270">
      <c r="A270" s="93">
        <v>269.0</v>
      </c>
      <c r="B270" s="93" t="s">
        <v>5902</v>
      </c>
      <c r="C270" s="93" t="s">
        <v>5902</v>
      </c>
      <c r="D270" s="93" t="str">
        <f t="shared" si="1"/>
        <v>Aviral Singh</v>
      </c>
      <c r="E270" s="93" t="s">
        <v>5903</v>
      </c>
      <c r="F270" s="73" t="s">
        <v>4814</v>
      </c>
      <c r="G270" s="4" t="s">
        <v>22</v>
      </c>
      <c r="H270" s="4">
        <v>2022.0</v>
      </c>
      <c r="I270" s="53" t="str">
        <f t="shared" si="2"/>
        <v>269AIPRT2022</v>
      </c>
      <c r="J270" s="54" t="s">
        <v>4815</v>
      </c>
      <c r="K270" s="5" t="s">
        <v>24</v>
      </c>
      <c r="L270" s="4" t="s">
        <v>5904</v>
      </c>
      <c r="M270" s="55" t="s">
        <v>5905</v>
      </c>
      <c r="N270" s="56" t="str">
        <f>HYPERLINK("https://drive.google.com/file/d/1BlGaOGTOk1Dr0ruuHdmK2lbozL9BnddB/view?usp=drivesdk","269AIPRT2022")</f>
        <v>269AIPRT2022</v>
      </c>
      <c r="O270" s="4" t="s">
        <v>3380</v>
      </c>
    </row>
    <row r="271">
      <c r="A271" s="93">
        <v>270.0</v>
      </c>
      <c r="B271" s="93" t="s">
        <v>5906</v>
      </c>
      <c r="C271" s="93" t="s">
        <v>5906</v>
      </c>
      <c r="D271" s="93" t="str">
        <f t="shared" si="1"/>
        <v>Dipanshu Tyagi</v>
      </c>
      <c r="E271" s="93" t="s">
        <v>5907</v>
      </c>
      <c r="F271" s="73" t="s">
        <v>4814</v>
      </c>
      <c r="G271" s="4" t="s">
        <v>22</v>
      </c>
      <c r="H271" s="4">
        <v>2022.0</v>
      </c>
      <c r="I271" s="53" t="str">
        <f t="shared" si="2"/>
        <v>270AIPRT2022</v>
      </c>
      <c r="J271" s="54" t="s">
        <v>4815</v>
      </c>
      <c r="K271" s="5" t="s">
        <v>24</v>
      </c>
      <c r="L271" s="4" t="s">
        <v>5908</v>
      </c>
      <c r="M271" s="55" t="s">
        <v>5909</v>
      </c>
      <c r="N271" s="56" t="str">
        <f>HYPERLINK("https://drive.google.com/file/d/12oxrUa1eS8Cpb4pGlJvGtAtK8hpV6Sw7/view?usp=drivesdk","270AIPRT2022")</f>
        <v>270AIPRT2022</v>
      </c>
      <c r="O271" s="4" t="s">
        <v>3380</v>
      </c>
    </row>
    <row r="272">
      <c r="A272" s="93">
        <v>271.0</v>
      </c>
      <c r="B272" s="93" t="s">
        <v>5910</v>
      </c>
      <c r="C272" s="93" t="s">
        <v>5910</v>
      </c>
      <c r="D272" s="93" t="str">
        <f t="shared" si="1"/>
        <v>Alok Bhatt</v>
      </c>
      <c r="E272" s="93" t="s">
        <v>5911</v>
      </c>
      <c r="F272" s="73" t="s">
        <v>4814</v>
      </c>
      <c r="G272" s="4" t="s">
        <v>22</v>
      </c>
      <c r="H272" s="4">
        <v>2022.0</v>
      </c>
      <c r="I272" s="53" t="str">
        <f t="shared" si="2"/>
        <v>271AIPRT2022</v>
      </c>
      <c r="J272" s="54" t="s">
        <v>4815</v>
      </c>
      <c r="K272" s="5" t="s">
        <v>24</v>
      </c>
      <c r="L272" s="4" t="s">
        <v>5912</v>
      </c>
      <c r="M272" s="55" t="s">
        <v>5913</v>
      </c>
      <c r="N272" s="56" t="str">
        <f>HYPERLINK("https://drive.google.com/file/d/1k6fyQiZPXLrpC7ZNgjin8VMemki0iw-R/view?usp=drivesdk","271AIPRT2022")</f>
        <v>271AIPRT2022</v>
      </c>
      <c r="O272" s="4" t="s">
        <v>3380</v>
      </c>
    </row>
    <row r="273">
      <c r="A273" s="93">
        <v>272.0</v>
      </c>
      <c r="B273" s="93" t="s">
        <v>5914</v>
      </c>
      <c r="C273" s="93" t="s">
        <v>5914</v>
      </c>
      <c r="D273" s="93" t="str">
        <f t="shared" si="1"/>
        <v>Harshit Singh Chandel</v>
      </c>
      <c r="E273" s="93" t="s">
        <v>5915</v>
      </c>
      <c r="F273" s="73" t="s">
        <v>4814</v>
      </c>
      <c r="G273" s="4" t="s">
        <v>22</v>
      </c>
      <c r="H273" s="4">
        <v>2022.0</v>
      </c>
      <c r="I273" s="53" t="str">
        <f t="shared" si="2"/>
        <v>272AIPRT2022</v>
      </c>
      <c r="J273" s="54" t="s">
        <v>4815</v>
      </c>
      <c r="K273" s="5" t="s">
        <v>24</v>
      </c>
      <c r="L273" s="4" t="s">
        <v>5916</v>
      </c>
      <c r="M273" s="55" t="s">
        <v>5917</v>
      </c>
      <c r="N273" s="56" t="str">
        <f>HYPERLINK("https://drive.google.com/file/d/1v_22oqe7REVXEzdR917hOQ5B0iLcAKO6/view?usp=drivesdk","272AIPRT2022")</f>
        <v>272AIPRT2022</v>
      </c>
      <c r="O273" s="4" t="s">
        <v>3380</v>
      </c>
    </row>
    <row r="274">
      <c r="A274" s="93">
        <v>273.0</v>
      </c>
      <c r="B274" s="93" t="s">
        <v>5918</v>
      </c>
      <c r="C274" s="93" t="s">
        <v>5919</v>
      </c>
      <c r="D274" s="93" t="str">
        <f t="shared" si="1"/>
        <v>Pranjali Singh</v>
      </c>
      <c r="E274" s="93" t="s">
        <v>5920</v>
      </c>
      <c r="F274" s="73" t="s">
        <v>4814</v>
      </c>
      <c r="G274" s="4" t="s">
        <v>22</v>
      </c>
      <c r="H274" s="4">
        <v>2022.0</v>
      </c>
      <c r="I274" s="53" t="str">
        <f t="shared" si="2"/>
        <v>273AIPRT2022</v>
      </c>
      <c r="J274" s="54" t="s">
        <v>4815</v>
      </c>
      <c r="K274" s="5" t="s">
        <v>24</v>
      </c>
      <c r="L274" s="4" t="s">
        <v>5921</v>
      </c>
      <c r="M274" s="55" t="s">
        <v>5922</v>
      </c>
      <c r="N274" s="56" t="str">
        <f>HYPERLINK("https://drive.google.com/file/d/1MgT07JaT6TRxVR9oEz9HZ1XIA9Q6kG74/view?usp=drivesdk","273AIPRT2022")</f>
        <v>273AIPRT2022</v>
      </c>
      <c r="O274" s="4" t="s">
        <v>3380</v>
      </c>
    </row>
    <row r="275">
      <c r="A275" s="93">
        <v>274.0</v>
      </c>
      <c r="B275" s="93" t="s">
        <v>5918</v>
      </c>
      <c r="C275" s="93" t="s">
        <v>5923</v>
      </c>
      <c r="D275" s="93" t="str">
        <f t="shared" si="1"/>
        <v>Pranavi</v>
      </c>
      <c r="E275" s="93" t="s">
        <v>5924</v>
      </c>
      <c r="F275" s="73" t="s">
        <v>4814</v>
      </c>
      <c r="G275" s="4" t="s">
        <v>22</v>
      </c>
      <c r="H275" s="4">
        <v>2022.0</v>
      </c>
      <c r="I275" s="53" t="str">
        <f t="shared" si="2"/>
        <v>274AIPRT2022</v>
      </c>
      <c r="J275" s="54" t="s">
        <v>4815</v>
      </c>
      <c r="K275" s="5" t="s">
        <v>24</v>
      </c>
      <c r="L275" s="4" t="s">
        <v>5925</v>
      </c>
      <c r="M275" s="55" t="s">
        <v>5926</v>
      </c>
      <c r="N275" s="56" t="str">
        <f>HYPERLINK("https://drive.google.com/file/d/1lg4ASPuZ5GuHJdaURUugqULaEYbSdMlX/view?usp=drivesdk","274AIPRT2022")</f>
        <v>274AIPRT2022</v>
      </c>
      <c r="O275" s="4" t="s">
        <v>3413</v>
      </c>
    </row>
    <row r="276">
      <c r="A276" s="93">
        <v>275.0</v>
      </c>
      <c r="B276" s="93" t="s">
        <v>5927</v>
      </c>
      <c r="C276" s="93" t="s">
        <v>5927</v>
      </c>
      <c r="D276" s="93" t="str">
        <f t="shared" si="1"/>
        <v>Vinod Jamra</v>
      </c>
      <c r="E276" s="93" t="s">
        <v>5928</v>
      </c>
      <c r="F276" s="73" t="s">
        <v>4814</v>
      </c>
      <c r="G276" s="4" t="s">
        <v>22</v>
      </c>
      <c r="H276" s="4">
        <v>2022.0</v>
      </c>
      <c r="I276" s="53" t="str">
        <f t="shared" si="2"/>
        <v>275AIPRT2022</v>
      </c>
      <c r="J276" s="54" t="s">
        <v>4815</v>
      </c>
      <c r="K276" s="5" t="s">
        <v>24</v>
      </c>
      <c r="L276" s="4" t="s">
        <v>5929</v>
      </c>
      <c r="M276" s="55" t="s">
        <v>5930</v>
      </c>
      <c r="N276" s="56" t="str">
        <f>HYPERLINK("https://drive.google.com/file/d/1GFRQe2ivF8bQZvEz2ynvB7I3UjZ79vWW/view?usp=drivesdk","275AIPRT2022")</f>
        <v>275AIPRT2022</v>
      </c>
      <c r="O276" s="4" t="s">
        <v>3413</v>
      </c>
    </row>
    <row r="277">
      <c r="A277" s="93">
        <v>276.0</v>
      </c>
      <c r="B277" s="93" t="s">
        <v>5931</v>
      </c>
      <c r="C277" s="93" t="s">
        <v>5931</v>
      </c>
      <c r="D277" s="93" t="str">
        <f t="shared" si="1"/>
        <v>Ayush Agarwal</v>
      </c>
      <c r="E277" s="93" t="s">
        <v>5932</v>
      </c>
      <c r="F277" s="73" t="s">
        <v>4814</v>
      </c>
      <c r="G277" s="4" t="s">
        <v>22</v>
      </c>
      <c r="H277" s="4">
        <v>2022.0</v>
      </c>
      <c r="I277" s="53" t="str">
        <f t="shared" si="2"/>
        <v>276AIPRT2022</v>
      </c>
      <c r="J277" s="54" t="s">
        <v>4815</v>
      </c>
      <c r="K277" s="5" t="s">
        <v>24</v>
      </c>
      <c r="L277" s="4" t="s">
        <v>5933</v>
      </c>
      <c r="M277" s="55" t="s">
        <v>5934</v>
      </c>
      <c r="N277" s="56" t="str">
        <f>HYPERLINK("https://drive.google.com/file/d/1nr-huV71PJMzw6Ooe90SkLCM94oE8fsq/view?usp=drivesdk","276AIPRT2022")</f>
        <v>276AIPRT2022</v>
      </c>
      <c r="O277" s="4" t="s">
        <v>3413</v>
      </c>
    </row>
    <row r="278">
      <c r="A278" s="93">
        <v>277.0</v>
      </c>
      <c r="B278" s="93" t="s">
        <v>5935</v>
      </c>
      <c r="C278" s="93" t="s">
        <v>5935</v>
      </c>
      <c r="D278" s="93" t="str">
        <f t="shared" si="1"/>
        <v>Amar Budhiraja</v>
      </c>
      <c r="E278" s="93" t="s">
        <v>5936</v>
      </c>
      <c r="F278" s="73" t="s">
        <v>4814</v>
      </c>
      <c r="G278" s="4" t="s">
        <v>22</v>
      </c>
      <c r="H278" s="4">
        <v>2022.0</v>
      </c>
      <c r="I278" s="53" t="str">
        <f t="shared" si="2"/>
        <v>277AIPRT2022</v>
      </c>
      <c r="J278" s="54" t="s">
        <v>4815</v>
      </c>
      <c r="K278" s="5" t="s">
        <v>24</v>
      </c>
      <c r="L278" s="4" t="s">
        <v>5937</v>
      </c>
      <c r="M278" s="55" t="s">
        <v>5938</v>
      </c>
      <c r="N278" s="56" t="str">
        <f>HYPERLINK("https://drive.google.com/file/d/1caRgKn9jFRGb64mh92nsw9jREByKR2fw/view?usp=drivesdk","277AIPRT2022")</f>
        <v>277AIPRT2022</v>
      </c>
      <c r="O278" s="4" t="s">
        <v>3413</v>
      </c>
    </row>
    <row r="279">
      <c r="A279" s="93">
        <v>278.0</v>
      </c>
      <c r="B279" s="93" t="s">
        <v>5939</v>
      </c>
      <c r="C279" s="93" t="s">
        <v>5939</v>
      </c>
      <c r="D279" s="93" t="str">
        <f t="shared" si="1"/>
        <v>Mansi Agarwal</v>
      </c>
      <c r="E279" s="93" t="s">
        <v>5940</v>
      </c>
      <c r="F279" s="73" t="s">
        <v>4814</v>
      </c>
      <c r="G279" s="4" t="s">
        <v>22</v>
      </c>
      <c r="H279" s="4">
        <v>2022.0</v>
      </c>
      <c r="I279" s="53" t="str">
        <f t="shared" si="2"/>
        <v>278AIPRT2022</v>
      </c>
      <c r="J279" s="54" t="s">
        <v>4815</v>
      </c>
      <c r="K279" s="5" t="s">
        <v>24</v>
      </c>
      <c r="L279" s="4" t="s">
        <v>5941</v>
      </c>
      <c r="M279" s="55" t="s">
        <v>5942</v>
      </c>
      <c r="N279" s="56" t="str">
        <f>HYPERLINK("https://drive.google.com/file/d/1oBH0Pln8bEXOdoLr4JY11wFRMW0fU72_/view?usp=drivesdk","278AIPRT2022")</f>
        <v>278AIPRT2022</v>
      </c>
      <c r="O279" s="4" t="s">
        <v>3413</v>
      </c>
    </row>
    <row r="280">
      <c r="A280" s="93">
        <v>279.0</v>
      </c>
      <c r="B280" s="93" t="s">
        <v>5943</v>
      </c>
      <c r="C280" s="93" t="s">
        <v>5943</v>
      </c>
      <c r="D280" s="93" t="str">
        <f t="shared" si="1"/>
        <v>Tejas Hegde</v>
      </c>
      <c r="E280" s="93" t="s">
        <v>5944</v>
      </c>
      <c r="F280" s="73" t="s">
        <v>4814</v>
      </c>
      <c r="G280" s="4" t="s">
        <v>22</v>
      </c>
      <c r="H280" s="4">
        <v>2022.0</v>
      </c>
      <c r="I280" s="53" t="str">
        <f t="shared" si="2"/>
        <v>279AIPRT2022</v>
      </c>
      <c r="J280" s="54" t="s">
        <v>4815</v>
      </c>
      <c r="K280" s="5" t="s">
        <v>24</v>
      </c>
      <c r="L280" s="4" t="s">
        <v>5945</v>
      </c>
      <c r="M280" s="55" t="s">
        <v>5946</v>
      </c>
      <c r="N280" s="56" t="str">
        <f>HYPERLINK("https://drive.google.com/file/d/1Oh0YdxQ7YlG9UMzgO5sc50tGJ1Ohoebe/view?usp=drivesdk","279AIPRT2022")</f>
        <v>279AIPRT2022</v>
      </c>
      <c r="O280" s="4" t="s">
        <v>3413</v>
      </c>
    </row>
    <row r="281">
      <c r="A281" s="93">
        <v>280.0</v>
      </c>
      <c r="B281" s="93" t="s">
        <v>5947</v>
      </c>
      <c r="C281" s="93" t="s">
        <v>5948</v>
      </c>
      <c r="D281" s="93" t="str">
        <f t="shared" si="1"/>
        <v>Jeyanth M</v>
      </c>
      <c r="E281" s="93" t="s">
        <v>5949</v>
      </c>
      <c r="F281" s="73" t="s">
        <v>4814</v>
      </c>
      <c r="G281" s="4" t="s">
        <v>22</v>
      </c>
      <c r="H281" s="4">
        <v>2022.0</v>
      </c>
      <c r="I281" s="53" t="str">
        <f t="shared" si="2"/>
        <v>280AIPRT2022</v>
      </c>
      <c r="J281" s="54" t="s">
        <v>4815</v>
      </c>
      <c r="K281" s="5" t="s">
        <v>24</v>
      </c>
      <c r="L281" s="4" t="s">
        <v>5950</v>
      </c>
      <c r="M281" s="55" t="s">
        <v>5951</v>
      </c>
      <c r="N281" s="56" t="str">
        <f>HYPERLINK("https://drive.google.com/file/d/1gei-SWdTUjUwUPxqsdIH95zwGsPOrgod/view?usp=drivesdk","280AIPRT2022")</f>
        <v>280AIPRT2022</v>
      </c>
      <c r="O281" s="4" t="s">
        <v>3413</v>
      </c>
    </row>
    <row r="282">
      <c r="A282" s="93">
        <v>281.0</v>
      </c>
      <c r="B282" s="93" t="s">
        <v>5947</v>
      </c>
      <c r="C282" s="93" t="s">
        <v>5952</v>
      </c>
      <c r="D282" s="93" t="str">
        <f t="shared" si="1"/>
        <v>Balaji R</v>
      </c>
      <c r="E282" s="93" t="s">
        <v>5953</v>
      </c>
      <c r="F282" s="73" t="s">
        <v>4814</v>
      </c>
      <c r="G282" s="4" t="s">
        <v>22</v>
      </c>
      <c r="H282" s="4">
        <v>2022.0</v>
      </c>
      <c r="I282" s="53" t="str">
        <f t="shared" si="2"/>
        <v>281AIPRT2022</v>
      </c>
      <c r="J282" s="54" t="s">
        <v>4815</v>
      </c>
      <c r="K282" s="5" t="s">
        <v>24</v>
      </c>
      <c r="L282" s="4" t="s">
        <v>5954</v>
      </c>
      <c r="M282" s="55" t="s">
        <v>5955</v>
      </c>
      <c r="N282" s="56" t="str">
        <f>HYPERLINK("https://drive.google.com/file/d/1QLaegW91FU6PuFFzltxaNTz9qsVxPEJc/view?usp=drivesdk","281AIPRT2022")</f>
        <v>281AIPRT2022</v>
      </c>
      <c r="O282" s="4" t="s">
        <v>3441</v>
      </c>
    </row>
    <row r="283">
      <c r="A283" s="93">
        <v>282.0</v>
      </c>
      <c r="B283" s="93" t="s">
        <v>5956</v>
      </c>
      <c r="C283" s="93" t="s">
        <v>5956</v>
      </c>
      <c r="D283" s="93" t="str">
        <f t="shared" si="1"/>
        <v>Veluru Sai Srinivasa Koushik</v>
      </c>
      <c r="E283" s="93" t="s">
        <v>5957</v>
      </c>
      <c r="F283" s="73" t="s">
        <v>4814</v>
      </c>
      <c r="G283" s="4" t="s">
        <v>22</v>
      </c>
      <c r="H283" s="4">
        <v>2022.0</v>
      </c>
      <c r="I283" s="53" t="str">
        <f t="shared" si="2"/>
        <v>282AIPRT2022</v>
      </c>
      <c r="J283" s="54" t="s">
        <v>4815</v>
      </c>
      <c r="K283" s="5" t="s">
        <v>24</v>
      </c>
      <c r="L283" s="4" t="s">
        <v>5958</v>
      </c>
      <c r="M283" s="55" t="s">
        <v>5959</v>
      </c>
      <c r="N283" s="56" t="str">
        <f>HYPERLINK("https://drive.google.com/file/d/1WoJRmjvcTZaBSN3sSRDdMiR9rF0mndjb/view?usp=drivesdk","282AIPRT2022")</f>
        <v>282AIPRT2022</v>
      </c>
      <c r="O283" s="4" t="s">
        <v>3441</v>
      </c>
    </row>
    <row r="284">
      <c r="A284" s="93">
        <v>283.0</v>
      </c>
      <c r="B284" s="93" t="s">
        <v>5960</v>
      </c>
      <c r="C284" s="93" t="s">
        <v>5960</v>
      </c>
      <c r="D284" s="93" t="str">
        <f t="shared" si="1"/>
        <v>Karan</v>
      </c>
      <c r="E284" s="93" t="s">
        <v>5961</v>
      </c>
      <c r="F284" s="73" t="s">
        <v>4814</v>
      </c>
      <c r="G284" s="4" t="s">
        <v>22</v>
      </c>
      <c r="H284" s="4">
        <v>2022.0</v>
      </c>
      <c r="I284" s="53" t="str">
        <f t="shared" si="2"/>
        <v>283AIPRT2022</v>
      </c>
      <c r="J284" s="54" t="s">
        <v>4815</v>
      </c>
      <c r="K284" s="5" t="s">
        <v>24</v>
      </c>
      <c r="L284" s="4" t="s">
        <v>5962</v>
      </c>
      <c r="M284" s="55" t="s">
        <v>5963</v>
      </c>
      <c r="N284" s="56" t="str">
        <f>HYPERLINK("https://drive.google.com/file/d/1bifCecZ2oqi4UppFgRUxpqwjzSmfK9Pz/view?usp=drivesdk","283AIPRT2022")</f>
        <v>283AIPRT2022</v>
      </c>
      <c r="O284" s="4" t="s">
        <v>3441</v>
      </c>
    </row>
    <row r="285">
      <c r="A285" s="93">
        <v>284.0</v>
      </c>
      <c r="B285" s="93" t="s">
        <v>5964</v>
      </c>
      <c r="C285" s="93" t="s">
        <v>5964</v>
      </c>
      <c r="D285" s="93" t="str">
        <f t="shared" si="1"/>
        <v>Thorlakonda Gopi</v>
      </c>
      <c r="E285" s="93" t="s">
        <v>5965</v>
      </c>
      <c r="F285" s="73" t="s">
        <v>4814</v>
      </c>
      <c r="G285" s="4" t="s">
        <v>22</v>
      </c>
      <c r="H285" s="4">
        <v>2022.0</v>
      </c>
      <c r="I285" s="53" t="str">
        <f t="shared" si="2"/>
        <v>284AIPRT2022</v>
      </c>
      <c r="J285" s="54" t="s">
        <v>4815</v>
      </c>
      <c r="K285" s="5" t="s">
        <v>24</v>
      </c>
      <c r="L285" s="4" t="s">
        <v>5966</v>
      </c>
      <c r="M285" s="55" t="s">
        <v>5967</v>
      </c>
      <c r="N285" s="56" t="str">
        <f>HYPERLINK("https://drive.google.com/file/d/1ooWls1g-qnB8FvgNQm5W2653XHNZHeWN/view?usp=drivesdk","284AIPRT2022")</f>
        <v>284AIPRT2022</v>
      </c>
      <c r="O285" s="4" t="s">
        <v>3441</v>
      </c>
    </row>
    <row r="286">
      <c r="A286" s="93">
        <v>285.0</v>
      </c>
      <c r="B286" s="93" t="s">
        <v>5968</v>
      </c>
      <c r="C286" s="93" t="s">
        <v>5968</v>
      </c>
      <c r="D286" s="93" t="str">
        <f t="shared" si="1"/>
        <v>Kamlesh Yadav</v>
      </c>
      <c r="E286" s="93" t="s">
        <v>5969</v>
      </c>
      <c r="F286" s="73" t="s">
        <v>4814</v>
      </c>
      <c r="G286" s="4" t="s">
        <v>22</v>
      </c>
      <c r="H286" s="4">
        <v>2022.0</v>
      </c>
      <c r="I286" s="53" t="str">
        <f t="shared" si="2"/>
        <v>285AIPRT2022</v>
      </c>
      <c r="J286" s="54" t="s">
        <v>4815</v>
      </c>
      <c r="K286" s="5" t="s">
        <v>24</v>
      </c>
      <c r="L286" s="4" t="s">
        <v>5970</v>
      </c>
      <c r="M286" s="55" t="s">
        <v>5971</v>
      </c>
      <c r="N286" s="56" t="str">
        <f>HYPERLINK("https://drive.google.com/file/d/1y73y6eXpUU2TXF1cr3ynLzvzj0NnCd0D/view?usp=drivesdk","285AIPRT2022")</f>
        <v>285AIPRT2022</v>
      </c>
      <c r="O286" s="4" t="s">
        <v>3441</v>
      </c>
    </row>
    <row r="287">
      <c r="A287" s="93">
        <v>286.0</v>
      </c>
      <c r="B287" s="93" t="s">
        <v>5972</v>
      </c>
      <c r="C287" s="93" t="s">
        <v>5972</v>
      </c>
      <c r="D287" s="93" t="str">
        <f t="shared" si="1"/>
        <v>Pradeep Akash</v>
      </c>
      <c r="E287" s="93" t="s">
        <v>5973</v>
      </c>
      <c r="F287" s="73" t="s">
        <v>4814</v>
      </c>
      <c r="G287" s="4" t="s">
        <v>22</v>
      </c>
      <c r="H287" s="4">
        <v>2022.0</v>
      </c>
      <c r="I287" s="53" t="str">
        <f t="shared" si="2"/>
        <v>286AIPRT2022</v>
      </c>
      <c r="J287" s="54" t="s">
        <v>4815</v>
      </c>
      <c r="K287" s="5" t="s">
        <v>24</v>
      </c>
      <c r="L287" s="4" t="s">
        <v>5974</v>
      </c>
      <c r="M287" s="55" t="s">
        <v>5975</v>
      </c>
      <c r="N287" s="56" t="str">
        <f>HYPERLINK("https://drive.google.com/file/d/1T_rjejownlnf_1rhoAap4zDh0RaziQ0S/view?usp=drivesdk","286AIPRT2022")</f>
        <v>286AIPRT2022</v>
      </c>
      <c r="O287" s="4" t="s">
        <v>3441</v>
      </c>
    </row>
    <row r="288">
      <c r="A288" s="93">
        <v>287.0</v>
      </c>
      <c r="B288" s="93" t="s">
        <v>5976</v>
      </c>
      <c r="C288" s="93" t="s">
        <v>5976</v>
      </c>
      <c r="D288" s="93" t="str">
        <f t="shared" si="1"/>
        <v>Mahesh Dattatraya Babar</v>
      </c>
      <c r="E288" s="93" t="s">
        <v>5977</v>
      </c>
      <c r="F288" s="73" t="s">
        <v>4814</v>
      </c>
      <c r="G288" s="4" t="s">
        <v>22</v>
      </c>
      <c r="H288" s="4">
        <v>2022.0</v>
      </c>
      <c r="I288" s="53" t="str">
        <f t="shared" si="2"/>
        <v>287AIPRT2022</v>
      </c>
      <c r="J288" s="54" t="s">
        <v>4815</v>
      </c>
      <c r="K288" s="5" t="s">
        <v>24</v>
      </c>
      <c r="L288" s="4" t="s">
        <v>5978</v>
      </c>
      <c r="M288" s="55" t="s">
        <v>5979</v>
      </c>
      <c r="N288" s="56" t="str">
        <f>HYPERLINK("https://drive.google.com/file/d/1M_cUxtqXoRdlTxqs22vB2kTe_DbHx1ez/view?usp=drivesdk","287AIPRT2022")</f>
        <v>287AIPRT2022</v>
      </c>
      <c r="O288" s="4" t="s">
        <v>3464</v>
      </c>
    </row>
    <row r="289">
      <c r="A289" s="93">
        <v>288.0</v>
      </c>
      <c r="B289" s="93" t="s">
        <v>5980</v>
      </c>
      <c r="C289" s="93" t="s">
        <v>5981</v>
      </c>
      <c r="D289" s="93" t="str">
        <f t="shared" si="1"/>
        <v>Adduri.Veera.Venkata.Kalyani</v>
      </c>
      <c r="E289" s="93" t="s">
        <v>5982</v>
      </c>
      <c r="F289" s="73" t="s">
        <v>4814</v>
      </c>
      <c r="G289" s="4" t="s">
        <v>22</v>
      </c>
      <c r="H289" s="4">
        <v>2022.0</v>
      </c>
      <c r="I289" s="53" t="str">
        <f t="shared" si="2"/>
        <v>288AIPRT2022</v>
      </c>
      <c r="J289" s="54" t="s">
        <v>4815</v>
      </c>
      <c r="K289" s="5" t="s">
        <v>24</v>
      </c>
      <c r="L289" s="4" t="s">
        <v>5983</v>
      </c>
      <c r="M289" s="55" t="s">
        <v>5984</v>
      </c>
      <c r="N289" s="56" t="str">
        <f>HYPERLINK("https://drive.google.com/file/d/1uL6SnJV8bRc0k-l-wM607SA8j-3tWnnB/view?usp=drivesdk","288AIPRT2022")</f>
        <v>288AIPRT2022</v>
      </c>
      <c r="O289" s="4" t="s">
        <v>3464</v>
      </c>
    </row>
    <row r="290">
      <c r="A290" s="93">
        <v>289.0</v>
      </c>
      <c r="B290" s="93" t="s">
        <v>5985</v>
      </c>
      <c r="C290" s="93" t="s">
        <v>5985</v>
      </c>
      <c r="D290" s="93" t="str">
        <f t="shared" si="1"/>
        <v>Muhammed Shafi</v>
      </c>
      <c r="E290" s="93" t="s">
        <v>5986</v>
      </c>
      <c r="F290" s="73" t="s">
        <v>4814</v>
      </c>
      <c r="G290" s="4" t="s">
        <v>22</v>
      </c>
      <c r="H290" s="4">
        <v>2022.0</v>
      </c>
      <c r="I290" s="53" t="str">
        <f t="shared" si="2"/>
        <v>289AIPRT2022</v>
      </c>
      <c r="J290" s="54" t="s">
        <v>4815</v>
      </c>
      <c r="K290" s="5" t="s">
        <v>24</v>
      </c>
      <c r="L290" s="4" t="s">
        <v>5987</v>
      </c>
      <c r="M290" s="55" t="s">
        <v>5988</v>
      </c>
      <c r="N290" s="56" t="str">
        <f>HYPERLINK("https://drive.google.com/file/d/1Zitx7cElG1grGGglUOcci4MvNmdrPmu0/view?usp=drivesdk","289AIPRT2022")</f>
        <v>289AIPRT2022</v>
      </c>
      <c r="O290" s="4" t="s">
        <v>3464</v>
      </c>
    </row>
    <row r="291">
      <c r="A291" s="93">
        <v>290.0</v>
      </c>
      <c r="B291" s="93" t="s">
        <v>5989</v>
      </c>
      <c r="C291" s="93" t="s">
        <v>5990</v>
      </c>
      <c r="D291" s="93" t="str">
        <f t="shared" si="1"/>
        <v>Subhrajit Kumar Das</v>
      </c>
      <c r="E291" s="93" t="s">
        <v>5991</v>
      </c>
      <c r="F291" s="73" t="s">
        <v>4814</v>
      </c>
      <c r="G291" s="4" t="s">
        <v>22</v>
      </c>
      <c r="H291" s="4">
        <v>2022.0</v>
      </c>
      <c r="I291" s="53" t="str">
        <f t="shared" si="2"/>
        <v>290AIPRT2022</v>
      </c>
      <c r="J291" s="54" t="s">
        <v>4815</v>
      </c>
      <c r="K291" s="5" t="s">
        <v>24</v>
      </c>
      <c r="L291" s="4" t="s">
        <v>5992</v>
      </c>
      <c r="M291" s="55" t="s">
        <v>5993</v>
      </c>
      <c r="N291" s="56" t="str">
        <f>HYPERLINK("https://drive.google.com/file/d/1BD6-vGSX1jvBytQiqmSt1-Jk7vwXekPx/view?usp=drivesdk","290AIPRT2022")</f>
        <v>290AIPRT2022</v>
      </c>
      <c r="O291" s="4" t="s">
        <v>3464</v>
      </c>
    </row>
    <row r="292">
      <c r="A292" s="93">
        <v>291.0</v>
      </c>
      <c r="B292" s="93" t="s">
        <v>5989</v>
      </c>
      <c r="C292" s="93" t="s">
        <v>5994</v>
      </c>
      <c r="D292" s="93" t="str">
        <f t="shared" si="1"/>
        <v>Debadyuti Mondal</v>
      </c>
      <c r="E292" s="93" t="s">
        <v>5995</v>
      </c>
      <c r="F292" s="73" t="s">
        <v>4814</v>
      </c>
      <c r="G292" s="4" t="s">
        <v>22</v>
      </c>
      <c r="H292" s="4">
        <v>2022.0</v>
      </c>
      <c r="I292" s="53" t="str">
        <f t="shared" si="2"/>
        <v>291AIPRT2022</v>
      </c>
      <c r="J292" s="54" t="s">
        <v>4815</v>
      </c>
      <c r="K292" s="5" t="s">
        <v>24</v>
      </c>
      <c r="L292" s="4" t="s">
        <v>5996</v>
      </c>
      <c r="M292" s="55" t="s">
        <v>5997</v>
      </c>
      <c r="N292" s="56" t="str">
        <f>HYPERLINK("https://drive.google.com/file/d/1w9kdixOkrnonYkJAWHnxG5KWI-Ge5nx8/view?usp=drivesdk","291AIPRT2022")</f>
        <v>291AIPRT2022</v>
      </c>
      <c r="O292" s="4" t="s">
        <v>3464</v>
      </c>
    </row>
    <row r="293">
      <c r="A293" s="93">
        <v>292.0</v>
      </c>
      <c r="B293" s="93" t="s">
        <v>5998</v>
      </c>
      <c r="C293" s="93" t="s">
        <v>5998</v>
      </c>
      <c r="D293" s="93" t="str">
        <f t="shared" si="1"/>
        <v>Sheehan Chakraborty</v>
      </c>
      <c r="E293" s="93" t="s">
        <v>5999</v>
      </c>
      <c r="F293" s="73" t="s">
        <v>4814</v>
      </c>
      <c r="G293" s="4" t="s">
        <v>22</v>
      </c>
      <c r="H293" s="4">
        <v>2022.0</v>
      </c>
      <c r="I293" s="53" t="str">
        <f t="shared" si="2"/>
        <v>292AIPRT2022</v>
      </c>
      <c r="J293" s="54" t="s">
        <v>4815</v>
      </c>
      <c r="K293" s="5" t="s">
        <v>24</v>
      </c>
      <c r="L293" s="4" t="s">
        <v>6000</v>
      </c>
      <c r="M293" s="55" t="s">
        <v>6001</v>
      </c>
      <c r="N293" s="56" t="str">
        <f>HYPERLINK("https://drive.google.com/file/d/1JnsinLK2_WfoF_u4Y4TR7GxBcZpdvNqk/view?usp=drivesdk","292AIPRT2022")</f>
        <v>292AIPRT2022</v>
      </c>
      <c r="O293" s="4" t="s">
        <v>3464</v>
      </c>
    </row>
    <row r="294">
      <c r="A294" s="93">
        <v>293.0</v>
      </c>
      <c r="B294" s="93" t="s">
        <v>6002</v>
      </c>
      <c r="C294" s="93" t="s">
        <v>6002</v>
      </c>
      <c r="D294" s="93" t="str">
        <f t="shared" si="1"/>
        <v>Joel Christopher Silas</v>
      </c>
      <c r="E294" s="93" t="s">
        <v>6003</v>
      </c>
      <c r="F294" s="73" t="s">
        <v>4814</v>
      </c>
      <c r="G294" s="4" t="s">
        <v>22</v>
      </c>
      <c r="H294" s="4">
        <v>2022.0</v>
      </c>
      <c r="I294" s="53" t="str">
        <f t="shared" si="2"/>
        <v>293AIPRT2022</v>
      </c>
      <c r="J294" s="54" t="s">
        <v>4815</v>
      </c>
      <c r="K294" s="5" t="s">
        <v>24</v>
      </c>
      <c r="L294" s="4" t="s">
        <v>6004</v>
      </c>
      <c r="M294" s="55" t="s">
        <v>6005</v>
      </c>
      <c r="N294" s="56" t="str">
        <f>HYPERLINK("https://drive.google.com/file/d/164jCAfIYW9I8aXyrRd5yr7OJhp23EuPN/view?usp=drivesdk","293AIPRT2022")</f>
        <v>293AIPRT2022</v>
      </c>
      <c r="O294" s="4" t="s">
        <v>3464</v>
      </c>
    </row>
    <row r="295">
      <c r="A295" s="93">
        <v>294.0</v>
      </c>
      <c r="B295" s="93" t="s">
        <v>6006</v>
      </c>
      <c r="C295" s="93" t="s">
        <v>6006</v>
      </c>
      <c r="D295" s="93" t="str">
        <f t="shared" si="1"/>
        <v>Kusetty Pavan Kalyan</v>
      </c>
      <c r="E295" s="93" t="s">
        <v>6007</v>
      </c>
      <c r="F295" s="73" t="s">
        <v>4814</v>
      </c>
      <c r="G295" s="4" t="s">
        <v>22</v>
      </c>
      <c r="H295" s="4">
        <v>2022.0</v>
      </c>
      <c r="I295" s="53" t="str">
        <f t="shared" si="2"/>
        <v>294AIPRT2022</v>
      </c>
      <c r="J295" s="54" t="s">
        <v>4815</v>
      </c>
      <c r="K295" s="5" t="s">
        <v>24</v>
      </c>
      <c r="L295" s="4" t="s">
        <v>6008</v>
      </c>
      <c r="M295" s="55" t="s">
        <v>6009</v>
      </c>
      <c r="N295" s="56" t="str">
        <f>HYPERLINK("https://drive.google.com/file/d/1dhte2x2qNu-G7xyfvz_1k3vI-OYOz86c/view?usp=drivesdk","294AIPRT2022")</f>
        <v>294AIPRT2022</v>
      </c>
      <c r="O295" s="4" t="s">
        <v>3492</v>
      </c>
    </row>
    <row r="296">
      <c r="A296" s="93">
        <v>295.0</v>
      </c>
      <c r="B296" s="93" t="s">
        <v>6010</v>
      </c>
      <c r="C296" s="93" t="s">
        <v>6010</v>
      </c>
      <c r="D296" s="93" t="str">
        <f t="shared" si="1"/>
        <v>Sachin Majnar</v>
      </c>
      <c r="E296" s="93" t="s">
        <v>6011</v>
      </c>
      <c r="F296" s="73" t="s">
        <v>4814</v>
      </c>
      <c r="G296" s="4" t="s">
        <v>22</v>
      </c>
      <c r="H296" s="4">
        <v>2022.0</v>
      </c>
      <c r="I296" s="53" t="str">
        <f t="shared" si="2"/>
        <v>295AIPRT2022</v>
      </c>
      <c r="J296" s="54" t="s">
        <v>4815</v>
      </c>
      <c r="K296" s="5" t="s">
        <v>24</v>
      </c>
      <c r="L296" s="4" t="s">
        <v>6012</v>
      </c>
      <c r="M296" s="55" t="s">
        <v>6013</v>
      </c>
      <c r="N296" s="56" t="str">
        <f>HYPERLINK("https://drive.google.com/file/d/143R44Vb6bzOmGUfqzYFL7gVs4H0t5mXV/view?usp=drivesdk","295AIPRT2022")</f>
        <v>295AIPRT2022</v>
      </c>
      <c r="O296" s="4" t="s">
        <v>3492</v>
      </c>
    </row>
    <row r="297">
      <c r="A297" s="93">
        <v>296.0</v>
      </c>
      <c r="B297" s="93" t="s">
        <v>6014</v>
      </c>
      <c r="C297" s="93" t="s">
        <v>6014</v>
      </c>
      <c r="D297" s="93" t="str">
        <f t="shared" si="1"/>
        <v>N Dinesh</v>
      </c>
      <c r="E297" s="93" t="s">
        <v>6015</v>
      </c>
      <c r="F297" s="73" t="s">
        <v>4814</v>
      </c>
      <c r="G297" s="4" t="s">
        <v>22</v>
      </c>
      <c r="H297" s="4">
        <v>2022.0</v>
      </c>
      <c r="I297" s="53" t="str">
        <f t="shared" si="2"/>
        <v>296AIPRT2022</v>
      </c>
      <c r="J297" s="54" t="s">
        <v>4815</v>
      </c>
      <c r="K297" s="5" t="s">
        <v>24</v>
      </c>
      <c r="L297" s="4" t="s">
        <v>6016</v>
      </c>
      <c r="M297" s="55" t="s">
        <v>6017</v>
      </c>
      <c r="N297" s="56" t="str">
        <f>HYPERLINK("https://drive.google.com/file/d/1mZMXrQLF0VlMXLeaMIVRSNahVUL3h_34/view?usp=drivesdk","296AIPRT2022")</f>
        <v>296AIPRT2022</v>
      </c>
      <c r="O297" s="4" t="s">
        <v>3492</v>
      </c>
    </row>
    <row r="298">
      <c r="A298" s="93">
        <v>297.0</v>
      </c>
      <c r="B298" s="93" t="s">
        <v>6018</v>
      </c>
      <c r="C298" s="93" t="s">
        <v>6018</v>
      </c>
      <c r="D298" s="93" t="str">
        <f t="shared" si="1"/>
        <v>Chandu Creations</v>
      </c>
      <c r="E298" s="93" t="s">
        <v>6019</v>
      </c>
      <c r="F298" s="73" t="s">
        <v>4814</v>
      </c>
      <c r="G298" s="4" t="s">
        <v>22</v>
      </c>
      <c r="H298" s="4">
        <v>2022.0</v>
      </c>
      <c r="I298" s="53" t="str">
        <f t="shared" si="2"/>
        <v>297AIPRT2022</v>
      </c>
      <c r="J298" s="54" t="s">
        <v>4815</v>
      </c>
      <c r="K298" s="5" t="s">
        <v>24</v>
      </c>
      <c r="L298" s="4" t="s">
        <v>6020</v>
      </c>
      <c r="M298" s="55" t="s">
        <v>6021</v>
      </c>
      <c r="N298" s="56" t="str">
        <f>HYPERLINK("https://drive.google.com/file/d/1BFfUxbIiMjh055SH0Awq7uGNGLaSI6sV/view?usp=drivesdk","297AIPRT2022")</f>
        <v>297AIPRT2022</v>
      </c>
      <c r="O298" s="4" t="s">
        <v>3492</v>
      </c>
    </row>
    <row r="299">
      <c r="A299" s="93">
        <v>298.0</v>
      </c>
      <c r="B299" s="93" t="s">
        <v>6022</v>
      </c>
      <c r="C299" s="93" t="s">
        <v>6022</v>
      </c>
      <c r="D299" s="93" t="str">
        <f t="shared" si="1"/>
        <v>Kumari Riya</v>
      </c>
      <c r="E299" s="93" t="s">
        <v>6023</v>
      </c>
      <c r="F299" s="73" t="s">
        <v>4814</v>
      </c>
      <c r="G299" s="4" t="s">
        <v>22</v>
      </c>
      <c r="H299" s="4">
        <v>2022.0</v>
      </c>
      <c r="I299" s="53" t="str">
        <f t="shared" si="2"/>
        <v>298AIPRT2022</v>
      </c>
      <c r="J299" s="54" t="s">
        <v>4815</v>
      </c>
      <c r="K299" s="5" t="s">
        <v>24</v>
      </c>
      <c r="L299" s="4" t="s">
        <v>6024</v>
      </c>
      <c r="M299" s="55" t="s">
        <v>6025</v>
      </c>
      <c r="N299" s="56" t="str">
        <f>HYPERLINK("https://drive.google.com/file/d/1mFJt6jixAOlrBMmb6ERZFaUKyzjvWUB5/view?usp=drivesdk","298AIPRT2022")</f>
        <v>298AIPRT2022</v>
      </c>
      <c r="O299" s="4" t="s">
        <v>3492</v>
      </c>
    </row>
    <row r="300">
      <c r="A300" s="93">
        <v>299.0</v>
      </c>
      <c r="B300" s="93" t="s">
        <v>6026</v>
      </c>
      <c r="C300" s="93" t="s">
        <v>6027</v>
      </c>
      <c r="D300" s="93" t="str">
        <f t="shared" si="1"/>
        <v>Pawan Ambhore</v>
      </c>
      <c r="E300" s="93" t="s">
        <v>6028</v>
      </c>
      <c r="F300" s="73" t="s">
        <v>4814</v>
      </c>
      <c r="G300" s="4" t="s">
        <v>22</v>
      </c>
      <c r="H300" s="4">
        <v>2022.0</v>
      </c>
      <c r="I300" s="53" t="str">
        <f t="shared" si="2"/>
        <v>299AIPRT2022</v>
      </c>
      <c r="J300" s="54" t="s">
        <v>4815</v>
      </c>
      <c r="K300" s="5" t="s">
        <v>24</v>
      </c>
      <c r="L300" s="4" t="s">
        <v>6029</v>
      </c>
      <c r="M300" s="55" t="s">
        <v>6030</v>
      </c>
      <c r="N300" s="56" t="str">
        <f>HYPERLINK("https://drive.google.com/file/d/1f9-tzAndTrO8xgDvVVKTQdGf8rlgZsHE/view?usp=drivesdk","299AIPRT2022")</f>
        <v>299AIPRT2022</v>
      </c>
      <c r="O300" s="4" t="s">
        <v>3492</v>
      </c>
    </row>
    <row r="301">
      <c r="A301" s="93">
        <v>300.0</v>
      </c>
      <c r="B301" s="93" t="s">
        <v>6026</v>
      </c>
      <c r="C301" s="93" t="s">
        <v>6031</v>
      </c>
      <c r="D301" s="93" t="str">
        <f t="shared" si="1"/>
        <v>Tanmay Askar</v>
      </c>
      <c r="E301" s="93" t="s">
        <v>6032</v>
      </c>
      <c r="F301" s="73" t="s">
        <v>4814</v>
      </c>
      <c r="G301" s="4" t="s">
        <v>22</v>
      </c>
      <c r="H301" s="4">
        <v>2022.0</v>
      </c>
      <c r="I301" s="53" t="str">
        <f t="shared" si="2"/>
        <v>300AIPRT2022</v>
      </c>
      <c r="J301" s="54" t="s">
        <v>4815</v>
      </c>
      <c r="K301" s="5" t="s">
        <v>24</v>
      </c>
      <c r="L301" s="4" t="s">
        <v>6033</v>
      </c>
      <c r="M301" s="55" t="s">
        <v>6034</v>
      </c>
      <c r="N301" s="56" t="str">
        <f>HYPERLINK("https://drive.google.com/file/d/1bE-dRHELbHrb0uY_b10NKcnNajSPWgvv/view?usp=drivesdk","300AIPRT2022")</f>
        <v>300AIPRT2022</v>
      </c>
      <c r="O301" s="4" t="s">
        <v>3492</v>
      </c>
    </row>
    <row r="302">
      <c r="A302" s="93">
        <v>301.0</v>
      </c>
      <c r="B302" s="93" t="s">
        <v>6035</v>
      </c>
      <c r="C302" s="93" t="s">
        <v>6035</v>
      </c>
      <c r="D302" s="93" t="str">
        <f t="shared" si="1"/>
        <v>Astle Bs</v>
      </c>
      <c r="E302" s="93" t="s">
        <v>6036</v>
      </c>
      <c r="F302" s="73" t="s">
        <v>4814</v>
      </c>
      <c r="G302" s="4" t="s">
        <v>22</v>
      </c>
      <c r="H302" s="4">
        <v>2022.0</v>
      </c>
      <c r="I302" s="53" t="str">
        <f t="shared" si="2"/>
        <v>301AIPRT2022</v>
      </c>
      <c r="J302" s="54" t="s">
        <v>4815</v>
      </c>
      <c r="K302" s="5" t="s">
        <v>24</v>
      </c>
      <c r="L302" s="4" t="s">
        <v>6037</v>
      </c>
      <c r="M302" s="55" t="s">
        <v>6038</v>
      </c>
      <c r="N302" s="56" t="str">
        <f>HYPERLINK("https://drive.google.com/file/d/1Vd20Xkiy7_mt_WPyQpfxWvmYS3rUA4Zh/view?usp=drivesdk","301AIPRT2022")</f>
        <v>301AIPRT2022</v>
      </c>
      <c r="O302" s="4" t="s">
        <v>3525</v>
      </c>
    </row>
    <row r="303">
      <c r="A303" s="93">
        <v>302.0</v>
      </c>
      <c r="B303" s="93" t="s">
        <v>6039</v>
      </c>
      <c r="C303" s="93" t="s">
        <v>6039</v>
      </c>
      <c r="D303" s="93" t="str">
        <f t="shared" si="1"/>
        <v>Alaqmar Bohra</v>
      </c>
      <c r="E303" s="93" t="s">
        <v>6040</v>
      </c>
      <c r="F303" s="73" t="s">
        <v>4814</v>
      </c>
      <c r="G303" s="4" t="s">
        <v>22</v>
      </c>
      <c r="H303" s="4">
        <v>2022.0</v>
      </c>
      <c r="I303" s="53" t="str">
        <f t="shared" si="2"/>
        <v>302AIPRT2022</v>
      </c>
      <c r="J303" s="54" t="s">
        <v>4815</v>
      </c>
      <c r="K303" s="5" t="s">
        <v>24</v>
      </c>
      <c r="L303" s="4" t="s">
        <v>6041</v>
      </c>
      <c r="M303" s="55" t="s">
        <v>6042</v>
      </c>
      <c r="N303" s="56" t="str">
        <f>HYPERLINK("https://drive.google.com/file/d/1MYdGrAdWrbH7q6JMw09vvGNTSIiS9IdT/view?usp=drivesdk","302AIPRT2022")</f>
        <v>302AIPRT2022</v>
      </c>
      <c r="O303" s="4" t="s">
        <v>3525</v>
      </c>
    </row>
    <row r="304">
      <c r="A304" s="93">
        <v>303.0</v>
      </c>
      <c r="B304" s="93" t="s">
        <v>6043</v>
      </c>
      <c r="C304" s="93" t="s">
        <v>6043</v>
      </c>
      <c r="D304" s="93" t="str">
        <f t="shared" si="1"/>
        <v>Arun Lalwani</v>
      </c>
      <c r="E304" s="93" t="s">
        <v>6044</v>
      </c>
      <c r="F304" s="73" t="s">
        <v>4814</v>
      </c>
      <c r="G304" s="4" t="s">
        <v>22</v>
      </c>
      <c r="H304" s="4">
        <v>2022.0</v>
      </c>
      <c r="I304" s="53" t="str">
        <f t="shared" si="2"/>
        <v>303AIPRT2022</v>
      </c>
      <c r="J304" s="54" t="s">
        <v>4815</v>
      </c>
      <c r="K304" s="5" t="s">
        <v>24</v>
      </c>
      <c r="L304" s="4" t="s">
        <v>6045</v>
      </c>
      <c r="M304" s="55" t="s">
        <v>6046</v>
      </c>
      <c r="N304" s="56" t="str">
        <f>HYPERLINK("https://drive.google.com/file/d/18f8dYX2Yw62-AGwz_PJizIKqflBAF77-/view?usp=drivesdk","303AIPRT2022")</f>
        <v>303AIPRT2022</v>
      </c>
      <c r="O304" s="4" t="s">
        <v>3525</v>
      </c>
    </row>
    <row r="305">
      <c r="A305" s="93">
        <v>304.0</v>
      </c>
      <c r="B305" s="93" t="s">
        <v>6047</v>
      </c>
      <c r="C305" s="93" t="s">
        <v>6047</v>
      </c>
      <c r="D305" s="93" t="str">
        <f t="shared" si="1"/>
        <v>Aryan Tiwari</v>
      </c>
      <c r="E305" s="93" t="s">
        <v>6048</v>
      </c>
      <c r="F305" s="73" t="s">
        <v>4814</v>
      </c>
      <c r="G305" s="4" t="s">
        <v>22</v>
      </c>
      <c r="H305" s="4">
        <v>2022.0</v>
      </c>
      <c r="I305" s="53" t="str">
        <f t="shared" si="2"/>
        <v>304AIPRT2022</v>
      </c>
      <c r="J305" s="54" t="s">
        <v>4815</v>
      </c>
      <c r="K305" s="5" t="s">
        <v>24</v>
      </c>
      <c r="L305" s="4" t="s">
        <v>6049</v>
      </c>
      <c r="M305" s="55" t="s">
        <v>6050</v>
      </c>
      <c r="N305" s="56" t="str">
        <f>HYPERLINK("https://drive.google.com/file/d/1IXWEVNTkWzQGA4U0fmB7NP9svejdeS-I/view?usp=drivesdk","304AIPRT2022")</f>
        <v>304AIPRT2022</v>
      </c>
      <c r="O305" s="4" t="s">
        <v>3525</v>
      </c>
    </row>
    <row r="306">
      <c r="A306" s="93">
        <v>305.0</v>
      </c>
      <c r="B306" s="93" t="s">
        <v>6051</v>
      </c>
      <c r="C306" s="93" t="s">
        <v>6051</v>
      </c>
      <c r="D306" s="93" t="str">
        <f t="shared" si="1"/>
        <v>Sarfaraz Ahmed</v>
      </c>
      <c r="E306" s="93" t="s">
        <v>6052</v>
      </c>
      <c r="F306" s="73" t="s">
        <v>4814</v>
      </c>
      <c r="G306" s="4" t="s">
        <v>22</v>
      </c>
      <c r="H306" s="4">
        <v>2022.0</v>
      </c>
      <c r="I306" s="53" t="str">
        <f t="shared" si="2"/>
        <v>305AIPRT2022</v>
      </c>
      <c r="J306" s="54" t="s">
        <v>4815</v>
      </c>
      <c r="K306" s="5" t="s">
        <v>24</v>
      </c>
      <c r="L306" s="4" t="s">
        <v>6053</v>
      </c>
      <c r="M306" s="55" t="s">
        <v>6054</v>
      </c>
      <c r="N306" s="56" t="str">
        <f>HYPERLINK("https://drive.google.com/file/d/1q6szLUf5OiDTo7VbJTS9VqY5MNBxpwQW/view?usp=drivesdk","305AIPRT2022")</f>
        <v>305AIPRT2022</v>
      </c>
      <c r="O306" s="4" t="s">
        <v>3525</v>
      </c>
    </row>
    <row r="307">
      <c r="A307" s="93">
        <v>306.0</v>
      </c>
      <c r="B307" s="93" t="s">
        <v>6055</v>
      </c>
      <c r="C307" s="93" t="s">
        <v>6055</v>
      </c>
      <c r="D307" s="93" t="str">
        <f t="shared" si="1"/>
        <v>Sanjana Mailagani</v>
      </c>
      <c r="E307" s="93" t="s">
        <v>6056</v>
      </c>
      <c r="F307" s="73" t="s">
        <v>4814</v>
      </c>
      <c r="G307" s="4" t="s">
        <v>22</v>
      </c>
      <c r="H307" s="4">
        <v>2022.0</v>
      </c>
      <c r="I307" s="53" t="str">
        <f t="shared" si="2"/>
        <v>306AIPRT2022</v>
      </c>
      <c r="J307" s="54" t="s">
        <v>4815</v>
      </c>
      <c r="K307" s="5" t="s">
        <v>24</v>
      </c>
      <c r="L307" s="4" t="s">
        <v>6057</v>
      </c>
      <c r="M307" s="55" t="s">
        <v>6058</v>
      </c>
      <c r="N307" s="56" t="str">
        <f>HYPERLINK("https://drive.google.com/file/d/1epQa5M0sjc5mwc22wHwseg4irU0fiZ1Y/view?usp=drivesdk","306AIPRT2022")</f>
        <v>306AIPRT2022</v>
      </c>
      <c r="O307" s="4" t="s">
        <v>3551</v>
      </c>
    </row>
    <row r="308">
      <c r="A308" s="93">
        <v>307.0</v>
      </c>
      <c r="B308" s="93" t="s">
        <v>6059</v>
      </c>
      <c r="C308" s="93" t="s">
        <v>6059</v>
      </c>
      <c r="D308" s="93" t="str">
        <f t="shared" si="1"/>
        <v>Shagithabanu E</v>
      </c>
      <c r="E308" s="93" t="s">
        <v>6060</v>
      </c>
      <c r="F308" s="73" t="s">
        <v>4814</v>
      </c>
      <c r="G308" s="4" t="s">
        <v>22</v>
      </c>
      <c r="H308" s="4">
        <v>2022.0</v>
      </c>
      <c r="I308" s="53" t="str">
        <f t="shared" si="2"/>
        <v>307AIPRT2022</v>
      </c>
      <c r="J308" s="54" t="s">
        <v>4815</v>
      </c>
      <c r="K308" s="5" t="s">
        <v>24</v>
      </c>
      <c r="L308" s="4" t="s">
        <v>6061</v>
      </c>
      <c r="M308" s="55" t="s">
        <v>6062</v>
      </c>
      <c r="N308" s="56" t="str">
        <f>HYPERLINK("https://drive.google.com/file/d/1407c8aTpjOKyQaZP2lpHKUVzK26GdlU3/view?usp=drivesdk","307AIPRT2022")</f>
        <v>307AIPRT2022</v>
      </c>
      <c r="O308" s="4" t="s">
        <v>3551</v>
      </c>
    </row>
    <row r="309">
      <c r="A309" s="93">
        <v>308.0</v>
      </c>
      <c r="B309" s="93" t="s">
        <v>6063</v>
      </c>
      <c r="C309" s="93" t="s">
        <v>6063</v>
      </c>
      <c r="D309" s="93" t="str">
        <f t="shared" si="1"/>
        <v>Amisha Jain</v>
      </c>
      <c r="E309" s="93" t="s">
        <v>6064</v>
      </c>
      <c r="F309" s="73" t="s">
        <v>4814</v>
      </c>
      <c r="G309" s="4" t="s">
        <v>22</v>
      </c>
      <c r="H309" s="4">
        <v>2022.0</v>
      </c>
      <c r="I309" s="53" t="str">
        <f t="shared" si="2"/>
        <v>308AIPRT2022</v>
      </c>
      <c r="J309" s="54" t="s">
        <v>4815</v>
      </c>
      <c r="K309" s="5" t="s">
        <v>24</v>
      </c>
      <c r="L309" s="4" t="s">
        <v>6065</v>
      </c>
      <c r="M309" s="55" t="s">
        <v>6066</v>
      </c>
      <c r="N309" s="56" t="str">
        <f>HYPERLINK("https://drive.google.com/file/d/1vWL_XOKlXnWMaWSw6NenYQEpP4hGnxrT/view?usp=drivesdk","308AIPRT2022")</f>
        <v>308AIPRT2022</v>
      </c>
      <c r="O309" s="4" t="s">
        <v>3551</v>
      </c>
    </row>
    <row r="310">
      <c r="A310" s="93">
        <v>309.0</v>
      </c>
      <c r="B310" s="93" t="s">
        <v>6067</v>
      </c>
      <c r="C310" s="93" t="s">
        <v>6067</v>
      </c>
      <c r="D310" s="93" t="str">
        <f t="shared" si="1"/>
        <v>Tapish Pawar</v>
      </c>
      <c r="E310" s="93" t="s">
        <v>6068</v>
      </c>
      <c r="F310" s="73" t="s">
        <v>4814</v>
      </c>
      <c r="G310" s="4" t="s">
        <v>22</v>
      </c>
      <c r="H310" s="4">
        <v>2022.0</v>
      </c>
      <c r="I310" s="53" t="str">
        <f t="shared" si="2"/>
        <v>309AIPRT2022</v>
      </c>
      <c r="J310" s="54" t="s">
        <v>4815</v>
      </c>
      <c r="K310" s="5" t="s">
        <v>24</v>
      </c>
      <c r="L310" s="4" t="s">
        <v>6069</v>
      </c>
      <c r="M310" s="55" t="s">
        <v>6070</v>
      </c>
      <c r="N310" s="56" t="str">
        <f>HYPERLINK("https://drive.google.com/file/d/1N3R1ym3dDoJxsRpcCy3xua1ujpdu18r0/view?usp=drivesdk","309AIPRT2022")</f>
        <v>309AIPRT2022</v>
      </c>
      <c r="O310" s="4" t="s">
        <v>3551</v>
      </c>
    </row>
    <row r="311">
      <c r="A311" s="93">
        <v>310.0</v>
      </c>
      <c r="B311" s="93" t="s">
        <v>6071</v>
      </c>
      <c r="C311" s="93" t="s">
        <v>6071</v>
      </c>
      <c r="D311" s="93" t="str">
        <f t="shared" si="1"/>
        <v>Anand Kumar</v>
      </c>
      <c r="E311" s="93" t="s">
        <v>6072</v>
      </c>
      <c r="F311" s="73" t="s">
        <v>4814</v>
      </c>
      <c r="G311" s="4" t="s">
        <v>22</v>
      </c>
      <c r="H311" s="4">
        <v>2022.0</v>
      </c>
      <c r="I311" s="53" t="str">
        <f t="shared" si="2"/>
        <v>310AIPRT2022</v>
      </c>
      <c r="J311" s="54" t="s">
        <v>4815</v>
      </c>
      <c r="K311" s="5" t="s">
        <v>24</v>
      </c>
      <c r="L311" s="4" t="s">
        <v>6073</v>
      </c>
      <c r="M311" s="55" t="s">
        <v>6074</v>
      </c>
      <c r="N311" s="56" t="str">
        <f>HYPERLINK("https://drive.google.com/file/d/1YfSler5s76NxmvCPaK2yHkAYpUgg1DjM/view?usp=drivesdk","310AIPRT2022")</f>
        <v>310AIPRT2022</v>
      </c>
      <c r="O311" s="4" t="s">
        <v>3551</v>
      </c>
    </row>
    <row r="312">
      <c r="A312" s="93">
        <v>311.0</v>
      </c>
      <c r="B312" s="93" t="s">
        <v>6075</v>
      </c>
      <c r="C312" s="93" t="s">
        <v>6075</v>
      </c>
      <c r="D312" s="93" t="str">
        <f t="shared" si="1"/>
        <v>Annepu Kartheek</v>
      </c>
      <c r="E312" s="93" t="s">
        <v>6076</v>
      </c>
      <c r="F312" s="73" t="s">
        <v>4814</v>
      </c>
      <c r="G312" s="4" t="s">
        <v>22</v>
      </c>
      <c r="H312" s="4">
        <v>2022.0</v>
      </c>
      <c r="I312" s="53" t="str">
        <f t="shared" si="2"/>
        <v>311AIPRT2022</v>
      </c>
      <c r="J312" s="54" t="s">
        <v>4815</v>
      </c>
      <c r="K312" s="5" t="s">
        <v>24</v>
      </c>
      <c r="L312" s="4" t="s">
        <v>6077</v>
      </c>
      <c r="M312" s="55" t="s">
        <v>6078</v>
      </c>
      <c r="N312" s="56" t="str">
        <f>HYPERLINK("https://drive.google.com/file/d/1bPrTv4_dHknY4vdeshaLnAWVVotJHzkL/view?usp=drivesdk","311AIPRT2022")</f>
        <v>311AIPRT2022</v>
      </c>
      <c r="O312" s="4" t="s">
        <v>3551</v>
      </c>
    </row>
    <row r="313">
      <c r="A313" s="93">
        <v>312.0</v>
      </c>
      <c r="B313" s="93" t="s">
        <v>6079</v>
      </c>
      <c r="C313" s="93" t="s">
        <v>6079</v>
      </c>
      <c r="D313" s="93" t="str">
        <f t="shared" si="1"/>
        <v>Ch.Rakesh</v>
      </c>
      <c r="E313" s="93" t="s">
        <v>6080</v>
      </c>
      <c r="F313" s="73" t="s">
        <v>4814</v>
      </c>
      <c r="G313" s="4" t="s">
        <v>22</v>
      </c>
      <c r="H313" s="4">
        <v>2022.0</v>
      </c>
      <c r="I313" s="53" t="str">
        <f t="shared" si="2"/>
        <v>312AIPRT2022</v>
      </c>
      <c r="J313" s="54" t="s">
        <v>4815</v>
      </c>
      <c r="K313" s="5" t="s">
        <v>24</v>
      </c>
      <c r="L313" s="4" t="s">
        <v>6081</v>
      </c>
      <c r="M313" s="55" t="s">
        <v>6082</v>
      </c>
      <c r="N313" s="56" t="str">
        <f>HYPERLINK("https://drive.google.com/file/d/1Fq16x0K9S9-AYT4GoaWPTU-Mbx9A4cAI/view?usp=drivesdk","312AIPRT2022")</f>
        <v>312AIPRT2022</v>
      </c>
      <c r="O313" s="4" t="s">
        <v>3551</v>
      </c>
    </row>
    <row r="314">
      <c r="A314" s="93">
        <v>313.0</v>
      </c>
      <c r="B314" s="93" t="s">
        <v>6083</v>
      </c>
      <c r="C314" s="93" t="s">
        <v>6083</v>
      </c>
      <c r="D314" s="93" t="str">
        <f t="shared" si="1"/>
        <v>Aman Singh</v>
      </c>
      <c r="E314" s="93" t="s">
        <v>6084</v>
      </c>
      <c r="F314" s="73" t="s">
        <v>4814</v>
      </c>
      <c r="G314" s="4" t="s">
        <v>22</v>
      </c>
      <c r="H314" s="4">
        <v>2022.0</v>
      </c>
      <c r="I314" s="53" t="str">
        <f t="shared" si="2"/>
        <v>313AIPRT2022</v>
      </c>
      <c r="J314" s="54" t="s">
        <v>4815</v>
      </c>
      <c r="K314" s="5" t="s">
        <v>24</v>
      </c>
      <c r="L314" s="4" t="s">
        <v>6085</v>
      </c>
      <c r="M314" s="55" t="s">
        <v>6086</v>
      </c>
      <c r="N314" s="56" t="str">
        <f>HYPERLINK("https://drive.google.com/file/d/1Ln_2o59bXAgp2YvLDVtvB0WbF4XmdV1o/view?usp=drivesdk","313AIPRT2022")</f>
        <v>313AIPRT2022</v>
      </c>
      <c r="O314" s="4" t="s">
        <v>3584</v>
      </c>
    </row>
    <row r="315">
      <c r="A315" s="93">
        <v>314.0</v>
      </c>
      <c r="B315" s="93" t="s">
        <v>6087</v>
      </c>
      <c r="C315" s="93" t="s">
        <v>6087</v>
      </c>
      <c r="D315" s="93" t="str">
        <f t="shared" si="1"/>
        <v>Krishanu Paul</v>
      </c>
      <c r="E315" s="93" t="s">
        <v>6088</v>
      </c>
      <c r="F315" s="73" t="s">
        <v>4814</v>
      </c>
      <c r="G315" s="4" t="s">
        <v>22</v>
      </c>
      <c r="H315" s="4">
        <v>2022.0</v>
      </c>
      <c r="I315" s="53" t="str">
        <f t="shared" si="2"/>
        <v>314AIPRT2022</v>
      </c>
      <c r="J315" s="54" t="s">
        <v>4815</v>
      </c>
      <c r="K315" s="5" t="s">
        <v>24</v>
      </c>
      <c r="L315" s="4" t="s">
        <v>6089</v>
      </c>
      <c r="M315" s="55" t="s">
        <v>6090</v>
      </c>
      <c r="N315" s="56" t="str">
        <f>HYPERLINK("https://drive.google.com/file/d/1ZYaEFgzN_GJpM8xLIp4ncTflidlxrCMD/view?usp=drivesdk","314AIPRT2022")</f>
        <v>314AIPRT2022</v>
      </c>
      <c r="O315" s="4" t="s">
        <v>3584</v>
      </c>
    </row>
    <row r="316">
      <c r="A316" s="93">
        <v>315.0</v>
      </c>
      <c r="B316" s="93" t="s">
        <v>6091</v>
      </c>
      <c r="C316" s="93" t="s">
        <v>6091</v>
      </c>
      <c r="D316" s="93" t="str">
        <f t="shared" si="1"/>
        <v>Shruti Tuli</v>
      </c>
      <c r="E316" s="93" t="s">
        <v>6092</v>
      </c>
      <c r="F316" s="73" t="s">
        <v>4814</v>
      </c>
      <c r="G316" s="4" t="s">
        <v>22</v>
      </c>
      <c r="H316" s="4">
        <v>2022.0</v>
      </c>
      <c r="I316" s="53" t="str">
        <f t="shared" si="2"/>
        <v>315AIPRT2022</v>
      </c>
      <c r="J316" s="54" t="s">
        <v>4815</v>
      </c>
      <c r="K316" s="5" t="s">
        <v>24</v>
      </c>
      <c r="L316" s="4" t="s">
        <v>6093</v>
      </c>
      <c r="M316" s="55" t="s">
        <v>6094</v>
      </c>
      <c r="N316" s="56" t="str">
        <f>HYPERLINK("https://drive.google.com/file/d/1EN6Rg8qQQPkygJ7nU_h4xq4zo1bK18T3/view?usp=drivesdk","315AIPRT2022")</f>
        <v>315AIPRT2022</v>
      </c>
      <c r="O316" s="4" t="s">
        <v>3584</v>
      </c>
    </row>
    <row r="317">
      <c r="A317" s="93">
        <v>316.0</v>
      </c>
      <c r="B317" s="93" t="s">
        <v>6095</v>
      </c>
      <c r="C317" s="93" t="s">
        <v>6096</v>
      </c>
      <c r="D317" s="93" t="str">
        <f t="shared" si="1"/>
        <v>Vignesh S</v>
      </c>
      <c r="E317" s="93" t="s">
        <v>6097</v>
      </c>
      <c r="F317" s="73" t="s">
        <v>4814</v>
      </c>
      <c r="G317" s="4" t="s">
        <v>22</v>
      </c>
      <c r="H317" s="4">
        <v>2022.0</v>
      </c>
      <c r="I317" s="53" t="str">
        <f t="shared" si="2"/>
        <v>316AIPRT2022</v>
      </c>
      <c r="J317" s="54" t="s">
        <v>4815</v>
      </c>
      <c r="K317" s="5" t="s">
        <v>24</v>
      </c>
      <c r="L317" s="4" t="s">
        <v>6098</v>
      </c>
      <c r="M317" s="55" t="s">
        <v>6099</v>
      </c>
      <c r="N317" s="56" t="str">
        <f>HYPERLINK("https://drive.google.com/file/d/1rDRQdziBf-NWvWZwIu2XQ63FblVbEHWC/view?usp=drivesdk","316AIPRT2022")</f>
        <v>316AIPRT2022</v>
      </c>
      <c r="O317" s="4" t="s">
        <v>3584</v>
      </c>
    </row>
    <row r="318">
      <c r="A318" s="93">
        <v>317.0</v>
      </c>
      <c r="B318" s="93" t="s">
        <v>6100</v>
      </c>
      <c r="C318" s="93" t="s">
        <v>6100</v>
      </c>
      <c r="D318" s="93" t="str">
        <f t="shared" si="1"/>
        <v>Prakhar Pandya</v>
      </c>
      <c r="E318" s="93" t="s">
        <v>6101</v>
      </c>
      <c r="F318" s="73" t="s">
        <v>4814</v>
      </c>
      <c r="G318" s="4" t="s">
        <v>22</v>
      </c>
      <c r="H318" s="4">
        <v>2022.0</v>
      </c>
      <c r="I318" s="53" t="str">
        <f t="shared" si="2"/>
        <v>317AIPRT2022</v>
      </c>
      <c r="J318" s="54" t="s">
        <v>4815</v>
      </c>
      <c r="K318" s="5" t="s">
        <v>24</v>
      </c>
      <c r="L318" s="4" t="s">
        <v>6102</v>
      </c>
      <c r="M318" s="55" t="s">
        <v>6103</v>
      </c>
      <c r="N318" s="56" t="str">
        <f>HYPERLINK("https://drive.google.com/file/d/138oWVqk5Ox2tYUzcaj24FjnrgXMUJ_-u/view?usp=drivesdk","317AIPRT2022")</f>
        <v>317AIPRT2022</v>
      </c>
      <c r="O318" s="4" t="s">
        <v>3584</v>
      </c>
    </row>
    <row r="319">
      <c r="A319" s="93">
        <v>318.0</v>
      </c>
      <c r="B319" s="93" t="s">
        <v>6104</v>
      </c>
      <c r="C319" s="93" t="s">
        <v>6104</v>
      </c>
      <c r="D319" s="93" t="str">
        <f t="shared" si="1"/>
        <v>Ritik Dubey</v>
      </c>
      <c r="E319" s="93" t="s">
        <v>6105</v>
      </c>
      <c r="F319" s="73" t="s">
        <v>4814</v>
      </c>
      <c r="G319" s="4" t="s">
        <v>22</v>
      </c>
      <c r="H319" s="4">
        <v>2022.0</v>
      </c>
      <c r="I319" s="53" t="str">
        <f t="shared" si="2"/>
        <v>318AIPRT2022</v>
      </c>
      <c r="J319" s="54" t="s">
        <v>4815</v>
      </c>
      <c r="K319" s="5" t="s">
        <v>24</v>
      </c>
      <c r="L319" s="4" t="s">
        <v>6106</v>
      </c>
      <c r="M319" s="55" t="s">
        <v>6107</v>
      </c>
      <c r="N319" s="56" t="str">
        <f>HYPERLINK("https://drive.google.com/file/d/1IJu5_LjI24_nUEphleJgPYjco0Z2iBTq/view?usp=drivesdk","318AIPRT2022")</f>
        <v>318AIPRT2022</v>
      </c>
      <c r="O319" s="4" t="s">
        <v>3584</v>
      </c>
    </row>
    <row r="320">
      <c r="A320" s="93">
        <v>319.0</v>
      </c>
      <c r="B320" s="93" t="s">
        <v>6108</v>
      </c>
      <c r="C320" s="93" t="s">
        <v>6108</v>
      </c>
      <c r="D320" s="93" t="str">
        <f t="shared" si="1"/>
        <v>Gayatri Bhandge</v>
      </c>
      <c r="E320" s="93" t="s">
        <v>6109</v>
      </c>
      <c r="F320" s="73" t="s">
        <v>4814</v>
      </c>
      <c r="G320" s="4" t="s">
        <v>22</v>
      </c>
      <c r="H320" s="4">
        <v>2022.0</v>
      </c>
      <c r="I320" s="53" t="str">
        <f t="shared" si="2"/>
        <v>319AIPRT2022</v>
      </c>
      <c r="J320" s="54" t="s">
        <v>4815</v>
      </c>
      <c r="K320" s="5" t="s">
        <v>24</v>
      </c>
      <c r="L320" s="4" t="s">
        <v>6110</v>
      </c>
      <c r="M320" s="55" t="s">
        <v>6111</v>
      </c>
      <c r="N320" s="56" t="str">
        <f>HYPERLINK("https://drive.google.com/file/d/1xgK2zrv9m1ZkzYZ0B31D1RqrlRc69FjP/view?usp=drivesdk","319AIPRT2022")</f>
        <v>319AIPRT2022</v>
      </c>
      <c r="O320" s="4" t="s">
        <v>3584</v>
      </c>
    </row>
    <row r="321">
      <c r="A321" s="93">
        <v>320.0</v>
      </c>
      <c r="B321" s="93" t="s">
        <v>6112</v>
      </c>
      <c r="C321" s="93" t="s">
        <v>6112</v>
      </c>
      <c r="D321" s="93" t="str">
        <f t="shared" si="1"/>
        <v>Swati Thakur</v>
      </c>
      <c r="E321" s="93" t="s">
        <v>6113</v>
      </c>
      <c r="F321" s="73" t="s">
        <v>4814</v>
      </c>
      <c r="G321" s="4" t="s">
        <v>22</v>
      </c>
      <c r="H321" s="4">
        <v>2022.0</v>
      </c>
      <c r="I321" s="53" t="str">
        <f t="shared" si="2"/>
        <v>320AIPRT2022</v>
      </c>
      <c r="J321" s="54" t="s">
        <v>4815</v>
      </c>
      <c r="K321" s="5" t="s">
        <v>24</v>
      </c>
      <c r="L321" s="4" t="s">
        <v>6114</v>
      </c>
      <c r="M321" s="55" t="s">
        <v>6115</v>
      </c>
      <c r="N321" s="56" t="str">
        <f>HYPERLINK("https://drive.google.com/file/d/10yt-4jd2OdY-zCYPoeaxm7eVDVyhKf2Q/view?usp=drivesdk","320AIPRT2022")</f>
        <v>320AIPRT2022</v>
      </c>
      <c r="O321" s="4" t="s">
        <v>3606</v>
      </c>
    </row>
    <row r="322">
      <c r="A322" s="93">
        <v>321.0</v>
      </c>
      <c r="B322" s="93" t="s">
        <v>6116</v>
      </c>
      <c r="C322" s="93" t="s">
        <v>6116</v>
      </c>
      <c r="D322" s="93" t="str">
        <f t="shared" si="1"/>
        <v>Sreshta</v>
      </c>
      <c r="E322" s="93" t="s">
        <v>6117</v>
      </c>
      <c r="F322" s="73" t="s">
        <v>4814</v>
      </c>
      <c r="G322" s="4" t="s">
        <v>22</v>
      </c>
      <c r="H322" s="4">
        <v>2022.0</v>
      </c>
      <c r="I322" s="53" t="str">
        <f t="shared" si="2"/>
        <v>321AIPRT2022</v>
      </c>
      <c r="J322" s="54" t="s">
        <v>4815</v>
      </c>
      <c r="K322" s="5" t="s">
        <v>24</v>
      </c>
      <c r="L322" s="4" t="s">
        <v>6118</v>
      </c>
      <c r="M322" s="55" t="s">
        <v>6119</v>
      </c>
      <c r="N322" s="56" t="str">
        <f>HYPERLINK("https://drive.google.com/file/d/1g313qMmPqaOpLLgD66W9gSAv0Eemm8ER/view?usp=drivesdk","321AIPRT2022")</f>
        <v>321AIPRT2022</v>
      </c>
      <c r="O322" s="4" t="s">
        <v>3606</v>
      </c>
    </row>
    <row r="323">
      <c r="A323" s="93">
        <v>322.0</v>
      </c>
      <c r="B323" s="93" t="s">
        <v>6120</v>
      </c>
      <c r="C323" s="93" t="s">
        <v>6120</v>
      </c>
      <c r="D323" s="93" t="str">
        <f t="shared" si="1"/>
        <v>Abhijeet Das</v>
      </c>
      <c r="E323" s="93" t="s">
        <v>6121</v>
      </c>
      <c r="F323" s="73" t="s">
        <v>4814</v>
      </c>
      <c r="G323" s="4" t="s">
        <v>22</v>
      </c>
      <c r="H323" s="4">
        <v>2022.0</v>
      </c>
      <c r="I323" s="53" t="str">
        <f t="shared" si="2"/>
        <v>322AIPRT2022</v>
      </c>
      <c r="J323" s="54" t="s">
        <v>4815</v>
      </c>
      <c r="K323" s="5" t="s">
        <v>24</v>
      </c>
      <c r="L323" s="4" t="s">
        <v>6122</v>
      </c>
      <c r="M323" s="55" t="s">
        <v>6123</v>
      </c>
      <c r="N323" s="56" t="str">
        <f>HYPERLINK("https://drive.google.com/file/d/1tiZpvzUogIS0Gy-bR55MnyPpKFcIzSZB/view?usp=drivesdk","322AIPRT2022")</f>
        <v>322AIPRT2022</v>
      </c>
      <c r="O323" s="4" t="s">
        <v>3606</v>
      </c>
    </row>
    <row r="324">
      <c r="A324" s="93">
        <v>323.0</v>
      </c>
      <c r="B324" s="93" t="s">
        <v>6124</v>
      </c>
      <c r="C324" s="93" t="s">
        <v>6124</v>
      </c>
      <c r="D324" s="93" t="str">
        <f t="shared" si="1"/>
        <v>Anamika Modi</v>
      </c>
      <c r="E324" s="93" t="s">
        <v>6125</v>
      </c>
      <c r="F324" s="73" t="s">
        <v>4814</v>
      </c>
      <c r="G324" s="4" t="s">
        <v>22</v>
      </c>
      <c r="H324" s="4">
        <v>2022.0</v>
      </c>
      <c r="I324" s="53" t="str">
        <f t="shared" si="2"/>
        <v>323AIPRT2022</v>
      </c>
      <c r="J324" s="54" t="s">
        <v>4815</v>
      </c>
      <c r="K324" s="5" t="s">
        <v>24</v>
      </c>
      <c r="L324" s="4" t="s">
        <v>6126</v>
      </c>
      <c r="M324" s="55" t="s">
        <v>6127</v>
      </c>
      <c r="N324" s="56" t="str">
        <f>HYPERLINK("https://drive.google.com/file/d/1KERtlNag3-k6WliLMERzZytv20MYGYlq/view?usp=drivesdk","323AIPRT2022")</f>
        <v>323AIPRT2022</v>
      </c>
      <c r="O324" s="4" t="s">
        <v>3606</v>
      </c>
    </row>
    <row r="325">
      <c r="A325" s="93">
        <v>324.0</v>
      </c>
      <c r="B325" s="93" t="s">
        <v>6128</v>
      </c>
      <c r="C325" s="93" t="s">
        <v>6128</v>
      </c>
      <c r="D325" s="93" t="str">
        <f t="shared" si="1"/>
        <v>Ganesh Gurram</v>
      </c>
      <c r="E325" s="93" t="s">
        <v>6129</v>
      </c>
      <c r="F325" s="73" t="s">
        <v>4814</v>
      </c>
      <c r="G325" s="4" t="s">
        <v>22</v>
      </c>
      <c r="H325" s="4">
        <v>2022.0</v>
      </c>
      <c r="I325" s="53" t="str">
        <f t="shared" si="2"/>
        <v>324AIPRT2022</v>
      </c>
      <c r="J325" s="54" t="s">
        <v>4815</v>
      </c>
      <c r="K325" s="5" t="s">
        <v>24</v>
      </c>
      <c r="L325" s="4" t="s">
        <v>6130</v>
      </c>
      <c r="M325" s="55" t="s">
        <v>6131</v>
      </c>
      <c r="N325" s="56" t="str">
        <f>HYPERLINK("https://drive.google.com/file/d/1T-RwUsrcRFMIgtd3DIaSbenFN_fB75EB/view?usp=drivesdk","324AIPRT2022")</f>
        <v>324AIPRT2022</v>
      </c>
      <c r="O325" s="4" t="s">
        <v>3606</v>
      </c>
    </row>
    <row r="326">
      <c r="A326" s="93">
        <v>325.0</v>
      </c>
      <c r="B326" s="93" t="s">
        <v>6132</v>
      </c>
      <c r="C326" s="93" t="s">
        <v>6132</v>
      </c>
      <c r="D326" s="93" t="str">
        <f t="shared" si="1"/>
        <v>Sumit Rajbhar</v>
      </c>
      <c r="E326" s="93" t="s">
        <v>6133</v>
      </c>
      <c r="F326" s="73" t="s">
        <v>4814</v>
      </c>
      <c r="G326" s="4" t="s">
        <v>22</v>
      </c>
      <c r="H326" s="4">
        <v>2022.0</v>
      </c>
      <c r="I326" s="53" t="str">
        <f t="shared" si="2"/>
        <v>325AIPRT2022</v>
      </c>
      <c r="J326" s="54" t="s">
        <v>4815</v>
      </c>
      <c r="K326" s="5" t="s">
        <v>24</v>
      </c>
      <c r="L326" s="4" t="s">
        <v>6134</v>
      </c>
      <c r="M326" s="55" t="s">
        <v>6135</v>
      </c>
      <c r="N326" s="56" t="str">
        <f>HYPERLINK("https://drive.google.com/file/d/1JRvqcgUH5_nmWfs9QLTh1zHibkgAJv67/view?usp=drivesdk","325AIPRT2022")</f>
        <v>325AIPRT2022</v>
      </c>
      <c r="O326" s="4" t="s">
        <v>3606</v>
      </c>
    </row>
    <row r="327">
      <c r="A327" s="93">
        <v>326.0</v>
      </c>
      <c r="B327" s="93" t="s">
        <v>6136</v>
      </c>
      <c r="C327" s="93" t="s">
        <v>6137</v>
      </c>
      <c r="D327" s="93" t="str">
        <f t="shared" si="1"/>
        <v>19Bme4036 Jawahar S</v>
      </c>
      <c r="E327" s="93" t="s">
        <v>6138</v>
      </c>
      <c r="F327" s="73" t="s">
        <v>4814</v>
      </c>
      <c r="G327" s="4" t="s">
        <v>22</v>
      </c>
      <c r="H327" s="4">
        <v>2022.0</v>
      </c>
      <c r="I327" s="53" t="str">
        <f t="shared" si="2"/>
        <v>326AIPRT2022</v>
      </c>
      <c r="J327" s="54" t="s">
        <v>4815</v>
      </c>
      <c r="K327" s="5" t="s">
        <v>24</v>
      </c>
      <c r="L327" s="4" t="s">
        <v>6139</v>
      </c>
      <c r="M327" s="55" t="s">
        <v>6140</v>
      </c>
      <c r="N327" s="56" t="str">
        <f>HYPERLINK("https://drive.google.com/file/d/1abA6iraSjcOrvZmGE5ssuUYEcLpJm2Pl/view?usp=drivesdk","326AIPRT2022")</f>
        <v>326AIPRT2022</v>
      </c>
      <c r="O327" s="4" t="s">
        <v>3606</v>
      </c>
    </row>
    <row r="328">
      <c r="A328" s="93">
        <v>327.0</v>
      </c>
      <c r="B328" s="93" t="s">
        <v>6141</v>
      </c>
      <c r="C328" s="93" t="s">
        <v>6141</v>
      </c>
      <c r="D328" s="93" t="str">
        <f t="shared" si="1"/>
        <v>Vinay Kondabathula</v>
      </c>
      <c r="E328" s="93" t="s">
        <v>6142</v>
      </c>
      <c r="F328" s="73" t="s">
        <v>4814</v>
      </c>
      <c r="G328" s="4" t="s">
        <v>22</v>
      </c>
      <c r="H328" s="4">
        <v>2022.0</v>
      </c>
      <c r="I328" s="53" t="str">
        <f t="shared" si="2"/>
        <v>327AIPRT2022</v>
      </c>
      <c r="J328" s="54" t="s">
        <v>4815</v>
      </c>
      <c r="K328" s="5" t="s">
        <v>24</v>
      </c>
      <c r="L328" s="4" t="s">
        <v>6143</v>
      </c>
      <c r="M328" s="55" t="s">
        <v>6144</v>
      </c>
      <c r="N328" s="56" t="str">
        <f>HYPERLINK("https://drive.google.com/file/d/1ustZPhXE2SLFijkJm6O72jw0eKo9zNjq/view?usp=drivesdk","327AIPRT2022")</f>
        <v>327AIPRT2022</v>
      </c>
      <c r="O328" s="4" t="s">
        <v>3639</v>
      </c>
    </row>
    <row r="329">
      <c r="A329" s="93">
        <v>328.0</v>
      </c>
      <c r="B329" s="93" t="s">
        <v>6145</v>
      </c>
      <c r="C329" s="93" t="s">
        <v>6145</v>
      </c>
      <c r="D329" s="93" t="str">
        <f t="shared" si="1"/>
        <v>Nawaz Ahamed N</v>
      </c>
      <c r="E329" s="93" t="s">
        <v>6146</v>
      </c>
      <c r="F329" s="73" t="s">
        <v>4814</v>
      </c>
      <c r="G329" s="4" t="s">
        <v>22</v>
      </c>
      <c r="H329" s="4">
        <v>2022.0</v>
      </c>
      <c r="I329" s="53" t="str">
        <f t="shared" si="2"/>
        <v>328AIPRT2022</v>
      </c>
      <c r="J329" s="54" t="s">
        <v>4815</v>
      </c>
      <c r="K329" s="5" t="s">
        <v>24</v>
      </c>
      <c r="L329" s="4" t="s">
        <v>6147</v>
      </c>
      <c r="M329" s="55" t="s">
        <v>6148</v>
      </c>
      <c r="N329" s="56" t="str">
        <f>HYPERLINK("https://drive.google.com/file/d/1UhdqQxLo6baVmTa5SwL-nfJZFoLubp-i/view?usp=drivesdk","328AIPRT2022")</f>
        <v>328AIPRT2022</v>
      </c>
      <c r="O329" s="4" t="s">
        <v>3639</v>
      </c>
    </row>
    <row r="330">
      <c r="A330" s="93">
        <v>329.0</v>
      </c>
      <c r="B330" s="93" t="s">
        <v>6149</v>
      </c>
      <c r="C330" s="93" t="s">
        <v>6149</v>
      </c>
      <c r="D330" s="93" t="str">
        <f t="shared" si="1"/>
        <v>Sarthak Gupta</v>
      </c>
      <c r="E330" s="93" t="s">
        <v>6150</v>
      </c>
      <c r="F330" s="73" t="s">
        <v>4814</v>
      </c>
      <c r="G330" s="4" t="s">
        <v>22</v>
      </c>
      <c r="H330" s="4">
        <v>2022.0</v>
      </c>
      <c r="I330" s="53" t="str">
        <f t="shared" si="2"/>
        <v>329AIPRT2022</v>
      </c>
      <c r="J330" s="54" t="s">
        <v>4815</v>
      </c>
      <c r="K330" s="5" t="s">
        <v>24</v>
      </c>
      <c r="L330" s="4" t="s">
        <v>6151</v>
      </c>
      <c r="M330" s="55" t="s">
        <v>6152</v>
      </c>
      <c r="N330" s="56" t="str">
        <f>HYPERLINK("https://drive.google.com/file/d/1WyKqgtLTZJN9IU9vLnkQdt9nbyrZ9W8f/view?usp=drivesdk","329AIPRT2022")</f>
        <v>329AIPRT2022</v>
      </c>
      <c r="O330" s="4" t="s">
        <v>3639</v>
      </c>
    </row>
    <row r="331">
      <c r="A331" s="93">
        <v>330.0</v>
      </c>
      <c r="B331" s="93" t="s">
        <v>6153</v>
      </c>
      <c r="C331" s="93" t="s">
        <v>6153</v>
      </c>
      <c r="D331" s="93" t="str">
        <f t="shared" si="1"/>
        <v>Lanka Naveen</v>
      </c>
      <c r="E331" s="93" t="s">
        <v>6154</v>
      </c>
      <c r="F331" s="73" t="s">
        <v>4814</v>
      </c>
      <c r="G331" s="4" t="s">
        <v>22</v>
      </c>
      <c r="H331" s="4">
        <v>2022.0</v>
      </c>
      <c r="I331" s="53" t="str">
        <f t="shared" si="2"/>
        <v>330AIPRT2022</v>
      </c>
      <c r="J331" s="54" t="s">
        <v>4815</v>
      </c>
      <c r="K331" s="5" t="s">
        <v>24</v>
      </c>
      <c r="L331" s="4" t="s">
        <v>6155</v>
      </c>
      <c r="M331" s="55" t="s">
        <v>6156</v>
      </c>
      <c r="N331" s="56" t="str">
        <f>HYPERLINK("https://drive.google.com/file/d/1Yr5wrADFtenx8PiXfsbFlJRx2F60hZdO/view?usp=drivesdk","330AIPRT2022")</f>
        <v>330AIPRT2022</v>
      </c>
      <c r="O331" s="4" t="s">
        <v>3639</v>
      </c>
    </row>
    <row r="332">
      <c r="A332" s="93">
        <v>331.0</v>
      </c>
      <c r="B332" s="93" t="s">
        <v>6157</v>
      </c>
      <c r="C332" s="93" t="s">
        <v>6157</v>
      </c>
      <c r="D332" s="93" t="str">
        <f t="shared" si="1"/>
        <v>Udhaya Prakash</v>
      </c>
      <c r="E332" s="93" t="s">
        <v>6158</v>
      </c>
      <c r="F332" s="73" t="s">
        <v>4814</v>
      </c>
      <c r="G332" s="4" t="s">
        <v>22</v>
      </c>
      <c r="H332" s="4">
        <v>2022.0</v>
      </c>
      <c r="I332" s="53" t="str">
        <f t="shared" si="2"/>
        <v>331AIPRT2022</v>
      </c>
      <c r="J332" s="54" t="s">
        <v>4815</v>
      </c>
      <c r="K332" s="5" t="s">
        <v>24</v>
      </c>
      <c r="L332" s="4" t="s">
        <v>6159</v>
      </c>
      <c r="M332" s="55" t="s">
        <v>6160</v>
      </c>
      <c r="N332" s="56" t="str">
        <f>HYPERLINK("https://drive.google.com/file/d/1B1SrgWi_jLn5DzQPDsDdScJObXHgBL0w/view?usp=drivesdk","331AIPRT2022")</f>
        <v>331AIPRT2022</v>
      </c>
      <c r="O332" s="4" t="s">
        <v>3639</v>
      </c>
    </row>
    <row r="333">
      <c r="A333" s="93">
        <v>332.0</v>
      </c>
      <c r="B333" s="93" t="s">
        <v>6161</v>
      </c>
      <c r="C333" s="93" t="s">
        <v>6161</v>
      </c>
      <c r="D333" s="93" t="str">
        <f t="shared" si="1"/>
        <v>Akash Kumar</v>
      </c>
      <c r="E333" s="93" t="s">
        <v>6162</v>
      </c>
      <c r="F333" s="73" t="s">
        <v>4814</v>
      </c>
      <c r="G333" s="4" t="s">
        <v>22</v>
      </c>
      <c r="H333" s="4">
        <v>2022.0</v>
      </c>
      <c r="I333" s="53" t="str">
        <f t="shared" si="2"/>
        <v>332AIPRT2022</v>
      </c>
      <c r="J333" s="54" t="s">
        <v>4815</v>
      </c>
      <c r="K333" s="5" t="s">
        <v>24</v>
      </c>
      <c r="L333" s="4" t="s">
        <v>6163</v>
      </c>
      <c r="M333" s="55" t="s">
        <v>6164</v>
      </c>
      <c r="N333" s="56" t="str">
        <f>HYPERLINK("https://drive.google.com/file/d/1N5evrXupfGzR3ckyFXYdrWOnCAzyDhPX/view?usp=drivesdk","332AIPRT2022")</f>
        <v>332AIPRT2022</v>
      </c>
      <c r="O333" s="4" t="s">
        <v>3639</v>
      </c>
    </row>
    <row r="334">
      <c r="A334" s="93">
        <v>333.0</v>
      </c>
      <c r="B334" s="93" t="s">
        <v>6165</v>
      </c>
      <c r="C334" s="93" t="s">
        <v>6166</v>
      </c>
      <c r="D334" s="93" t="str">
        <f t="shared" si="1"/>
        <v>Balaji Meesala</v>
      </c>
      <c r="E334" s="93" t="s">
        <v>6167</v>
      </c>
      <c r="F334" s="73" t="s">
        <v>4814</v>
      </c>
      <c r="G334" s="4" t="s">
        <v>22</v>
      </c>
      <c r="H334" s="4">
        <v>2022.0</v>
      </c>
      <c r="I334" s="53" t="str">
        <f t="shared" si="2"/>
        <v>333AIPRT2022</v>
      </c>
      <c r="J334" s="54" t="s">
        <v>4815</v>
      </c>
      <c r="K334" s="5" t="s">
        <v>24</v>
      </c>
      <c r="L334" s="4" t="s">
        <v>6168</v>
      </c>
      <c r="M334" s="55" t="s">
        <v>6169</v>
      </c>
      <c r="N334" s="56" t="str">
        <f>HYPERLINK("https://drive.google.com/file/d/11lsOoCAUuGyrPjgYd_mlJSkYV1snA716/view?usp=drivesdk","333AIPRT2022")</f>
        <v>333AIPRT2022</v>
      </c>
      <c r="O334" s="4" t="s">
        <v>3639</v>
      </c>
    </row>
    <row r="335">
      <c r="A335" s="93">
        <v>334.0</v>
      </c>
      <c r="B335" s="93" t="s">
        <v>6170</v>
      </c>
      <c r="C335" s="93" t="s">
        <v>6171</v>
      </c>
      <c r="D335" s="93" t="str">
        <f t="shared" si="1"/>
        <v>Shikha Singh</v>
      </c>
      <c r="E335" s="93" t="s">
        <v>6172</v>
      </c>
      <c r="F335" s="73" t="s">
        <v>4814</v>
      </c>
      <c r="G335" s="4" t="s">
        <v>22</v>
      </c>
      <c r="H335" s="4">
        <v>2022.0</v>
      </c>
      <c r="I335" s="53" t="str">
        <f t="shared" si="2"/>
        <v>334AIPRT2022</v>
      </c>
      <c r="J335" s="54" t="s">
        <v>4815</v>
      </c>
      <c r="K335" s="5" t="s">
        <v>24</v>
      </c>
      <c r="L335" s="4" t="s">
        <v>6173</v>
      </c>
      <c r="M335" s="55" t="s">
        <v>6174</v>
      </c>
      <c r="N335" s="56" t="str">
        <f>HYPERLINK("https://drive.google.com/file/d/1kix5Cwo39KobsOvT-9FSyLYfXSAshcDh/view?usp=drivesdk","334AIPRT2022")</f>
        <v>334AIPRT2022</v>
      </c>
      <c r="O335" s="4" t="s">
        <v>3665</v>
      </c>
    </row>
    <row r="336">
      <c r="A336" s="93">
        <v>335.0</v>
      </c>
      <c r="B336" s="93" t="s">
        <v>6170</v>
      </c>
      <c r="C336" s="93" t="s">
        <v>6175</v>
      </c>
      <c r="D336" s="93" t="str">
        <f t="shared" si="1"/>
        <v>Kajal</v>
      </c>
      <c r="E336" s="93" t="s">
        <v>6176</v>
      </c>
      <c r="F336" s="73" t="s">
        <v>4814</v>
      </c>
      <c r="G336" s="4" t="s">
        <v>22</v>
      </c>
      <c r="H336" s="4">
        <v>2022.0</v>
      </c>
      <c r="I336" s="53" t="str">
        <f t="shared" si="2"/>
        <v>335AIPRT2022</v>
      </c>
      <c r="J336" s="54" t="s">
        <v>4815</v>
      </c>
      <c r="K336" s="5" t="s">
        <v>24</v>
      </c>
      <c r="L336" s="4" t="s">
        <v>6177</v>
      </c>
      <c r="M336" s="55" t="s">
        <v>6178</v>
      </c>
      <c r="N336" s="56" t="str">
        <f>HYPERLINK("https://drive.google.com/file/d/1vR73biAzbWN4SziQLVnvaGFnhonS8O7K/view?usp=drivesdk","335AIPRT2022")</f>
        <v>335AIPRT2022</v>
      </c>
      <c r="O336" s="4" t="s">
        <v>3665</v>
      </c>
    </row>
    <row r="337">
      <c r="A337" s="93">
        <v>336.0</v>
      </c>
      <c r="B337" s="93" t="s">
        <v>6179</v>
      </c>
      <c r="C337" s="93" t="s">
        <v>6179</v>
      </c>
      <c r="D337" s="93" t="str">
        <f t="shared" si="1"/>
        <v>Harshit Paneri</v>
      </c>
      <c r="E337" s="93" t="s">
        <v>6180</v>
      </c>
      <c r="F337" s="73" t="s">
        <v>4814</v>
      </c>
      <c r="G337" s="4" t="s">
        <v>22</v>
      </c>
      <c r="H337" s="4">
        <v>2022.0</v>
      </c>
      <c r="I337" s="53" t="str">
        <f t="shared" si="2"/>
        <v>336AIPRT2022</v>
      </c>
      <c r="J337" s="54" t="s">
        <v>4815</v>
      </c>
      <c r="K337" s="5" t="s">
        <v>24</v>
      </c>
      <c r="L337" s="4" t="s">
        <v>6181</v>
      </c>
      <c r="M337" s="55" t="s">
        <v>6182</v>
      </c>
      <c r="N337" s="56" t="str">
        <f>HYPERLINK("https://drive.google.com/file/d/14XvOLr3u7mHMW2Y1114FBeLgWE6fHD_S/view?usp=drivesdk","336AIPRT2022")</f>
        <v>336AIPRT2022</v>
      </c>
      <c r="O337" s="4" t="s">
        <v>3665</v>
      </c>
    </row>
    <row r="338">
      <c r="A338" s="93">
        <v>337.0</v>
      </c>
      <c r="B338" s="93" t="s">
        <v>6183</v>
      </c>
      <c r="C338" s="93" t="s">
        <v>6183</v>
      </c>
      <c r="D338" s="93" t="str">
        <f t="shared" si="1"/>
        <v>Yuvraj Singh</v>
      </c>
      <c r="E338" s="93" t="s">
        <v>6184</v>
      </c>
      <c r="F338" s="73" t="s">
        <v>4814</v>
      </c>
      <c r="G338" s="4" t="s">
        <v>22</v>
      </c>
      <c r="H338" s="4">
        <v>2022.0</v>
      </c>
      <c r="I338" s="53" t="str">
        <f t="shared" si="2"/>
        <v>337AIPRT2022</v>
      </c>
      <c r="J338" s="54" t="s">
        <v>4815</v>
      </c>
      <c r="K338" s="5" t="s">
        <v>24</v>
      </c>
      <c r="L338" s="4" t="s">
        <v>6185</v>
      </c>
      <c r="M338" s="55" t="s">
        <v>6186</v>
      </c>
      <c r="N338" s="56" t="str">
        <f>HYPERLINK("https://drive.google.com/file/d/11O4RBrMm1ndA6JMtUji7AB5sbUonsT-Z/view?usp=drivesdk","337AIPRT2022")</f>
        <v>337AIPRT2022</v>
      </c>
      <c r="O338" s="4" t="s">
        <v>3665</v>
      </c>
    </row>
    <row r="339">
      <c r="A339" s="93">
        <v>338.0</v>
      </c>
      <c r="B339" s="93" t="s">
        <v>6187</v>
      </c>
      <c r="C339" s="93" t="s">
        <v>6187</v>
      </c>
      <c r="D339" s="93" t="str">
        <f t="shared" si="1"/>
        <v>Samruddhijadhav</v>
      </c>
      <c r="E339" s="93" t="s">
        <v>6188</v>
      </c>
      <c r="F339" s="73" t="s">
        <v>4814</v>
      </c>
      <c r="G339" s="4" t="s">
        <v>22</v>
      </c>
      <c r="H339" s="4">
        <v>2022.0</v>
      </c>
      <c r="I339" s="53" t="str">
        <f t="shared" si="2"/>
        <v>338AIPRT2022</v>
      </c>
      <c r="J339" s="54" t="s">
        <v>4815</v>
      </c>
      <c r="K339" s="5" t="s">
        <v>24</v>
      </c>
      <c r="L339" s="4" t="s">
        <v>6189</v>
      </c>
      <c r="M339" s="55" t="s">
        <v>6190</v>
      </c>
      <c r="N339" s="56" t="str">
        <f>HYPERLINK("https://drive.google.com/file/d/1dJ9QQaCl7LWAznnIdSIKzkVLQkKM-a6I/view?usp=drivesdk","338AIPRT2022")</f>
        <v>338AIPRT2022</v>
      </c>
      <c r="O339" s="4" t="s">
        <v>3665</v>
      </c>
    </row>
    <row r="340">
      <c r="A340" s="93">
        <v>339.0</v>
      </c>
      <c r="B340" s="93" t="s">
        <v>6191</v>
      </c>
      <c r="C340" s="93" t="s">
        <v>6192</v>
      </c>
      <c r="D340" s="93" t="str">
        <f t="shared" si="1"/>
        <v>Tushar Sahu</v>
      </c>
      <c r="E340" s="93" t="s">
        <v>6193</v>
      </c>
      <c r="F340" s="73" t="s">
        <v>4814</v>
      </c>
      <c r="G340" s="4" t="s">
        <v>22</v>
      </c>
      <c r="H340" s="4">
        <v>2022.0</v>
      </c>
      <c r="I340" s="53" t="str">
        <f t="shared" si="2"/>
        <v>339AIPRT2022</v>
      </c>
      <c r="J340" s="54" t="s">
        <v>4815</v>
      </c>
      <c r="K340" s="5" t="s">
        <v>24</v>
      </c>
      <c r="L340" s="4" t="s">
        <v>6194</v>
      </c>
      <c r="M340" s="55" t="s">
        <v>6195</v>
      </c>
      <c r="N340" s="56" t="str">
        <f>HYPERLINK("https://drive.google.com/file/d/1_vN7wU-8Z0Cey_pKHjhaTgBm3_KD0pBx/view?usp=drivesdk","339AIPRT2022")</f>
        <v>339AIPRT2022</v>
      </c>
      <c r="O340" s="4" t="s">
        <v>3693</v>
      </c>
    </row>
    <row r="341">
      <c r="A341" s="93">
        <v>340.0</v>
      </c>
      <c r="B341" s="93" t="s">
        <v>6196</v>
      </c>
      <c r="C341" s="93" t="s">
        <v>6197</v>
      </c>
      <c r="D341" s="93" t="str">
        <f t="shared" si="1"/>
        <v>Varnika Mittal</v>
      </c>
      <c r="E341" s="93" t="s">
        <v>6198</v>
      </c>
      <c r="F341" s="73" t="s">
        <v>4814</v>
      </c>
      <c r="G341" s="4" t="s">
        <v>22</v>
      </c>
      <c r="H341" s="4">
        <v>2022.0</v>
      </c>
      <c r="I341" s="53" t="str">
        <f t="shared" si="2"/>
        <v>340AIPRT2022</v>
      </c>
      <c r="J341" s="54" t="s">
        <v>4815</v>
      </c>
      <c r="K341" s="5" t="s">
        <v>24</v>
      </c>
      <c r="L341" s="4" t="s">
        <v>6199</v>
      </c>
      <c r="M341" s="55" t="s">
        <v>6200</v>
      </c>
      <c r="N341" s="56" t="str">
        <f>HYPERLINK("https://drive.google.com/file/d/1YGeZRH0fCrg4lmIYuRBBN3tj72JeD5Xf/view?usp=drivesdk","340AIPRT2022")</f>
        <v>340AIPRT2022</v>
      </c>
      <c r="O341" s="4" t="s">
        <v>3693</v>
      </c>
    </row>
    <row r="342">
      <c r="A342" s="93">
        <v>341.0</v>
      </c>
      <c r="B342" s="93" t="s">
        <v>6196</v>
      </c>
      <c r="C342" s="93" t="s">
        <v>6201</v>
      </c>
      <c r="D342" s="93" t="str">
        <f t="shared" si="1"/>
        <v>Nitika Saini</v>
      </c>
      <c r="E342" s="93" t="s">
        <v>6202</v>
      </c>
      <c r="F342" s="73" t="s">
        <v>4814</v>
      </c>
      <c r="G342" s="4" t="s">
        <v>22</v>
      </c>
      <c r="H342" s="4">
        <v>2022.0</v>
      </c>
      <c r="I342" s="53" t="str">
        <f t="shared" si="2"/>
        <v>341AIPRT2022</v>
      </c>
      <c r="J342" s="54" t="s">
        <v>4815</v>
      </c>
      <c r="K342" s="5" t="s">
        <v>24</v>
      </c>
      <c r="L342" s="4" t="s">
        <v>6203</v>
      </c>
      <c r="M342" s="55" t="s">
        <v>6204</v>
      </c>
      <c r="N342" s="56" t="str">
        <f>HYPERLINK("https://drive.google.com/file/d/1augn5LsRbhdFmp7FolwTh9POjqOrjQhg/view?usp=drivesdk","341AIPRT2022")</f>
        <v>341AIPRT2022</v>
      </c>
      <c r="O342" s="4" t="s">
        <v>3693</v>
      </c>
    </row>
    <row r="343">
      <c r="A343" s="93">
        <v>342.0</v>
      </c>
      <c r="B343" s="93" t="s">
        <v>6205</v>
      </c>
      <c r="C343" s="93" t="s">
        <v>6205</v>
      </c>
      <c r="D343" s="93" t="str">
        <f t="shared" si="1"/>
        <v>Dhonushree Banerjee</v>
      </c>
      <c r="E343" s="93" t="s">
        <v>6206</v>
      </c>
      <c r="F343" s="73" t="s">
        <v>4814</v>
      </c>
      <c r="G343" s="4" t="s">
        <v>22</v>
      </c>
      <c r="H343" s="4">
        <v>2022.0</v>
      </c>
      <c r="I343" s="53" t="str">
        <f t="shared" si="2"/>
        <v>342AIPRT2022</v>
      </c>
      <c r="J343" s="54" t="s">
        <v>4815</v>
      </c>
      <c r="K343" s="5" t="s">
        <v>24</v>
      </c>
      <c r="L343" s="4" t="s">
        <v>6207</v>
      </c>
      <c r="M343" s="55" t="s">
        <v>6208</v>
      </c>
      <c r="N343" s="56" t="str">
        <f>HYPERLINK("https://drive.google.com/file/d/1QlHRnzPOSwHkIpo7l_8XoDUx2eS8n2LI/view?usp=drivesdk","342AIPRT2022")</f>
        <v>342AIPRT2022</v>
      </c>
      <c r="O343" s="4" t="s">
        <v>3693</v>
      </c>
    </row>
    <row r="344">
      <c r="A344" s="93">
        <v>343.0</v>
      </c>
      <c r="B344" s="93" t="s">
        <v>4814</v>
      </c>
      <c r="C344" s="93" t="s">
        <v>6209</v>
      </c>
      <c r="D344" s="93" t="str">
        <f t="shared" si="1"/>
        <v>Kavali Vyshnavi</v>
      </c>
      <c r="E344" s="93" t="s">
        <v>815</v>
      </c>
      <c r="F344" s="73" t="s">
        <v>4814</v>
      </c>
      <c r="G344" s="4" t="s">
        <v>22</v>
      </c>
      <c r="H344" s="4">
        <v>2022.0</v>
      </c>
      <c r="I344" s="53" t="str">
        <f t="shared" si="2"/>
        <v>343AIPRT2022</v>
      </c>
      <c r="J344" s="54" t="s">
        <v>4815</v>
      </c>
      <c r="K344" s="5" t="s">
        <v>24</v>
      </c>
      <c r="L344" s="4" t="s">
        <v>6210</v>
      </c>
      <c r="M344" s="55" t="s">
        <v>6211</v>
      </c>
      <c r="N344" s="56" t="str">
        <f>HYPERLINK("https://drive.google.com/file/d/1HDnVs8wpX2AQX2XRlTMmKDm2apJfgWUq/view?usp=drivesdk","343AIPRT2022")</f>
        <v>343AIPRT2022</v>
      </c>
      <c r="O344" s="4" t="s">
        <v>3693</v>
      </c>
    </row>
    <row r="345">
      <c r="A345" s="93">
        <v>344.0</v>
      </c>
      <c r="B345" s="93" t="s">
        <v>4814</v>
      </c>
      <c r="C345" s="93" t="s">
        <v>6212</v>
      </c>
      <c r="D345" s="93" t="str">
        <f t="shared" si="1"/>
        <v>Sahaja Nandyala</v>
      </c>
      <c r="E345" s="93" t="s">
        <v>6213</v>
      </c>
      <c r="F345" s="73" t="s">
        <v>4814</v>
      </c>
      <c r="G345" s="4" t="s">
        <v>22</v>
      </c>
      <c r="H345" s="4">
        <v>2022.0</v>
      </c>
      <c r="I345" s="53" t="str">
        <f t="shared" si="2"/>
        <v>344AIPRT2022</v>
      </c>
      <c r="J345" s="54" t="s">
        <v>4815</v>
      </c>
      <c r="K345" s="5" t="s">
        <v>24</v>
      </c>
      <c r="L345" s="4" t="s">
        <v>6214</v>
      </c>
      <c r="M345" s="55" t="s">
        <v>6215</v>
      </c>
      <c r="N345" s="56" t="str">
        <f>HYPERLINK("https://drive.google.com/file/d/1qUf5aW8UP8afDz-qTvRzieBmMN37Ufz2/view?usp=drivesdk","344AIPRT2022")</f>
        <v>344AIPRT2022</v>
      </c>
      <c r="O345" s="4" t="s">
        <v>3693</v>
      </c>
    </row>
    <row r="346">
      <c r="A346" s="93">
        <v>345.0</v>
      </c>
      <c r="B346" s="93" t="s">
        <v>6216</v>
      </c>
      <c r="C346" s="93" t="s">
        <v>6216</v>
      </c>
      <c r="D346" s="93" t="str">
        <f t="shared" si="1"/>
        <v>Shahnawaz Alam</v>
      </c>
      <c r="E346" s="93" t="s">
        <v>6217</v>
      </c>
      <c r="F346" s="73" t="s">
        <v>4814</v>
      </c>
      <c r="G346" s="4" t="s">
        <v>22</v>
      </c>
      <c r="H346" s="4">
        <v>2022.0</v>
      </c>
      <c r="I346" s="53" t="str">
        <f t="shared" si="2"/>
        <v>345AIPRT2022</v>
      </c>
      <c r="J346" s="54" t="s">
        <v>4815</v>
      </c>
      <c r="K346" s="5" t="s">
        <v>24</v>
      </c>
      <c r="L346" s="4" t="s">
        <v>6218</v>
      </c>
      <c r="M346" s="55" t="s">
        <v>6219</v>
      </c>
      <c r="N346" s="56" t="str">
        <f>HYPERLINK("https://drive.google.com/file/d/1YZSBzUVTiBkAP8mbiCCTMOFLLUSGsecA/view?usp=drivesdk","345AIPRT2022")</f>
        <v>345AIPRT2022</v>
      </c>
      <c r="O346" s="4" t="s">
        <v>3719</v>
      </c>
    </row>
    <row r="347">
      <c r="A347" s="93">
        <v>346.0</v>
      </c>
      <c r="B347" s="93" t="s">
        <v>6220</v>
      </c>
      <c r="C347" s="93" t="s">
        <v>6220</v>
      </c>
      <c r="D347" s="93" t="str">
        <f t="shared" si="1"/>
        <v>Praveenkumar J</v>
      </c>
      <c r="E347" s="93" t="s">
        <v>6221</v>
      </c>
      <c r="F347" s="73" t="s">
        <v>4814</v>
      </c>
      <c r="G347" s="4" t="s">
        <v>22</v>
      </c>
      <c r="H347" s="4">
        <v>2022.0</v>
      </c>
      <c r="I347" s="53" t="str">
        <f t="shared" si="2"/>
        <v>346AIPRT2022</v>
      </c>
      <c r="J347" s="54" t="s">
        <v>4815</v>
      </c>
      <c r="K347" s="5" t="s">
        <v>24</v>
      </c>
      <c r="L347" s="4" t="s">
        <v>6222</v>
      </c>
      <c r="M347" s="55" t="s">
        <v>6223</v>
      </c>
      <c r="N347" s="56" t="str">
        <f>HYPERLINK("https://drive.google.com/file/d/1pNOpKcJt_B_vAdPWL6s5m0gncm5QlAJZ/view?usp=drivesdk","346AIPRT2022")</f>
        <v>346AIPRT2022</v>
      </c>
      <c r="O347" s="4" t="s">
        <v>3719</v>
      </c>
    </row>
    <row r="348">
      <c r="A348" s="93">
        <v>347.0</v>
      </c>
      <c r="B348" s="93" t="s">
        <v>1300</v>
      </c>
      <c r="C348" s="93" t="s">
        <v>1300</v>
      </c>
      <c r="D348" s="93" t="str">
        <f t="shared" si="1"/>
        <v>Saransh Khandelwal</v>
      </c>
      <c r="E348" s="93" t="s">
        <v>1301</v>
      </c>
      <c r="F348" s="73" t="s">
        <v>4814</v>
      </c>
      <c r="G348" s="4" t="s">
        <v>22</v>
      </c>
      <c r="H348" s="4">
        <v>2022.0</v>
      </c>
      <c r="I348" s="53" t="str">
        <f t="shared" si="2"/>
        <v>347AIPRT2022</v>
      </c>
      <c r="J348" s="54" t="s">
        <v>4815</v>
      </c>
      <c r="K348" s="5" t="s">
        <v>24</v>
      </c>
      <c r="L348" s="4" t="s">
        <v>6224</v>
      </c>
      <c r="M348" s="55" t="s">
        <v>6225</v>
      </c>
      <c r="N348" s="56" t="str">
        <f>HYPERLINK("https://drive.google.com/file/d/1cPomnYgOZ1UrY_FbyJRAlc7HNe_40lhA/view?usp=drivesdk","347AIPRT2022")</f>
        <v>347AIPRT2022</v>
      </c>
      <c r="O348" s="4" t="s">
        <v>3719</v>
      </c>
    </row>
    <row r="349">
      <c r="A349" s="93">
        <v>348.0</v>
      </c>
      <c r="B349" s="93" t="s">
        <v>6226</v>
      </c>
      <c r="C349" s="93" t="s">
        <v>2876</v>
      </c>
      <c r="D349" s="93" t="str">
        <f t="shared" si="1"/>
        <v>Nitish Sou</v>
      </c>
      <c r="E349" s="93" t="s">
        <v>2877</v>
      </c>
      <c r="F349" s="73" t="s">
        <v>4814</v>
      </c>
      <c r="G349" s="4" t="s">
        <v>22</v>
      </c>
      <c r="H349" s="4">
        <v>2022.0</v>
      </c>
      <c r="I349" s="53" t="str">
        <f t="shared" si="2"/>
        <v>348AIPRT2022</v>
      </c>
      <c r="J349" s="54" t="s">
        <v>4815</v>
      </c>
      <c r="K349" s="5" t="s">
        <v>24</v>
      </c>
      <c r="L349" s="4" t="s">
        <v>6227</v>
      </c>
      <c r="M349" s="55" t="s">
        <v>6228</v>
      </c>
      <c r="N349" s="56" t="str">
        <f>HYPERLINK("https://drive.google.com/file/d/1KAyN4J3QkAk4uFLChGPvi1JMwmk4TRYo/view?usp=drivesdk","348AIPRT2022")</f>
        <v>348AIPRT2022</v>
      </c>
      <c r="O349" s="4" t="s">
        <v>3719</v>
      </c>
    </row>
    <row r="350">
      <c r="A350" s="93">
        <v>349.0</v>
      </c>
      <c r="B350" s="93" t="s">
        <v>6226</v>
      </c>
      <c r="C350" s="93" t="s">
        <v>2880</v>
      </c>
      <c r="D350" s="93" t="str">
        <f t="shared" si="1"/>
        <v>Ashish</v>
      </c>
      <c r="E350" s="93" t="s">
        <v>2881</v>
      </c>
      <c r="F350" s="73" t="s">
        <v>4814</v>
      </c>
      <c r="G350" s="4" t="s">
        <v>22</v>
      </c>
      <c r="H350" s="4">
        <v>2022.0</v>
      </c>
      <c r="I350" s="53" t="str">
        <f t="shared" si="2"/>
        <v>349AIPRT2022</v>
      </c>
      <c r="J350" s="54" t="s">
        <v>4815</v>
      </c>
      <c r="K350" s="5" t="s">
        <v>24</v>
      </c>
      <c r="L350" s="4" t="s">
        <v>6229</v>
      </c>
      <c r="M350" s="55" t="s">
        <v>6230</v>
      </c>
      <c r="N350" s="56" t="str">
        <f>HYPERLINK("https://drive.google.com/file/d/1q4s64xqLXaCthSxYZsil9K-q69iYgNMg/view?usp=drivesdk","349AIPRT2022")</f>
        <v>349AIPRT2022</v>
      </c>
      <c r="O350" s="4" t="s">
        <v>3719</v>
      </c>
    </row>
    <row r="351">
      <c r="A351" s="93">
        <v>350.0</v>
      </c>
      <c r="B351" s="93" t="s">
        <v>6231</v>
      </c>
      <c r="C351" s="93" t="s">
        <v>6231</v>
      </c>
      <c r="D351" s="93" t="str">
        <f t="shared" si="1"/>
        <v>Aisha Malik</v>
      </c>
      <c r="E351" s="93" t="s">
        <v>6232</v>
      </c>
      <c r="F351" s="73" t="s">
        <v>4814</v>
      </c>
      <c r="G351" s="4" t="s">
        <v>22</v>
      </c>
      <c r="H351" s="4">
        <v>2022.0</v>
      </c>
      <c r="I351" s="53" t="str">
        <f t="shared" si="2"/>
        <v>350AIPRT2022</v>
      </c>
      <c r="J351" s="54" t="s">
        <v>4815</v>
      </c>
      <c r="K351" s="5" t="s">
        <v>24</v>
      </c>
      <c r="L351" s="4" t="s">
        <v>6233</v>
      </c>
      <c r="M351" s="55" t="s">
        <v>6234</v>
      </c>
      <c r="N351" s="56" t="str">
        <f>HYPERLINK("https://drive.google.com/file/d/1fbTtAzIJ9eVdcLG8qUqjgMxkNjoeoIBB/view?usp=drivesdk","350AIPRT2022")</f>
        <v>350AIPRT2022</v>
      </c>
      <c r="O351" s="4" t="s">
        <v>3719</v>
      </c>
    </row>
    <row r="352">
      <c r="A352" s="93">
        <v>351.0</v>
      </c>
      <c r="B352" s="93" t="s">
        <v>6235</v>
      </c>
      <c r="C352" s="93" t="s">
        <v>6235</v>
      </c>
      <c r="D352" s="93" t="str">
        <f t="shared" si="1"/>
        <v>Siraj Mujahid M It</v>
      </c>
      <c r="E352" s="93" t="s">
        <v>6236</v>
      </c>
      <c r="F352" s="73" t="s">
        <v>4814</v>
      </c>
      <c r="G352" s="4" t="s">
        <v>22</v>
      </c>
      <c r="H352" s="4">
        <v>2022.0</v>
      </c>
      <c r="I352" s="53" t="str">
        <f t="shared" si="2"/>
        <v>351AIPRT2022</v>
      </c>
      <c r="J352" s="54" t="s">
        <v>4815</v>
      </c>
      <c r="K352" s="5" t="s">
        <v>24</v>
      </c>
      <c r="L352" s="4" t="s">
        <v>6237</v>
      </c>
      <c r="M352" s="55" t="s">
        <v>6238</v>
      </c>
      <c r="N352" s="56" t="str">
        <f>HYPERLINK("https://drive.google.com/file/d/13sd987Znf5XyiNXuhMGu6VHsiTUuclyi/view?usp=drivesdk","351AIPRT2022")</f>
        <v>351AIPRT2022</v>
      </c>
      <c r="O352" s="4" t="s">
        <v>3719</v>
      </c>
    </row>
    <row r="353">
      <c r="A353" s="93">
        <v>352.0</v>
      </c>
      <c r="B353" s="93" t="s">
        <v>6239</v>
      </c>
      <c r="C353" s="93" t="s">
        <v>6239</v>
      </c>
      <c r="D353" s="93" t="str">
        <f t="shared" si="1"/>
        <v>Muthu Pandi C It</v>
      </c>
      <c r="E353" s="93" t="s">
        <v>6240</v>
      </c>
      <c r="F353" s="73" t="s">
        <v>4814</v>
      </c>
      <c r="G353" s="4" t="s">
        <v>22</v>
      </c>
      <c r="H353" s="4">
        <v>2022.0</v>
      </c>
      <c r="I353" s="53" t="str">
        <f t="shared" si="2"/>
        <v>352AIPRT2022</v>
      </c>
      <c r="J353" s="54" t="s">
        <v>4815</v>
      </c>
      <c r="K353" s="5" t="s">
        <v>24</v>
      </c>
      <c r="L353" s="4" t="s">
        <v>6241</v>
      </c>
      <c r="M353" s="55" t="s">
        <v>6242</v>
      </c>
      <c r="N353" s="56" t="str">
        <f>HYPERLINK("https://drive.google.com/file/d/11gYFWPO5dQxSsjRZGEb8oQIMhEhtKGsN/view?usp=drivesdk","352AIPRT2022")</f>
        <v>352AIPRT2022</v>
      </c>
      <c r="O353" s="4" t="s">
        <v>3751</v>
      </c>
    </row>
    <row r="354">
      <c r="A354" s="93">
        <v>353.0</v>
      </c>
      <c r="B354" s="93" t="s">
        <v>6243</v>
      </c>
      <c r="C354" s="93" t="s">
        <v>6243</v>
      </c>
      <c r="D354" s="93" t="str">
        <f t="shared" si="1"/>
        <v>Dipen Bharatkumar Nandana</v>
      </c>
      <c r="E354" s="93" t="s">
        <v>6244</v>
      </c>
      <c r="F354" s="73" t="s">
        <v>4814</v>
      </c>
      <c r="G354" s="4" t="s">
        <v>22</v>
      </c>
      <c r="H354" s="4">
        <v>2022.0</v>
      </c>
      <c r="I354" s="53" t="str">
        <f t="shared" si="2"/>
        <v>353AIPRT2022</v>
      </c>
      <c r="J354" s="54" t="s">
        <v>4815</v>
      </c>
      <c r="K354" s="5" t="s">
        <v>24</v>
      </c>
      <c r="L354" s="4" t="s">
        <v>6245</v>
      </c>
      <c r="M354" s="55" t="s">
        <v>6246</v>
      </c>
      <c r="N354" s="56" t="str">
        <f>HYPERLINK("https://drive.google.com/file/d/1-J51d1XJyUFDjjMD97lsesLEozyuoo8T/view?usp=drivesdk","353AIPRT2022")</f>
        <v>353AIPRT2022</v>
      </c>
      <c r="O354" s="4" t="s">
        <v>3751</v>
      </c>
    </row>
    <row r="355">
      <c r="A355" s="93">
        <v>354.0</v>
      </c>
      <c r="B355" s="93" t="s">
        <v>6247</v>
      </c>
      <c r="C355" s="93" t="s">
        <v>6247</v>
      </c>
      <c r="D355" s="93" t="str">
        <f t="shared" si="1"/>
        <v>Kolla Kumar (Ra1911028010138)</v>
      </c>
      <c r="E355" s="93" t="s">
        <v>6248</v>
      </c>
      <c r="F355" s="73" t="s">
        <v>4814</v>
      </c>
      <c r="G355" s="4" t="s">
        <v>22</v>
      </c>
      <c r="H355" s="4">
        <v>2022.0</v>
      </c>
      <c r="I355" s="53" t="str">
        <f t="shared" si="2"/>
        <v>354AIPRT2022</v>
      </c>
      <c r="J355" s="54" t="s">
        <v>4815</v>
      </c>
      <c r="K355" s="5" t="s">
        <v>24</v>
      </c>
      <c r="L355" s="4" t="s">
        <v>6249</v>
      </c>
      <c r="M355" s="55" t="s">
        <v>6250</v>
      </c>
      <c r="N355" s="56" t="str">
        <f>HYPERLINK("https://drive.google.com/file/d/1uas0_v6LKRi-xm9aQt4GdE0pm79eY2nK/view?usp=drivesdk","354AIPRT2022")</f>
        <v>354AIPRT2022</v>
      </c>
      <c r="O355" s="4" t="s">
        <v>3751</v>
      </c>
    </row>
    <row r="356">
      <c r="A356" s="93">
        <v>355.0</v>
      </c>
      <c r="B356" s="93" t="s">
        <v>6251</v>
      </c>
      <c r="C356" s="93" t="s">
        <v>6252</v>
      </c>
      <c r="D356" s="93" t="str">
        <f t="shared" si="1"/>
        <v>Divyansh_ Pandey</v>
      </c>
      <c r="E356" s="93" t="s">
        <v>6253</v>
      </c>
      <c r="F356" s="73" t="s">
        <v>4814</v>
      </c>
      <c r="G356" s="4" t="s">
        <v>22</v>
      </c>
      <c r="H356" s="4">
        <v>2022.0</v>
      </c>
      <c r="I356" s="53" t="str">
        <f t="shared" si="2"/>
        <v>355AIPRT2022</v>
      </c>
      <c r="J356" s="54" t="s">
        <v>4815</v>
      </c>
      <c r="K356" s="5" t="s">
        <v>24</v>
      </c>
      <c r="L356" s="4" t="s">
        <v>6254</v>
      </c>
      <c r="M356" s="55" t="s">
        <v>6255</v>
      </c>
      <c r="N356" s="56" t="str">
        <f>HYPERLINK("https://drive.google.com/file/d/1ozmHdV2yy7OOGjdL3jPeYf-QJNdjbFpx/view?usp=drivesdk","355AIPRT2022")</f>
        <v>355AIPRT2022</v>
      </c>
      <c r="O356" s="4" t="s">
        <v>3751</v>
      </c>
    </row>
    <row r="357">
      <c r="A357" s="93">
        <v>356.0</v>
      </c>
      <c r="B357" s="93" t="s">
        <v>6256</v>
      </c>
      <c r="C357" s="93" t="s">
        <v>6256</v>
      </c>
      <c r="D357" s="93" t="str">
        <f t="shared" si="1"/>
        <v>Tarun Kumar D</v>
      </c>
      <c r="E357" s="93" t="s">
        <v>6257</v>
      </c>
      <c r="F357" s="73" t="s">
        <v>4814</v>
      </c>
      <c r="G357" s="4" t="s">
        <v>22</v>
      </c>
      <c r="H357" s="4">
        <v>2022.0</v>
      </c>
      <c r="I357" s="53" t="str">
        <f t="shared" si="2"/>
        <v>356AIPRT2022</v>
      </c>
      <c r="J357" s="54" t="s">
        <v>4815</v>
      </c>
      <c r="K357" s="5" t="s">
        <v>24</v>
      </c>
      <c r="L357" s="4" t="s">
        <v>6258</v>
      </c>
      <c r="M357" s="55" t="s">
        <v>6259</v>
      </c>
      <c r="N357" s="56" t="str">
        <f>HYPERLINK("https://drive.google.com/file/d/1JaLGe-CwRMaWLHUQU4VIneGNI8DZW4ww/view?usp=drivesdk","356AIPRT2022")</f>
        <v>356AIPRT2022</v>
      </c>
      <c r="O357" s="4" t="s">
        <v>3751</v>
      </c>
    </row>
    <row r="358">
      <c r="A358" s="93">
        <v>357.0</v>
      </c>
      <c r="B358" s="93" t="s">
        <v>6260</v>
      </c>
      <c r="C358" s="93" t="s">
        <v>6260</v>
      </c>
      <c r="D358" s="93" t="str">
        <f t="shared" si="1"/>
        <v>Md Tahseen Belal</v>
      </c>
      <c r="E358" s="93" t="s">
        <v>6261</v>
      </c>
      <c r="F358" s="73" t="s">
        <v>4814</v>
      </c>
      <c r="G358" s="4" t="s">
        <v>22</v>
      </c>
      <c r="H358" s="4">
        <v>2022.0</v>
      </c>
      <c r="I358" s="53" t="str">
        <f t="shared" si="2"/>
        <v>357AIPRT2022</v>
      </c>
      <c r="J358" s="54" t="s">
        <v>4815</v>
      </c>
      <c r="K358" s="5" t="s">
        <v>24</v>
      </c>
      <c r="L358" s="4" t="s">
        <v>6262</v>
      </c>
      <c r="M358" s="55" t="s">
        <v>6263</v>
      </c>
      <c r="N358" s="56" t="str">
        <f>HYPERLINK("https://drive.google.com/file/d/1FNUpoGcC-XTcn21BoG4w9qkHTLxYLk6o/view?usp=drivesdk","357AIPRT2022")</f>
        <v>357AIPRT2022</v>
      </c>
      <c r="O358" s="4" t="s">
        <v>3751</v>
      </c>
    </row>
    <row r="359">
      <c r="A359" s="93">
        <v>358.0</v>
      </c>
      <c r="B359" s="93" t="s">
        <v>6264</v>
      </c>
      <c r="C359" s="93" t="s">
        <v>6264</v>
      </c>
      <c r="D359" s="93" t="str">
        <f t="shared" si="1"/>
        <v>Vani Agarwal</v>
      </c>
      <c r="E359" s="93" t="s">
        <v>6265</v>
      </c>
      <c r="F359" s="73" t="s">
        <v>4814</v>
      </c>
      <c r="G359" s="4" t="s">
        <v>22</v>
      </c>
      <c r="H359" s="4">
        <v>2022.0</v>
      </c>
      <c r="I359" s="53" t="str">
        <f t="shared" si="2"/>
        <v>358AIPRT2022</v>
      </c>
      <c r="J359" s="54" t="s">
        <v>4815</v>
      </c>
      <c r="K359" s="5" t="s">
        <v>24</v>
      </c>
      <c r="L359" s="4" t="s">
        <v>6266</v>
      </c>
      <c r="M359" s="55" t="s">
        <v>6267</v>
      </c>
      <c r="N359" s="56" t="str">
        <f>HYPERLINK("https://drive.google.com/file/d/1Wz7jZhGmx2ET92qoi8tqZnQVeWVAeffE/view?usp=drivesdk","358AIPRT2022")</f>
        <v>358AIPRT2022</v>
      </c>
      <c r="O359" s="4" t="s">
        <v>3751</v>
      </c>
    </row>
    <row r="360">
      <c r="A360" s="93">
        <v>359.0</v>
      </c>
      <c r="B360" s="93" t="s">
        <v>6268</v>
      </c>
      <c r="C360" s="93" t="s">
        <v>6268</v>
      </c>
      <c r="D360" s="93" t="str">
        <f t="shared" si="1"/>
        <v>Jalandhar</v>
      </c>
      <c r="E360" s="93" t="s">
        <v>6269</v>
      </c>
      <c r="F360" s="73" t="s">
        <v>4814</v>
      </c>
      <c r="G360" s="4" t="s">
        <v>22</v>
      </c>
      <c r="H360" s="4">
        <v>2022.0</v>
      </c>
      <c r="I360" s="53" t="str">
        <f t="shared" si="2"/>
        <v>359AIPRT2022</v>
      </c>
      <c r="J360" s="54" t="s">
        <v>4815</v>
      </c>
      <c r="K360" s="5" t="s">
        <v>24</v>
      </c>
      <c r="L360" s="4" t="s">
        <v>6270</v>
      </c>
      <c r="M360" s="55" t="s">
        <v>6271</v>
      </c>
      <c r="N360" s="56" t="str">
        <f>HYPERLINK("https://drive.google.com/file/d/1m-9GkN0Vwz9Um_JV3SfLpqwcjMJlZoRc/view?usp=drivesdk","359AIPRT2022")</f>
        <v>359AIPRT2022</v>
      </c>
      <c r="O360" s="4" t="s">
        <v>3774</v>
      </c>
    </row>
    <row r="361">
      <c r="A361" s="93">
        <v>360.0</v>
      </c>
      <c r="B361" s="93" t="s">
        <v>6272</v>
      </c>
      <c r="C361" s="93" t="s">
        <v>6272</v>
      </c>
      <c r="D361" s="93" t="str">
        <f t="shared" si="1"/>
        <v>Sajal Chunarkar</v>
      </c>
      <c r="E361" s="93" t="s">
        <v>6273</v>
      </c>
      <c r="F361" s="73" t="s">
        <v>4814</v>
      </c>
      <c r="G361" s="4" t="s">
        <v>22</v>
      </c>
      <c r="H361" s="4">
        <v>2022.0</v>
      </c>
      <c r="I361" s="53" t="str">
        <f t="shared" si="2"/>
        <v>360AIPRT2022</v>
      </c>
      <c r="J361" s="54" t="s">
        <v>4815</v>
      </c>
      <c r="K361" s="5" t="s">
        <v>24</v>
      </c>
      <c r="L361" s="4" t="s">
        <v>6274</v>
      </c>
      <c r="M361" s="55" t="s">
        <v>6275</v>
      </c>
      <c r="N361" s="56" t="str">
        <f>HYPERLINK("https://drive.google.com/file/d/19aIKt4m1RVUgIIqet7KAaWvsOomuGw0e/view?usp=drivesdk","360AIPRT2022")</f>
        <v>360AIPRT2022</v>
      </c>
      <c r="O361" s="4" t="s">
        <v>3774</v>
      </c>
    </row>
    <row r="362">
      <c r="A362" s="93">
        <v>361.0</v>
      </c>
      <c r="B362" s="93" t="s">
        <v>6276</v>
      </c>
      <c r="C362" s="93" t="s">
        <v>6276</v>
      </c>
      <c r="D362" s="93" t="str">
        <f t="shared" si="1"/>
        <v>R Rahul</v>
      </c>
      <c r="E362" s="93" t="s">
        <v>6277</v>
      </c>
      <c r="F362" s="73" t="s">
        <v>4814</v>
      </c>
      <c r="G362" s="4" t="s">
        <v>22</v>
      </c>
      <c r="H362" s="4">
        <v>2022.0</v>
      </c>
      <c r="I362" s="53" t="str">
        <f t="shared" si="2"/>
        <v>361AIPRT2022</v>
      </c>
      <c r="J362" s="54" t="s">
        <v>4815</v>
      </c>
      <c r="K362" s="5" t="s">
        <v>24</v>
      </c>
      <c r="L362" s="4" t="s">
        <v>6278</v>
      </c>
      <c r="M362" s="55" t="s">
        <v>6279</v>
      </c>
      <c r="N362" s="56" t="str">
        <f>HYPERLINK("https://drive.google.com/file/d/10Ia3xPOpCKpzypivTS_9dezp9mR2IxJK/view?usp=drivesdk","361AIPRT2022")</f>
        <v>361AIPRT2022</v>
      </c>
      <c r="O362" s="4" t="s">
        <v>3774</v>
      </c>
    </row>
    <row r="363">
      <c r="A363" s="93">
        <v>362.0</v>
      </c>
      <c r="B363" s="93" t="s">
        <v>6280</v>
      </c>
      <c r="C363" s="93" t="s">
        <v>6280</v>
      </c>
      <c r="D363" s="93" t="str">
        <f t="shared" si="1"/>
        <v>Prakriti Gupta</v>
      </c>
      <c r="E363" s="93" t="s">
        <v>6281</v>
      </c>
      <c r="F363" s="73" t="s">
        <v>4814</v>
      </c>
      <c r="G363" s="4" t="s">
        <v>22</v>
      </c>
      <c r="H363" s="4">
        <v>2022.0</v>
      </c>
      <c r="I363" s="53" t="str">
        <f t="shared" si="2"/>
        <v>362AIPRT2022</v>
      </c>
      <c r="J363" s="54" t="s">
        <v>4815</v>
      </c>
      <c r="K363" s="5" t="s">
        <v>24</v>
      </c>
      <c r="L363" s="4" t="s">
        <v>6282</v>
      </c>
      <c r="M363" s="55" t="s">
        <v>6283</v>
      </c>
      <c r="N363" s="56" t="str">
        <f>HYPERLINK("https://drive.google.com/file/d/1vM_jm1QHRn7OqQjeF2QFjwwXa8BFEMB2/view?usp=drivesdk","362AIPRT2022")</f>
        <v>362AIPRT2022</v>
      </c>
      <c r="O363" s="4" t="s">
        <v>3774</v>
      </c>
    </row>
    <row r="364">
      <c r="A364" s="93">
        <v>363.0</v>
      </c>
      <c r="B364" s="93" t="s">
        <v>6284</v>
      </c>
      <c r="C364" s="93" t="s">
        <v>6284</v>
      </c>
      <c r="D364" s="93" t="str">
        <f t="shared" si="1"/>
        <v>Neeli Santhosh Kumar</v>
      </c>
      <c r="E364" s="93" t="s">
        <v>6285</v>
      </c>
      <c r="F364" s="73" t="s">
        <v>4814</v>
      </c>
      <c r="G364" s="4" t="s">
        <v>22</v>
      </c>
      <c r="H364" s="4">
        <v>2022.0</v>
      </c>
      <c r="I364" s="53" t="str">
        <f t="shared" si="2"/>
        <v>363AIPRT2022</v>
      </c>
      <c r="J364" s="54" t="s">
        <v>4815</v>
      </c>
      <c r="K364" s="5" t="s">
        <v>24</v>
      </c>
      <c r="L364" s="4" t="s">
        <v>6286</v>
      </c>
      <c r="M364" s="55" t="s">
        <v>6287</v>
      </c>
      <c r="N364" s="56" t="str">
        <f>HYPERLINK("https://drive.google.com/file/d/1h1LEo1WI_6NId70xXFWfJI4L1-PxROpv/view?usp=drivesdk","363AIPRT2022")</f>
        <v>363AIPRT2022</v>
      </c>
      <c r="O364" s="4" t="s">
        <v>3774</v>
      </c>
    </row>
    <row r="365">
      <c r="A365" s="93">
        <v>364.0</v>
      </c>
      <c r="B365" s="93" t="s">
        <v>3590</v>
      </c>
      <c r="C365" s="93" t="s">
        <v>3590</v>
      </c>
      <c r="D365" s="93" t="str">
        <f t="shared" si="1"/>
        <v>Ayush Kumar</v>
      </c>
      <c r="E365" s="93" t="s">
        <v>6288</v>
      </c>
      <c r="F365" s="73" t="s">
        <v>4814</v>
      </c>
      <c r="G365" s="4" t="s">
        <v>22</v>
      </c>
      <c r="H365" s="4">
        <v>2022.0</v>
      </c>
      <c r="I365" s="53" t="str">
        <f t="shared" si="2"/>
        <v>364AIPRT2022</v>
      </c>
      <c r="J365" s="54" t="s">
        <v>4815</v>
      </c>
      <c r="K365" s="5" t="s">
        <v>24</v>
      </c>
      <c r="L365" s="4" t="s">
        <v>6289</v>
      </c>
      <c r="M365" s="55" t="s">
        <v>6290</v>
      </c>
      <c r="N365" s="56" t="str">
        <f>HYPERLINK("https://drive.google.com/file/d/1cOewdilxjevpzY8afmmpOGBcMPhPKuvZ/view?usp=drivesdk","364AIPRT2022")</f>
        <v>364AIPRT2022</v>
      </c>
      <c r="O365" s="4" t="s">
        <v>3774</v>
      </c>
    </row>
    <row r="366">
      <c r="A366" s="93">
        <v>365.0</v>
      </c>
      <c r="B366" s="93" t="s">
        <v>6291</v>
      </c>
      <c r="C366" s="93" t="s">
        <v>6291</v>
      </c>
      <c r="D366" s="93" t="str">
        <f t="shared" si="1"/>
        <v>Sruthi</v>
      </c>
      <c r="E366" s="93" t="s">
        <v>6292</v>
      </c>
      <c r="F366" s="73" t="s">
        <v>4814</v>
      </c>
      <c r="G366" s="4" t="s">
        <v>22</v>
      </c>
      <c r="H366" s="4">
        <v>2022.0</v>
      </c>
      <c r="I366" s="53" t="str">
        <f t="shared" si="2"/>
        <v>365AIPRT2022</v>
      </c>
      <c r="J366" s="54" t="s">
        <v>4815</v>
      </c>
      <c r="K366" s="5" t="s">
        <v>24</v>
      </c>
      <c r="L366" s="4" t="s">
        <v>6293</v>
      </c>
      <c r="M366" s="55" t="s">
        <v>6294</v>
      </c>
      <c r="N366" s="56" t="str">
        <f>HYPERLINK("https://drive.google.com/file/d/1lZK6v_E5D_jTcJdeY3wHMGy-UPpmY0Ls/view?usp=drivesdk","365AIPRT2022")</f>
        <v>365AIPRT2022</v>
      </c>
      <c r="O366" s="4" t="s">
        <v>3804</v>
      </c>
    </row>
    <row r="367">
      <c r="A367" s="93">
        <v>366.0</v>
      </c>
      <c r="B367" s="93" t="s">
        <v>6295</v>
      </c>
      <c r="C367" s="93" t="s">
        <v>6295</v>
      </c>
      <c r="D367" s="93" t="str">
        <f t="shared" si="1"/>
        <v>Dhanesh Suresh</v>
      </c>
      <c r="E367" s="93" t="s">
        <v>6296</v>
      </c>
      <c r="F367" s="73" t="s">
        <v>4814</v>
      </c>
      <c r="G367" s="4" t="s">
        <v>22</v>
      </c>
      <c r="H367" s="4">
        <v>2022.0</v>
      </c>
      <c r="I367" s="53" t="str">
        <f t="shared" si="2"/>
        <v>366AIPRT2022</v>
      </c>
      <c r="J367" s="54" t="s">
        <v>4815</v>
      </c>
      <c r="K367" s="5" t="s">
        <v>24</v>
      </c>
      <c r="L367" s="4" t="s">
        <v>6297</v>
      </c>
      <c r="M367" s="55" t="s">
        <v>6298</v>
      </c>
      <c r="N367" s="56" t="str">
        <f>HYPERLINK("https://drive.google.com/file/d/1LcNg92xbeHK6qldI9UVIFQln7XOYSyHO/view?usp=drivesdk","366AIPRT2022")</f>
        <v>366AIPRT2022</v>
      </c>
      <c r="O367" s="4" t="s">
        <v>3804</v>
      </c>
    </row>
    <row r="368">
      <c r="A368" s="93">
        <v>367.0</v>
      </c>
      <c r="B368" s="93" t="s">
        <v>6299</v>
      </c>
      <c r="C368" s="93" t="s">
        <v>6299</v>
      </c>
      <c r="D368" s="93" t="str">
        <f t="shared" si="1"/>
        <v>Himanshu Singh</v>
      </c>
      <c r="E368" s="93" t="s">
        <v>6300</v>
      </c>
      <c r="F368" s="73" t="s">
        <v>4814</v>
      </c>
      <c r="G368" s="4" t="s">
        <v>22</v>
      </c>
      <c r="H368" s="4">
        <v>2022.0</v>
      </c>
      <c r="I368" s="53" t="str">
        <f t="shared" si="2"/>
        <v>367AIPRT2022</v>
      </c>
      <c r="J368" s="54" t="s">
        <v>4815</v>
      </c>
      <c r="K368" s="5" t="s">
        <v>24</v>
      </c>
      <c r="L368" s="4" t="s">
        <v>6301</v>
      </c>
      <c r="M368" s="55" t="s">
        <v>6302</v>
      </c>
      <c r="N368" s="56" t="str">
        <f>HYPERLINK("https://drive.google.com/file/d/1GiNtDI2PS_E3mSL-T-QU4CESBH4-Z5yf/view?usp=drivesdk","367AIPRT2022")</f>
        <v>367AIPRT2022</v>
      </c>
      <c r="O368" s="4" t="s">
        <v>3804</v>
      </c>
    </row>
    <row r="369">
      <c r="A369" s="93">
        <v>368.0</v>
      </c>
      <c r="B369" s="93" t="s">
        <v>6303</v>
      </c>
      <c r="C369" s="93" t="s">
        <v>6303</v>
      </c>
      <c r="D369" s="93" t="str">
        <f t="shared" si="1"/>
        <v>Meetika Malviya</v>
      </c>
      <c r="E369" s="93" t="s">
        <v>6304</v>
      </c>
      <c r="F369" s="73" t="s">
        <v>4814</v>
      </c>
      <c r="G369" s="4" t="s">
        <v>22</v>
      </c>
      <c r="H369" s="4">
        <v>2022.0</v>
      </c>
      <c r="I369" s="53" t="str">
        <f t="shared" si="2"/>
        <v>368AIPRT2022</v>
      </c>
      <c r="J369" s="54" t="s">
        <v>4815</v>
      </c>
      <c r="K369" s="5" t="s">
        <v>24</v>
      </c>
      <c r="L369" s="4" t="s">
        <v>6305</v>
      </c>
      <c r="M369" s="55" t="s">
        <v>6306</v>
      </c>
      <c r="N369" s="56" t="str">
        <f>HYPERLINK("https://drive.google.com/file/d/18Aqh_S_gqZ3rro-xanxBraNqEM2XrgiJ/view?usp=drivesdk","368AIPRT2022")</f>
        <v>368AIPRT2022</v>
      </c>
      <c r="O369" s="4" t="s">
        <v>3804</v>
      </c>
    </row>
    <row r="370">
      <c r="A370" s="93">
        <v>369.0</v>
      </c>
      <c r="B370" s="93" t="s">
        <v>6307</v>
      </c>
      <c r="C370" s="93" t="s">
        <v>6307</v>
      </c>
      <c r="D370" s="93" t="str">
        <f t="shared" si="1"/>
        <v>Aditya Garg</v>
      </c>
      <c r="E370" s="93" t="s">
        <v>6308</v>
      </c>
      <c r="F370" s="73" t="s">
        <v>4814</v>
      </c>
      <c r="G370" s="4" t="s">
        <v>22</v>
      </c>
      <c r="H370" s="4">
        <v>2022.0</v>
      </c>
      <c r="I370" s="53" t="str">
        <f t="shared" si="2"/>
        <v>369AIPRT2022</v>
      </c>
      <c r="J370" s="54" t="s">
        <v>4815</v>
      </c>
      <c r="K370" s="5" t="s">
        <v>24</v>
      </c>
      <c r="L370" s="4" t="s">
        <v>6309</v>
      </c>
      <c r="M370" s="55" t="s">
        <v>6310</v>
      </c>
      <c r="N370" s="56" t="str">
        <f>HYPERLINK("https://drive.google.com/file/d/1SSMSPXC78CNWgt3L6Za7Zqsyf8-r151t/view?usp=drivesdk","369AIPRT2022")</f>
        <v>369AIPRT2022</v>
      </c>
      <c r="O370" s="4" t="s">
        <v>3804</v>
      </c>
    </row>
    <row r="371">
      <c r="A371" s="93">
        <v>370.0</v>
      </c>
      <c r="B371" s="93" t="s">
        <v>6311</v>
      </c>
      <c r="C371" s="93" t="s">
        <v>6311</v>
      </c>
      <c r="D371" s="93" t="str">
        <f t="shared" si="1"/>
        <v>Nithin Manda</v>
      </c>
      <c r="E371" s="93" t="s">
        <v>6312</v>
      </c>
      <c r="F371" s="73" t="s">
        <v>4814</v>
      </c>
      <c r="G371" s="4" t="s">
        <v>22</v>
      </c>
      <c r="H371" s="4">
        <v>2022.0</v>
      </c>
      <c r="I371" s="53" t="str">
        <f t="shared" si="2"/>
        <v>370AIPRT2022</v>
      </c>
      <c r="J371" s="54" t="s">
        <v>4815</v>
      </c>
      <c r="K371" s="5" t="s">
        <v>24</v>
      </c>
      <c r="L371" s="4" t="s">
        <v>6313</v>
      </c>
      <c r="M371" s="55" t="s">
        <v>6314</v>
      </c>
      <c r="N371" s="56" t="str">
        <f>HYPERLINK("https://drive.google.com/file/d/1cnkfiU-GzDPHCZwAIZuxDNkxd10ZDWyU/view?usp=drivesdk","370AIPRT2022")</f>
        <v>370AIPRT2022</v>
      </c>
      <c r="O371" s="4" t="s">
        <v>3804</v>
      </c>
    </row>
    <row r="372">
      <c r="A372" s="93">
        <v>371.0</v>
      </c>
      <c r="B372" s="93" t="s">
        <v>6315</v>
      </c>
      <c r="C372" s="93" t="s">
        <v>6315</v>
      </c>
      <c r="D372" s="93" t="str">
        <f t="shared" si="1"/>
        <v>Tanmay Modi</v>
      </c>
      <c r="E372" s="93" t="s">
        <v>6316</v>
      </c>
      <c r="F372" s="73" t="s">
        <v>4814</v>
      </c>
      <c r="G372" s="4" t="s">
        <v>22</v>
      </c>
      <c r="H372" s="4">
        <v>2022.0</v>
      </c>
      <c r="I372" s="53" t="str">
        <f t="shared" si="2"/>
        <v>371AIPRT2022</v>
      </c>
      <c r="J372" s="54" t="s">
        <v>4815</v>
      </c>
      <c r="K372" s="5" t="s">
        <v>24</v>
      </c>
      <c r="L372" s="4" t="s">
        <v>6317</v>
      </c>
      <c r="M372" s="55" t="s">
        <v>6318</v>
      </c>
      <c r="N372" s="56" t="str">
        <f>HYPERLINK("https://drive.google.com/file/d/1zWfPAKkWgbkjXN6aKnyJBlC7892NLNgM/view?usp=drivesdk","371AIPRT2022")</f>
        <v>371AIPRT2022</v>
      </c>
      <c r="O372" s="4" t="s">
        <v>3804</v>
      </c>
    </row>
    <row r="373">
      <c r="A373" s="93">
        <v>372.0</v>
      </c>
      <c r="B373" s="93" t="s">
        <v>6319</v>
      </c>
      <c r="C373" s="93" t="s">
        <v>6319</v>
      </c>
      <c r="D373" s="93" t="str">
        <f t="shared" si="1"/>
        <v>Rupam Swain</v>
      </c>
      <c r="E373" s="93" t="s">
        <v>6320</v>
      </c>
      <c r="F373" s="73" t="s">
        <v>4814</v>
      </c>
      <c r="G373" s="4" t="s">
        <v>22</v>
      </c>
      <c r="H373" s="4">
        <v>2022.0</v>
      </c>
      <c r="I373" s="53" t="str">
        <f t="shared" si="2"/>
        <v>372AIPRT2022</v>
      </c>
      <c r="J373" s="54" t="s">
        <v>4815</v>
      </c>
      <c r="K373" s="5" t="s">
        <v>24</v>
      </c>
      <c r="L373" s="4" t="s">
        <v>6321</v>
      </c>
      <c r="M373" s="55" t="s">
        <v>6322</v>
      </c>
      <c r="N373" s="56" t="str">
        <f>HYPERLINK("https://drive.google.com/file/d/1hedk2JuwauJ2e-WSrvL4M0HfcLQSIRrF/view?usp=drivesdk","372AIPRT2022")</f>
        <v>372AIPRT2022</v>
      </c>
      <c r="O373" s="4" t="s">
        <v>3836</v>
      </c>
    </row>
    <row r="374">
      <c r="A374" s="93">
        <v>373.0</v>
      </c>
      <c r="B374" s="93" t="s">
        <v>6323</v>
      </c>
      <c r="C374" s="93" t="s">
        <v>6323</v>
      </c>
      <c r="D374" s="93" t="str">
        <f t="shared" si="1"/>
        <v>Pankaj Singh Rawat</v>
      </c>
      <c r="E374" s="93" t="s">
        <v>6324</v>
      </c>
      <c r="F374" s="73" t="s">
        <v>4814</v>
      </c>
      <c r="G374" s="4" t="s">
        <v>22</v>
      </c>
      <c r="H374" s="4">
        <v>2022.0</v>
      </c>
      <c r="I374" s="53" t="str">
        <f t="shared" si="2"/>
        <v>373AIPRT2022</v>
      </c>
      <c r="J374" s="54" t="s">
        <v>4815</v>
      </c>
      <c r="K374" s="5" t="s">
        <v>24</v>
      </c>
      <c r="L374" s="4" t="s">
        <v>6325</v>
      </c>
      <c r="M374" s="55" t="s">
        <v>6326</v>
      </c>
      <c r="N374" s="56" t="str">
        <f>HYPERLINK("https://drive.google.com/file/d/1dm8CtsTCSzWu8fq-Xasa61XVvG_We5Mt/view?usp=drivesdk","373AIPRT2022")</f>
        <v>373AIPRT2022</v>
      </c>
      <c r="O374" s="4" t="s">
        <v>3836</v>
      </c>
    </row>
    <row r="375">
      <c r="A375" s="93">
        <v>374.0</v>
      </c>
      <c r="B375" s="93" t="s">
        <v>6327</v>
      </c>
      <c r="C375" s="93" t="s">
        <v>818</v>
      </c>
      <c r="D375" s="93" t="str">
        <f t="shared" si="1"/>
        <v>A.Venkata Siva Sai</v>
      </c>
      <c r="E375" s="93" t="s">
        <v>6328</v>
      </c>
      <c r="F375" s="73" t="s">
        <v>4814</v>
      </c>
      <c r="G375" s="4" t="s">
        <v>22</v>
      </c>
      <c r="H375" s="4">
        <v>2022.0</v>
      </c>
      <c r="I375" s="53" t="str">
        <f t="shared" si="2"/>
        <v>374AIPRT2022</v>
      </c>
      <c r="J375" s="54" t="s">
        <v>4815</v>
      </c>
      <c r="K375" s="5" t="s">
        <v>24</v>
      </c>
      <c r="L375" s="4" t="s">
        <v>6329</v>
      </c>
      <c r="M375" s="55" t="s">
        <v>6330</v>
      </c>
      <c r="N375" s="56" t="str">
        <f>HYPERLINK("https://drive.google.com/file/d/1DtonIgAH3wxd_FkxnDlwAl1shaohmUra/view?usp=drivesdk","374AIPRT2022")</f>
        <v>374AIPRT2022</v>
      </c>
      <c r="O375" s="4" t="s">
        <v>3836</v>
      </c>
    </row>
    <row r="376">
      <c r="A376" s="93">
        <v>375.0</v>
      </c>
      <c r="B376" s="93" t="s">
        <v>6331</v>
      </c>
      <c r="C376" s="93" t="s">
        <v>6331</v>
      </c>
      <c r="D376" s="93" t="str">
        <f t="shared" si="1"/>
        <v>Shivam Kumar</v>
      </c>
      <c r="E376" s="93" t="s">
        <v>6332</v>
      </c>
      <c r="F376" s="73" t="s">
        <v>4814</v>
      </c>
      <c r="G376" s="4" t="s">
        <v>22</v>
      </c>
      <c r="H376" s="4">
        <v>2022.0</v>
      </c>
      <c r="I376" s="53" t="str">
        <f t="shared" si="2"/>
        <v>375AIPRT2022</v>
      </c>
      <c r="J376" s="54" t="s">
        <v>4815</v>
      </c>
      <c r="K376" s="5" t="s">
        <v>24</v>
      </c>
      <c r="L376" s="4" t="s">
        <v>6333</v>
      </c>
      <c r="M376" s="55" t="s">
        <v>6334</v>
      </c>
      <c r="N376" s="56" t="str">
        <f>HYPERLINK("https://drive.google.com/file/d/1cUPbaDJSWAsOX-9rNWzSbFJxIa4ao5Fs/view?usp=drivesdk","375AIPRT2022")</f>
        <v>375AIPRT2022</v>
      </c>
      <c r="O376" s="4" t="s">
        <v>3836</v>
      </c>
    </row>
    <row r="377">
      <c r="A377" s="93">
        <v>376.0</v>
      </c>
      <c r="B377" s="93" t="s">
        <v>6335</v>
      </c>
      <c r="C377" s="93" t="s">
        <v>6335</v>
      </c>
      <c r="D377" s="93" t="str">
        <f t="shared" si="1"/>
        <v>21Bch040_Madhukesh Singh</v>
      </c>
      <c r="E377" s="93" t="s">
        <v>6336</v>
      </c>
      <c r="F377" s="73" t="s">
        <v>4814</v>
      </c>
      <c r="G377" s="4" t="s">
        <v>22</v>
      </c>
      <c r="H377" s="4">
        <v>2022.0</v>
      </c>
      <c r="I377" s="53" t="str">
        <f t="shared" si="2"/>
        <v>376AIPRT2022</v>
      </c>
      <c r="J377" s="54" t="s">
        <v>4815</v>
      </c>
      <c r="K377" s="5" t="s">
        <v>24</v>
      </c>
      <c r="L377" s="4" t="s">
        <v>6337</v>
      </c>
      <c r="M377" s="55" t="s">
        <v>6338</v>
      </c>
      <c r="N377" s="56" t="str">
        <f>HYPERLINK("https://drive.google.com/file/d/1lIQoUQNT6tqBVjzwz7xj1RtNX750cXVW/view?usp=drivesdk","376AIPRT2022")</f>
        <v>376AIPRT2022</v>
      </c>
      <c r="O377" s="4" t="s">
        <v>3836</v>
      </c>
    </row>
    <row r="378">
      <c r="A378" s="93">
        <v>377.0</v>
      </c>
      <c r="B378" s="93" t="s">
        <v>6339</v>
      </c>
      <c r="C378" s="93" t="s">
        <v>6339</v>
      </c>
      <c r="D378" s="93" t="str">
        <f t="shared" si="1"/>
        <v>Deepanshu Goel</v>
      </c>
      <c r="E378" s="93" t="s">
        <v>6340</v>
      </c>
      <c r="F378" s="73" t="s">
        <v>4814</v>
      </c>
      <c r="G378" s="4" t="s">
        <v>22</v>
      </c>
      <c r="H378" s="4">
        <v>2022.0</v>
      </c>
      <c r="I378" s="53" t="str">
        <f t="shared" si="2"/>
        <v>377AIPRT2022</v>
      </c>
      <c r="J378" s="54" t="s">
        <v>4815</v>
      </c>
      <c r="K378" s="5" t="s">
        <v>24</v>
      </c>
      <c r="L378" s="4" t="s">
        <v>6341</v>
      </c>
      <c r="M378" s="55" t="s">
        <v>6342</v>
      </c>
      <c r="N378" s="56" t="str">
        <f>HYPERLINK("https://drive.google.com/file/d/1UTm0-ycrPENraYDf4h-ryx4Wd4ZsTCpK/view?usp=drivesdk","377AIPRT2022")</f>
        <v>377AIPRT2022</v>
      </c>
      <c r="O378" s="4" t="s">
        <v>3863</v>
      </c>
    </row>
    <row r="379">
      <c r="A379" s="93">
        <v>378.0</v>
      </c>
      <c r="B379" s="93" t="s">
        <v>6343</v>
      </c>
      <c r="C379" s="93" t="s">
        <v>6343</v>
      </c>
      <c r="D379" s="93" t="str">
        <f t="shared" si="1"/>
        <v>Varshini S</v>
      </c>
      <c r="E379" s="93" t="s">
        <v>6344</v>
      </c>
      <c r="F379" s="73" t="s">
        <v>4814</v>
      </c>
      <c r="G379" s="4" t="s">
        <v>22</v>
      </c>
      <c r="H379" s="4">
        <v>2022.0</v>
      </c>
      <c r="I379" s="53" t="str">
        <f t="shared" si="2"/>
        <v>378AIPRT2022</v>
      </c>
      <c r="J379" s="54" t="s">
        <v>4815</v>
      </c>
      <c r="K379" s="5" t="s">
        <v>24</v>
      </c>
      <c r="L379" s="4" t="s">
        <v>6345</v>
      </c>
      <c r="M379" s="55" t="s">
        <v>6346</v>
      </c>
      <c r="N379" s="56" t="str">
        <f>HYPERLINK("https://drive.google.com/file/d/1PqOHvB_dRcfm5H8hNRrPre_kaDD67yyF/view?usp=drivesdk","378AIPRT2022")</f>
        <v>378AIPRT2022</v>
      </c>
      <c r="O379" s="4" t="s">
        <v>3863</v>
      </c>
    </row>
    <row r="380">
      <c r="A380" s="93">
        <v>379.0</v>
      </c>
      <c r="B380" s="93" t="s">
        <v>6347</v>
      </c>
      <c r="C380" s="93" t="s">
        <v>6347</v>
      </c>
      <c r="D380" s="93" t="str">
        <f t="shared" si="1"/>
        <v>Sarozz Kumar</v>
      </c>
      <c r="E380" s="93" t="s">
        <v>6348</v>
      </c>
      <c r="F380" s="73" t="s">
        <v>4814</v>
      </c>
      <c r="G380" s="4" t="s">
        <v>22</v>
      </c>
      <c r="H380" s="4">
        <v>2022.0</v>
      </c>
      <c r="I380" s="53" t="str">
        <f t="shared" si="2"/>
        <v>379AIPRT2022</v>
      </c>
      <c r="J380" s="54" t="s">
        <v>4815</v>
      </c>
      <c r="K380" s="5" t="s">
        <v>24</v>
      </c>
      <c r="L380" s="4" t="s">
        <v>6349</v>
      </c>
      <c r="M380" s="55" t="s">
        <v>6350</v>
      </c>
      <c r="N380" s="56" t="str">
        <f>HYPERLINK("https://drive.google.com/file/d/1bEDMVBOOKUXqCqF8OaMJl5Z1nNjpVd1X/view?usp=drivesdk","379AIPRT2022")</f>
        <v>379AIPRT2022</v>
      </c>
      <c r="O380" s="4" t="s">
        <v>3863</v>
      </c>
    </row>
    <row r="381">
      <c r="A381" s="93">
        <v>380.0</v>
      </c>
      <c r="B381" s="93" t="s">
        <v>6351</v>
      </c>
      <c r="C381" s="93" t="s">
        <v>6351</v>
      </c>
      <c r="D381" s="93" t="str">
        <f t="shared" si="1"/>
        <v>Tejo Sai Venkata Kali Prasad Kandula</v>
      </c>
      <c r="E381" s="93" t="s">
        <v>6352</v>
      </c>
      <c r="F381" s="73" t="s">
        <v>4814</v>
      </c>
      <c r="G381" s="4" t="s">
        <v>22</v>
      </c>
      <c r="H381" s="4">
        <v>2022.0</v>
      </c>
      <c r="I381" s="53" t="str">
        <f t="shared" si="2"/>
        <v>380AIPRT2022</v>
      </c>
      <c r="J381" s="54" t="s">
        <v>4815</v>
      </c>
      <c r="K381" s="5" t="s">
        <v>24</v>
      </c>
      <c r="L381" s="4" t="s">
        <v>6353</v>
      </c>
      <c r="M381" s="55" t="s">
        <v>6354</v>
      </c>
      <c r="N381" s="56" t="str">
        <f>HYPERLINK("https://drive.google.com/file/d/1mV1rfnKaaayh_4eua3yXn4nW900BNPAX/view?usp=drivesdk","380AIPRT2022")</f>
        <v>380AIPRT2022</v>
      </c>
      <c r="O381" s="4" t="s">
        <v>3863</v>
      </c>
    </row>
    <row r="382">
      <c r="A382" s="93">
        <v>381.0</v>
      </c>
      <c r="B382" s="93" t="s">
        <v>6355</v>
      </c>
      <c r="C382" s="93" t="s">
        <v>6355</v>
      </c>
      <c r="D382" s="93" t="str">
        <f t="shared" si="1"/>
        <v>Shweta Singh</v>
      </c>
      <c r="E382" s="93" t="s">
        <v>6356</v>
      </c>
      <c r="F382" s="73" t="s">
        <v>4814</v>
      </c>
      <c r="G382" s="4" t="s">
        <v>22</v>
      </c>
      <c r="H382" s="4">
        <v>2022.0</v>
      </c>
      <c r="I382" s="53" t="str">
        <f t="shared" si="2"/>
        <v>381AIPRT2022</v>
      </c>
      <c r="J382" s="54" t="s">
        <v>4815</v>
      </c>
      <c r="K382" s="5" t="s">
        <v>24</v>
      </c>
      <c r="L382" s="4" t="s">
        <v>6357</v>
      </c>
      <c r="M382" s="55" t="s">
        <v>6358</v>
      </c>
      <c r="N382" s="56" t="str">
        <f>HYPERLINK("https://drive.google.com/file/d/1KxJPoPi0mRYUizsrc3LKhaw5VsD-tQZy/view?usp=drivesdk","381AIPRT2022")</f>
        <v>381AIPRT2022</v>
      </c>
      <c r="O382" s="4" t="s">
        <v>3863</v>
      </c>
    </row>
    <row r="383">
      <c r="A383" s="93">
        <v>382.0</v>
      </c>
      <c r="B383" s="93" t="s">
        <v>6359</v>
      </c>
      <c r="C383" s="93" t="s">
        <v>6359</v>
      </c>
      <c r="D383" s="93" t="str">
        <f t="shared" si="1"/>
        <v>Ayush Singh</v>
      </c>
      <c r="E383" s="93" t="s">
        <v>6360</v>
      </c>
      <c r="F383" s="73" t="s">
        <v>4814</v>
      </c>
      <c r="G383" s="4" t="s">
        <v>22</v>
      </c>
      <c r="H383" s="4">
        <v>2022.0</v>
      </c>
      <c r="I383" s="53" t="str">
        <f t="shared" si="2"/>
        <v>382AIPRT2022</v>
      </c>
      <c r="J383" s="54" t="s">
        <v>4815</v>
      </c>
      <c r="K383" s="5" t="s">
        <v>24</v>
      </c>
      <c r="L383" s="4" t="s">
        <v>6361</v>
      </c>
      <c r="M383" s="55" t="s">
        <v>6362</v>
      </c>
      <c r="N383" s="56" t="str">
        <f>HYPERLINK("https://drive.google.com/file/d/1t7qxbwu4vG7-qfpix8uKDK0RwFQMu3q6/view?usp=drivesdk","382AIPRT2022")</f>
        <v>382AIPRT2022</v>
      </c>
      <c r="O383" s="4" t="s">
        <v>6363</v>
      </c>
    </row>
    <row r="384">
      <c r="A384" s="93">
        <v>383.0</v>
      </c>
      <c r="B384" s="93" t="s">
        <v>6364</v>
      </c>
      <c r="C384" s="93" t="s">
        <v>6365</v>
      </c>
      <c r="D384" s="93" t="str">
        <f t="shared" si="1"/>
        <v>Sujith U</v>
      </c>
      <c r="E384" s="93" t="s">
        <v>6366</v>
      </c>
      <c r="F384" s="73" t="s">
        <v>4814</v>
      </c>
      <c r="G384" s="4" t="s">
        <v>22</v>
      </c>
      <c r="H384" s="4">
        <v>2022.0</v>
      </c>
      <c r="I384" s="53" t="str">
        <f t="shared" si="2"/>
        <v>383AIPRT2022</v>
      </c>
      <c r="J384" s="54" t="s">
        <v>4815</v>
      </c>
      <c r="K384" s="5" t="s">
        <v>24</v>
      </c>
      <c r="L384" s="4" t="s">
        <v>6367</v>
      </c>
      <c r="M384" s="55" t="s">
        <v>6368</v>
      </c>
      <c r="N384" s="56" t="str">
        <f>HYPERLINK("https://drive.google.com/file/d/1cfRibboeGB1D6AbLuorkG0lm5hkogP3v/view?usp=drivesdk","383AIPRT2022")</f>
        <v>383AIPRT2022</v>
      </c>
      <c r="O384" s="4" t="s">
        <v>6363</v>
      </c>
    </row>
    <row r="385">
      <c r="A385" s="93">
        <v>384.0</v>
      </c>
      <c r="B385" s="93" t="s">
        <v>6364</v>
      </c>
      <c r="C385" s="93" t="s">
        <v>6369</v>
      </c>
      <c r="D385" s="93" t="str">
        <f t="shared" si="1"/>
        <v>S Harshita</v>
      </c>
      <c r="E385" s="93" t="s">
        <v>6370</v>
      </c>
      <c r="F385" s="73" t="s">
        <v>4814</v>
      </c>
      <c r="G385" s="4" t="s">
        <v>22</v>
      </c>
      <c r="H385" s="4">
        <v>2022.0</v>
      </c>
      <c r="I385" s="53" t="str">
        <f t="shared" si="2"/>
        <v>384AIPRT2022</v>
      </c>
      <c r="J385" s="54" t="s">
        <v>4815</v>
      </c>
      <c r="K385" s="5" t="s">
        <v>24</v>
      </c>
      <c r="L385" s="4" t="s">
        <v>6371</v>
      </c>
      <c r="M385" s="55" t="s">
        <v>6372</v>
      </c>
      <c r="N385" s="56" t="str">
        <f>HYPERLINK("https://drive.google.com/file/d/1ftG7DxLQff2opDqG8-D930s-shE_bzzS/view?usp=drivesdk","384AIPRT2022")</f>
        <v>384AIPRT2022</v>
      </c>
      <c r="O385" s="4" t="s">
        <v>6363</v>
      </c>
    </row>
    <row r="386">
      <c r="A386" s="93">
        <v>385.0</v>
      </c>
      <c r="B386" s="93" t="s">
        <v>6373</v>
      </c>
      <c r="C386" s="93" t="s">
        <v>5663</v>
      </c>
      <c r="D386" s="93" t="str">
        <f t="shared" si="1"/>
        <v>Ankit Kumar</v>
      </c>
      <c r="E386" s="93" t="s">
        <v>6374</v>
      </c>
      <c r="F386" s="73" t="s">
        <v>4814</v>
      </c>
      <c r="G386" s="4" t="s">
        <v>22</v>
      </c>
      <c r="H386" s="4">
        <v>2022.0</v>
      </c>
      <c r="I386" s="53" t="str">
        <f t="shared" si="2"/>
        <v>385AIPRT2022</v>
      </c>
      <c r="J386" s="54" t="s">
        <v>4815</v>
      </c>
      <c r="K386" s="5" t="s">
        <v>24</v>
      </c>
      <c r="L386" s="4" t="s">
        <v>6375</v>
      </c>
      <c r="M386" s="55" t="s">
        <v>6376</v>
      </c>
      <c r="N386" s="56" t="str">
        <f>HYPERLINK("https://drive.google.com/file/d/1PIhSzyIHXPOnUQlyT0rxH7PPkvVcnup1/view?usp=drivesdk","385AIPRT2022")</f>
        <v>385AIPRT2022</v>
      </c>
      <c r="O386" s="4" t="s">
        <v>6363</v>
      </c>
    </row>
    <row r="387">
      <c r="A387" s="93">
        <v>386.0</v>
      </c>
      <c r="B387" s="93" t="s">
        <v>6373</v>
      </c>
      <c r="C387" s="93" t="s">
        <v>6377</v>
      </c>
      <c r="D387" s="93" t="str">
        <f t="shared" si="1"/>
        <v>Puran Chandra Mansingh</v>
      </c>
      <c r="E387" s="93" t="s">
        <v>6378</v>
      </c>
      <c r="F387" s="73" t="s">
        <v>4814</v>
      </c>
      <c r="G387" s="4" t="s">
        <v>22</v>
      </c>
      <c r="H387" s="4">
        <v>2022.0</v>
      </c>
      <c r="I387" s="53" t="str">
        <f t="shared" si="2"/>
        <v>386AIPRT2022</v>
      </c>
      <c r="J387" s="54" t="s">
        <v>4815</v>
      </c>
      <c r="K387" s="5" t="s">
        <v>24</v>
      </c>
      <c r="L387" s="4" t="s">
        <v>6379</v>
      </c>
      <c r="M387" s="55" t="s">
        <v>6380</v>
      </c>
      <c r="N387" s="56" t="str">
        <f>HYPERLINK("https://drive.google.com/file/d/13AKnOfl50wzVpiViAf2L3FJBJOhiWNDJ/view?usp=drivesdk","386AIPRT2022")</f>
        <v>386AIPRT2022</v>
      </c>
      <c r="O387" s="4" t="s">
        <v>6363</v>
      </c>
    </row>
    <row r="388">
      <c r="A388" s="93">
        <v>387.0</v>
      </c>
      <c r="B388" s="93" t="s">
        <v>6381</v>
      </c>
      <c r="C388" s="93" t="s">
        <v>6381</v>
      </c>
      <c r="D388" s="93" t="str">
        <f t="shared" si="1"/>
        <v>Sukant S</v>
      </c>
      <c r="E388" s="93" t="s">
        <v>6382</v>
      </c>
      <c r="F388" s="73" t="s">
        <v>4814</v>
      </c>
      <c r="G388" s="4" t="s">
        <v>22</v>
      </c>
      <c r="H388" s="4">
        <v>2022.0</v>
      </c>
      <c r="I388" s="53" t="str">
        <f t="shared" si="2"/>
        <v>387AIPRT2022</v>
      </c>
      <c r="J388" s="54" t="s">
        <v>4815</v>
      </c>
      <c r="K388" s="5" t="s">
        <v>24</v>
      </c>
      <c r="L388" s="4" t="s">
        <v>6383</v>
      </c>
      <c r="M388" s="55" t="s">
        <v>6384</v>
      </c>
      <c r="N388" s="56" t="str">
        <f>HYPERLINK("https://drive.google.com/file/d/1V4h0pOHZZ-ewyoECDiMzJFnZS15TlGgs/view?usp=drivesdk","387AIPRT2022")</f>
        <v>387AIPRT2022</v>
      </c>
      <c r="O388" s="4" t="s">
        <v>6363</v>
      </c>
    </row>
    <row r="389">
      <c r="A389" s="93">
        <v>388.0</v>
      </c>
      <c r="B389" s="93" t="s">
        <v>6385</v>
      </c>
      <c r="C389" s="93" t="s">
        <v>6385</v>
      </c>
      <c r="D389" s="93" t="str">
        <f t="shared" si="1"/>
        <v>Sanskruti Sunil Thorat</v>
      </c>
      <c r="E389" s="93" t="s">
        <v>6386</v>
      </c>
      <c r="F389" s="73" t="s">
        <v>4814</v>
      </c>
      <c r="G389" s="4" t="s">
        <v>22</v>
      </c>
      <c r="H389" s="4">
        <v>2022.0</v>
      </c>
      <c r="I389" s="53" t="str">
        <f t="shared" si="2"/>
        <v>388AIPRT2022</v>
      </c>
      <c r="J389" s="54" t="s">
        <v>4815</v>
      </c>
      <c r="K389" s="5" t="s">
        <v>24</v>
      </c>
      <c r="L389" s="4" t="s">
        <v>6387</v>
      </c>
      <c r="M389" s="55" t="s">
        <v>6388</v>
      </c>
      <c r="N389" s="56" t="str">
        <f>HYPERLINK("https://drive.google.com/file/d/1b-zmdBYghk-zcY-GenN4Xz3q1RpkJezj/view?usp=drivesdk","388AIPRT2022")</f>
        <v>388AIPRT2022</v>
      </c>
      <c r="O389" s="4" t="s">
        <v>6363</v>
      </c>
    </row>
    <row r="390">
      <c r="A390" s="93">
        <v>389.0</v>
      </c>
      <c r="B390" s="93" t="s">
        <v>6389</v>
      </c>
      <c r="C390" s="93" t="s">
        <v>6390</v>
      </c>
      <c r="D390" s="93" t="str">
        <f t="shared" si="1"/>
        <v>Miruthyan Jayan</v>
      </c>
      <c r="E390" s="93" t="s">
        <v>6391</v>
      </c>
      <c r="F390" s="73" t="s">
        <v>4814</v>
      </c>
      <c r="G390" s="4" t="s">
        <v>22</v>
      </c>
      <c r="H390" s="4">
        <v>2022.0</v>
      </c>
      <c r="I390" s="53" t="str">
        <f t="shared" si="2"/>
        <v>389AIPRT2022</v>
      </c>
      <c r="J390" s="54" t="s">
        <v>4815</v>
      </c>
      <c r="K390" s="5" t="s">
        <v>24</v>
      </c>
      <c r="L390" s="4" t="s">
        <v>6392</v>
      </c>
      <c r="M390" s="55" t="s">
        <v>6393</v>
      </c>
      <c r="N390" s="56" t="str">
        <f>HYPERLINK("https://drive.google.com/file/d/1PkMzSUx7yPejINer2jFd-cdZAbW8up7h/view?usp=drivesdk","389AIPRT2022")</f>
        <v>389AIPRT2022</v>
      </c>
      <c r="O390" s="4" t="s">
        <v>6363</v>
      </c>
    </row>
    <row r="391">
      <c r="A391" s="93">
        <v>390.0</v>
      </c>
      <c r="B391" s="93" t="s">
        <v>6389</v>
      </c>
      <c r="C391" s="93" t="s">
        <v>6394</v>
      </c>
      <c r="D391" s="93" t="str">
        <f t="shared" si="1"/>
        <v>Sunil N</v>
      </c>
      <c r="E391" s="93" t="s">
        <v>6395</v>
      </c>
      <c r="F391" s="73" t="s">
        <v>4814</v>
      </c>
      <c r="G391" s="4" t="s">
        <v>22</v>
      </c>
      <c r="H391" s="4">
        <v>2022.0</v>
      </c>
      <c r="I391" s="53" t="str">
        <f t="shared" si="2"/>
        <v>390AIPRT2022</v>
      </c>
      <c r="J391" s="54" t="s">
        <v>4815</v>
      </c>
      <c r="K391" s="5" t="s">
        <v>24</v>
      </c>
      <c r="L391" s="4" t="s">
        <v>6396</v>
      </c>
      <c r="M391" s="55" t="s">
        <v>6397</v>
      </c>
      <c r="N391" s="56" t="str">
        <f>HYPERLINK("https://drive.google.com/file/d/1LUazEbN1nmllgMql01PGM8ny6KtPqEBs/view?usp=drivesdk","390AIPRT2022")</f>
        <v>390AIPRT2022</v>
      </c>
      <c r="O391" s="4" t="s">
        <v>6398</v>
      </c>
    </row>
    <row r="392">
      <c r="A392" s="93">
        <v>391.0</v>
      </c>
      <c r="B392" s="93" t="s">
        <v>6399</v>
      </c>
      <c r="C392" s="93" t="s">
        <v>6399</v>
      </c>
      <c r="D392" s="93" t="str">
        <f t="shared" si="1"/>
        <v>Saquelain Mokhtar</v>
      </c>
      <c r="E392" s="93" t="s">
        <v>6400</v>
      </c>
      <c r="F392" s="73" t="s">
        <v>4814</v>
      </c>
      <c r="G392" s="4" t="s">
        <v>22</v>
      </c>
      <c r="H392" s="4">
        <v>2022.0</v>
      </c>
      <c r="I392" s="53" t="str">
        <f t="shared" si="2"/>
        <v>391AIPRT2022</v>
      </c>
      <c r="J392" s="54" t="s">
        <v>4815</v>
      </c>
      <c r="K392" s="5" t="s">
        <v>24</v>
      </c>
      <c r="L392" s="4" t="s">
        <v>6401</v>
      </c>
      <c r="M392" s="55" t="s">
        <v>6402</v>
      </c>
      <c r="N392" s="56" t="str">
        <f>HYPERLINK("https://drive.google.com/file/d/1HANvGIl0o7Bir6Av7LJ6Rg2bbyVWtAta/view?usp=drivesdk","391AIPRT2022")</f>
        <v>391AIPRT2022</v>
      </c>
      <c r="O392" s="4" t="s">
        <v>6398</v>
      </c>
    </row>
    <row r="393">
      <c r="A393" s="93">
        <v>392.0</v>
      </c>
      <c r="B393" s="93" t="s">
        <v>6403</v>
      </c>
      <c r="C393" s="93" t="s">
        <v>6403</v>
      </c>
      <c r="D393" s="93" t="str">
        <f t="shared" si="1"/>
        <v>Hari Prasath</v>
      </c>
      <c r="E393" s="93" t="s">
        <v>6404</v>
      </c>
      <c r="F393" s="73" t="s">
        <v>4814</v>
      </c>
      <c r="G393" s="4" t="s">
        <v>22</v>
      </c>
      <c r="H393" s="4">
        <v>2022.0</v>
      </c>
      <c r="I393" s="53" t="str">
        <f t="shared" si="2"/>
        <v>392AIPRT2022</v>
      </c>
      <c r="J393" s="54" t="s">
        <v>4815</v>
      </c>
      <c r="K393" s="5" t="s">
        <v>24</v>
      </c>
      <c r="L393" s="4" t="s">
        <v>6405</v>
      </c>
      <c r="M393" s="55" t="s">
        <v>6406</v>
      </c>
      <c r="N393" s="56" t="str">
        <f>HYPERLINK("https://drive.google.com/file/d/1k4Pc9avw7cp_kuLpmFpQ0H93ySRquWZY/view?usp=drivesdk","392AIPRT2022")</f>
        <v>392AIPRT2022</v>
      </c>
      <c r="O393" s="4" t="s">
        <v>6398</v>
      </c>
    </row>
    <row r="394">
      <c r="A394" s="93">
        <v>393.0</v>
      </c>
      <c r="B394" s="93" t="s">
        <v>6407</v>
      </c>
      <c r="C394" s="93" t="s">
        <v>6407</v>
      </c>
      <c r="D394" s="93" t="str">
        <f t="shared" si="1"/>
        <v>Ashish Pratap</v>
      </c>
      <c r="E394" s="93" t="s">
        <v>6408</v>
      </c>
      <c r="F394" s="73" t="s">
        <v>4814</v>
      </c>
      <c r="G394" s="4" t="s">
        <v>22</v>
      </c>
      <c r="H394" s="4">
        <v>2022.0</v>
      </c>
      <c r="I394" s="53" t="str">
        <f t="shared" si="2"/>
        <v>393AIPRT2022</v>
      </c>
      <c r="J394" s="54" t="s">
        <v>4815</v>
      </c>
      <c r="K394" s="5" t="s">
        <v>24</v>
      </c>
      <c r="L394" s="4" t="s">
        <v>6409</v>
      </c>
      <c r="M394" s="55" t="s">
        <v>6410</v>
      </c>
      <c r="N394" s="56" t="str">
        <f>HYPERLINK("https://drive.google.com/file/d/10u8U-J1uVy8CuBlWveDkSKG2ZbC5IQEc/view?usp=drivesdk","393AIPRT2022")</f>
        <v>393AIPRT2022</v>
      </c>
      <c r="O394" s="4" t="s">
        <v>6398</v>
      </c>
    </row>
    <row r="395">
      <c r="A395" s="93">
        <v>394.0</v>
      </c>
      <c r="B395" s="93" t="s">
        <v>6411</v>
      </c>
      <c r="C395" s="93" t="s">
        <v>6411</v>
      </c>
      <c r="D395" s="93" t="str">
        <f t="shared" si="1"/>
        <v>Bikash Mohanty</v>
      </c>
      <c r="E395" s="93" t="s">
        <v>6412</v>
      </c>
      <c r="F395" s="73" t="s">
        <v>4814</v>
      </c>
      <c r="G395" s="4" t="s">
        <v>22</v>
      </c>
      <c r="H395" s="4">
        <v>2022.0</v>
      </c>
      <c r="I395" s="53" t="str">
        <f t="shared" si="2"/>
        <v>394AIPRT2022</v>
      </c>
      <c r="J395" s="54" t="s">
        <v>4815</v>
      </c>
      <c r="K395" s="5" t="s">
        <v>24</v>
      </c>
      <c r="L395" s="4" t="s">
        <v>6413</v>
      </c>
      <c r="M395" s="55" t="s">
        <v>6414</v>
      </c>
      <c r="N395" s="56" t="str">
        <f>HYPERLINK("https://drive.google.com/file/d/10iJ4h1QCuJ1qKVabn-fcSo88mxeom5v4/view?usp=drivesdk","394AIPRT2022")</f>
        <v>394AIPRT2022</v>
      </c>
      <c r="O395" s="4" t="s">
        <v>6398</v>
      </c>
    </row>
    <row r="396">
      <c r="A396" s="93">
        <v>395.0</v>
      </c>
      <c r="B396" s="93" t="s">
        <v>6415</v>
      </c>
      <c r="C396" s="93" t="s">
        <v>6416</v>
      </c>
      <c r="D396" s="93" t="str">
        <f t="shared" si="1"/>
        <v>Ishan Pandey</v>
      </c>
      <c r="E396" s="93" t="s">
        <v>6417</v>
      </c>
      <c r="F396" s="73" t="s">
        <v>4814</v>
      </c>
      <c r="G396" s="4" t="s">
        <v>22</v>
      </c>
      <c r="H396" s="4">
        <v>2022.0</v>
      </c>
      <c r="I396" s="53" t="str">
        <f t="shared" si="2"/>
        <v>395AIPRT2022</v>
      </c>
      <c r="J396" s="54" t="s">
        <v>4815</v>
      </c>
      <c r="K396" s="5" t="s">
        <v>24</v>
      </c>
      <c r="L396" s="4" t="s">
        <v>6418</v>
      </c>
      <c r="M396" s="55" t="s">
        <v>6419</v>
      </c>
      <c r="N396" s="56" t="str">
        <f>HYPERLINK("https://drive.google.com/file/d/1tCczBGNKVKantc9FdRYP_GJPiL4DranT/view?usp=drivesdk","395AIPRT2022")</f>
        <v>395AIPRT2022</v>
      </c>
      <c r="O396" s="4" t="s">
        <v>6398</v>
      </c>
    </row>
    <row r="397">
      <c r="A397" s="93">
        <v>396.0</v>
      </c>
      <c r="B397" s="93" t="s">
        <v>6415</v>
      </c>
      <c r="C397" s="93" t="s">
        <v>6420</v>
      </c>
      <c r="D397" s="93" t="str">
        <f t="shared" si="1"/>
        <v>Mansi Sharma</v>
      </c>
      <c r="E397" s="93" t="s">
        <v>6421</v>
      </c>
      <c r="F397" s="73" t="s">
        <v>4814</v>
      </c>
      <c r="G397" s="4" t="s">
        <v>22</v>
      </c>
      <c r="H397" s="4">
        <v>2022.0</v>
      </c>
      <c r="I397" s="53" t="str">
        <f t="shared" si="2"/>
        <v>396AIPRT2022</v>
      </c>
      <c r="J397" s="54" t="s">
        <v>4815</v>
      </c>
      <c r="K397" s="5" t="s">
        <v>24</v>
      </c>
      <c r="L397" s="4" t="s">
        <v>6422</v>
      </c>
      <c r="M397" s="55" t="s">
        <v>6423</v>
      </c>
      <c r="N397" s="56" t="str">
        <f>HYPERLINK("https://drive.google.com/file/d/1nh4lHN5r6ZMvondscHMH9hMqiBpO1Pa7/view?usp=drivesdk","396AIPRT2022")</f>
        <v>396AIPRT2022</v>
      </c>
      <c r="O397" s="4" t="s">
        <v>6398</v>
      </c>
    </row>
    <row r="398">
      <c r="A398" s="93">
        <v>397.0</v>
      </c>
      <c r="B398" s="93" t="s">
        <v>6424</v>
      </c>
      <c r="C398" s="93" t="s">
        <v>6424</v>
      </c>
      <c r="D398" s="93" t="str">
        <f t="shared" si="1"/>
        <v>Rajneesh Chaudhary Iiit Dharwad</v>
      </c>
      <c r="E398" s="93" t="s">
        <v>6425</v>
      </c>
      <c r="F398" s="73" t="s">
        <v>4814</v>
      </c>
      <c r="G398" s="4" t="s">
        <v>22</v>
      </c>
      <c r="H398" s="4">
        <v>2022.0</v>
      </c>
      <c r="I398" s="53" t="str">
        <f t="shared" si="2"/>
        <v>397AIPRT2022</v>
      </c>
      <c r="J398" s="54" t="s">
        <v>4815</v>
      </c>
      <c r="K398" s="5" t="s">
        <v>24</v>
      </c>
      <c r="L398" s="4" t="s">
        <v>6426</v>
      </c>
      <c r="M398" s="55" t="s">
        <v>6427</v>
      </c>
      <c r="N398" s="56" t="str">
        <f>HYPERLINK("https://drive.google.com/file/d/1U20CtsuZtn3_AEVlzHsk_rm082AfxOiZ/view?usp=drivesdk","397AIPRT2022")</f>
        <v>397AIPRT2022</v>
      </c>
      <c r="O398" s="4" t="s">
        <v>6428</v>
      </c>
    </row>
    <row r="399">
      <c r="A399" s="93">
        <v>398.0</v>
      </c>
      <c r="B399" s="93" t="s">
        <v>6429</v>
      </c>
      <c r="C399" s="93" t="s">
        <v>6429</v>
      </c>
      <c r="D399" s="93" t="str">
        <f t="shared" si="1"/>
        <v>Parul Mishra</v>
      </c>
      <c r="E399" s="93" t="s">
        <v>6430</v>
      </c>
      <c r="F399" s="73" t="s">
        <v>4814</v>
      </c>
      <c r="G399" s="4" t="s">
        <v>22</v>
      </c>
      <c r="H399" s="4">
        <v>2022.0</v>
      </c>
      <c r="I399" s="53" t="str">
        <f t="shared" si="2"/>
        <v>398AIPRT2022</v>
      </c>
      <c r="J399" s="54" t="s">
        <v>4815</v>
      </c>
      <c r="K399" s="5" t="s">
        <v>24</v>
      </c>
      <c r="L399" s="4" t="s">
        <v>6431</v>
      </c>
      <c r="M399" s="55" t="s">
        <v>6432</v>
      </c>
      <c r="N399" s="56" t="str">
        <f>HYPERLINK("https://drive.google.com/file/d/1amYU25UE5rsDQy7JH3r_L-_D330yCSGv/view?usp=drivesdk","398AIPRT2022")</f>
        <v>398AIPRT2022</v>
      </c>
      <c r="O399" s="4" t="s">
        <v>6428</v>
      </c>
    </row>
    <row r="400">
      <c r="A400" s="93">
        <v>399.0</v>
      </c>
      <c r="B400" s="93" t="s">
        <v>6433</v>
      </c>
      <c r="C400" s="93" t="s">
        <v>6433</v>
      </c>
      <c r="D400" s="93" t="str">
        <f t="shared" si="1"/>
        <v>Mourya Rashmi</v>
      </c>
      <c r="E400" s="93" t="s">
        <v>6434</v>
      </c>
      <c r="F400" s="73" t="s">
        <v>4814</v>
      </c>
      <c r="G400" s="4" t="s">
        <v>22</v>
      </c>
      <c r="H400" s="4">
        <v>2022.0</v>
      </c>
      <c r="I400" s="53" t="str">
        <f t="shared" si="2"/>
        <v>399AIPRT2022</v>
      </c>
      <c r="J400" s="54" t="s">
        <v>4815</v>
      </c>
      <c r="K400" s="5" t="s">
        <v>24</v>
      </c>
      <c r="L400" s="4" t="s">
        <v>6435</v>
      </c>
      <c r="M400" s="55" t="s">
        <v>6436</v>
      </c>
      <c r="N400" s="56" t="str">
        <f>HYPERLINK("https://drive.google.com/file/d/1TUMnmkre80EH5mwBdeXGC4biMByPLzyN/view?usp=drivesdk","399AIPRT2022")</f>
        <v>399AIPRT2022</v>
      </c>
      <c r="O400" s="4" t="s">
        <v>6428</v>
      </c>
    </row>
    <row r="401">
      <c r="A401" s="93">
        <v>400.0</v>
      </c>
      <c r="B401" s="93" t="s">
        <v>6437</v>
      </c>
      <c r="C401" s="93" t="s">
        <v>6437</v>
      </c>
      <c r="D401" s="93" t="str">
        <f t="shared" si="1"/>
        <v>Koushek S Menon</v>
      </c>
      <c r="E401" s="93" t="s">
        <v>6438</v>
      </c>
      <c r="F401" s="73" t="s">
        <v>4814</v>
      </c>
      <c r="G401" s="4" t="s">
        <v>22</v>
      </c>
      <c r="H401" s="4">
        <v>2022.0</v>
      </c>
      <c r="I401" s="53" t="str">
        <f t="shared" si="2"/>
        <v>400AIPRT2022</v>
      </c>
      <c r="J401" s="54" t="s">
        <v>4815</v>
      </c>
      <c r="K401" s="5" t="s">
        <v>24</v>
      </c>
      <c r="L401" s="4" t="s">
        <v>6439</v>
      </c>
      <c r="M401" s="55" t="s">
        <v>6440</v>
      </c>
      <c r="N401" s="56" t="str">
        <f>HYPERLINK("https://drive.google.com/file/d/1yO7MsZKJf1U_ga-T1TBfKE1hltxPSJic/view?usp=drivesdk","400AIPRT2022")</f>
        <v>400AIPRT2022</v>
      </c>
      <c r="O401" s="4" t="s">
        <v>6428</v>
      </c>
    </row>
    <row r="402">
      <c r="A402" s="93">
        <v>401.0</v>
      </c>
      <c r="B402" s="93" t="s">
        <v>6441</v>
      </c>
      <c r="C402" s="93" t="s">
        <v>6441</v>
      </c>
      <c r="D402" s="93" t="str">
        <f t="shared" si="1"/>
        <v>Aman Kumar Singh</v>
      </c>
      <c r="E402" s="93" t="s">
        <v>6442</v>
      </c>
      <c r="F402" s="73" t="s">
        <v>4814</v>
      </c>
      <c r="G402" s="4" t="s">
        <v>22</v>
      </c>
      <c r="H402" s="4">
        <v>2022.0</v>
      </c>
      <c r="I402" s="53" t="str">
        <f t="shared" si="2"/>
        <v>401AIPRT2022</v>
      </c>
      <c r="J402" s="54" t="s">
        <v>4815</v>
      </c>
      <c r="K402" s="5" t="s">
        <v>24</v>
      </c>
      <c r="L402" s="4" t="s">
        <v>6443</v>
      </c>
      <c r="M402" s="55" t="s">
        <v>6444</v>
      </c>
      <c r="N402" s="56" t="str">
        <f>HYPERLINK("https://drive.google.com/file/d/1npsYqi9VK_6syp38VaCdBEbTt3Ef7qwJ/view?usp=drivesdk","401AIPRT2022")</f>
        <v>401AIPRT2022</v>
      </c>
      <c r="O402" s="4" t="s">
        <v>6428</v>
      </c>
    </row>
    <row r="403">
      <c r="A403" s="93">
        <v>402.0</v>
      </c>
      <c r="B403" s="93" t="s">
        <v>6445</v>
      </c>
      <c r="C403" s="93" t="s">
        <v>6445</v>
      </c>
      <c r="D403" s="93" t="str">
        <f t="shared" si="1"/>
        <v>Rajlakshmi Kumari</v>
      </c>
      <c r="E403" s="93" t="s">
        <v>6446</v>
      </c>
      <c r="F403" s="73" t="s">
        <v>4814</v>
      </c>
      <c r="G403" s="4" t="s">
        <v>22</v>
      </c>
      <c r="H403" s="4">
        <v>2022.0</v>
      </c>
      <c r="I403" s="53" t="str">
        <f t="shared" si="2"/>
        <v>402AIPRT2022</v>
      </c>
      <c r="J403" s="54" t="s">
        <v>4815</v>
      </c>
      <c r="K403" s="5" t="s">
        <v>24</v>
      </c>
      <c r="L403" s="4" t="s">
        <v>6447</v>
      </c>
      <c r="M403" s="55" t="s">
        <v>6448</v>
      </c>
      <c r="N403" s="56" t="str">
        <f>HYPERLINK("https://drive.google.com/file/d/1w7dmoyf7rNr96cxYmvChMJAZ2eZvKJh0/view?usp=drivesdk","402AIPRT2022")</f>
        <v>402AIPRT2022</v>
      </c>
      <c r="O403" s="4" t="s">
        <v>6428</v>
      </c>
    </row>
    <row r="404">
      <c r="A404" s="93">
        <v>403.0</v>
      </c>
      <c r="B404" s="93" t="s">
        <v>1675</v>
      </c>
      <c r="C404" s="93" t="s">
        <v>1676</v>
      </c>
      <c r="D404" s="93" t="str">
        <f t="shared" si="1"/>
        <v>Outreach Parsec</v>
      </c>
      <c r="E404" s="93" t="s">
        <v>1677</v>
      </c>
      <c r="F404" s="73" t="s">
        <v>4814</v>
      </c>
      <c r="G404" s="4" t="s">
        <v>22</v>
      </c>
      <c r="H404" s="4">
        <v>2022.0</v>
      </c>
      <c r="I404" s="53" t="str">
        <f t="shared" si="2"/>
        <v>403AIPRT2022</v>
      </c>
      <c r="J404" s="54" t="s">
        <v>4815</v>
      </c>
      <c r="K404" s="5" t="s">
        <v>24</v>
      </c>
      <c r="L404" s="4" t="s">
        <v>6449</v>
      </c>
      <c r="M404" s="55" t="s">
        <v>6450</v>
      </c>
      <c r="N404" s="56" t="str">
        <f>HYPERLINK("https://drive.google.com/file/d/1_sPGmDn9agC4lo_WD9sroIzsfto9Hf3g/view?usp=drivesdk","403AIPRT2022")</f>
        <v>403AIPRT2022</v>
      </c>
      <c r="O404" s="4" t="s">
        <v>6428</v>
      </c>
    </row>
    <row r="405">
      <c r="A405" s="93">
        <v>404.0</v>
      </c>
      <c r="B405" s="93" t="s">
        <v>4755</v>
      </c>
      <c r="C405" s="93" t="s">
        <v>4755</v>
      </c>
      <c r="D405" s="93" t="str">
        <f t="shared" si="1"/>
        <v>Radhika</v>
      </c>
      <c r="E405" s="93" t="s">
        <v>4756</v>
      </c>
      <c r="F405" s="73" t="s">
        <v>4814</v>
      </c>
      <c r="G405" s="4" t="s">
        <v>22</v>
      </c>
      <c r="H405" s="4">
        <v>2022.0</v>
      </c>
      <c r="I405" s="53" t="str">
        <f t="shared" si="2"/>
        <v>404AIPRT2022</v>
      </c>
      <c r="J405" s="54" t="s">
        <v>4815</v>
      </c>
      <c r="K405" s="5" t="s">
        <v>24</v>
      </c>
      <c r="L405" s="4" t="s">
        <v>6451</v>
      </c>
      <c r="M405" s="55" t="s">
        <v>6452</v>
      </c>
      <c r="N405" s="56" t="str">
        <f>HYPERLINK("https://drive.google.com/file/d/1b0wO4iR18Rv1Xm5eihwcJcpX0-40Xbyu/view?usp=drivesdk","404AIPRT2022")</f>
        <v>404AIPRT2022</v>
      </c>
      <c r="O405" s="4" t="s">
        <v>6453</v>
      </c>
    </row>
    <row r="406">
      <c r="A406" s="93">
        <v>405.0</v>
      </c>
      <c r="B406" s="93" t="s">
        <v>6454</v>
      </c>
      <c r="C406" s="93" t="s">
        <v>6454</v>
      </c>
      <c r="D406" s="93" t="str">
        <f t="shared" si="1"/>
        <v>Shubham Tiwari</v>
      </c>
      <c r="E406" s="93" t="s">
        <v>6455</v>
      </c>
      <c r="F406" s="73" t="s">
        <v>4814</v>
      </c>
      <c r="G406" s="4" t="s">
        <v>22</v>
      </c>
      <c r="H406" s="4">
        <v>2022.0</v>
      </c>
      <c r="I406" s="53" t="str">
        <f t="shared" si="2"/>
        <v>405AIPRT2022</v>
      </c>
      <c r="J406" s="54" t="s">
        <v>4815</v>
      </c>
      <c r="K406" s="5" t="s">
        <v>24</v>
      </c>
      <c r="L406" s="4" t="s">
        <v>6456</v>
      </c>
      <c r="M406" s="55" t="s">
        <v>6457</v>
      </c>
      <c r="N406" s="56" t="str">
        <f>HYPERLINK("https://drive.google.com/file/d/1-hs4Hw-xy84lehIY3o-c4j9GNL7sNWss/view?usp=drivesdk","405AIPRT2022")</f>
        <v>405AIPRT2022</v>
      </c>
      <c r="O406" s="4" t="s">
        <v>6453</v>
      </c>
    </row>
    <row r="407">
      <c r="A407" s="93">
        <v>406.0</v>
      </c>
      <c r="B407" s="93" t="s">
        <v>6458</v>
      </c>
      <c r="C407" s="93" t="s">
        <v>3086</v>
      </c>
      <c r="D407" s="93" t="str">
        <f t="shared" si="1"/>
        <v>Surzith</v>
      </c>
      <c r="E407" s="93" t="s">
        <v>3087</v>
      </c>
      <c r="F407" s="73" t="s">
        <v>4814</v>
      </c>
      <c r="G407" s="4" t="s">
        <v>22</v>
      </c>
      <c r="H407" s="4">
        <v>2022.0</v>
      </c>
      <c r="I407" s="53" t="str">
        <f t="shared" si="2"/>
        <v>406AIPRT2022</v>
      </c>
      <c r="J407" s="54" t="s">
        <v>4815</v>
      </c>
      <c r="K407" s="5" t="s">
        <v>24</v>
      </c>
      <c r="L407" s="4" t="s">
        <v>6459</v>
      </c>
      <c r="M407" s="55" t="s">
        <v>6460</v>
      </c>
      <c r="N407" s="56" t="str">
        <f>HYPERLINK("https://drive.google.com/file/d/1jY48eQ6SS_K29NGTI9wvQTZx00FXp-Db/view?usp=drivesdk","406AIPRT2022")</f>
        <v>406AIPRT2022</v>
      </c>
      <c r="O407" s="4" t="s">
        <v>6453</v>
      </c>
    </row>
    <row r="408">
      <c r="K408" s="10"/>
    </row>
    <row r="409">
      <c r="K409" s="10"/>
    </row>
    <row r="410">
      <c r="K410" s="10"/>
    </row>
    <row r="411">
      <c r="K411" s="10"/>
    </row>
    <row r="412">
      <c r="K412" s="10"/>
    </row>
    <row r="413">
      <c r="K413" s="10"/>
    </row>
    <row r="414">
      <c r="K414" s="10"/>
    </row>
    <row r="415">
      <c r="K415" s="10"/>
    </row>
    <row r="416">
      <c r="K416" s="10"/>
    </row>
    <row r="417">
      <c r="K417" s="10"/>
    </row>
    <row r="418">
      <c r="K418" s="10"/>
    </row>
    <row r="419">
      <c r="K419" s="10"/>
    </row>
    <row r="420">
      <c r="K420" s="10"/>
    </row>
    <row r="421">
      <c r="K421" s="10"/>
    </row>
    <row r="422">
      <c r="K422" s="10"/>
    </row>
    <row r="423">
      <c r="K423" s="10"/>
    </row>
    <row r="424">
      <c r="K424" s="10"/>
    </row>
    <row r="425">
      <c r="K425" s="10"/>
    </row>
    <row r="426">
      <c r="K426" s="10"/>
    </row>
    <row r="427">
      <c r="K427" s="10"/>
    </row>
    <row r="428">
      <c r="K428" s="10"/>
    </row>
    <row r="429">
      <c r="K429" s="10"/>
    </row>
    <row r="430">
      <c r="K430" s="10"/>
    </row>
    <row r="431">
      <c r="K431" s="10"/>
    </row>
    <row r="432">
      <c r="K432" s="10"/>
    </row>
    <row r="433">
      <c r="K433" s="10"/>
    </row>
    <row r="434">
      <c r="K434" s="10"/>
    </row>
    <row r="435">
      <c r="K435" s="10"/>
    </row>
    <row r="436">
      <c r="K436" s="10"/>
    </row>
    <row r="437">
      <c r="K437" s="10"/>
    </row>
    <row r="438">
      <c r="K438" s="10"/>
    </row>
    <row r="439">
      <c r="K439" s="10"/>
    </row>
    <row r="440">
      <c r="K440" s="10"/>
    </row>
    <row r="441">
      <c r="K441" s="10"/>
    </row>
    <row r="442">
      <c r="K442" s="10"/>
    </row>
    <row r="443">
      <c r="K443" s="10"/>
    </row>
    <row r="444">
      <c r="K444" s="10"/>
    </row>
    <row r="445">
      <c r="K445" s="10"/>
    </row>
    <row r="446">
      <c r="K446" s="10"/>
    </row>
    <row r="447">
      <c r="K447" s="10"/>
    </row>
    <row r="448">
      <c r="K448" s="10"/>
    </row>
    <row r="449">
      <c r="K449" s="10"/>
    </row>
    <row r="450">
      <c r="K450" s="10"/>
    </row>
    <row r="451">
      <c r="K451" s="10"/>
    </row>
    <row r="452">
      <c r="K452" s="10"/>
    </row>
    <row r="453">
      <c r="K453" s="10"/>
    </row>
    <row r="454">
      <c r="K454" s="10"/>
    </row>
    <row r="455">
      <c r="K455" s="10"/>
    </row>
    <row r="456">
      <c r="K456" s="10"/>
    </row>
    <row r="457">
      <c r="K457" s="10"/>
    </row>
    <row r="458">
      <c r="K458" s="10"/>
    </row>
    <row r="459">
      <c r="K459" s="10"/>
    </row>
    <row r="460">
      <c r="K460" s="10"/>
    </row>
    <row r="461">
      <c r="K461" s="10"/>
    </row>
    <row r="462">
      <c r="K462" s="10"/>
    </row>
    <row r="463">
      <c r="K463" s="10"/>
    </row>
    <row r="464">
      <c r="K464" s="10"/>
    </row>
    <row r="465">
      <c r="K465" s="10"/>
    </row>
    <row r="466">
      <c r="K466" s="10"/>
    </row>
    <row r="467">
      <c r="K467" s="10"/>
    </row>
    <row r="468">
      <c r="K468" s="10"/>
    </row>
    <row r="469">
      <c r="K469" s="10"/>
    </row>
    <row r="470">
      <c r="K470" s="10"/>
    </row>
    <row r="471">
      <c r="K471" s="10"/>
    </row>
    <row r="472">
      <c r="K472" s="10"/>
    </row>
    <row r="473">
      <c r="K473" s="10"/>
    </row>
    <row r="474">
      <c r="K474" s="10"/>
    </row>
    <row r="475">
      <c r="K475" s="10"/>
    </row>
    <row r="476">
      <c r="K476" s="10"/>
    </row>
    <row r="477">
      <c r="K477" s="10"/>
    </row>
    <row r="478">
      <c r="K478" s="10"/>
    </row>
    <row r="479">
      <c r="K479" s="10"/>
    </row>
    <row r="480">
      <c r="K480" s="10"/>
    </row>
    <row r="481">
      <c r="K481" s="10"/>
    </row>
    <row r="482">
      <c r="K482" s="10"/>
    </row>
    <row r="483">
      <c r="K483" s="10"/>
    </row>
    <row r="484">
      <c r="K484" s="10"/>
    </row>
    <row r="485">
      <c r="K485" s="10"/>
    </row>
    <row r="486">
      <c r="K486" s="10"/>
    </row>
    <row r="487">
      <c r="K487" s="10"/>
    </row>
    <row r="488">
      <c r="K488" s="10"/>
    </row>
    <row r="489">
      <c r="K489" s="10"/>
    </row>
    <row r="490">
      <c r="K490" s="10"/>
    </row>
    <row r="491">
      <c r="K491" s="10"/>
    </row>
    <row r="492">
      <c r="K492" s="10"/>
    </row>
    <row r="493">
      <c r="K493" s="10"/>
    </row>
    <row r="494">
      <c r="K494" s="10"/>
    </row>
    <row r="495">
      <c r="K495" s="10"/>
    </row>
    <row r="496">
      <c r="K496" s="10"/>
    </row>
    <row r="497">
      <c r="K497" s="10"/>
    </row>
    <row r="498">
      <c r="K498" s="10"/>
    </row>
    <row r="499">
      <c r="K499" s="10"/>
    </row>
    <row r="500">
      <c r="K500" s="10"/>
    </row>
    <row r="501">
      <c r="K501" s="10"/>
    </row>
    <row r="502">
      <c r="K502" s="10"/>
    </row>
    <row r="503">
      <c r="K503" s="10"/>
    </row>
    <row r="504">
      <c r="K504" s="10"/>
    </row>
    <row r="505">
      <c r="K505" s="10"/>
    </row>
    <row r="506">
      <c r="K506" s="10"/>
    </row>
    <row r="507">
      <c r="K507" s="10"/>
    </row>
    <row r="508">
      <c r="K508" s="10"/>
    </row>
    <row r="509">
      <c r="K509" s="10"/>
    </row>
    <row r="510">
      <c r="K510" s="10"/>
    </row>
    <row r="511">
      <c r="K511" s="10"/>
    </row>
    <row r="512">
      <c r="K512" s="10"/>
    </row>
    <row r="513">
      <c r="K513" s="10"/>
    </row>
    <row r="514">
      <c r="K514" s="10"/>
    </row>
    <row r="515">
      <c r="K515" s="10"/>
    </row>
    <row r="516">
      <c r="K516" s="10"/>
    </row>
    <row r="517">
      <c r="K517" s="10"/>
    </row>
    <row r="518">
      <c r="K518" s="10"/>
    </row>
    <row r="519">
      <c r="K519" s="10"/>
    </row>
    <row r="520">
      <c r="K520" s="10"/>
    </row>
    <row r="521">
      <c r="K521" s="10"/>
    </row>
    <row r="522">
      <c r="K522" s="10"/>
    </row>
    <row r="523">
      <c r="K523" s="10"/>
    </row>
    <row r="524">
      <c r="K524" s="10"/>
    </row>
    <row r="525">
      <c r="K525" s="10"/>
    </row>
    <row r="526">
      <c r="K526" s="10"/>
    </row>
    <row r="527">
      <c r="K527" s="10"/>
    </row>
    <row r="528">
      <c r="K528" s="10"/>
    </row>
    <row r="529">
      <c r="K529" s="10"/>
    </row>
    <row r="530">
      <c r="K530" s="10"/>
    </row>
    <row r="531">
      <c r="K531" s="10"/>
    </row>
    <row r="532">
      <c r="K532" s="10"/>
    </row>
    <row r="533">
      <c r="K533" s="10"/>
    </row>
    <row r="534">
      <c r="K534" s="10"/>
    </row>
    <row r="535">
      <c r="K535" s="10"/>
    </row>
    <row r="536">
      <c r="K536" s="10"/>
    </row>
    <row r="537">
      <c r="K537" s="10"/>
    </row>
    <row r="538">
      <c r="K538" s="10"/>
    </row>
    <row r="539">
      <c r="K539" s="10"/>
    </row>
    <row r="540">
      <c r="K540" s="10"/>
    </row>
    <row r="541">
      <c r="K541" s="10"/>
    </row>
    <row r="542">
      <c r="K542" s="10"/>
    </row>
    <row r="543">
      <c r="K543" s="10"/>
    </row>
    <row r="544">
      <c r="K544" s="10"/>
    </row>
    <row r="545">
      <c r="K545" s="10"/>
    </row>
    <row r="546">
      <c r="K546" s="10"/>
    </row>
    <row r="547">
      <c r="K547" s="10"/>
    </row>
    <row r="548">
      <c r="K548" s="10"/>
    </row>
    <row r="549">
      <c r="K549" s="10"/>
    </row>
    <row r="550">
      <c r="K550" s="10"/>
    </row>
    <row r="551">
      <c r="K551" s="10"/>
    </row>
    <row r="552">
      <c r="K552" s="10"/>
    </row>
    <row r="553">
      <c r="K553" s="10"/>
    </row>
    <row r="554">
      <c r="K554" s="10"/>
    </row>
    <row r="555">
      <c r="K555" s="10"/>
    </row>
    <row r="556">
      <c r="K556" s="10"/>
    </row>
    <row r="557">
      <c r="K557" s="10"/>
    </row>
    <row r="558">
      <c r="K558" s="10"/>
    </row>
    <row r="559">
      <c r="K559" s="10"/>
    </row>
    <row r="560">
      <c r="K560" s="10"/>
    </row>
    <row r="561">
      <c r="K561" s="10"/>
    </row>
    <row r="562">
      <c r="K562" s="10"/>
    </row>
    <row r="563">
      <c r="K563" s="10"/>
    </row>
    <row r="564">
      <c r="K564" s="10"/>
    </row>
    <row r="565">
      <c r="K565" s="10"/>
    </row>
    <row r="566">
      <c r="K566" s="10"/>
    </row>
    <row r="567">
      <c r="K567" s="10"/>
    </row>
    <row r="568">
      <c r="K568" s="10"/>
    </row>
    <row r="569">
      <c r="K569" s="10"/>
    </row>
    <row r="570">
      <c r="K570" s="10"/>
    </row>
    <row r="571">
      <c r="K571" s="10"/>
    </row>
    <row r="572">
      <c r="K572" s="10"/>
    </row>
    <row r="573">
      <c r="K573" s="10"/>
    </row>
    <row r="574">
      <c r="K574" s="10"/>
    </row>
    <row r="575">
      <c r="K575" s="10"/>
    </row>
    <row r="576">
      <c r="K576" s="10"/>
    </row>
    <row r="577">
      <c r="K577" s="10"/>
    </row>
    <row r="578">
      <c r="K578" s="10"/>
    </row>
    <row r="579">
      <c r="K579" s="10"/>
    </row>
    <row r="580">
      <c r="K580" s="10"/>
    </row>
    <row r="581">
      <c r="K581" s="10"/>
    </row>
    <row r="582">
      <c r="K582" s="10"/>
    </row>
    <row r="583">
      <c r="K583" s="10"/>
    </row>
    <row r="584">
      <c r="K584" s="10"/>
    </row>
    <row r="585">
      <c r="K585" s="10"/>
    </row>
    <row r="586">
      <c r="K586" s="10"/>
    </row>
    <row r="587">
      <c r="K587" s="10"/>
    </row>
    <row r="588">
      <c r="K588" s="10"/>
    </row>
    <row r="589">
      <c r="K589" s="10"/>
    </row>
    <row r="590">
      <c r="K590" s="10"/>
    </row>
    <row r="591">
      <c r="K591" s="10"/>
    </row>
    <row r="592">
      <c r="K592" s="10"/>
    </row>
    <row r="593">
      <c r="K593" s="10"/>
    </row>
    <row r="594">
      <c r="K594" s="10"/>
    </row>
    <row r="595">
      <c r="K595" s="10"/>
    </row>
    <row r="596">
      <c r="K596" s="10"/>
    </row>
    <row r="597">
      <c r="K597" s="10"/>
    </row>
    <row r="598">
      <c r="K598" s="10"/>
    </row>
    <row r="599">
      <c r="K599" s="10"/>
    </row>
    <row r="600">
      <c r="K600" s="10"/>
    </row>
    <row r="601">
      <c r="K601" s="10"/>
    </row>
    <row r="602">
      <c r="K602" s="10"/>
    </row>
    <row r="603">
      <c r="K603" s="10"/>
    </row>
    <row r="604">
      <c r="K604" s="10"/>
    </row>
    <row r="605">
      <c r="K605" s="10"/>
    </row>
    <row r="606">
      <c r="K606" s="10"/>
    </row>
    <row r="607">
      <c r="K607" s="10"/>
    </row>
    <row r="608">
      <c r="K608" s="10"/>
    </row>
    <row r="609">
      <c r="K609" s="10"/>
    </row>
    <row r="610">
      <c r="K610" s="10"/>
    </row>
    <row r="611">
      <c r="K611" s="10"/>
    </row>
    <row r="612">
      <c r="K612" s="10"/>
    </row>
    <row r="613">
      <c r="K613" s="10"/>
    </row>
    <row r="614">
      <c r="K614" s="10"/>
    </row>
    <row r="615">
      <c r="K615" s="10"/>
    </row>
    <row r="616">
      <c r="K616" s="10"/>
    </row>
    <row r="617">
      <c r="K617" s="10"/>
    </row>
    <row r="618">
      <c r="K618" s="10"/>
    </row>
    <row r="619">
      <c r="K619" s="10"/>
    </row>
    <row r="620">
      <c r="K620" s="10"/>
    </row>
    <row r="621">
      <c r="K621" s="10"/>
    </row>
    <row r="622">
      <c r="K622" s="10"/>
    </row>
    <row r="623">
      <c r="K623" s="10"/>
    </row>
    <row r="624">
      <c r="K624" s="10"/>
    </row>
    <row r="625">
      <c r="K625" s="10"/>
    </row>
    <row r="626">
      <c r="K626" s="10"/>
    </row>
    <row r="627">
      <c r="K627" s="10"/>
    </row>
    <row r="628">
      <c r="K628" s="10"/>
    </row>
    <row r="629">
      <c r="K629" s="10"/>
    </row>
    <row r="630">
      <c r="K630" s="10"/>
    </row>
    <row r="631">
      <c r="K631" s="10"/>
    </row>
    <row r="632">
      <c r="K632" s="10"/>
    </row>
    <row r="633">
      <c r="K633" s="10"/>
    </row>
    <row r="634">
      <c r="K634" s="10"/>
    </row>
    <row r="635">
      <c r="K635" s="10"/>
    </row>
    <row r="636">
      <c r="K636" s="10"/>
    </row>
    <row r="637">
      <c r="K637" s="10"/>
    </row>
    <row r="638">
      <c r="K638" s="10"/>
    </row>
    <row r="639">
      <c r="K639" s="10"/>
    </row>
    <row r="640">
      <c r="K640" s="10"/>
    </row>
    <row r="641">
      <c r="K641" s="10"/>
    </row>
    <row r="642">
      <c r="K642" s="10"/>
    </row>
    <row r="643">
      <c r="K643" s="10"/>
    </row>
    <row r="644">
      <c r="K644" s="10"/>
    </row>
    <row r="645">
      <c r="K645" s="10"/>
    </row>
    <row r="646">
      <c r="K646" s="10"/>
    </row>
    <row r="647">
      <c r="K647" s="10"/>
    </row>
    <row r="648">
      <c r="K648" s="10"/>
    </row>
    <row r="649">
      <c r="K649" s="10"/>
    </row>
    <row r="650">
      <c r="K650" s="10"/>
    </row>
    <row r="651">
      <c r="K651" s="10"/>
    </row>
    <row r="652">
      <c r="K652" s="10"/>
    </row>
    <row r="653">
      <c r="K653" s="10"/>
    </row>
    <row r="654">
      <c r="K654" s="10"/>
    </row>
    <row r="655">
      <c r="K655" s="10"/>
    </row>
    <row r="656">
      <c r="K656" s="10"/>
    </row>
    <row r="657">
      <c r="K657" s="10"/>
    </row>
    <row r="658">
      <c r="K658" s="10"/>
    </row>
    <row r="659">
      <c r="K659" s="10"/>
    </row>
    <row r="660">
      <c r="K660" s="10"/>
    </row>
    <row r="661">
      <c r="K661" s="10"/>
    </row>
    <row r="662">
      <c r="K662" s="10"/>
    </row>
    <row r="663">
      <c r="K663" s="10"/>
    </row>
    <row r="664">
      <c r="K664" s="10"/>
    </row>
    <row r="665">
      <c r="K665" s="10"/>
    </row>
    <row r="666">
      <c r="K666" s="10"/>
    </row>
    <row r="667">
      <c r="K667" s="10"/>
    </row>
    <row r="668">
      <c r="K668" s="10"/>
    </row>
    <row r="669">
      <c r="K669" s="10"/>
    </row>
    <row r="670">
      <c r="K670" s="10"/>
    </row>
    <row r="671">
      <c r="K671" s="10"/>
    </row>
    <row r="672">
      <c r="K672" s="10"/>
    </row>
    <row r="673">
      <c r="K673" s="10"/>
    </row>
    <row r="674">
      <c r="K674" s="10"/>
    </row>
    <row r="675">
      <c r="K675" s="10"/>
    </row>
    <row r="676">
      <c r="K676" s="10"/>
    </row>
    <row r="677">
      <c r="K677" s="10"/>
    </row>
    <row r="678">
      <c r="K678" s="10"/>
    </row>
    <row r="679">
      <c r="K679" s="10"/>
    </row>
    <row r="680">
      <c r="K680" s="10"/>
    </row>
    <row r="681">
      <c r="K681" s="10"/>
    </row>
    <row r="682">
      <c r="K682" s="10"/>
    </row>
    <row r="683">
      <c r="K683" s="10"/>
    </row>
    <row r="684">
      <c r="K684" s="10"/>
    </row>
    <row r="685">
      <c r="K685" s="10"/>
    </row>
    <row r="686">
      <c r="K686" s="10"/>
    </row>
    <row r="687">
      <c r="K687" s="10"/>
    </row>
    <row r="688">
      <c r="K688" s="10"/>
    </row>
    <row r="689">
      <c r="K689" s="10"/>
    </row>
    <row r="690">
      <c r="K690" s="10"/>
    </row>
    <row r="691">
      <c r="K691" s="10"/>
    </row>
    <row r="692">
      <c r="K692" s="10"/>
    </row>
    <row r="693">
      <c r="K693" s="10"/>
    </row>
    <row r="694">
      <c r="K694" s="10"/>
    </row>
    <row r="695">
      <c r="K695" s="10"/>
    </row>
    <row r="696">
      <c r="K696" s="10"/>
    </row>
    <row r="697">
      <c r="K697" s="10"/>
    </row>
    <row r="698">
      <c r="K698" s="10"/>
    </row>
    <row r="699">
      <c r="K699" s="10"/>
    </row>
    <row r="700">
      <c r="K700" s="10"/>
    </row>
    <row r="701">
      <c r="K701" s="10"/>
    </row>
    <row r="702">
      <c r="K702" s="10"/>
    </row>
    <row r="703">
      <c r="K703" s="10"/>
    </row>
    <row r="704">
      <c r="K704" s="10"/>
    </row>
    <row r="705">
      <c r="K705" s="10"/>
    </row>
    <row r="706">
      <c r="K706" s="10"/>
    </row>
    <row r="707">
      <c r="K707" s="10"/>
    </row>
    <row r="708">
      <c r="K708" s="10"/>
    </row>
    <row r="709">
      <c r="K709" s="10"/>
    </row>
    <row r="710">
      <c r="K710" s="10"/>
    </row>
    <row r="711">
      <c r="K711" s="10"/>
    </row>
    <row r="712">
      <c r="K712" s="10"/>
    </row>
    <row r="713">
      <c r="K713" s="10"/>
    </row>
    <row r="714">
      <c r="K714" s="10"/>
    </row>
    <row r="715">
      <c r="K715" s="10"/>
    </row>
    <row r="716">
      <c r="K716" s="10"/>
    </row>
    <row r="717">
      <c r="K717" s="10"/>
    </row>
    <row r="718">
      <c r="K718" s="10"/>
    </row>
    <row r="719">
      <c r="K719" s="10"/>
    </row>
    <row r="720">
      <c r="K720" s="10"/>
    </row>
    <row r="721">
      <c r="K721" s="10"/>
    </row>
    <row r="722">
      <c r="K722" s="10"/>
    </row>
    <row r="723">
      <c r="K723" s="10"/>
    </row>
    <row r="724">
      <c r="K724" s="10"/>
    </row>
    <row r="725">
      <c r="K725" s="10"/>
    </row>
    <row r="726">
      <c r="K726" s="10"/>
    </row>
    <row r="727">
      <c r="K727" s="10"/>
    </row>
    <row r="728">
      <c r="K728" s="10"/>
    </row>
    <row r="729">
      <c r="K729" s="10"/>
    </row>
    <row r="730">
      <c r="K730" s="10"/>
    </row>
    <row r="731">
      <c r="K731" s="10"/>
    </row>
    <row r="732">
      <c r="K732" s="10"/>
    </row>
    <row r="733">
      <c r="K733" s="10"/>
    </row>
    <row r="734">
      <c r="K734" s="10"/>
    </row>
    <row r="735">
      <c r="K735" s="10"/>
    </row>
    <row r="736">
      <c r="K736" s="10"/>
    </row>
    <row r="737">
      <c r="K737" s="10"/>
    </row>
    <row r="738">
      <c r="K738" s="10"/>
    </row>
    <row r="739">
      <c r="K739" s="10"/>
    </row>
    <row r="740">
      <c r="K740" s="10"/>
    </row>
    <row r="741">
      <c r="K741" s="10"/>
    </row>
    <row r="742">
      <c r="K742" s="10"/>
    </row>
    <row r="743">
      <c r="K743" s="10"/>
    </row>
    <row r="744">
      <c r="K744" s="10"/>
    </row>
    <row r="745">
      <c r="K745" s="10"/>
    </row>
    <row r="746">
      <c r="K746" s="10"/>
    </row>
    <row r="747">
      <c r="K747" s="10"/>
    </row>
    <row r="748">
      <c r="K748" s="10"/>
    </row>
    <row r="749">
      <c r="K749" s="10"/>
    </row>
    <row r="750">
      <c r="K750" s="10"/>
    </row>
    <row r="751">
      <c r="K751" s="10"/>
    </row>
    <row r="752">
      <c r="K752" s="10"/>
    </row>
    <row r="753">
      <c r="K753" s="10"/>
    </row>
    <row r="754">
      <c r="K754" s="10"/>
    </row>
    <row r="755">
      <c r="K755" s="10"/>
    </row>
    <row r="756">
      <c r="K756" s="10"/>
    </row>
    <row r="757">
      <c r="K757" s="10"/>
    </row>
    <row r="758">
      <c r="K758" s="10"/>
    </row>
    <row r="759">
      <c r="K759" s="10"/>
    </row>
    <row r="760">
      <c r="K760" s="10"/>
    </row>
    <row r="761">
      <c r="K761" s="10"/>
    </row>
    <row r="762">
      <c r="K762" s="10"/>
    </row>
    <row r="763">
      <c r="K763" s="10"/>
    </row>
    <row r="764">
      <c r="K764" s="10"/>
    </row>
    <row r="765">
      <c r="K765" s="10"/>
    </row>
    <row r="766">
      <c r="K766" s="10"/>
    </row>
    <row r="767">
      <c r="K767" s="10"/>
    </row>
    <row r="768">
      <c r="K768" s="10"/>
    </row>
    <row r="769">
      <c r="K769" s="10"/>
    </row>
    <row r="770">
      <c r="K770" s="10"/>
    </row>
    <row r="771">
      <c r="K771" s="10"/>
    </row>
    <row r="772">
      <c r="K772" s="10"/>
    </row>
    <row r="773">
      <c r="K773" s="10"/>
    </row>
    <row r="774">
      <c r="K774" s="10"/>
    </row>
    <row r="775">
      <c r="K775" s="10"/>
    </row>
    <row r="776">
      <c r="K776" s="10"/>
    </row>
    <row r="777">
      <c r="K777" s="10"/>
    </row>
    <row r="778">
      <c r="K778" s="10"/>
    </row>
    <row r="779">
      <c r="K779" s="10"/>
    </row>
    <row r="780">
      <c r="K780" s="10"/>
    </row>
    <row r="781">
      <c r="K781" s="10"/>
    </row>
    <row r="782">
      <c r="K782" s="10"/>
    </row>
    <row r="783">
      <c r="K783" s="10"/>
    </row>
    <row r="784">
      <c r="K784" s="10"/>
    </row>
    <row r="785">
      <c r="K785" s="10"/>
    </row>
    <row r="786">
      <c r="K786" s="10"/>
    </row>
    <row r="787">
      <c r="K787" s="10"/>
    </row>
    <row r="788">
      <c r="K788" s="10"/>
    </row>
    <row r="789">
      <c r="K789" s="10"/>
    </row>
    <row r="790">
      <c r="K790" s="10"/>
    </row>
    <row r="791">
      <c r="K791" s="10"/>
    </row>
    <row r="792">
      <c r="K792" s="10"/>
    </row>
    <row r="793">
      <c r="K793" s="10"/>
    </row>
    <row r="794">
      <c r="K794" s="10"/>
    </row>
    <row r="795">
      <c r="K795" s="10"/>
    </row>
    <row r="796">
      <c r="K796" s="10"/>
    </row>
    <row r="797">
      <c r="K797" s="10"/>
    </row>
    <row r="798">
      <c r="K798" s="10"/>
    </row>
    <row r="799">
      <c r="K799" s="10"/>
    </row>
    <row r="800">
      <c r="K800" s="10"/>
    </row>
    <row r="801">
      <c r="K801" s="10"/>
    </row>
    <row r="802">
      <c r="K802" s="10"/>
    </row>
    <row r="803">
      <c r="K803" s="10"/>
    </row>
    <row r="804">
      <c r="K804" s="10"/>
    </row>
    <row r="805">
      <c r="K805" s="10"/>
    </row>
    <row r="806">
      <c r="K806" s="10"/>
    </row>
    <row r="807">
      <c r="K807" s="10"/>
    </row>
    <row r="808">
      <c r="K808" s="10"/>
    </row>
    <row r="809">
      <c r="K809" s="10"/>
    </row>
    <row r="810">
      <c r="K810" s="10"/>
    </row>
    <row r="811">
      <c r="K811" s="10"/>
    </row>
    <row r="812">
      <c r="K812" s="10"/>
    </row>
    <row r="813">
      <c r="K813" s="10"/>
    </row>
    <row r="814">
      <c r="K814" s="10"/>
    </row>
    <row r="815">
      <c r="K815" s="10"/>
    </row>
    <row r="816">
      <c r="K816" s="10"/>
    </row>
    <row r="817">
      <c r="K817" s="10"/>
    </row>
    <row r="818">
      <c r="K818" s="10"/>
    </row>
    <row r="819">
      <c r="K819" s="10"/>
    </row>
    <row r="820">
      <c r="K820" s="10"/>
    </row>
    <row r="821">
      <c r="K821" s="10"/>
    </row>
    <row r="822">
      <c r="K822" s="10"/>
    </row>
    <row r="823">
      <c r="K823" s="10"/>
    </row>
    <row r="824">
      <c r="K824" s="10"/>
    </row>
    <row r="825">
      <c r="K825" s="10"/>
    </row>
    <row r="826">
      <c r="K826" s="10"/>
    </row>
    <row r="827">
      <c r="K827" s="10"/>
    </row>
    <row r="828">
      <c r="K828" s="10"/>
    </row>
    <row r="829">
      <c r="K829" s="10"/>
    </row>
    <row r="830">
      <c r="K830" s="10"/>
    </row>
    <row r="831">
      <c r="K831" s="10"/>
    </row>
    <row r="832">
      <c r="K832" s="10"/>
    </row>
    <row r="833">
      <c r="K833" s="10"/>
    </row>
    <row r="834">
      <c r="K834" s="10"/>
    </row>
    <row r="835">
      <c r="K835" s="10"/>
    </row>
    <row r="836">
      <c r="K836" s="10"/>
    </row>
    <row r="837">
      <c r="K837" s="10"/>
    </row>
    <row r="838">
      <c r="K838" s="10"/>
    </row>
    <row r="839">
      <c r="K839" s="10"/>
    </row>
    <row r="840">
      <c r="K840" s="10"/>
    </row>
    <row r="841">
      <c r="K841" s="10"/>
    </row>
    <row r="842">
      <c r="K842" s="10"/>
    </row>
    <row r="843">
      <c r="K843" s="10"/>
    </row>
    <row r="844">
      <c r="K844" s="10"/>
    </row>
    <row r="845">
      <c r="K845" s="10"/>
    </row>
    <row r="846">
      <c r="K846" s="10"/>
    </row>
    <row r="847">
      <c r="K847" s="10"/>
    </row>
    <row r="848">
      <c r="K848" s="10"/>
    </row>
    <row r="849">
      <c r="K849" s="10"/>
    </row>
    <row r="850">
      <c r="K850" s="10"/>
    </row>
    <row r="851">
      <c r="K851" s="10"/>
    </row>
    <row r="852">
      <c r="K852" s="10"/>
    </row>
    <row r="853">
      <c r="K853" s="10"/>
    </row>
    <row r="854">
      <c r="K854" s="10"/>
    </row>
    <row r="855">
      <c r="K855" s="10"/>
    </row>
    <row r="856">
      <c r="K856" s="10"/>
    </row>
    <row r="857">
      <c r="K857" s="10"/>
    </row>
    <row r="858">
      <c r="K858" s="10"/>
    </row>
    <row r="859">
      <c r="K859" s="10"/>
    </row>
    <row r="860">
      <c r="K860" s="10"/>
    </row>
    <row r="861">
      <c r="K861" s="10"/>
    </row>
    <row r="862">
      <c r="K862" s="10"/>
    </row>
    <row r="863">
      <c r="K863" s="10"/>
    </row>
    <row r="864">
      <c r="K864" s="10"/>
    </row>
    <row r="865">
      <c r="K865" s="10"/>
    </row>
    <row r="866">
      <c r="K866" s="10"/>
    </row>
    <row r="867">
      <c r="K867" s="10"/>
    </row>
    <row r="868">
      <c r="K868" s="10"/>
    </row>
    <row r="869">
      <c r="K869" s="10"/>
    </row>
    <row r="870">
      <c r="K870" s="10"/>
    </row>
    <row r="871">
      <c r="K871" s="10"/>
    </row>
    <row r="872">
      <c r="K872" s="10"/>
    </row>
    <row r="873">
      <c r="K873" s="10"/>
    </row>
    <row r="874">
      <c r="K874" s="10"/>
    </row>
    <row r="875">
      <c r="K875" s="10"/>
    </row>
    <row r="876">
      <c r="K876" s="10"/>
    </row>
    <row r="877">
      <c r="K877" s="10"/>
    </row>
    <row r="878">
      <c r="K878" s="10"/>
    </row>
    <row r="879">
      <c r="K879" s="10"/>
    </row>
    <row r="880">
      <c r="K880" s="10"/>
    </row>
    <row r="881">
      <c r="K881" s="10"/>
    </row>
    <row r="882">
      <c r="K882" s="10"/>
    </row>
    <row r="883">
      <c r="K883" s="10"/>
    </row>
    <row r="884">
      <c r="K884" s="10"/>
    </row>
    <row r="885">
      <c r="K885" s="10"/>
    </row>
    <row r="886">
      <c r="K886" s="10"/>
    </row>
    <row r="887">
      <c r="K887" s="10"/>
    </row>
    <row r="888">
      <c r="K888" s="10"/>
    </row>
    <row r="889">
      <c r="K889" s="10"/>
    </row>
    <row r="890">
      <c r="K890" s="10"/>
    </row>
    <row r="891">
      <c r="K891" s="10"/>
    </row>
    <row r="892">
      <c r="K892" s="10"/>
    </row>
    <row r="893">
      <c r="K893" s="10"/>
    </row>
    <row r="894">
      <c r="K894" s="10"/>
    </row>
    <row r="895">
      <c r="K895" s="10"/>
    </row>
    <row r="896">
      <c r="K896" s="10"/>
    </row>
    <row r="897">
      <c r="K897" s="10"/>
    </row>
    <row r="898">
      <c r="K898" s="10"/>
    </row>
    <row r="899">
      <c r="K899" s="10"/>
    </row>
    <row r="900">
      <c r="K900" s="10"/>
    </row>
    <row r="901">
      <c r="K901" s="10"/>
    </row>
    <row r="902">
      <c r="K902" s="10"/>
    </row>
    <row r="903">
      <c r="K903" s="10"/>
    </row>
    <row r="904">
      <c r="K904" s="10"/>
    </row>
    <row r="905">
      <c r="K905" s="10"/>
    </row>
    <row r="906">
      <c r="K906" s="10"/>
    </row>
    <row r="907">
      <c r="K907" s="10"/>
    </row>
    <row r="908">
      <c r="K908" s="10"/>
    </row>
    <row r="909">
      <c r="K909" s="10"/>
    </row>
    <row r="910">
      <c r="K910" s="10"/>
    </row>
    <row r="911">
      <c r="K911" s="10"/>
    </row>
    <row r="912">
      <c r="K912" s="10"/>
    </row>
    <row r="913">
      <c r="K913" s="10"/>
    </row>
    <row r="914">
      <c r="K914" s="10"/>
    </row>
    <row r="915">
      <c r="K915" s="10"/>
    </row>
    <row r="916">
      <c r="K916" s="10"/>
    </row>
    <row r="917">
      <c r="K917" s="10"/>
    </row>
    <row r="918">
      <c r="K918" s="10"/>
    </row>
    <row r="919">
      <c r="K919" s="10"/>
    </row>
    <row r="920">
      <c r="K920" s="10"/>
    </row>
    <row r="921">
      <c r="K921" s="10"/>
    </row>
    <row r="922">
      <c r="K922" s="10"/>
    </row>
    <row r="923">
      <c r="K923" s="10"/>
    </row>
    <row r="924">
      <c r="K924" s="10"/>
    </row>
    <row r="925">
      <c r="K925" s="10"/>
    </row>
    <row r="926">
      <c r="K926" s="10"/>
    </row>
    <row r="927">
      <c r="K927" s="10"/>
    </row>
    <row r="928">
      <c r="K928" s="10"/>
    </row>
    <row r="929">
      <c r="K929" s="10"/>
    </row>
    <row r="930">
      <c r="K930" s="10"/>
    </row>
    <row r="931">
      <c r="K931" s="10"/>
    </row>
    <row r="932">
      <c r="K932" s="10"/>
    </row>
    <row r="933">
      <c r="K933" s="10"/>
    </row>
    <row r="934">
      <c r="K934" s="10"/>
    </row>
    <row r="935">
      <c r="K935" s="10"/>
    </row>
    <row r="936">
      <c r="K936" s="10"/>
    </row>
    <row r="937">
      <c r="K937" s="10"/>
    </row>
    <row r="938">
      <c r="K938" s="10"/>
    </row>
    <row r="939">
      <c r="K939" s="10"/>
    </row>
    <row r="940">
      <c r="K940" s="10"/>
    </row>
    <row r="941">
      <c r="K941" s="10"/>
    </row>
    <row r="942">
      <c r="K942" s="10"/>
    </row>
    <row r="943">
      <c r="K943" s="10"/>
    </row>
    <row r="944">
      <c r="K944" s="10"/>
    </row>
    <row r="945">
      <c r="K945" s="10"/>
    </row>
    <row r="946">
      <c r="K946" s="10"/>
    </row>
    <row r="947">
      <c r="K947" s="10"/>
    </row>
    <row r="948">
      <c r="K948" s="10"/>
    </row>
    <row r="949">
      <c r="K949" s="10"/>
    </row>
    <row r="950">
      <c r="K950" s="10"/>
    </row>
    <row r="951">
      <c r="K951" s="10"/>
    </row>
    <row r="952">
      <c r="K952" s="10"/>
    </row>
    <row r="953">
      <c r="K953" s="10"/>
    </row>
    <row r="954">
      <c r="K954" s="10"/>
    </row>
    <row r="955">
      <c r="K955" s="10"/>
    </row>
    <row r="956">
      <c r="K956" s="10"/>
    </row>
    <row r="957">
      <c r="K957" s="10"/>
    </row>
    <row r="958">
      <c r="K958" s="10"/>
    </row>
    <row r="959">
      <c r="K959" s="10"/>
    </row>
    <row r="960">
      <c r="K960" s="10"/>
    </row>
    <row r="961">
      <c r="K961" s="10"/>
    </row>
    <row r="962">
      <c r="K962" s="10"/>
    </row>
    <row r="963">
      <c r="K963" s="10"/>
    </row>
    <row r="964">
      <c r="K964" s="10"/>
    </row>
    <row r="965">
      <c r="K965" s="10"/>
    </row>
    <row r="966">
      <c r="K966" s="10"/>
    </row>
    <row r="967">
      <c r="K967" s="10"/>
    </row>
    <row r="968">
      <c r="K968" s="10"/>
    </row>
    <row r="969">
      <c r="K969" s="10"/>
    </row>
    <row r="970">
      <c r="K970" s="10"/>
    </row>
    <row r="971">
      <c r="K971" s="10"/>
    </row>
    <row r="972">
      <c r="K972" s="10"/>
    </row>
    <row r="973">
      <c r="K973" s="10"/>
    </row>
    <row r="974">
      <c r="K974" s="10"/>
    </row>
    <row r="975">
      <c r="K975" s="10"/>
    </row>
    <row r="976">
      <c r="K976" s="10"/>
    </row>
    <row r="977">
      <c r="K977" s="10"/>
    </row>
    <row r="978">
      <c r="K978" s="10"/>
    </row>
    <row r="979">
      <c r="K979" s="10"/>
    </row>
    <row r="980">
      <c r="K980" s="10"/>
    </row>
    <row r="981">
      <c r="K981" s="10"/>
    </row>
    <row r="982">
      <c r="K982" s="10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  <hyperlink r:id="rId113" ref="M114"/>
    <hyperlink r:id="rId114" ref="M115"/>
    <hyperlink r:id="rId115" ref="M116"/>
    <hyperlink r:id="rId116" ref="M117"/>
    <hyperlink r:id="rId117" ref="M118"/>
    <hyperlink r:id="rId118" ref="M119"/>
    <hyperlink r:id="rId119" ref="M120"/>
    <hyperlink r:id="rId120" ref="M121"/>
    <hyperlink r:id="rId121" ref="M122"/>
    <hyperlink r:id="rId122" ref="M123"/>
    <hyperlink r:id="rId123" ref="M124"/>
    <hyperlink r:id="rId124" ref="M125"/>
    <hyperlink r:id="rId125" ref="M126"/>
    <hyperlink r:id="rId126" ref="M127"/>
    <hyperlink r:id="rId127" ref="M128"/>
    <hyperlink r:id="rId128" ref="M129"/>
    <hyperlink r:id="rId129" ref="M130"/>
    <hyperlink r:id="rId130" ref="M131"/>
    <hyperlink r:id="rId131" ref="M132"/>
    <hyperlink r:id="rId132" ref="M133"/>
    <hyperlink r:id="rId133" ref="M134"/>
    <hyperlink r:id="rId134" ref="M135"/>
    <hyperlink r:id="rId135" ref="M136"/>
    <hyperlink r:id="rId136" ref="M137"/>
    <hyperlink r:id="rId137" ref="M138"/>
    <hyperlink r:id="rId138" ref="M139"/>
    <hyperlink r:id="rId139" ref="M140"/>
    <hyperlink r:id="rId140" ref="M141"/>
    <hyperlink r:id="rId141" ref="M142"/>
    <hyperlink r:id="rId142" ref="M143"/>
    <hyperlink r:id="rId143" ref="M144"/>
    <hyperlink r:id="rId144" ref="M145"/>
    <hyperlink r:id="rId145" ref="M146"/>
    <hyperlink r:id="rId146" ref="M147"/>
    <hyperlink r:id="rId147" ref="M148"/>
    <hyperlink r:id="rId148" ref="M149"/>
    <hyperlink r:id="rId149" ref="M150"/>
    <hyperlink r:id="rId150" ref="M151"/>
    <hyperlink r:id="rId151" ref="M152"/>
    <hyperlink r:id="rId152" ref="M153"/>
    <hyperlink r:id="rId153" ref="M154"/>
    <hyperlink r:id="rId154" ref="M155"/>
    <hyperlink r:id="rId155" ref="M156"/>
    <hyperlink r:id="rId156" ref="M157"/>
    <hyperlink r:id="rId157" ref="M158"/>
    <hyperlink r:id="rId158" ref="M159"/>
    <hyperlink r:id="rId159" ref="M160"/>
    <hyperlink r:id="rId160" ref="M161"/>
    <hyperlink r:id="rId161" ref="M162"/>
    <hyperlink r:id="rId162" ref="M163"/>
    <hyperlink r:id="rId163" ref="M164"/>
    <hyperlink r:id="rId164" ref="M165"/>
    <hyperlink r:id="rId165" ref="M166"/>
    <hyperlink r:id="rId166" ref="M167"/>
    <hyperlink r:id="rId167" ref="M168"/>
    <hyperlink r:id="rId168" ref="M169"/>
    <hyperlink r:id="rId169" ref="M170"/>
    <hyperlink r:id="rId170" ref="M171"/>
    <hyperlink r:id="rId171" ref="M172"/>
    <hyperlink r:id="rId172" ref="M173"/>
    <hyperlink r:id="rId173" ref="M174"/>
    <hyperlink r:id="rId174" ref="M175"/>
    <hyperlink r:id="rId175" ref="M176"/>
    <hyperlink r:id="rId176" ref="M177"/>
    <hyperlink r:id="rId177" ref="M178"/>
    <hyperlink r:id="rId178" ref="M179"/>
    <hyperlink r:id="rId179" ref="M180"/>
    <hyperlink r:id="rId180" ref="M181"/>
    <hyperlink r:id="rId181" ref="M182"/>
    <hyperlink r:id="rId182" ref="M183"/>
    <hyperlink r:id="rId183" ref="M184"/>
    <hyperlink r:id="rId184" ref="M185"/>
    <hyperlink r:id="rId185" ref="M186"/>
    <hyperlink r:id="rId186" ref="M187"/>
    <hyperlink r:id="rId187" ref="M188"/>
    <hyperlink r:id="rId188" ref="M189"/>
    <hyperlink r:id="rId189" ref="M190"/>
    <hyperlink r:id="rId190" ref="M191"/>
    <hyperlink r:id="rId191" ref="M192"/>
    <hyperlink r:id="rId192" ref="M193"/>
    <hyperlink r:id="rId193" ref="M194"/>
    <hyperlink r:id="rId194" ref="M195"/>
    <hyperlink r:id="rId195" ref="M196"/>
    <hyperlink r:id="rId196" ref="M197"/>
    <hyperlink r:id="rId197" ref="M198"/>
    <hyperlink r:id="rId198" ref="M199"/>
    <hyperlink r:id="rId199" ref="M200"/>
    <hyperlink r:id="rId200" ref="M201"/>
    <hyperlink r:id="rId201" ref="M202"/>
    <hyperlink r:id="rId202" ref="M203"/>
    <hyperlink r:id="rId203" ref="M204"/>
    <hyperlink r:id="rId204" ref="M205"/>
    <hyperlink r:id="rId205" ref="M206"/>
    <hyperlink r:id="rId206" ref="M207"/>
    <hyperlink r:id="rId207" ref="M208"/>
    <hyperlink r:id="rId208" ref="M209"/>
    <hyperlink r:id="rId209" ref="M210"/>
    <hyperlink r:id="rId210" ref="M211"/>
    <hyperlink r:id="rId211" ref="M212"/>
    <hyperlink r:id="rId212" ref="M213"/>
    <hyperlink r:id="rId213" ref="M214"/>
    <hyperlink r:id="rId214" ref="M215"/>
    <hyperlink r:id="rId215" ref="M216"/>
    <hyperlink r:id="rId216" ref="M217"/>
    <hyperlink r:id="rId217" ref="M218"/>
    <hyperlink r:id="rId218" ref="M219"/>
    <hyperlink r:id="rId219" ref="M220"/>
    <hyperlink r:id="rId220" ref="M221"/>
    <hyperlink r:id="rId221" ref="M222"/>
    <hyperlink r:id="rId222" ref="M223"/>
    <hyperlink r:id="rId223" ref="M224"/>
    <hyperlink r:id="rId224" ref="M225"/>
    <hyperlink r:id="rId225" ref="M226"/>
    <hyperlink r:id="rId226" ref="M227"/>
    <hyperlink r:id="rId227" ref="M228"/>
    <hyperlink r:id="rId228" ref="M229"/>
    <hyperlink r:id="rId229" ref="M230"/>
    <hyperlink r:id="rId230" ref="M231"/>
    <hyperlink r:id="rId231" ref="M232"/>
    <hyperlink r:id="rId232" ref="M233"/>
    <hyperlink r:id="rId233" ref="M234"/>
    <hyperlink r:id="rId234" ref="M235"/>
    <hyperlink r:id="rId235" ref="M236"/>
    <hyperlink r:id="rId236" ref="M237"/>
    <hyperlink r:id="rId237" ref="M238"/>
    <hyperlink r:id="rId238" ref="M239"/>
    <hyperlink r:id="rId239" ref="M240"/>
    <hyperlink r:id="rId240" ref="M241"/>
    <hyperlink r:id="rId241" ref="M242"/>
    <hyperlink r:id="rId242" ref="M243"/>
    <hyperlink r:id="rId243" ref="M244"/>
    <hyperlink r:id="rId244" ref="M245"/>
    <hyperlink r:id="rId245" ref="M246"/>
    <hyperlink r:id="rId246" ref="M247"/>
    <hyperlink r:id="rId247" ref="M248"/>
    <hyperlink r:id="rId248" ref="M249"/>
    <hyperlink r:id="rId249" ref="M250"/>
    <hyperlink r:id="rId250" ref="M251"/>
    <hyperlink r:id="rId251" ref="M252"/>
    <hyperlink r:id="rId252" ref="M253"/>
    <hyperlink r:id="rId253" ref="M254"/>
    <hyperlink r:id="rId254" ref="M255"/>
    <hyperlink r:id="rId255" ref="M256"/>
    <hyperlink r:id="rId256" ref="M257"/>
    <hyperlink r:id="rId257" ref="M258"/>
    <hyperlink r:id="rId258" ref="M259"/>
    <hyperlink r:id="rId259" ref="M260"/>
    <hyperlink r:id="rId260" ref="M261"/>
    <hyperlink r:id="rId261" ref="M262"/>
    <hyperlink r:id="rId262" ref="M263"/>
    <hyperlink r:id="rId263" ref="M264"/>
    <hyperlink r:id="rId264" ref="M265"/>
    <hyperlink r:id="rId265" ref="M266"/>
    <hyperlink r:id="rId266" ref="M267"/>
    <hyperlink r:id="rId267" ref="M268"/>
    <hyperlink r:id="rId268" ref="M269"/>
    <hyperlink r:id="rId269" ref="M270"/>
    <hyperlink r:id="rId270" ref="M271"/>
    <hyperlink r:id="rId271" ref="M272"/>
    <hyperlink r:id="rId272" ref="M273"/>
    <hyperlink r:id="rId273" ref="M274"/>
    <hyperlink r:id="rId274" ref="M275"/>
    <hyperlink r:id="rId275" ref="M276"/>
    <hyperlink r:id="rId276" ref="M277"/>
    <hyperlink r:id="rId277" ref="M278"/>
    <hyperlink r:id="rId278" ref="M279"/>
    <hyperlink r:id="rId279" ref="M280"/>
    <hyperlink r:id="rId280" ref="M281"/>
    <hyperlink r:id="rId281" ref="M282"/>
    <hyperlink r:id="rId282" ref="M283"/>
    <hyperlink r:id="rId283" ref="M284"/>
    <hyperlink r:id="rId284" ref="M285"/>
    <hyperlink r:id="rId285" ref="M286"/>
    <hyperlink r:id="rId286" ref="M287"/>
    <hyperlink r:id="rId287" ref="M288"/>
    <hyperlink r:id="rId288" ref="M289"/>
    <hyperlink r:id="rId289" ref="M290"/>
    <hyperlink r:id="rId290" ref="M291"/>
    <hyperlink r:id="rId291" ref="M292"/>
    <hyperlink r:id="rId292" ref="M293"/>
    <hyperlink r:id="rId293" ref="M294"/>
    <hyperlink r:id="rId294" ref="M295"/>
    <hyperlink r:id="rId295" ref="M296"/>
    <hyperlink r:id="rId296" ref="M297"/>
    <hyperlink r:id="rId297" ref="M298"/>
    <hyperlink r:id="rId298" ref="M299"/>
    <hyperlink r:id="rId299" ref="M300"/>
    <hyperlink r:id="rId300" ref="M301"/>
    <hyperlink r:id="rId301" ref="M302"/>
    <hyperlink r:id="rId302" ref="M303"/>
    <hyperlink r:id="rId303" ref="M304"/>
    <hyperlink r:id="rId304" ref="M305"/>
    <hyperlink r:id="rId305" ref="M306"/>
    <hyperlink r:id="rId306" ref="M307"/>
    <hyperlink r:id="rId307" ref="M308"/>
    <hyperlink r:id="rId308" ref="M309"/>
    <hyperlink r:id="rId309" ref="M310"/>
    <hyperlink r:id="rId310" ref="M311"/>
    <hyperlink r:id="rId311" ref="M312"/>
    <hyperlink r:id="rId312" ref="M313"/>
    <hyperlink r:id="rId313" ref="M314"/>
    <hyperlink r:id="rId314" ref="M315"/>
    <hyperlink r:id="rId315" ref="M316"/>
    <hyperlink r:id="rId316" ref="M317"/>
    <hyperlink r:id="rId317" ref="M318"/>
    <hyperlink r:id="rId318" ref="M319"/>
    <hyperlink r:id="rId319" ref="M320"/>
    <hyperlink r:id="rId320" ref="M321"/>
    <hyperlink r:id="rId321" ref="M322"/>
    <hyperlink r:id="rId322" ref="M323"/>
    <hyperlink r:id="rId323" ref="M324"/>
    <hyperlink r:id="rId324" ref="M325"/>
    <hyperlink r:id="rId325" ref="M326"/>
    <hyperlink r:id="rId326" ref="M327"/>
    <hyperlink r:id="rId327" ref="M328"/>
    <hyperlink r:id="rId328" ref="M329"/>
    <hyperlink r:id="rId329" ref="M330"/>
    <hyperlink r:id="rId330" ref="M331"/>
    <hyperlink r:id="rId331" ref="M332"/>
    <hyperlink r:id="rId332" ref="M333"/>
    <hyperlink r:id="rId333" ref="M334"/>
    <hyperlink r:id="rId334" ref="M335"/>
    <hyperlink r:id="rId335" ref="M336"/>
    <hyperlink r:id="rId336" ref="M337"/>
    <hyperlink r:id="rId337" ref="M338"/>
    <hyperlink r:id="rId338" ref="M339"/>
    <hyperlink r:id="rId339" ref="M340"/>
    <hyperlink r:id="rId340" ref="M341"/>
    <hyperlink r:id="rId341" ref="M342"/>
    <hyperlink r:id="rId342" ref="M343"/>
    <hyperlink r:id="rId343" ref="M344"/>
    <hyperlink r:id="rId344" ref="M345"/>
    <hyperlink r:id="rId345" ref="M346"/>
    <hyperlink r:id="rId346" ref="M347"/>
    <hyperlink r:id="rId347" ref="M348"/>
    <hyperlink r:id="rId348" ref="M349"/>
    <hyperlink r:id="rId349" ref="M350"/>
    <hyperlink r:id="rId350" ref="M351"/>
    <hyperlink r:id="rId351" ref="M352"/>
    <hyperlink r:id="rId352" ref="M353"/>
    <hyperlink r:id="rId353" ref="M354"/>
    <hyperlink r:id="rId354" ref="M355"/>
    <hyperlink r:id="rId355" ref="M356"/>
    <hyperlink r:id="rId356" ref="M357"/>
    <hyperlink r:id="rId357" ref="M358"/>
    <hyperlink r:id="rId358" ref="M359"/>
    <hyperlink r:id="rId359" ref="M360"/>
    <hyperlink r:id="rId360" ref="M361"/>
    <hyperlink r:id="rId361" ref="M362"/>
    <hyperlink r:id="rId362" ref="M363"/>
    <hyperlink r:id="rId363" ref="M364"/>
    <hyperlink r:id="rId364" ref="M365"/>
    <hyperlink r:id="rId365" ref="M366"/>
    <hyperlink r:id="rId366" ref="M367"/>
    <hyperlink r:id="rId367" ref="M368"/>
    <hyperlink r:id="rId368" ref="M369"/>
    <hyperlink r:id="rId369" ref="M370"/>
    <hyperlink r:id="rId370" ref="M371"/>
    <hyperlink r:id="rId371" ref="M372"/>
    <hyperlink r:id="rId372" ref="M373"/>
    <hyperlink r:id="rId373" ref="M374"/>
    <hyperlink r:id="rId374" ref="M375"/>
    <hyperlink r:id="rId375" ref="M376"/>
    <hyperlink r:id="rId376" ref="M377"/>
    <hyperlink r:id="rId377" ref="M378"/>
    <hyperlink r:id="rId378" ref="M379"/>
    <hyperlink r:id="rId379" ref="M380"/>
    <hyperlink r:id="rId380" ref="M381"/>
    <hyperlink r:id="rId381" ref="M382"/>
    <hyperlink r:id="rId382" ref="M383"/>
    <hyperlink r:id="rId383" ref="M384"/>
    <hyperlink r:id="rId384" ref="M385"/>
    <hyperlink r:id="rId385" ref="M386"/>
    <hyperlink r:id="rId386" ref="M387"/>
    <hyperlink r:id="rId387" ref="M388"/>
    <hyperlink r:id="rId388" ref="M389"/>
    <hyperlink r:id="rId389" ref="M390"/>
    <hyperlink r:id="rId390" ref="M391"/>
    <hyperlink r:id="rId391" ref="M392"/>
    <hyperlink r:id="rId392" ref="M393"/>
    <hyperlink r:id="rId393" ref="M394"/>
    <hyperlink r:id="rId394" ref="M395"/>
    <hyperlink r:id="rId395" ref="M396"/>
    <hyperlink r:id="rId396" ref="M397"/>
    <hyperlink r:id="rId397" ref="M398"/>
    <hyperlink r:id="rId398" ref="M399"/>
    <hyperlink r:id="rId399" ref="M400"/>
    <hyperlink r:id="rId400" ref="M401"/>
    <hyperlink r:id="rId401" ref="M402"/>
    <hyperlink r:id="rId402" ref="M403"/>
    <hyperlink r:id="rId403" ref="M404"/>
    <hyperlink r:id="rId404" ref="M405"/>
    <hyperlink r:id="rId405" ref="M406"/>
    <hyperlink r:id="rId406" ref="M407"/>
  </hyperlinks>
  <drawing r:id="rId407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7.86"/>
    <col customWidth="1" min="3" max="3" width="13.14"/>
    <col customWidth="1" min="4" max="5" width="18.43"/>
    <col customWidth="1" min="6" max="6" width="25.0"/>
    <col customWidth="1" min="11" max="11" width="142.57"/>
    <col customWidth="1" min="12" max="12" width="40.57"/>
    <col customWidth="1" min="13" max="13" width="40.29"/>
    <col customWidth="1" min="14" max="14" width="79.0"/>
    <col customWidth="1" min="15" max="15" width="44.71"/>
    <col customWidth="1" min="16" max="16" width="132.14"/>
    <col customWidth="1" min="17" max="17" width="21.57"/>
  </cols>
  <sheetData>
    <row r="1">
      <c r="A1" s="4" t="s">
        <v>405</v>
      </c>
      <c r="B1" s="4" t="s">
        <v>6461</v>
      </c>
      <c r="C1" s="4" t="s">
        <v>1</v>
      </c>
      <c r="D1" s="4" t="s">
        <v>406</v>
      </c>
      <c r="E1" s="4" t="s">
        <v>4</v>
      </c>
      <c r="F1" s="4" t="s">
        <v>6</v>
      </c>
      <c r="G1" s="125" t="s">
        <v>7</v>
      </c>
      <c r="H1" s="125" t="s">
        <v>12</v>
      </c>
      <c r="I1" s="125" t="s">
        <v>9</v>
      </c>
      <c r="J1" s="125" t="s">
        <v>10</v>
      </c>
      <c r="K1" s="4" t="s">
        <v>11</v>
      </c>
      <c r="L1" s="6" t="s">
        <v>12</v>
      </c>
      <c r="M1" s="49" t="s">
        <v>6462</v>
      </c>
      <c r="N1" s="8" t="s">
        <v>14</v>
      </c>
      <c r="O1" s="49" t="s">
        <v>6463</v>
      </c>
      <c r="P1" s="49" t="s">
        <v>6464</v>
      </c>
      <c r="Q1" s="49"/>
    </row>
    <row r="2">
      <c r="A2" s="29">
        <v>1.0</v>
      </c>
      <c r="B2" s="29">
        <v>1.0</v>
      </c>
      <c r="C2" s="93" t="s">
        <v>5068</v>
      </c>
      <c r="D2" s="93" t="s">
        <v>56</v>
      </c>
      <c r="E2" s="93" t="str">
        <f t="shared" ref="E2:E6" si="1">PROPER(D2)</f>
        <v>Harrithha</v>
      </c>
      <c r="F2" s="93" t="s">
        <v>58</v>
      </c>
      <c r="G2" s="4" t="s">
        <v>4814</v>
      </c>
      <c r="H2" s="4" t="s">
        <v>306</v>
      </c>
      <c r="I2" s="4">
        <v>2022.0</v>
      </c>
      <c r="J2" s="53" t="str">
        <f t="shared" ref="J2:J6" si="2">CONCATENATE(A2, G2, H2, I2)</f>
        <v>1AIW2022</v>
      </c>
      <c r="K2" s="54" t="s">
        <v>6465</v>
      </c>
      <c r="L2" s="5" t="s">
        <v>308</v>
      </c>
      <c r="M2" s="4" t="s">
        <v>6466</v>
      </c>
      <c r="N2" s="55" t="s">
        <v>6467</v>
      </c>
      <c r="O2" s="56" t="str">
        <f>HYPERLINK("https://drive.google.com/file/d/1mIpEqofG4uiLfllAmsgZRBiYOL27DOZT/view?usp=drivesdk","1AIW2022")</f>
        <v>1AIW2022</v>
      </c>
      <c r="P2" s="4" t="s">
        <v>700</v>
      </c>
    </row>
    <row r="3">
      <c r="A3" s="29">
        <v>2.0</v>
      </c>
      <c r="B3" s="29">
        <v>1.0</v>
      </c>
      <c r="C3" s="93" t="s">
        <v>5068</v>
      </c>
      <c r="D3" s="93" t="s">
        <v>653</v>
      </c>
      <c r="E3" s="93" t="str">
        <f t="shared" si="1"/>
        <v>Shashank P</v>
      </c>
      <c r="F3" s="93" t="s">
        <v>226</v>
      </c>
      <c r="G3" s="4" t="s">
        <v>4814</v>
      </c>
      <c r="H3" s="4" t="s">
        <v>306</v>
      </c>
      <c r="I3" s="4">
        <v>2022.0</v>
      </c>
      <c r="J3" s="53" t="str">
        <f t="shared" si="2"/>
        <v>2AIW2022</v>
      </c>
      <c r="K3" s="54" t="s">
        <v>6465</v>
      </c>
      <c r="L3" s="5" t="s">
        <v>308</v>
      </c>
      <c r="M3" s="4" t="s">
        <v>6468</v>
      </c>
      <c r="N3" s="55" t="s">
        <v>6469</v>
      </c>
      <c r="O3" s="56" t="str">
        <f>HYPERLINK("https://drive.google.com/file/d/1McCElHx_7zrci5a0_LYPaUKMLolZwAb6/view?usp=drivesdk","2AIW2022")</f>
        <v>2AIW2022</v>
      </c>
      <c r="P3" s="4" t="s">
        <v>700</v>
      </c>
    </row>
    <row r="4">
      <c r="A4" s="29">
        <v>3.0</v>
      </c>
      <c r="B4" s="29">
        <v>1.0</v>
      </c>
      <c r="C4" s="93" t="s">
        <v>5489</v>
      </c>
      <c r="D4" s="93" t="s">
        <v>5490</v>
      </c>
      <c r="E4" s="93" t="str">
        <f t="shared" si="1"/>
        <v>Arvind Kumar M</v>
      </c>
      <c r="F4" s="93" t="s">
        <v>5491</v>
      </c>
      <c r="G4" s="4" t="s">
        <v>4814</v>
      </c>
      <c r="H4" s="4" t="s">
        <v>306</v>
      </c>
      <c r="I4" s="4">
        <v>2022.0</v>
      </c>
      <c r="J4" s="53" t="str">
        <f t="shared" si="2"/>
        <v>3AIW2022</v>
      </c>
      <c r="K4" s="54" t="s">
        <v>6465</v>
      </c>
      <c r="L4" s="5" t="s">
        <v>308</v>
      </c>
      <c r="M4" s="4" t="s">
        <v>6470</v>
      </c>
      <c r="N4" s="55" t="s">
        <v>6471</v>
      </c>
      <c r="O4" s="56" t="str">
        <f>HYPERLINK("https://drive.google.com/file/d/1iTvY9SRmTXT6JC5_vlBdtys1306nrSff/view?usp=drivesdk","3AIW2022")</f>
        <v>3AIW2022</v>
      </c>
      <c r="P4" s="4" t="s">
        <v>724</v>
      </c>
    </row>
    <row r="5">
      <c r="A5" s="29">
        <v>4.0</v>
      </c>
      <c r="B5" s="29">
        <v>1.0</v>
      </c>
      <c r="C5" s="93" t="s">
        <v>5489</v>
      </c>
      <c r="D5" s="93" t="s">
        <v>5494</v>
      </c>
      <c r="E5" s="93" t="str">
        <f t="shared" si="1"/>
        <v>Anand Sripad Hegde</v>
      </c>
      <c r="F5" s="93" t="s">
        <v>5495</v>
      </c>
      <c r="G5" s="4" t="s">
        <v>4814</v>
      </c>
      <c r="H5" s="4" t="s">
        <v>306</v>
      </c>
      <c r="I5" s="4">
        <v>2022.0</v>
      </c>
      <c r="J5" s="53" t="str">
        <f t="shared" si="2"/>
        <v>4AIW2022</v>
      </c>
      <c r="K5" s="54" t="s">
        <v>6465</v>
      </c>
      <c r="L5" s="5" t="s">
        <v>308</v>
      </c>
      <c r="M5" s="4" t="s">
        <v>6472</v>
      </c>
      <c r="N5" s="55" t="s">
        <v>6473</v>
      </c>
      <c r="O5" s="56" t="str">
        <f>HYPERLINK("https://drive.google.com/file/d/148JrxezWfeLaD67hH7bk8nMdik_9_JqO/view?usp=drivesdk","4AIW2022")</f>
        <v>4AIW2022</v>
      </c>
      <c r="P5" s="4" t="s">
        <v>724</v>
      </c>
    </row>
    <row r="6">
      <c r="A6" s="29">
        <v>5.0</v>
      </c>
      <c r="B6" s="29">
        <v>2.0</v>
      </c>
      <c r="C6" s="93" t="s">
        <v>6327</v>
      </c>
      <c r="D6" s="93" t="s">
        <v>818</v>
      </c>
      <c r="E6" s="93" t="str">
        <f t="shared" si="1"/>
        <v>A.Venkata Siva Sai</v>
      </c>
      <c r="F6" s="93" t="s">
        <v>6328</v>
      </c>
      <c r="G6" s="4" t="s">
        <v>4814</v>
      </c>
      <c r="H6" s="4" t="s">
        <v>306</v>
      </c>
      <c r="I6" s="4">
        <v>2022.0</v>
      </c>
      <c r="J6" s="53" t="str">
        <f t="shared" si="2"/>
        <v>5AIW2022</v>
      </c>
      <c r="K6" s="54" t="s">
        <v>6474</v>
      </c>
      <c r="L6" s="5" t="s">
        <v>308</v>
      </c>
      <c r="M6" s="4" t="s">
        <v>6475</v>
      </c>
      <c r="N6" s="55" t="s">
        <v>6476</v>
      </c>
      <c r="O6" s="56" t="str">
        <f>HYPERLINK("https://drive.google.com/file/d/18BoJsPjJhAL224gDGi6qdPuAVUAww58r/view?usp=drivesdk","5AIW2022")</f>
        <v>5AIW2022</v>
      </c>
      <c r="P6" s="4" t="s">
        <v>724</v>
      </c>
    </row>
    <row r="7">
      <c r="A7" s="29"/>
      <c r="B7" s="29"/>
      <c r="L7" s="5"/>
    </row>
    <row r="8">
      <c r="L8" s="5"/>
    </row>
    <row r="9">
      <c r="L9" s="5"/>
    </row>
    <row r="10">
      <c r="L10" s="5"/>
    </row>
    <row r="11">
      <c r="L11" s="5"/>
    </row>
    <row r="12">
      <c r="L12" s="5"/>
    </row>
    <row r="13">
      <c r="L13" s="5"/>
    </row>
    <row r="14">
      <c r="L14" s="5"/>
    </row>
    <row r="15">
      <c r="L15" s="5"/>
    </row>
    <row r="16">
      <c r="L16" s="5"/>
    </row>
    <row r="17">
      <c r="L17" s="5"/>
    </row>
    <row r="18">
      <c r="L18" s="5"/>
    </row>
    <row r="19">
      <c r="L19" s="5"/>
    </row>
    <row r="20">
      <c r="L20" s="5"/>
    </row>
    <row r="21">
      <c r="L21" s="5"/>
    </row>
    <row r="22">
      <c r="L22" s="5"/>
    </row>
    <row r="23">
      <c r="L23" s="5"/>
    </row>
    <row r="24">
      <c r="L24" s="5"/>
    </row>
    <row r="25">
      <c r="L25" s="5"/>
    </row>
    <row r="26">
      <c r="L26" s="5"/>
    </row>
    <row r="27">
      <c r="L27" s="5"/>
    </row>
    <row r="28">
      <c r="L28" s="5"/>
    </row>
    <row r="29">
      <c r="L29" s="5"/>
    </row>
    <row r="30">
      <c r="L30" s="5"/>
    </row>
    <row r="31">
      <c r="L31" s="5"/>
    </row>
    <row r="32">
      <c r="L32" s="5"/>
    </row>
    <row r="33">
      <c r="L33" s="5"/>
    </row>
    <row r="34">
      <c r="L34" s="5"/>
    </row>
    <row r="35">
      <c r="L35" s="5"/>
    </row>
    <row r="36">
      <c r="L36" s="5"/>
    </row>
    <row r="37">
      <c r="L37" s="5"/>
    </row>
    <row r="38">
      <c r="L38" s="5"/>
    </row>
    <row r="39">
      <c r="L39" s="5"/>
    </row>
    <row r="40">
      <c r="L40" s="5"/>
    </row>
    <row r="41">
      <c r="L41" s="5"/>
    </row>
    <row r="42">
      <c r="L42" s="5"/>
    </row>
    <row r="43">
      <c r="L43" s="5"/>
    </row>
    <row r="44">
      <c r="L44" s="5"/>
    </row>
    <row r="45">
      <c r="L45" s="5"/>
    </row>
    <row r="46">
      <c r="L46" s="5"/>
    </row>
    <row r="47">
      <c r="L47" s="5"/>
    </row>
    <row r="48">
      <c r="L48" s="5"/>
    </row>
    <row r="49">
      <c r="L49" s="16"/>
    </row>
    <row r="50">
      <c r="L50" s="16"/>
    </row>
    <row r="51">
      <c r="L51" s="10"/>
    </row>
    <row r="52">
      <c r="L52" s="10"/>
    </row>
    <row r="53">
      <c r="L53" s="10"/>
    </row>
    <row r="54">
      <c r="L54" s="10"/>
    </row>
    <row r="55">
      <c r="L55" s="10"/>
    </row>
    <row r="56">
      <c r="L56" s="10"/>
    </row>
    <row r="57">
      <c r="L57" s="10"/>
    </row>
    <row r="58">
      <c r="L58" s="10"/>
    </row>
    <row r="59">
      <c r="L59" s="10"/>
    </row>
    <row r="60">
      <c r="L60" s="10"/>
    </row>
    <row r="61">
      <c r="L61" s="10"/>
    </row>
    <row r="62">
      <c r="L62" s="10"/>
    </row>
    <row r="63">
      <c r="L63" s="10"/>
    </row>
    <row r="64">
      <c r="L64" s="10"/>
    </row>
    <row r="65">
      <c r="L65" s="10"/>
    </row>
    <row r="66">
      <c r="L66" s="10"/>
    </row>
    <row r="67">
      <c r="L67" s="10"/>
    </row>
    <row r="68">
      <c r="L68" s="10"/>
    </row>
    <row r="69">
      <c r="L69" s="10"/>
    </row>
    <row r="70">
      <c r="L70" s="10"/>
    </row>
    <row r="71">
      <c r="L71" s="10"/>
    </row>
    <row r="72">
      <c r="L72" s="10"/>
    </row>
    <row r="73">
      <c r="L73" s="10"/>
    </row>
    <row r="74">
      <c r="L74" s="10"/>
    </row>
    <row r="75">
      <c r="L75" s="10"/>
    </row>
    <row r="76">
      <c r="L76" s="10"/>
    </row>
    <row r="77">
      <c r="L77" s="10"/>
    </row>
    <row r="78">
      <c r="L78" s="10"/>
    </row>
    <row r="79">
      <c r="L79" s="10"/>
    </row>
    <row r="80">
      <c r="L80" s="10"/>
    </row>
    <row r="81">
      <c r="L81" s="10"/>
    </row>
    <row r="82">
      <c r="L82" s="10"/>
    </row>
    <row r="83">
      <c r="L83" s="10"/>
    </row>
    <row r="84">
      <c r="L84" s="10"/>
    </row>
    <row r="85">
      <c r="L85" s="10"/>
    </row>
    <row r="86">
      <c r="L86" s="10"/>
    </row>
    <row r="87">
      <c r="L87" s="10"/>
    </row>
    <row r="88">
      <c r="L88" s="10"/>
    </row>
    <row r="89">
      <c r="L89" s="10"/>
    </row>
    <row r="90">
      <c r="L90" s="10"/>
    </row>
    <row r="91">
      <c r="L91" s="10"/>
    </row>
    <row r="92">
      <c r="L92" s="10"/>
    </row>
    <row r="93">
      <c r="L93" s="10"/>
    </row>
    <row r="94">
      <c r="L94" s="10"/>
    </row>
    <row r="95">
      <c r="L95" s="10"/>
    </row>
    <row r="96">
      <c r="L96" s="10"/>
    </row>
    <row r="97">
      <c r="L97" s="10"/>
    </row>
    <row r="98">
      <c r="L98" s="10"/>
    </row>
    <row r="99">
      <c r="L99" s="10"/>
    </row>
    <row r="100">
      <c r="L100" s="10"/>
    </row>
    <row r="101">
      <c r="L101" s="10"/>
    </row>
    <row r="102">
      <c r="L102" s="10"/>
    </row>
    <row r="103">
      <c r="L103" s="10"/>
    </row>
    <row r="104">
      <c r="L104" s="10"/>
    </row>
    <row r="105">
      <c r="L105" s="10"/>
    </row>
    <row r="106">
      <c r="L106" s="10"/>
    </row>
    <row r="107">
      <c r="L107" s="10"/>
    </row>
    <row r="108">
      <c r="L108" s="10"/>
    </row>
    <row r="109">
      <c r="L109" s="10"/>
    </row>
    <row r="110">
      <c r="L110" s="10"/>
    </row>
    <row r="111">
      <c r="L111" s="10"/>
    </row>
    <row r="112">
      <c r="L112" s="10"/>
    </row>
    <row r="113">
      <c r="L113" s="10"/>
    </row>
    <row r="114">
      <c r="L114" s="10"/>
    </row>
    <row r="115">
      <c r="L115" s="10"/>
    </row>
    <row r="116">
      <c r="L116" s="10"/>
    </row>
    <row r="117">
      <c r="L117" s="10"/>
    </row>
    <row r="118">
      <c r="L118" s="10"/>
    </row>
    <row r="119">
      <c r="L119" s="10"/>
    </row>
    <row r="120">
      <c r="L120" s="10"/>
    </row>
    <row r="121">
      <c r="L121" s="10"/>
    </row>
    <row r="122">
      <c r="L122" s="10"/>
    </row>
    <row r="123">
      <c r="L123" s="10"/>
    </row>
    <row r="124">
      <c r="L124" s="10"/>
    </row>
    <row r="125">
      <c r="L125" s="10"/>
    </row>
    <row r="126">
      <c r="L126" s="10"/>
    </row>
    <row r="127">
      <c r="L127" s="10"/>
    </row>
    <row r="128">
      <c r="L128" s="10"/>
    </row>
    <row r="129">
      <c r="L129" s="10"/>
    </row>
    <row r="130">
      <c r="L130" s="10"/>
    </row>
    <row r="131">
      <c r="L131" s="10"/>
    </row>
    <row r="132">
      <c r="L132" s="10"/>
    </row>
    <row r="133">
      <c r="L133" s="10"/>
    </row>
    <row r="134">
      <c r="L134" s="10"/>
    </row>
    <row r="135">
      <c r="L135" s="10"/>
    </row>
    <row r="136">
      <c r="L136" s="10"/>
    </row>
    <row r="137">
      <c r="L137" s="10"/>
    </row>
    <row r="138">
      <c r="L138" s="10"/>
    </row>
    <row r="139">
      <c r="L139" s="10"/>
    </row>
    <row r="140">
      <c r="L140" s="10"/>
    </row>
    <row r="141">
      <c r="L141" s="10"/>
    </row>
    <row r="142">
      <c r="L142" s="10"/>
    </row>
    <row r="143">
      <c r="L143" s="10"/>
    </row>
    <row r="144">
      <c r="L144" s="10"/>
    </row>
    <row r="145">
      <c r="L145" s="10"/>
    </row>
    <row r="146">
      <c r="L146" s="10"/>
    </row>
    <row r="147">
      <c r="L147" s="10"/>
    </row>
    <row r="148">
      <c r="L148" s="10"/>
    </row>
    <row r="149">
      <c r="L149" s="10"/>
    </row>
    <row r="150">
      <c r="L150" s="10"/>
    </row>
    <row r="151">
      <c r="L151" s="10"/>
    </row>
    <row r="152">
      <c r="L152" s="10"/>
    </row>
    <row r="153">
      <c r="L153" s="10"/>
    </row>
    <row r="154">
      <c r="L154" s="10"/>
    </row>
    <row r="155">
      <c r="L155" s="10"/>
    </row>
    <row r="156">
      <c r="L156" s="10"/>
    </row>
    <row r="157">
      <c r="L157" s="10"/>
    </row>
    <row r="158">
      <c r="L158" s="10"/>
    </row>
    <row r="159">
      <c r="L159" s="10"/>
    </row>
    <row r="160">
      <c r="L160" s="10"/>
    </row>
    <row r="161">
      <c r="L161" s="10"/>
    </row>
    <row r="162">
      <c r="L162" s="10"/>
    </row>
    <row r="163">
      <c r="L163" s="10"/>
    </row>
    <row r="164">
      <c r="L164" s="10"/>
    </row>
    <row r="165">
      <c r="L165" s="10"/>
    </row>
    <row r="166">
      <c r="L166" s="10"/>
    </row>
    <row r="167">
      <c r="L167" s="10"/>
    </row>
    <row r="168">
      <c r="L168" s="10"/>
    </row>
    <row r="169">
      <c r="L169" s="10"/>
    </row>
    <row r="170">
      <c r="L170" s="10"/>
    </row>
    <row r="171">
      <c r="L171" s="10"/>
    </row>
    <row r="172">
      <c r="L172" s="10"/>
    </row>
    <row r="173">
      <c r="L173" s="10"/>
    </row>
    <row r="174">
      <c r="L174" s="10"/>
    </row>
    <row r="175">
      <c r="L175" s="10"/>
    </row>
    <row r="176">
      <c r="L176" s="10"/>
    </row>
    <row r="177">
      <c r="L177" s="10"/>
    </row>
    <row r="178">
      <c r="L178" s="10"/>
    </row>
    <row r="179">
      <c r="L179" s="10"/>
    </row>
    <row r="180">
      <c r="L180" s="10"/>
    </row>
    <row r="181">
      <c r="L181" s="10"/>
    </row>
    <row r="182">
      <c r="L182" s="10"/>
    </row>
    <row r="183">
      <c r="L183" s="10"/>
    </row>
    <row r="184">
      <c r="L184" s="10"/>
    </row>
    <row r="185">
      <c r="L185" s="10"/>
    </row>
    <row r="186">
      <c r="L186" s="10"/>
    </row>
    <row r="187">
      <c r="L187" s="10"/>
    </row>
    <row r="188">
      <c r="L188" s="10"/>
    </row>
    <row r="189">
      <c r="L189" s="10"/>
    </row>
    <row r="190">
      <c r="L190" s="10"/>
    </row>
    <row r="191">
      <c r="L191" s="10"/>
    </row>
    <row r="192">
      <c r="L192" s="10"/>
    </row>
    <row r="193">
      <c r="L193" s="10"/>
    </row>
    <row r="194">
      <c r="L194" s="10"/>
    </row>
    <row r="195">
      <c r="L195" s="10"/>
    </row>
    <row r="196">
      <c r="L196" s="10"/>
    </row>
    <row r="197">
      <c r="L197" s="10"/>
    </row>
    <row r="198">
      <c r="L198" s="10"/>
    </row>
    <row r="199">
      <c r="L199" s="10"/>
    </row>
    <row r="200">
      <c r="L200" s="10"/>
    </row>
    <row r="201">
      <c r="L201" s="10"/>
    </row>
    <row r="202">
      <c r="L202" s="10"/>
    </row>
    <row r="203">
      <c r="L203" s="10"/>
    </row>
    <row r="204">
      <c r="L204" s="10"/>
    </row>
    <row r="205">
      <c r="L205" s="10"/>
    </row>
    <row r="206">
      <c r="L206" s="10"/>
    </row>
    <row r="207">
      <c r="L207" s="10"/>
    </row>
    <row r="208">
      <c r="L208" s="10"/>
    </row>
    <row r="209">
      <c r="L209" s="10"/>
    </row>
    <row r="210">
      <c r="L210" s="10"/>
    </row>
    <row r="211">
      <c r="L211" s="10"/>
    </row>
    <row r="212">
      <c r="L212" s="10"/>
    </row>
    <row r="213">
      <c r="L213" s="10"/>
    </row>
    <row r="214">
      <c r="L214" s="10"/>
    </row>
    <row r="215">
      <c r="L215" s="10"/>
    </row>
    <row r="216">
      <c r="L216" s="10"/>
    </row>
    <row r="217">
      <c r="L217" s="10"/>
    </row>
    <row r="218">
      <c r="L218" s="10"/>
    </row>
    <row r="219">
      <c r="L219" s="10"/>
    </row>
    <row r="220">
      <c r="L220" s="10"/>
    </row>
    <row r="221">
      <c r="L221" s="10"/>
    </row>
    <row r="222">
      <c r="L222" s="10"/>
    </row>
    <row r="223">
      <c r="L223" s="10"/>
    </row>
    <row r="224">
      <c r="L224" s="10"/>
    </row>
    <row r="225">
      <c r="L225" s="10"/>
    </row>
    <row r="226">
      <c r="L226" s="10"/>
    </row>
    <row r="227">
      <c r="L227" s="10"/>
    </row>
    <row r="228">
      <c r="L228" s="10"/>
    </row>
    <row r="229">
      <c r="L229" s="10"/>
    </row>
    <row r="230">
      <c r="L230" s="10"/>
    </row>
    <row r="231">
      <c r="L231" s="10"/>
    </row>
    <row r="232">
      <c r="L232" s="10"/>
    </row>
    <row r="233">
      <c r="L233" s="10"/>
    </row>
    <row r="234">
      <c r="L234" s="10"/>
    </row>
    <row r="235">
      <c r="L235" s="10"/>
    </row>
    <row r="236">
      <c r="L236" s="10"/>
    </row>
    <row r="237">
      <c r="L237" s="10"/>
    </row>
    <row r="238">
      <c r="L238" s="10"/>
    </row>
    <row r="239">
      <c r="L239" s="10"/>
    </row>
    <row r="240">
      <c r="L240" s="10"/>
    </row>
    <row r="241">
      <c r="L241" s="10"/>
    </row>
    <row r="242">
      <c r="L242" s="10"/>
    </row>
    <row r="243">
      <c r="L243" s="10"/>
    </row>
    <row r="244">
      <c r="L244" s="10"/>
    </row>
    <row r="245">
      <c r="L245" s="10"/>
    </row>
    <row r="246">
      <c r="L246" s="10"/>
    </row>
    <row r="247">
      <c r="L247" s="10"/>
    </row>
    <row r="248">
      <c r="L248" s="10"/>
    </row>
    <row r="249">
      <c r="L249" s="10"/>
    </row>
    <row r="250">
      <c r="L250" s="10"/>
    </row>
    <row r="251">
      <c r="L251" s="10"/>
    </row>
    <row r="252">
      <c r="L252" s="10"/>
    </row>
    <row r="253">
      <c r="L253" s="10"/>
    </row>
    <row r="254">
      <c r="L254" s="10"/>
    </row>
    <row r="255">
      <c r="L255" s="10"/>
    </row>
    <row r="256">
      <c r="L256" s="10"/>
    </row>
    <row r="257">
      <c r="L257" s="10"/>
    </row>
    <row r="258">
      <c r="L258" s="10"/>
    </row>
    <row r="259">
      <c r="L259" s="10"/>
    </row>
    <row r="260">
      <c r="L260" s="10"/>
    </row>
    <row r="261">
      <c r="L261" s="10"/>
    </row>
    <row r="262">
      <c r="L262" s="10"/>
    </row>
    <row r="263">
      <c r="L263" s="10"/>
    </row>
    <row r="264">
      <c r="L264" s="10"/>
    </row>
    <row r="265">
      <c r="L265" s="10"/>
    </row>
    <row r="266">
      <c r="L266" s="10"/>
    </row>
    <row r="267">
      <c r="L267" s="10"/>
    </row>
    <row r="268">
      <c r="L268" s="10"/>
    </row>
    <row r="269">
      <c r="L269" s="10"/>
    </row>
    <row r="270">
      <c r="L270" s="10"/>
    </row>
    <row r="271">
      <c r="L271" s="10"/>
    </row>
    <row r="272">
      <c r="L272" s="10"/>
    </row>
    <row r="273">
      <c r="L273" s="10"/>
    </row>
    <row r="274">
      <c r="L274" s="10"/>
    </row>
    <row r="275">
      <c r="L275" s="10"/>
    </row>
    <row r="276">
      <c r="L276" s="10"/>
    </row>
    <row r="277">
      <c r="L277" s="10"/>
    </row>
    <row r="278">
      <c r="L278" s="10"/>
    </row>
    <row r="279">
      <c r="L279" s="10"/>
    </row>
    <row r="280">
      <c r="L280" s="10"/>
    </row>
    <row r="281">
      <c r="L281" s="10"/>
    </row>
    <row r="282">
      <c r="L282" s="10"/>
    </row>
    <row r="283">
      <c r="L283" s="10"/>
    </row>
    <row r="284">
      <c r="L284" s="10"/>
    </row>
    <row r="285">
      <c r="L285" s="10"/>
    </row>
    <row r="286">
      <c r="L286" s="10"/>
    </row>
    <row r="287">
      <c r="L287" s="10"/>
    </row>
    <row r="288">
      <c r="L288" s="10"/>
    </row>
    <row r="289">
      <c r="L289" s="10"/>
    </row>
    <row r="290">
      <c r="L290" s="10"/>
    </row>
    <row r="291">
      <c r="L291" s="10"/>
    </row>
    <row r="292">
      <c r="L292" s="10"/>
    </row>
    <row r="293">
      <c r="L293" s="10"/>
    </row>
    <row r="294">
      <c r="L294" s="10"/>
    </row>
    <row r="295">
      <c r="L295" s="10"/>
    </row>
    <row r="296">
      <c r="L296" s="10"/>
    </row>
    <row r="297">
      <c r="L297" s="10"/>
    </row>
    <row r="298">
      <c r="L298" s="10"/>
    </row>
    <row r="299">
      <c r="L299" s="10"/>
    </row>
    <row r="300">
      <c r="L300" s="10"/>
    </row>
    <row r="301">
      <c r="L301" s="10"/>
    </row>
    <row r="302">
      <c r="L302" s="10"/>
    </row>
    <row r="303">
      <c r="L303" s="10"/>
    </row>
    <row r="304">
      <c r="L304" s="10"/>
    </row>
    <row r="305">
      <c r="L305" s="10"/>
    </row>
    <row r="306">
      <c r="L306" s="10"/>
    </row>
    <row r="307">
      <c r="L307" s="10"/>
    </row>
    <row r="308">
      <c r="L308" s="10"/>
    </row>
    <row r="309">
      <c r="L309" s="10"/>
    </row>
    <row r="310">
      <c r="L310" s="10"/>
    </row>
    <row r="311">
      <c r="L311" s="10"/>
    </row>
    <row r="312">
      <c r="L312" s="10"/>
    </row>
    <row r="313">
      <c r="L313" s="10"/>
    </row>
    <row r="314">
      <c r="L314" s="10"/>
    </row>
    <row r="315">
      <c r="L315" s="10"/>
    </row>
    <row r="316">
      <c r="L316" s="10"/>
    </row>
    <row r="317">
      <c r="L317" s="10"/>
    </row>
    <row r="318">
      <c r="L318" s="10"/>
    </row>
    <row r="319">
      <c r="L319" s="10"/>
    </row>
    <row r="320">
      <c r="L320" s="10"/>
    </row>
    <row r="321">
      <c r="L321" s="10"/>
    </row>
    <row r="322">
      <c r="L322" s="10"/>
    </row>
    <row r="323">
      <c r="L323" s="10"/>
    </row>
    <row r="324">
      <c r="L324" s="10"/>
    </row>
    <row r="325">
      <c r="L325" s="10"/>
    </row>
    <row r="326">
      <c r="L326" s="10"/>
    </row>
    <row r="327">
      <c r="L327" s="10"/>
    </row>
    <row r="328">
      <c r="L328" s="10"/>
    </row>
    <row r="329">
      <c r="L329" s="10"/>
    </row>
    <row r="330">
      <c r="L330" s="10"/>
    </row>
    <row r="331">
      <c r="L331" s="10"/>
    </row>
    <row r="332">
      <c r="L332" s="10"/>
    </row>
    <row r="333">
      <c r="L333" s="10"/>
    </row>
    <row r="334">
      <c r="L334" s="10"/>
    </row>
    <row r="335">
      <c r="L335" s="10"/>
    </row>
    <row r="336">
      <c r="L336" s="10"/>
    </row>
    <row r="337">
      <c r="L337" s="10"/>
    </row>
    <row r="338">
      <c r="L338" s="10"/>
    </row>
    <row r="339">
      <c r="L339" s="10"/>
    </row>
    <row r="340">
      <c r="L340" s="10"/>
    </row>
    <row r="341">
      <c r="L341" s="10"/>
    </row>
    <row r="342">
      <c r="L342" s="10"/>
    </row>
    <row r="343">
      <c r="L343" s="10"/>
    </row>
    <row r="344">
      <c r="L344" s="10"/>
    </row>
    <row r="345">
      <c r="L345" s="10"/>
    </row>
    <row r="346">
      <c r="L346" s="10"/>
    </row>
    <row r="347">
      <c r="L347" s="10"/>
    </row>
    <row r="348">
      <c r="L348" s="10"/>
    </row>
    <row r="349">
      <c r="L349" s="10"/>
    </row>
    <row r="350">
      <c r="L350" s="10"/>
    </row>
    <row r="351">
      <c r="L351" s="10"/>
    </row>
    <row r="352">
      <c r="L352" s="10"/>
    </row>
    <row r="353">
      <c r="L353" s="10"/>
    </row>
    <row r="354">
      <c r="L354" s="10"/>
    </row>
    <row r="355">
      <c r="L355" s="10"/>
    </row>
    <row r="356">
      <c r="L356" s="10"/>
    </row>
    <row r="357">
      <c r="L357" s="10"/>
    </row>
    <row r="358">
      <c r="L358" s="10"/>
    </row>
    <row r="359">
      <c r="L359" s="10"/>
    </row>
    <row r="360">
      <c r="L360" s="10"/>
    </row>
    <row r="361">
      <c r="L361" s="10"/>
    </row>
    <row r="362">
      <c r="L362" s="10"/>
    </row>
    <row r="363">
      <c r="L363" s="10"/>
    </row>
    <row r="364">
      <c r="L364" s="10"/>
    </row>
    <row r="365">
      <c r="L365" s="10"/>
    </row>
    <row r="366">
      <c r="L366" s="10"/>
    </row>
    <row r="367">
      <c r="L367" s="10"/>
    </row>
    <row r="368">
      <c r="L368" s="10"/>
    </row>
    <row r="369">
      <c r="L369" s="10"/>
    </row>
    <row r="370">
      <c r="L370" s="10"/>
    </row>
    <row r="371">
      <c r="L371" s="10"/>
    </row>
    <row r="372">
      <c r="L372" s="10"/>
    </row>
    <row r="373">
      <c r="L373" s="10"/>
    </row>
    <row r="374">
      <c r="L374" s="10"/>
    </row>
    <row r="375">
      <c r="L375" s="10"/>
    </row>
    <row r="376">
      <c r="L376" s="10"/>
    </row>
    <row r="377">
      <c r="L377" s="10"/>
    </row>
    <row r="378">
      <c r="L378" s="10"/>
    </row>
    <row r="379">
      <c r="L379" s="10"/>
    </row>
    <row r="380">
      <c r="L380" s="10"/>
    </row>
    <row r="381">
      <c r="L381" s="10"/>
    </row>
    <row r="382">
      <c r="L382" s="10"/>
    </row>
    <row r="383">
      <c r="L383" s="10"/>
    </row>
    <row r="384">
      <c r="L384" s="10"/>
    </row>
    <row r="385">
      <c r="L385" s="10"/>
    </row>
    <row r="386">
      <c r="L386" s="10"/>
    </row>
    <row r="387">
      <c r="L387" s="10"/>
    </row>
    <row r="388">
      <c r="L388" s="10"/>
    </row>
    <row r="389">
      <c r="L389" s="10"/>
    </row>
    <row r="390">
      <c r="L390" s="10"/>
    </row>
    <row r="391">
      <c r="L391" s="10"/>
    </row>
    <row r="392">
      <c r="L392" s="10"/>
    </row>
    <row r="393">
      <c r="L393" s="10"/>
    </row>
    <row r="394">
      <c r="L394" s="10"/>
    </row>
    <row r="395">
      <c r="L395" s="10"/>
    </row>
    <row r="396">
      <c r="L396" s="10"/>
    </row>
    <row r="397">
      <c r="L397" s="10"/>
    </row>
    <row r="398">
      <c r="L398" s="10"/>
    </row>
    <row r="399">
      <c r="L399" s="10"/>
    </row>
    <row r="400">
      <c r="L400" s="10"/>
    </row>
    <row r="401">
      <c r="L401" s="10"/>
    </row>
    <row r="402">
      <c r="L402" s="10"/>
    </row>
    <row r="403">
      <c r="L403" s="10"/>
    </row>
    <row r="404">
      <c r="L404" s="10"/>
    </row>
    <row r="405">
      <c r="L405" s="10"/>
    </row>
    <row r="406">
      <c r="L406" s="10"/>
    </row>
    <row r="407">
      <c r="L407" s="10"/>
    </row>
    <row r="408">
      <c r="L408" s="10"/>
    </row>
    <row r="409">
      <c r="L409" s="10"/>
    </row>
    <row r="410">
      <c r="L410" s="10"/>
    </row>
    <row r="411">
      <c r="L411" s="10"/>
    </row>
    <row r="412">
      <c r="L412" s="10"/>
    </row>
    <row r="413">
      <c r="L413" s="10"/>
    </row>
    <row r="414">
      <c r="L414" s="10"/>
    </row>
    <row r="415">
      <c r="L415" s="10"/>
    </row>
    <row r="416">
      <c r="L416" s="10"/>
    </row>
    <row r="417">
      <c r="L417" s="10"/>
    </row>
    <row r="418">
      <c r="L418" s="10"/>
    </row>
    <row r="419">
      <c r="L419" s="10"/>
    </row>
    <row r="420">
      <c r="L420" s="10"/>
    </row>
    <row r="421">
      <c r="L421" s="10"/>
    </row>
    <row r="422">
      <c r="L422" s="10"/>
    </row>
    <row r="423">
      <c r="L423" s="10"/>
    </row>
    <row r="424">
      <c r="L424" s="10"/>
    </row>
    <row r="425">
      <c r="L425" s="10"/>
    </row>
    <row r="426">
      <c r="L426" s="10"/>
    </row>
    <row r="427">
      <c r="L427" s="10"/>
    </row>
    <row r="428">
      <c r="L428" s="10"/>
    </row>
    <row r="429">
      <c r="L429" s="10"/>
    </row>
    <row r="430">
      <c r="L430" s="10"/>
    </row>
    <row r="431">
      <c r="L431" s="10"/>
    </row>
    <row r="432">
      <c r="L432" s="10"/>
    </row>
    <row r="433">
      <c r="L433" s="10"/>
    </row>
    <row r="434">
      <c r="L434" s="10"/>
    </row>
    <row r="435">
      <c r="L435" s="10"/>
    </row>
    <row r="436">
      <c r="L436" s="10"/>
    </row>
    <row r="437">
      <c r="L437" s="10"/>
    </row>
    <row r="438">
      <c r="L438" s="10"/>
    </row>
    <row r="439">
      <c r="L439" s="10"/>
    </row>
    <row r="440">
      <c r="L440" s="10"/>
    </row>
    <row r="441">
      <c r="L441" s="10"/>
    </row>
    <row r="442">
      <c r="L442" s="10"/>
    </row>
    <row r="443">
      <c r="L443" s="10"/>
    </row>
    <row r="444">
      <c r="L444" s="10"/>
    </row>
    <row r="445">
      <c r="L445" s="10"/>
    </row>
    <row r="446">
      <c r="L446" s="10"/>
    </row>
    <row r="447">
      <c r="L447" s="10"/>
    </row>
    <row r="448">
      <c r="L448" s="10"/>
    </row>
    <row r="449">
      <c r="L449" s="10"/>
    </row>
    <row r="450">
      <c r="L450" s="10"/>
    </row>
    <row r="451">
      <c r="L451" s="10"/>
    </row>
    <row r="452">
      <c r="L452" s="10"/>
    </row>
    <row r="453">
      <c r="L453" s="10"/>
    </row>
    <row r="454">
      <c r="L454" s="10"/>
    </row>
    <row r="455">
      <c r="L455" s="10"/>
    </row>
    <row r="456">
      <c r="L456" s="10"/>
    </row>
    <row r="457">
      <c r="L457" s="10"/>
    </row>
    <row r="458">
      <c r="L458" s="10"/>
    </row>
    <row r="459">
      <c r="L459" s="10"/>
    </row>
    <row r="460">
      <c r="L460" s="10"/>
    </row>
    <row r="461">
      <c r="L461" s="10"/>
    </row>
    <row r="462">
      <c r="L462" s="10"/>
    </row>
    <row r="463">
      <c r="L463" s="10"/>
    </row>
    <row r="464">
      <c r="L464" s="10"/>
    </row>
    <row r="465">
      <c r="L465" s="10"/>
    </row>
    <row r="466">
      <c r="L466" s="10"/>
    </row>
    <row r="467">
      <c r="L467" s="10"/>
    </row>
    <row r="468">
      <c r="L468" s="10"/>
    </row>
    <row r="469">
      <c r="L469" s="10"/>
    </row>
    <row r="470">
      <c r="L470" s="10"/>
    </row>
    <row r="471">
      <c r="L471" s="10"/>
    </row>
    <row r="472">
      <c r="L472" s="10"/>
    </row>
    <row r="473">
      <c r="L473" s="10"/>
    </row>
    <row r="474">
      <c r="L474" s="10"/>
    </row>
    <row r="475">
      <c r="L475" s="10"/>
    </row>
    <row r="476">
      <c r="L476" s="10"/>
    </row>
    <row r="477">
      <c r="L477" s="10"/>
    </row>
    <row r="478">
      <c r="L478" s="10"/>
    </row>
    <row r="479">
      <c r="L479" s="10"/>
    </row>
    <row r="480">
      <c r="L480" s="10"/>
    </row>
    <row r="481">
      <c r="L481" s="10"/>
    </row>
    <row r="482">
      <c r="L482" s="10"/>
    </row>
    <row r="483">
      <c r="L483" s="10"/>
    </row>
    <row r="484">
      <c r="L484" s="10"/>
    </row>
    <row r="485">
      <c r="L485" s="10"/>
    </row>
    <row r="486">
      <c r="L486" s="10"/>
    </row>
    <row r="487">
      <c r="L487" s="10"/>
    </row>
    <row r="488">
      <c r="L488" s="10"/>
    </row>
    <row r="489">
      <c r="L489" s="10"/>
    </row>
    <row r="490">
      <c r="L490" s="10"/>
    </row>
    <row r="491">
      <c r="L491" s="10"/>
    </row>
    <row r="492">
      <c r="L492" s="10"/>
    </row>
    <row r="493">
      <c r="L493" s="10"/>
    </row>
    <row r="494">
      <c r="L494" s="10"/>
    </row>
    <row r="495">
      <c r="L495" s="10"/>
    </row>
    <row r="496">
      <c r="L496" s="10"/>
    </row>
    <row r="497">
      <c r="L497" s="10"/>
    </row>
    <row r="498">
      <c r="L498" s="10"/>
    </row>
    <row r="499">
      <c r="L499" s="10"/>
    </row>
    <row r="500">
      <c r="L500" s="10"/>
    </row>
    <row r="501">
      <c r="L501" s="10"/>
    </row>
    <row r="502">
      <c r="L502" s="10"/>
    </row>
    <row r="503">
      <c r="L503" s="10"/>
    </row>
    <row r="504">
      <c r="L504" s="10"/>
    </row>
    <row r="505">
      <c r="L505" s="10"/>
    </row>
    <row r="506">
      <c r="L506" s="10"/>
    </row>
    <row r="507">
      <c r="L507" s="10"/>
    </row>
    <row r="508">
      <c r="L508" s="10"/>
    </row>
    <row r="509">
      <c r="L509" s="10"/>
    </row>
    <row r="510">
      <c r="L510" s="10"/>
    </row>
    <row r="511">
      <c r="L511" s="10"/>
    </row>
    <row r="512">
      <c r="L512" s="10"/>
    </row>
    <row r="513">
      <c r="L513" s="10"/>
    </row>
    <row r="514">
      <c r="L514" s="10"/>
    </row>
    <row r="515">
      <c r="L515" s="10"/>
    </row>
    <row r="516">
      <c r="L516" s="10"/>
    </row>
    <row r="517">
      <c r="L517" s="10"/>
    </row>
    <row r="518">
      <c r="L518" s="10"/>
    </row>
    <row r="519">
      <c r="L519" s="10"/>
    </row>
    <row r="520">
      <c r="L520" s="10"/>
    </row>
    <row r="521">
      <c r="L521" s="10"/>
    </row>
    <row r="522">
      <c r="L522" s="10"/>
    </row>
    <row r="523">
      <c r="L523" s="10"/>
    </row>
    <row r="524">
      <c r="L524" s="10"/>
    </row>
    <row r="525">
      <c r="L525" s="10"/>
    </row>
    <row r="526">
      <c r="L526" s="10"/>
    </row>
    <row r="527">
      <c r="L527" s="10"/>
    </row>
    <row r="528">
      <c r="L528" s="10"/>
    </row>
    <row r="529">
      <c r="L529" s="10"/>
    </row>
    <row r="530">
      <c r="L530" s="10"/>
    </row>
    <row r="531">
      <c r="L531" s="10"/>
    </row>
    <row r="532">
      <c r="L532" s="10"/>
    </row>
    <row r="533">
      <c r="L533" s="10"/>
    </row>
    <row r="534">
      <c r="L534" s="10"/>
    </row>
    <row r="535">
      <c r="L535" s="10"/>
    </row>
    <row r="536">
      <c r="L536" s="10"/>
    </row>
    <row r="537">
      <c r="L537" s="10"/>
    </row>
    <row r="538">
      <c r="L538" s="10"/>
    </row>
    <row r="539">
      <c r="L539" s="10"/>
    </row>
    <row r="540">
      <c r="L540" s="10"/>
    </row>
    <row r="541">
      <c r="L541" s="10"/>
    </row>
    <row r="542">
      <c r="L542" s="10"/>
    </row>
    <row r="543">
      <c r="L543" s="10"/>
    </row>
    <row r="544">
      <c r="L544" s="10"/>
    </row>
    <row r="545">
      <c r="L545" s="10"/>
    </row>
    <row r="546">
      <c r="L546" s="10"/>
    </row>
    <row r="547">
      <c r="L547" s="10"/>
    </row>
    <row r="548">
      <c r="L548" s="10"/>
    </row>
    <row r="549">
      <c r="L549" s="10"/>
    </row>
    <row r="550">
      <c r="L550" s="10"/>
    </row>
    <row r="551">
      <c r="L551" s="10"/>
    </row>
    <row r="552">
      <c r="L552" s="10"/>
    </row>
    <row r="553">
      <c r="L553" s="10"/>
    </row>
    <row r="554">
      <c r="L554" s="10"/>
    </row>
    <row r="555">
      <c r="L555" s="10"/>
    </row>
    <row r="556">
      <c r="L556" s="10"/>
    </row>
    <row r="557">
      <c r="L557" s="10"/>
    </row>
    <row r="558">
      <c r="L558" s="10"/>
    </row>
    <row r="559">
      <c r="L559" s="10"/>
    </row>
    <row r="560">
      <c r="L560" s="10"/>
    </row>
    <row r="561">
      <c r="L561" s="10"/>
    </row>
    <row r="562">
      <c r="L562" s="10"/>
    </row>
    <row r="563">
      <c r="L563" s="10"/>
    </row>
    <row r="564">
      <c r="L564" s="10"/>
    </row>
    <row r="565">
      <c r="L565" s="10"/>
    </row>
    <row r="566">
      <c r="L566" s="10"/>
    </row>
    <row r="567">
      <c r="L567" s="10"/>
    </row>
    <row r="568">
      <c r="L568" s="10"/>
    </row>
    <row r="569">
      <c r="L569" s="10"/>
    </row>
    <row r="570">
      <c r="L570" s="10"/>
    </row>
    <row r="571">
      <c r="L571" s="10"/>
    </row>
    <row r="572">
      <c r="L572" s="10"/>
    </row>
    <row r="573">
      <c r="L573" s="10"/>
    </row>
    <row r="574">
      <c r="L574" s="10"/>
    </row>
    <row r="575">
      <c r="L575" s="10"/>
    </row>
    <row r="576">
      <c r="L576" s="10"/>
    </row>
    <row r="577">
      <c r="L577" s="10"/>
    </row>
    <row r="578">
      <c r="L578" s="10"/>
    </row>
    <row r="579">
      <c r="L579" s="10"/>
    </row>
    <row r="580">
      <c r="L580" s="10"/>
    </row>
    <row r="581">
      <c r="L581" s="10"/>
    </row>
    <row r="582">
      <c r="L582" s="10"/>
    </row>
    <row r="583">
      <c r="L583" s="10"/>
    </row>
    <row r="584">
      <c r="L584" s="10"/>
    </row>
    <row r="585">
      <c r="L585" s="10"/>
    </row>
    <row r="586">
      <c r="L586" s="10"/>
    </row>
    <row r="587">
      <c r="L587" s="10"/>
    </row>
    <row r="588">
      <c r="L588" s="10"/>
    </row>
    <row r="589">
      <c r="L589" s="10"/>
    </row>
    <row r="590">
      <c r="L590" s="10"/>
    </row>
    <row r="591">
      <c r="L591" s="10"/>
    </row>
    <row r="592">
      <c r="L592" s="10"/>
    </row>
    <row r="593">
      <c r="L593" s="10"/>
    </row>
    <row r="594">
      <c r="L594" s="10"/>
    </row>
    <row r="595">
      <c r="L595" s="10"/>
    </row>
    <row r="596">
      <c r="L596" s="10"/>
    </row>
    <row r="597">
      <c r="L597" s="10"/>
    </row>
    <row r="598">
      <c r="L598" s="10"/>
    </row>
    <row r="599">
      <c r="L599" s="10"/>
    </row>
    <row r="600">
      <c r="L600" s="10"/>
    </row>
    <row r="601">
      <c r="L601" s="10"/>
    </row>
    <row r="602">
      <c r="L602" s="10"/>
    </row>
    <row r="603">
      <c r="L603" s="10"/>
    </row>
    <row r="604">
      <c r="L604" s="10"/>
    </row>
    <row r="605">
      <c r="L605" s="10"/>
    </row>
    <row r="606">
      <c r="L606" s="10"/>
    </row>
    <row r="607">
      <c r="L607" s="10"/>
    </row>
    <row r="608">
      <c r="L608" s="10"/>
    </row>
    <row r="609">
      <c r="L609" s="10"/>
    </row>
    <row r="610">
      <c r="L610" s="10"/>
    </row>
    <row r="611">
      <c r="L611" s="10"/>
    </row>
    <row r="612">
      <c r="L612" s="10"/>
    </row>
    <row r="613">
      <c r="L613" s="10"/>
    </row>
    <row r="614">
      <c r="L614" s="10"/>
    </row>
    <row r="615">
      <c r="L615" s="10"/>
    </row>
    <row r="616">
      <c r="L616" s="10"/>
    </row>
    <row r="617">
      <c r="L617" s="10"/>
    </row>
    <row r="618">
      <c r="L618" s="10"/>
    </row>
    <row r="619">
      <c r="L619" s="10"/>
    </row>
    <row r="620">
      <c r="L620" s="10"/>
    </row>
    <row r="621">
      <c r="L621" s="10"/>
    </row>
    <row r="622">
      <c r="L622" s="10"/>
    </row>
    <row r="623">
      <c r="L623" s="10"/>
    </row>
    <row r="624">
      <c r="L624" s="10"/>
    </row>
    <row r="625">
      <c r="L625" s="10"/>
    </row>
    <row r="626">
      <c r="L626" s="10"/>
    </row>
    <row r="627">
      <c r="L627" s="10"/>
    </row>
    <row r="628">
      <c r="L628" s="10"/>
    </row>
    <row r="629">
      <c r="L629" s="10"/>
    </row>
    <row r="630">
      <c r="L630" s="10"/>
    </row>
    <row r="631">
      <c r="L631" s="10"/>
    </row>
    <row r="632">
      <c r="L632" s="10"/>
    </row>
    <row r="633">
      <c r="L633" s="10"/>
    </row>
    <row r="634">
      <c r="L634" s="10"/>
    </row>
    <row r="635">
      <c r="L635" s="10"/>
    </row>
    <row r="636">
      <c r="L636" s="10"/>
    </row>
    <row r="637">
      <c r="L637" s="10"/>
    </row>
    <row r="638">
      <c r="L638" s="10"/>
    </row>
    <row r="639">
      <c r="L639" s="10"/>
    </row>
    <row r="640">
      <c r="L640" s="10"/>
    </row>
    <row r="641">
      <c r="L641" s="10"/>
    </row>
    <row r="642">
      <c r="L642" s="10"/>
    </row>
    <row r="643">
      <c r="L643" s="10"/>
    </row>
    <row r="644">
      <c r="L644" s="10"/>
    </row>
    <row r="645">
      <c r="L645" s="10"/>
    </row>
    <row r="646">
      <c r="L646" s="10"/>
    </row>
    <row r="647">
      <c r="L647" s="10"/>
    </row>
    <row r="648">
      <c r="L648" s="10"/>
    </row>
    <row r="649">
      <c r="L649" s="10"/>
    </row>
    <row r="650">
      <c r="L650" s="10"/>
    </row>
    <row r="651">
      <c r="L651" s="10"/>
    </row>
    <row r="652">
      <c r="L652" s="10"/>
    </row>
    <row r="653">
      <c r="L653" s="10"/>
    </row>
    <row r="654">
      <c r="L654" s="10"/>
    </row>
    <row r="655">
      <c r="L655" s="10"/>
    </row>
    <row r="656">
      <c r="L656" s="10"/>
    </row>
    <row r="657">
      <c r="L657" s="10"/>
    </row>
    <row r="658">
      <c r="L658" s="10"/>
    </row>
    <row r="659">
      <c r="L659" s="10"/>
    </row>
    <row r="660">
      <c r="L660" s="10"/>
    </row>
    <row r="661">
      <c r="L661" s="10"/>
    </row>
    <row r="662">
      <c r="L662" s="10"/>
    </row>
    <row r="663">
      <c r="L663" s="10"/>
    </row>
    <row r="664">
      <c r="L664" s="10"/>
    </row>
    <row r="665">
      <c r="L665" s="10"/>
    </row>
    <row r="666">
      <c r="L666" s="10"/>
    </row>
    <row r="667">
      <c r="L667" s="10"/>
    </row>
    <row r="668">
      <c r="L668" s="10"/>
    </row>
    <row r="669">
      <c r="L669" s="10"/>
    </row>
    <row r="670">
      <c r="L670" s="10"/>
    </row>
    <row r="671">
      <c r="L671" s="10"/>
    </row>
    <row r="672">
      <c r="L672" s="10"/>
    </row>
    <row r="673">
      <c r="L673" s="10"/>
    </row>
    <row r="674">
      <c r="L674" s="10"/>
    </row>
    <row r="675">
      <c r="L675" s="10"/>
    </row>
    <row r="676">
      <c r="L676" s="10"/>
    </row>
    <row r="677">
      <c r="L677" s="10"/>
    </row>
    <row r="678">
      <c r="L678" s="10"/>
    </row>
    <row r="679">
      <c r="L679" s="10"/>
    </row>
    <row r="680">
      <c r="L680" s="10"/>
    </row>
    <row r="681">
      <c r="L681" s="10"/>
    </row>
    <row r="682">
      <c r="L682" s="10"/>
    </row>
    <row r="683">
      <c r="L683" s="10"/>
    </row>
    <row r="684">
      <c r="L684" s="10"/>
    </row>
    <row r="685">
      <c r="L685" s="10"/>
    </row>
    <row r="686">
      <c r="L686" s="10"/>
    </row>
    <row r="687">
      <c r="L687" s="10"/>
    </row>
    <row r="688">
      <c r="L688" s="10"/>
    </row>
    <row r="689">
      <c r="L689" s="10"/>
    </row>
    <row r="690">
      <c r="L690" s="10"/>
    </row>
    <row r="691">
      <c r="L691" s="10"/>
    </row>
    <row r="692">
      <c r="L692" s="10"/>
    </row>
    <row r="693">
      <c r="L693" s="10"/>
    </row>
    <row r="694">
      <c r="L694" s="10"/>
    </row>
    <row r="695">
      <c r="L695" s="10"/>
    </row>
    <row r="696">
      <c r="L696" s="10"/>
    </row>
    <row r="697">
      <c r="L697" s="10"/>
    </row>
    <row r="698">
      <c r="L698" s="10"/>
    </row>
    <row r="699">
      <c r="L699" s="10"/>
    </row>
    <row r="700">
      <c r="L700" s="10"/>
    </row>
    <row r="701">
      <c r="L701" s="10"/>
    </row>
    <row r="702">
      <c r="L702" s="10"/>
    </row>
    <row r="703">
      <c r="L703" s="10"/>
    </row>
    <row r="704">
      <c r="L704" s="10"/>
    </row>
    <row r="705">
      <c r="L705" s="10"/>
    </row>
    <row r="706">
      <c r="L706" s="10"/>
    </row>
    <row r="707">
      <c r="L707" s="10"/>
    </row>
    <row r="708">
      <c r="L708" s="10"/>
    </row>
    <row r="709">
      <c r="L709" s="10"/>
    </row>
    <row r="710">
      <c r="L710" s="10"/>
    </row>
    <row r="711">
      <c r="L711" s="10"/>
    </row>
    <row r="712">
      <c r="L712" s="10"/>
    </row>
    <row r="713">
      <c r="L713" s="10"/>
    </row>
    <row r="714">
      <c r="L714" s="10"/>
    </row>
    <row r="715">
      <c r="L715" s="10"/>
    </row>
    <row r="716">
      <c r="L716" s="10"/>
    </row>
    <row r="717">
      <c r="L717" s="10"/>
    </row>
    <row r="718">
      <c r="L718" s="10"/>
    </row>
    <row r="719">
      <c r="L719" s="10"/>
    </row>
    <row r="720">
      <c r="L720" s="10"/>
    </row>
    <row r="721">
      <c r="L721" s="10"/>
    </row>
    <row r="722">
      <c r="L722" s="10"/>
    </row>
    <row r="723">
      <c r="L723" s="10"/>
    </row>
    <row r="724">
      <c r="L724" s="10"/>
    </row>
    <row r="725">
      <c r="L725" s="10"/>
    </row>
    <row r="726">
      <c r="L726" s="10"/>
    </row>
    <row r="727">
      <c r="L727" s="10"/>
    </row>
    <row r="728">
      <c r="L728" s="10"/>
    </row>
    <row r="729">
      <c r="L729" s="10"/>
    </row>
    <row r="730">
      <c r="L730" s="10"/>
    </row>
    <row r="731">
      <c r="L731" s="10"/>
    </row>
    <row r="732">
      <c r="L732" s="10"/>
    </row>
    <row r="733">
      <c r="L733" s="10"/>
    </row>
    <row r="734">
      <c r="L734" s="10"/>
    </row>
    <row r="735">
      <c r="L735" s="10"/>
    </row>
    <row r="736">
      <c r="L736" s="10"/>
    </row>
    <row r="737">
      <c r="L737" s="10"/>
    </row>
    <row r="738">
      <c r="L738" s="10"/>
    </row>
    <row r="739">
      <c r="L739" s="10"/>
    </row>
    <row r="740">
      <c r="L740" s="10"/>
    </row>
    <row r="741">
      <c r="L741" s="10"/>
    </row>
    <row r="742">
      <c r="L742" s="10"/>
    </row>
    <row r="743">
      <c r="L743" s="10"/>
    </row>
    <row r="744">
      <c r="L744" s="10"/>
    </row>
    <row r="745">
      <c r="L745" s="10"/>
    </row>
    <row r="746">
      <c r="L746" s="10"/>
    </row>
    <row r="747">
      <c r="L747" s="10"/>
    </row>
    <row r="748">
      <c r="L748" s="10"/>
    </row>
    <row r="749">
      <c r="L749" s="10"/>
    </row>
    <row r="750">
      <c r="L750" s="10"/>
    </row>
    <row r="751">
      <c r="L751" s="10"/>
    </row>
    <row r="752">
      <c r="L752" s="10"/>
    </row>
    <row r="753">
      <c r="L753" s="10"/>
    </row>
    <row r="754">
      <c r="L754" s="10"/>
    </row>
    <row r="755">
      <c r="L755" s="10"/>
    </row>
    <row r="756">
      <c r="L756" s="10"/>
    </row>
    <row r="757">
      <c r="L757" s="10"/>
    </row>
    <row r="758">
      <c r="L758" s="10"/>
    </row>
    <row r="759">
      <c r="L759" s="10"/>
    </row>
    <row r="760">
      <c r="L760" s="10"/>
    </row>
    <row r="761">
      <c r="L761" s="10"/>
    </row>
    <row r="762">
      <c r="L762" s="10"/>
    </row>
    <row r="763">
      <c r="L763" s="10"/>
    </row>
    <row r="764">
      <c r="L764" s="10"/>
    </row>
    <row r="765">
      <c r="L765" s="10"/>
    </row>
    <row r="766">
      <c r="L766" s="10"/>
    </row>
    <row r="767">
      <c r="L767" s="10"/>
    </row>
    <row r="768">
      <c r="L768" s="10"/>
    </row>
    <row r="769">
      <c r="L769" s="10"/>
    </row>
    <row r="770">
      <c r="L770" s="10"/>
    </row>
    <row r="771">
      <c r="L771" s="10"/>
    </row>
    <row r="772">
      <c r="L772" s="10"/>
    </row>
    <row r="773">
      <c r="L773" s="10"/>
    </row>
    <row r="774">
      <c r="L774" s="10"/>
    </row>
    <row r="775">
      <c r="L775" s="10"/>
    </row>
    <row r="776">
      <c r="L776" s="10"/>
    </row>
    <row r="777">
      <c r="L777" s="10"/>
    </row>
    <row r="778">
      <c r="L778" s="10"/>
    </row>
    <row r="779">
      <c r="L779" s="10"/>
    </row>
    <row r="780">
      <c r="L780" s="10"/>
    </row>
    <row r="781">
      <c r="L781" s="10"/>
    </row>
    <row r="782">
      <c r="L782" s="10"/>
    </row>
    <row r="783">
      <c r="L783" s="10"/>
    </row>
    <row r="784">
      <c r="L784" s="10"/>
    </row>
    <row r="785">
      <c r="L785" s="10"/>
    </row>
    <row r="786">
      <c r="L786" s="10"/>
    </row>
    <row r="787">
      <c r="L787" s="10"/>
    </row>
    <row r="788">
      <c r="L788" s="10"/>
    </row>
    <row r="789">
      <c r="L789" s="10"/>
    </row>
    <row r="790">
      <c r="L790" s="10"/>
    </row>
    <row r="791">
      <c r="L791" s="10"/>
    </row>
    <row r="792">
      <c r="L792" s="10"/>
    </row>
    <row r="793">
      <c r="L793" s="10"/>
    </row>
    <row r="794">
      <c r="L794" s="10"/>
    </row>
    <row r="795">
      <c r="L795" s="10"/>
    </row>
    <row r="796">
      <c r="L796" s="10"/>
    </row>
    <row r="797">
      <c r="L797" s="10"/>
    </row>
    <row r="798">
      <c r="L798" s="10"/>
    </row>
    <row r="799">
      <c r="L799" s="10"/>
    </row>
    <row r="800">
      <c r="L800" s="10"/>
    </row>
    <row r="801">
      <c r="L801" s="10"/>
    </row>
    <row r="802">
      <c r="L802" s="10"/>
    </row>
    <row r="803">
      <c r="L803" s="10"/>
    </row>
    <row r="804">
      <c r="L804" s="10"/>
    </row>
    <row r="805">
      <c r="L805" s="10"/>
    </row>
    <row r="806">
      <c r="L806" s="10"/>
    </row>
    <row r="807">
      <c r="L807" s="10"/>
    </row>
    <row r="808">
      <c r="L808" s="10"/>
    </row>
    <row r="809">
      <c r="L809" s="10"/>
    </row>
    <row r="810">
      <c r="L810" s="10"/>
    </row>
    <row r="811">
      <c r="L811" s="10"/>
    </row>
    <row r="812">
      <c r="L812" s="10"/>
    </row>
    <row r="813">
      <c r="L813" s="10"/>
    </row>
    <row r="814">
      <c r="L814" s="10"/>
    </row>
    <row r="815">
      <c r="L815" s="10"/>
    </row>
    <row r="816">
      <c r="L816" s="10"/>
    </row>
    <row r="817">
      <c r="L817" s="10"/>
    </row>
    <row r="818">
      <c r="L818" s="10"/>
    </row>
    <row r="819">
      <c r="L819" s="10"/>
    </row>
    <row r="820">
      <c r="L820" s="10"/>
    </row>
    <row r="821">
      <c r="L821" s="10"/>
    </row>
    <row r="822">
      <c r="L822" s="10"/>
    </row>
    <row r="823">
      <c r="L823" s="10"/>
    </row>
    <row r="824">
      <c r="L824" s="10"/>
    </row>
    <row r="825">
      <c r="L825" s="10"/>
    </row>
    <row r="826">
      <c r="L826" s="10"/>
    </row>
    <row r="827">
      <c r="L827" s="10"/>
    </row>
    <row r="828">
      <c r="L828" s="10"/>
    </row>
    <row r="829">
      <c r="L829" s="10"/>
    </row>
    <row r="830">
      <c r="L830" s="10"/>
    </row>
    <row r="831">
      <c r="L831" s="10"/>
    </row>
    <row r="832">
      <c r="L832" s="10"/>
    </row>
    <row r="833">
      <c r="L833" s="10"/>
    </row>
    <row r="834">
      <c r="L834" s="10"/>
    </row>
    <row r="835">
      <c r="L835" s="10"/>
    </row>
    <row r="836">
      <c r="L836" s="10"/>
    </row>
    <row r="837">
      <c r="L837" s="10"/>
    </row>
    <row r="838">
      <c r="L838" s="10"/>
    </row>
    <row r="839">
      <c r="L839" s="10"/>
    </row>
    <row r="840">
      <c r="L840" s="10"/>
    </row>
    <row r="841">
      <c r="L841" s="10"/>
    </row>
    <row r="842">
      <c r="L842" s="10"/>
    </row>
    <row r="843">
      <c r="L843" s="10"/>
    </row>
    <row r="844">
      <c r="L844" s="10"/>
    </row>
    <row r="845">
      <c r="L845" s="10"/>
    </row>
    <row r="846">
      <c r="L846" s="10"/>
    </row>
    <row r="847">
      <c r="L847" s="10"/>
    </row>
    <row r="848">
      <c r="L848" s="10"/>
    </row>
    <row r="849">
      <c r="L849" s="10"/>
    </row>
    <row r="850">
      <c r="L850" s="10"/>
    </row>
    <row r="851">
      <c r="L851" s="10"/>
    </row>
    <row r="852">
      <c r="L852" s="10"/>
    </row>
    <row r="853">
      <c r="L853" s="10"/>
    </row>
    <row r="854">
      <c r="L854" s="10"/>
    </row>
    <row r="855">
      <c r="L855" s="10"/>
    </row>
    <row r="856">
      <c r="L856" s="10"/>
    </row>
    <row r="857">
      <c r="L857" s="10"/>
    </row>
    <row r="858">
      <c r="L858" s="10"/>
    </row>
    <row r="859">
      <c r="L859" s="10"/>
    </row>
    <row r="860">
      <c r="L860" s="10"/>
    </row>
    <row r="861">
      <c r="L861" s="10"/>
    </row>
    <row r="862">
      <c r="L862" s="10"/>
    </row>
    <row r="863">
      <c r="L863" s="10"/>
    </row>
    <row r="864">
      <c r="L864" s="10"/>
    </row>
    <row r="865">
      <c r="L865" s="10"/>
    </row>
    <row r="866">
      <c r="L866" s="10"/>
    </row>
    <row r="867">
      <c r="L867" s="10"/>
    </row>
    <row r="868">
      <c r="L868" s="10"/>
    </row>
    <row r="869">
      <c r="L869" s="10"/>
    </row>
    <row r="870">
      <c r="L870" s="10"/>
    </row>
    <row r="871">
      <c r="L871" s="10"/>
    </row>
    <row r="872">
      <c r="L872" s="10"/>
    </row>
    <row r="873">
      <c r="L873" s="10"/>
    </row>
    <row r="874">
      <c r="L874" s="10"/>
    </row>
    <row r="875">
      <c r="L875" s="10"/>
    </row>
    <row r="876">
      <c r="L876" s="10"/>
    </row>
    <row r="877">
      <c r="L877" s="10"/>
    </row>
    <row r="878">
      <c r="L878" s="10"/>
    </row>
    <row r="879">
      <c r="L879" s="10"/>
    </row>
    <row r="880">
      <c r="L880" s="10"/>
    </row>
    <row r="881">
      <c r="L881" s="10"/>
    </row>
    <row r="882">
      <c r="L882" s="10"/>
    </row>
    <row r="883">
      <c r="L883" s="10"/>
    </row>
    <row r="884">
      <c r="L884" s="10"/>
    </row>
    <row r="885">
      <c r="L885" s="10"/>
    </row>
    <row r="886">
      <c r="L886" s="10"/>
    </row>
    <row r="887">
      <c r="L887" s="10"/>
    </row>
    <row r="888">
      <c r="L888" s="10"/>
    </row>
    <row r="889">
      <c r="L889" s="10"/>
    </row>
    <row r="890">
      <c r="L890" s="10"/>
    </row>
    <row r="891">
      <c r="L891" s="10"/>
    </row>
    <row r="892">
      <c r="L892" s="10"/>
    </row>
    <row r="893">
      <c r="L893" s="10"/>
    </row>
    <row r="894">
      <c r="L894" s="10"/>
    </row>
    <row r="895">
      <c r="L895" s="10"/>
    </row>
    <row r="896">
      <c r="L896" s="10"/>
    </row>
    <row r="897">
      <c r="L897" s="10"/>
    </row>
    <row r="898">
      <c r="L898" s="10"/>
    </row>
    <row r="899">
      <c r="L899" s="10"/>
    </row>
    <row r="900">
      <c r="L900" s="10"/>
    </row>
    <row r="901">
      <c r="L901" s="10"/>
    </row>
    <row r="902">
      <c r="L902" s="10"/>
    </row>
    <row r="903">
      <c r="L903" s="10"/>
    </row>
    <row r="904">
      <c r="L904" s="10"/>
    </row>
    <row r="905">
      <c r="L905" s="10"/>
    </row>
    <row r="906">
      <c r="L906" s="10"/>
    </row>
    <row r="907">
      <c r="L907" s="10"/>
    </row>
    <row r="908">
      <c r="L908" s="10"/>
    </row>
    <row r="909">
      <c r="L909" s="10"/>
    </row>
    <row r="910">
      <c r="L910" s="10"/>
    </row>
    <row r="911">
      <c r="L911" s="10"/>
    </row>
    <row r="912">
      <c r="L912" s="10"/>
    </row>
    <row r="913">
      <c r="L913" s="10"/>
    </row>
    <row r="914">
      <c r="L914" s="10"/>
    </row>
    <row r="915">
      <c r="L915" s="10"/>
    </row>
    <row r="916">
      <c r="L916" s="10"/>
    </row>
    <row r="917">
      <c r="L917" s="10"/>
    </row>
    <row r="918">
      <c r="L918" s="10"/>
    </row>
    <row r="919">
      <c r="L919" s="10"/>
    </row>
    <row r="920">
      <c r="L920" s="10"/>
    </row>
    <row r="921">
      <c r="L921" s="10"/>
    </row>
    <row r="922">
      <c r="L922" s="10"/>
    </row>
    <row r="923">
      <c r="L923" s="10"/>
    </row>
    <row r="924">
      <c r="L924" s="10"/>
    </row>
    <row r="925">
      <c r="L925" s="10"/>
    </row>
    <row r="926">
      <c r="L926" s="10"/>
    </row>
    <row r="927">
      <c r="L927" s="10"/>
    </row>
    <row r="928">
      <c r="L928" s="10"/>
    </row>
    <row r="929">
      <c r="L929" s="10"/>
    </row>
    <row r="930">
      <c r="L930" s="10"/>
    </row>
    <row r="931">
      <c r="L931" s="10"/>
    </row>
    <row r="932">
      <c r="L932" s="10"/>
    </row>
    <row r="933">
      <c r="L933" s="10"/>
    </row>
    <row r="934">
      <c r="L934" s="10"/>
    </row>
    <row r="935">
      <c r="L935" s="10"/>
    </row>
    <row r="936">
      <c r="L936" s="10"/>
    </row>
    <row r="937">
      <c r="L937" s="10"/>
    </row>
    <row r="938">
      <c r="L938" s="10"/>
    </row>
    <row r="939">
      <c r="L939" s="10"/>
    </row>
    <row r="940">
      <c r="L940" s="10"/>
    </row>
    <row r="941">
      <c r="L941" s="10"/>
    </row>
    <row r="942">
      <c r="L942" s="10"/>
    </row>
    <row r="943">
      <c r="L943" s="10"/>
    </row>
    <row r="944">
      <c r="L944" s="10"/>
    </row>
    <row r="945">
      <c r="L945" s="10"/>
    </row>
    <row r="946">
      <c r="L946" s="10"/>
    </row>
    <row r="947">
      <c r="L947" s="10"/>
    </row>
    <row r="948">
      <c r="L948" s="10"/>
    </row>
    <row r="949">
      <c r="L949" s="10"/>
    </row>
    <row r="950">
      <c r="L950" s="10"/>
    </row>
    <row r="951">
      <c r="L951" s="10"/>
    </row>
    <row r="952">
      <c r="L952" s="10"/>
    </row>
    <row r="953">
      <c r="L953" s="10"/>
    </row>
    <row r="954">
      <c r="L954" s="10"/>
    </row>
    <row r="955">
      <c r="L955" s="10"/>
    </row>
    <row r="956">
      <c r="L956" s="10"/>
    </row>
    <row r="957">
      <c r="L957" s="10"/>
    </row>
    <row r="958">
      <c r="L958" s="10"/>
    </row>
    <row r="959">
      <c r="L959" s="10"/>
    </row>
    <row r="960">
      <c r="L960" s="10"/>
    </row>
    <row r="961">
      <c r="L961" s="10"/>
    </row>
    <row r="962">
      <c r="L962" s="10"/>
    </row>
    <row r="963">
      <c r="L963" s="10"/>
    </row>
    <row r="964">
      <c r="L964" s="10"/>
    </row>
    <row r="965">
      <c r="L965" s="10"/>
    </row>
    <row r="966">
      <c r="L966" s="10"/>
    </row>
    <row r="967">
      <c r="L967" s="10"/>
    </row>
    <row r="968">
      <c r="L968" s="10"/>
    </row>
    <row r="969">
      <c r="L969" s="10"/>
    </row>
    <row r="970">
      <c r="L970" s="10"/>
    </row>
    <row r="971">
      <c r="L971" s="10"/>
    </row>
    <row r="972">
      <c r="L972" s="10"/>
    </row>
    <row r="973">
      <c r="L973" s="10"/>
    </row>
    <row r="974">
      <c r="L974" s="10"/>
    </row>
    <row r="975">
      <c r="L975" s="10"/>
    </row>
    <row r="976">
      <c r="L976" s="10"/>
    </row>
    <row r="977">
      <c r="L977" s="10"/>
    </row>
    <row r="978">
      <c r="L978" s="10"/>
    </row>
    <row r="979">
      <c r="L979" s="10"/>
    </row>
    <row r="980">
      <c r="L980" s="10"/>
    </row>
    <row r="981">
      <c r="L981" s="10"/>
    </row>
    <row r="982">
      <c r="L982" s="10"/>
    </row>
    <row r="983">
      <c r="L983" s="30"/>
    </row>
    <row r="984">
      <c r="L984" s="30"/>
    </row>
    <row r="985">
      <c r="L985" s="30"/>
    </row>
    <row r="986">
      <c r="L986" s="30"/>
    </row>
    <row r="987">
      <c r="L987" s="30"/>
    </row>
    <row r="988">
      <c r="L988" s="30"/>
    </row>
    <row r="989">
      <c r="L989" s="30"/>
    </row>
    <row r="990">
      <c r="L990" s="30"/>
    </row>
    <row r="991">
      <c r="L991" s="30"/>
    </row>
    <row r="992">
      <c r="L992" s="30"/>
    </row>
    <row r="993">
      <c r="L993" s="30"/>
    </row>
    <row r="994">
      <c r="L994" s="30"/>
    </row>
    <row r="995">
      <c r="L995" s="30"/>
    </row>
  </sheetData>
  <hyperlinks>
    <hyperlink r:id="rId1" ref="N2"/>
    <hyperlink r:id="rId2" ref="N3"/>
    <hyperlink r:id="rId3" ref="N4"/>
    <hyperlink r:id="rId4" ref="N5"/>
    <hyperlink r:id="rId5" ref="N6"/>
  </hyperlinks>
  <drawing r:id="rId6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30.43"/>
    <col customWidth="1" min="5" max="5" width="39.14"/>
    <col customWidth="1" min="10" max="10" width="136.14"/>
    <col customWidth="1" min="11" max="11" width="40.57"/>
  </cols>
  <sheetData>
    <row r="1">
      <c r="A1" s="93" t="s">
        <v>405</v>
      </c>
      <c r="B1" s="93" t="s">
        <v>1</v>
      </c>
      <c r="C1" s="93" t="s">
        <v>4151</v>
      </c>
      <c r="D1" s="93" t="s">
        <v>4</v>
      </c>
      <c r="E1" s="93" t="s">
        <v>6477</v>
      </c>
      <c r="F1" s="125" t="s">
        <v>7</v>
      </c>
      <c r="G1" s="125" t="s">
        <v>12</v>
      </c>
      <c r="H1" s="125" t="s">
        <v>9</v>
      </c>
      <c r="I1" s="125" t="s">
        <v>10</v>
      </c>
      <c r="J1" s="73" t="s">
        <v>11</v>
      </c>
      <c r="K1" s="6" t="s">
        <v>12</v>
      </c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</row>
    <row r="2">
      <c r="A2" s="93">
        <v>1.0</v>
      </c>
      <c r="B2" s="93" t="s">
        <v>6478</v>
      </c>
      <c r="C2" s="93" t="s">
        <v>6478</v>
      </c>
      <c r="D2" s="93" t="str">
        <f t="shared" ref="D2:D98" si="1">PROPER(C2)</f>
        <v>Aditya Luthra</v>
      </c>
      <c r="E2" s="93" t="s">
        <v>6479</v>
      </c>
      <c r="F2" s="73" t="s">
        <v>6480</v>
      </c>
      <c r="G2" s="73" t="s">
        <v>22</v>
      </c>
      <c r="H2" s="73">
        <v>2022.0</v>
      </c>
      <c r="I2" s="75" t="str">
        <f t="shared" ref="I2:I98" si="2">CONCATENATE(A2, F2, G2, H2)</f>
        <v>1LBTPRT2022</v>
      </c>
      <c r="J2" s="54" t="s">
        <v>6481</v>
      </c>
      <c r="K2" s="5" t="s">
        <v>24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</row>
    <row r="3">
      <c r="A3" s="93">
        <v>2.0</v>
      </c>
      <c r="B3" s="93" t="s">
        <v>6482</v>
      </c>
      <c r="C3" s="93" t="s">
        <v>6482</v>
      </c>
      <c r="D3" s="93" t="str">
        <f t="shared" si="1"/>
        <v>Harshit Jhamb</v>
      </c>
      <c r="E3" s="93" t="s">
        <v>6483</v>
      </c>
      <c r="F3" s="73" t="s">
        <v>6480</v>
      </c>
      <c r="G3" s="73" t="s">
        <v>22</v>
      </c>
      <c r="H3" s="73">
        <v>2022.0</v>
      </c>
      <c r="I3" s="75" t="str">
        <f t="shared" si="2"/>
        <v>2LBTPRT2022</v>
      </c>
      <c r="J3" s="54" t="s">
        <v>6481</v>
      </c>
      <c r="K3" s="5" t="s">
        <v>24</v>
      </c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</row>
    <row r="4">
      <c r="A4" s="93">
        <v>3.0</v>
      </c>
      <c r="B4" s="93" t="s">
        <v>6484</v>
      </c>
      <c r="C4" s="93" t="s">
        <v>6484</v>
      </c>
      <c r="D4" s="93" t="str">
        <f t="shared" si="1"/>
        <v>Abhay Aggarwal</v>
      </c>
      <c r="E4" s="93" t="s">
        <v>6485</v>
      </c>
      <c r="F4" s="73" t="s">
        <v>6480</v>
      </c>
      <c r="G4" s="73" t="s">
        <v>22</v>
      </c>
      <c r="H4" s="73">
        <v>2022.0</v>
      </c>
      <c r="I4" s="75" t="str">
        <f t="shared" si="2"/>
        <v>3LBTPRT2022</v>
      </c>
      <c r="J4" s="54" t="s">
        <v>6481</v>
      </c>
      <c r="K4" s="5" t="s">
        <v>24</v>
      </c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</row>
    <row r="5">
      <c r="A5" s="93">
        <v>4.0</v>
      </c>
      <c r="B5" s="93" t="s">
        <v>4868</v>
      </c>
      <c r="C5" s="93" t="s">
        <v>4868</v>
      </c>
      <c r="D5" s="93" t="str">
        <f t="shared" si="1"/>
        <v>Ashutosh Kumar Dixit</v>
      </c>
      <c r="E5" s="93" t="s">
        <v>4869</v>
      </c>
      <c r="F5" s="73" t="s">
        <v>6480</v>
      </c>
      <c r="G5" s="73" t="s">
        <v>22</v>
      </c>
      <c r="H5" s="73">
        <v>2022.0</v>
      </c>
      <c r="I5" s="75" t="str">
        <f t="shared" si="2"/>
        <v>4LBTPRT2022</v>
      </c>
      <c r="J5" s="54" t="s">
        <v>6481</v>
      </c>
      <c r="K5" s="5" t="s">
        <v>24</v>
      </c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</row>
    <row r="6">
      <c r="A6" s="93">
        <v>5.0</v>
      </c>
      <c r="B6" s="93" t="s">
        <v>6486</v>
      </c>
      <c r="C6" s="93" t="s">
        <v>6486</v>
      </c>
      <c r="D6" s="93" t="str">
        <f t="shared" si="1"/>
        <v>Rahul Dhotre</v>
      </c>
      <c r="E6" s="93" t="s">
        <v>6487</v>
      </c>
      <c r="F6" s="73" t="s">
        <v>6480</v>
      </c>
      <c r="G6" s="73" t="s">
        <v>22</v>
      </c>
      <c r="H6" s="73">
        <v>2022.0</v>
      </c>
      <c r="I6" s="75" t="str">
        <f t="shared" si="2"/>
        <v>5LBTPRT2022</v>
      </c>
      <c r="J6" s="54" t="s">
        <v>6481</v>
      </c>
      <c r="K6" s="5" t="s">
        <v>24</v>
      </c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</row>
    <row r="7">
      <c r="A7" s="93">
        <v>6.0</v>
      </c>
      <c r="B7" s="93" t="s">
        <v>6488</v>
      </c>
      <c r="C7" s="93" t="s">
        <v>6488</v>
      </c>
      <c r="D7" s="93" t="str">
        <f t="shared" si="1"/>
        <v>Divyanshi Srivastava</v>
      </c>
      <c r="E7" s="93" t="s">
        <v>6489</v>
      </c>
      <c r="F7" s="73" t="s">
        <v>6480</v>
      </c>
      <c r="G7" s="73" t="s">
        <v>22</v>
      </c>
      <c r="H7" s="73">
        <v>2022.0</v>
      </c>
      <c r="I7" s="75" t="str">
        <f t="shared" si="2"/>
        <v>6LBTPRT2022</v>
      </c>
      <c r="J7" s="54" t="s">
        <v>6481</v>
      </c>
      <c r="K7" s="5" t="s">
        <v>24</v>
      </c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</row>
    <row r="8">
      <c r="A8" s="93">
        <v>7.0</v>
      </c>
      <c r="B8" s="93" t="s">
        <v>6490</v>
      </c>
      <c r="C8" s="93" t="s">
        <v>6490</v>
      </c>
      <c r="D8" s="93" t="str">
        <f t="shared" si="1"/>
        <v>Muskaan Jain</v>
      </c>
      <c r="E8" s="93" t="s">
        <v>6491</v>
      </c>
      <c r="F8" s="73" t="s">
        <v>6480</v>
      </c>
      <c r="G8" s="73" t="s">
        <v>22</v>
      </c>
      <c r="H8" s="73">
        <v>2022.0</v>
      </c>
      <c r="I8" s="75" t="str">
        <f t="shared" si="2"/>
        <v>7LBTPRT2022</v>
      </c>
      <c r="J8" s="54" t="s">
        <v>6481</v>
      </c>
      <c r="K8" s="5" t="s">
        <v>24</v>
      </c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</row>
    <row r="9">
      <c r="A9" s="93">
        <v>8.0</v>
      </c>
      <c r="B9" s="93" t="s">
        <v>6492</v>
      </c>
      <c r="C9" s="93" t="s">
        <v>6492</v>
      </c>
      <c r="D9" s="93" t="str">
        <f t="shared" si="1"/>
        <v>Deepika Deepthi</v>
      </c>
      <c r="E9" s="93" t="s">
        <v>6493</v>
      </c>
      <c r="F9" s="73" t="s">
        <v>6480</v>
      </c>
      <c r="G9" s="73" t="s">
        <v>22</v>
      </c>
      <c r="H9" s="73">
        <v>2022.0</v>
      </c>
      <c r="I9" s="75" t="str">
        <f t="shared" si="2"/>
        <v>8LBTPRT2022</v>
      </c>
      <c r="J9" s="54" t="s">
        <v>6481</v>
      </c>
      <c r="K9" s="5" t="s">
        <v>24</v>
      </c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</row>
    <row r="10">
      <c r="A10" s="93">
        <v>9.0</v>
      </c>
      <c r="B10" s="93" t="s">
        <v>6494</v>
      </c>
      <c r="C10" s="93" t="s">
        <v>6494</v>
      </c>
      <c r="D10" s="93" t="str">
        <f t="shared" si="1"/>
        <v>Nitesh Chauhan</v>
      </c>
      <c r="E10" s="93" t="s">
        <v>6495</v>
      </c>
      <c r="F10" s="73" t="s">
        <v>6480</v>
      </c>
      <c r="G10" s="73" t="s">
        <v>22</v>
      </c>
      <c r="H10" s="73">
        <v>2022.0</v>
      </c>
      <c r="I10" s="75" t="str">
        <f t="shared" si="2"/>
        <v>9LBTPRT2022</v>
      </c>
      <c r="J10" s="54" t="s">
        <v>6481</v>
      </c>
      <c r="K10" s="5" t="s">
        <v>24</v>
      </c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</row>
    <row r="11">
      <c r="A11" s="93">
        <v>10.0</v>
      </c>
      <c r="B11" s="93" t="s">
        <v>6496</v>
      </c>
      <c r="C11" s="93" t="s">
        <v>6496</v>
      </c>
      <c r="D11" s="93" t="str">
        <f t="shared" si="1"/>
        <v>Jatin</v>
      </c>
      <c r="E11" s="93" t="s">
        <v>6497</v>
      </c>
      <c r="F11" s="73" t="s">
        <v>6480</v>
      </c>
      <c r="G11" s="73" t="s">
        <v>22</v>
      </c>
      <c r="H11" s="73">
        <v>2022.0</v>
      </c>
      <c r="I11" s="75" t="str">
        <f t="shared" si="2"/>
        <v>10LBTPRT2022</v>
      </c>
      <c r="J11" s="54" t="s">
        <v>6481</v>
      </c>
      <c r="K11" s="5" t="s">
        <v>24</v>
      </c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</row>
    <row r="12">
      <c r="A12" s="93">
        <v>11.0</v>
      </c>
      <c r="B12" s="93" t="s">
        <v>2671</v>
      </c>
      <c r="C12" s="93" t="s">
        <v>2671</v>
      </c>
      <c r="D12" s="93" t="str">
        <f t="shared" si="1"/>
        <v>Akash Anand</v>
      </c>
      <c r="E12" s="93" t="s">
        <v>2672</v>
      </c>
      <c r="F12" s="73" t="s">
        <v>6480</v>
      </c>
      <c r="G12" s="73" t="s">
        <v>22</v>
      </c>
      <c r="H12" s="73">
        <v>2022.0</v>
      </c>
      <c r="I12" s="75" t="str">
        <f t="shared" si="2"/>
        <v>11LBTPRT2022</v>
      </c>
      <c r="J12" s="54" t="s">
        <v>6481</v>
      </c>
      <c r="K12" s="5" t="s">
        <v>24</v>
      </c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</row>
    <row r="13">
      <c r="A13" s="93">
        <v>12.0</v>
      </c>
      <c r="B13" s="93" t="s">
        <v>6498</v>
      </c>
      <c r="C13" s="93" t="s">
        <v>6498</v>
      </c>
      <c r="D13" s="93" t="str">
        <f t="shared" si="1"/>
        <v>Shreeya Saxena</v>
      </c>
      <c r="E13" s="93" t="s">
        <v>6499</v>
      </c>
      <c r="F13" s="73" t="s">
        <v>6480</v>
      </c>
      <c r="G13" s="73" t="s">
        <v>22</v>
      </c>
      <c r="H13" s="73">
        <v>2022.0</v>
      </c>
      <c r="I13" s="75" t="str">
        <f t="shared" si="2"/>
        <v>12LBTPRT2022</v>
      </c>
      <c r="J13" s="54" t="s">
        <v>6481</v>
      </c>
      <c r="K13" s="5" t="s">
        <v>24</v>
      </c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</row>
    <row r="14">
      <c r="A14" s="93">
        <v>13.0</v>
      </c>
      <c r="B14" s="93" t="s">
        <v>6500</v>
      </c>
      <c r="C14" s="93" t="s">
        <v>6500</v>
      </c>
      <c r="D14" s="93" t="str">
        <f t="shared" si="1"/>
        <v>Ayush Mishra</v>
      </c>
      <c r="E14" s="93" t="s">
        <v>6501</v>
      </c>
      <c r="F14" s="73" t="s">
        <v>6480</v>
      </c>
      <c r="G14" s="73" t="s">
        <v>22</v>
      </c>
      <c r="H14" s="73">
        <v>2022.0</v>
      </c>
      <c r="I14" s="75" t="str">
        <f t="shared" si="2"/>
        <v>13LBTPRT2022</v>
      </c>
      <c r="J14" s="54" t="s">
        <v>6481</v>
      </c>
      <c r="K14" s="5" t="s">
        <v>24</v>
      </c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</row>
    <row r="15">
      <c r="A15" s="93">
        <v>14.0</v>
      </c>
      <c r="B15" s="93" t="s">
        <v>3791</v>
      </c>
      <c r="C15" s="93" t="s">
        <v>3791</v>
      </c>
      <c r="D15" s="93" t="str">
        <f t="shared" si="1"/>
        <v>Ria Ghoshal</v>
      </c>
      <c r="E15" s="93" t="s">
        <v>3792</v>
      </c>
      <c r="F15" s="73" t="s">
        <v>6480</v>
      </c>
      <c r="G15" s="73" t="s">
        <v>22</v>
      </c>
      <c r="H15" s="73">
        <v>2022.0</v>
      </c>
      <c r="I15" s="75" t="str">
        <f t="shared" si="2"/>
        <v>14LBTPRT2022</v>
      </c>
      <c r="J15" s="54" t="s">
        <v>6481</v>
      </c>
      <c r="K15" s="5" t="s">
        <v>24</v>
      </c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</row>
    <row r="16">
      <c r="A16" s="93">
        <v>15.0</v>
      </c>
      <c r="B16" s="93" t="s">
        <v>4621</v>
      </c>
      <c r="C16" s="93" t="s">
        <v>4621</v>
      </c>
      <c r="D16" s="93" t="str">
        <f t="shared" si="1"/>
        <v>Asvitha S</v>
      </c>
      <c r="E16" s="93" t="s">
        <v>4622</v>
      </c>
      <c r="F16" s="73" t="s">
        <v>6480</v>
      </c>
      <c r="G16" s="73" t="s">
        <v>22</v>
      </c>
      <c r="H16" s="73">
        <v>2022.0</v>
      </c>
      <c r="I16" s="75" t="str">
        <f t="shared" si="2"/>
        <v>15LBTPRT2022</v>
      </c>
      <c r="J16" s="54" t="s">
        <v>6481</v>
      </c>
      <c r="K16" s="5" t="s">
        <v>24</v>
      </c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</row>
    <row r="17">
      <c r="A17" s="93">
        <v>16.0</v>
      </c>
      <c r="B17" s="93" t="s">
        <v>6502</v>
      </c>
      <c r="C17" s="93" t="s">
        <v>6502</v>
      </c>
      <c r="D17" s="93" t="str">
        <f t="shared" si="1"/>
        <v>Ashutosh Parihar</v>
      </c>
      <c r="E17" s="93" t="s">
        <v>6503</v>
      </c>
      <c r="F17" s="73" t="s">
        <v>6480</v>
      </c>
      <c r="G17" s="73" t="s">
        <v>22</v>
      </c>
      <c r="H17" s="73">
        <v>2022.0</v>
      </c>
      <c r="I17" s="75" t="str">
        <f t="shared" si="2"/>
        <v>16LBTPRT2022</v>
      </c>
      <c r="J17" s="54" t="s">
        <v>6481</v>
      </c>
      <c r="K17" s="5" t="s">
        <v>24</v>
      </c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</row>
    <row r="18">
      <c r="A18" s="93">
        <v>17.0</v>
      </c>
      <c r="B18" s="93" t="s">
        <v>6504</v>
      </c>
      <c r="C18" s="93" t="s">
        <v>6504</v>
      </c>
      <c r="D18" s="93" t="str">
        <f t="shared" si="1"/>
        <v>Rishabh Mishra</v>
      </c>
      <c r="E18" s="93" t="s">
        <v>6505</v>
      </c>
      <c r="F18" s="73" t="s">
        <v>6480</v>
      </c>
      <c r="G18" s="73" t="s">
        <v>22</v>
      </c>
      <c r="H18" s="73">
        <v>2022.0</v>
      </c>
      <c r="I18" s="75" t="str">
        <f t="shared" si="2"/>
        <v>17LBTPRT2022</v>
      </c>
      <c r="J18" s="54" t="s">
        <v>6481</v>
      </c>
      <c r="K18" s="5" t="s">
        <v>24</v>
      </c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</row>
    <row r="19">
      <c r="A19" s="93">
        <v>18.0</v>
      </c>
      <c r="B19" s="93" t="s">
        <v>1362</v>
      </c>
      <c r="C19" s="93" t="s">
        <v>1362</v>
      </c>
      <c r="D19" s="93" t="str">
        <f t="shared" si="1"/>
        <v>Aryan Rathore</v>
      </c>
      <c r="E19" s="93" t="s">
        <v>1363</v>
      </c>
      <c r="F19" s="73" t="s">
        <v>6480</v>
      </c>
      <c r="G19" s="73" t="s">
        <v>22</v>
      </c>
      <c r="H19" s="73">
        <v>2022.0</v>
      </c>
      <c r="I19" s="75" t="str">
        <f t="shared" si="2"/>
        <v>18LBTPRT2022</v>
      </c>
      <c r="J19" s="54" t="s">
        <v>6481</v>
      </c>
      <c r="K19" s="5" t="s">
        <v>24</v>
      </c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</row>
    <row r="20">
      <c r="A20" s="93">
        <v>19.0</v>
      </c>
      <c r="B20" s="93" t="s">
        <v>6506</v>
      </c>
      <c r="C20" s="93" t="s">
        <v>6506</v>
      </c>
      <c r="D20" s="93" t="str">
        <f t="shared" si="1"/>
        <v>Thrishul Reddy Kothapally</v>
      </c>
      <c r="E20" s="93" t="s">
        <v>6507</v>
      </c>
      <c r="F20" s="73" t="s">
        <v>6480</v>
      </c>
      <c r="G20" s="73" t="s">
        <v>22</v>
      </c>
      <c r="H20" s="73">
        <v>2022.0</v>
      </c>
      <c r="I20" s="75" t="str">
        <f t="shared" si="2"/>
        <v>19LBTPRT2022</v>
      </c>
      <c r="J20" s="54" t="s">
        <v>6481</v>
      </c>
      <c r="K20" s="5" t="s">
        <v>24</v>
      </c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</row>
    <row r="21">
      <c r="A21" s="93">
        <v>20.0</v>
      </c>
      <c r="B21" s="93" t="s">
        <v>6508</v>
      </c>
      <c r="C21" s="93" t="s">
        <v>6508</v>
      </c>
      <c r="D21" s="93" t="str">
        <f t="shared" si="1"/>
        <v>Anuj Chandra</v>
      </c>
      <c r="E21" s="93" t="s">
        <v>6509</v>
      </c>
      <c r="F21" s="73" t="s">
        <v>6480</v>
      </c>
      <c r="G21" s="73" t="s">
        <v>22</v>
      </c>
      <c r="H21" s="73">
        <v>2022.0</v>
      </c>
      <c r="I21" s="75" t="str">
        <f t="shared" si="2"/>
        <v>20LBTPRT2022</v>
      </c>
      <c r="J21" s="54" t="s">
        <v>6481</v>
      </c>
      <c r="K21" s="5" t="s">
        <v>24</v>
      </c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</row>
    <row r="22">
      <c r="A22" s="93">
        <v>21.0</v>
      </c>
      <c r="B22" s="93" t="s">
        <v>6510</v>
      </c>
      <c r="C22" s="93" t="s">
        <v>6510</v>
      </c>
      <c r="D22" s="93" t="str">
        <f t="shared" si="1"/>
        <v>Shivangi Sabharwal</v>
      </c>
      <c r="E22" s="93" t="s">
        <v>6511</v>
      </c>
      <c r="F22" s="73" t="s">
        <v>6480</v>
      </c>
      <c r="G22" s="73" t="s">
        <v>22</v>
      </c>
      <c r="H22" s="73">
        <v>2022.0</v>
      </c>
      <c r="I22" s="75" t="str">
        <f t="shared" si="2"/>
        <v>21LBTPRT2022</v>
      </c>
      <c r="J22" s="54" t="s">
        <v>6481</v>
      </c>
      <c r="K22" s="5" t="s">
        <v>24</v>
      </c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</row>
    <row r="23">
      <c r="A23" s="93">
        <v>22.0</v>
      </c>
      <c r="B23" s="93" t="s">
        <v>6512</v>
      </c>
      <c r="C23" s="93" t="s">
        <v>6512</v>
      </c>
      <c r="D23" s="93" t="str">
        <f t="shared" si="1"/>
        <v>Sophia Chauhan</v>
      </c>
      <c r="E23" s="93" t="s">
        <v>6513</v>
      </c>
      <c r="F23" s="73" t="s">
        <v>6480</v>
      </c>
      <c r="G23" s="73" t="s">
        <v>22</v>
      </c>
      <c r="H23" s="73">
        <v>2022.0</v>
      </c>
      <c r="I23" s="75" t="str">
        <f t="shared" si="2"/>
        <v>22LBTPRT2022</v>
      </c>
      <c r="J23" s="54" t="s">
        <v>6481</v>
      </c>
      <c r="K23" s="5" t="s">
        <v>24</v>
      </c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</row>
    <row r="24">
      <c r="A24" s="93">
        <v>23.0</v>
      </c>
      <c r="B24" s="93" t="s">
        <v>4561</v>
      </c>
      <c r="C24" s="93" t="s">
        <v>4561</v>
      </c>
      <c r="D24" s="93" t="str">
        <f t="shared" si="1"/>
        <v>Upasana Mishra</v>
      </c>
      <c r="E24" s="93" t="s">
        <v>4562</v>
      </c>
      <c r="F24" s="73" t="s">
        <v>6480</v>
      </c>
      <c r="G24" s="73" t="s">
        <v>22</v>
      </c>
      <c r="H24" s="73">
        <v>2022.0</v>
      </c>
      <c r="I24" s="75" t="str">
        <f t="shared" si="2"/>
        <v>23LBTPRT2022</v>
      </c>
      <c r="J24" s="54" t="s">
        <v>6481</v>
      </c>
      <c r="K24" s="5" t="s">
        <v>24</v>
      </c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</row>
    <row r="25">
      <c r="A25" s="93">
        <v>24.0</v>
      </c>
      <c r="B25" s="93" t="s">
        <v>6514</v>
      </c>
      <c r="C25" s="93" t="s">
        <v>6514</v>
      </c>
      <c r="D25" s="93" t="str">
        <f t="shared" si="1"/>
        <v>Ashwini Sahane</v>
      </c>
      <c r="E25" s="93" t="s">
        <v>6515</v>
      </c>
      <c r="F25" s="73" t="s">
        <v>6480</v>
      </c>
      <c r="G25" s="73" t="s">
        <v>22</v>
      </c>
      <c r="H25" s="73">
        <v>2022.0</v>
      </c>
      <c r="I25" s="75" t="str">
        <f t="shared" si="2"/>
        <v>24LBTPRT2022</v>
      </c>
      <c r="J25" s="54" t="s">
        <v>6481</v>
      </c>
      <c r="K25" s="5" t="s">
        <v>24</v>
      </c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</row>
    <row r="26">
      <c r="A26" s="93">
        <v>25.0</v>
      </c>
      <c r="B26" s="93" t="s">
        <v>4655</v>
      </c>
      <c r="C26" s="93" t="s">
        <v>4655</v>
      </c>
      <c r="D26" s="93" t="str">
        <f t="shared" si="1"/>
        <v>Mukkamalla Sai Suhas Reddy</v>
      </c>
      <c r="E26" s="93" t="s">
        <v>4656</v>
      </c>
      <c r="F26" s="73" t="s">
        <v>6480</v>
      </c>
      <c r="G26" s="73" t="s">
        <v>22</v>
      </c>
      <c r="H26" s="73">
        <v>2022.0</v>
      </c>
      <c r="I26" s="75" t="str">
        <f t="shared" si="2"/>
        <v>25LBTPRT2022</v>
      </c>
      <c r="J26" s="54" t="s">
        <v>6481</v>
      </c>
      <c r="K26" s="5" t="s">
        <v>24</v>
      </c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</row>
    <row r="27">
      <c r="A27" s="93">
        <v>26.0</v>
      </c>
      <c r="B27" s="93" t="s">
        <v>6516</v>
      </c>
      <c r="C27" s="93" t="s">
        <v>6516</v>
      </c>
      <c r="D27" s="93" t="str">
        <f t="shared" si="1"/>
        <v>Harshini Eppala</v>
      </c>
      <c r="E27" s="93" t="s">
        <v>6517</v>
      </c>
      <c r="F27" s="73" t="s">
        <v>6480</v>
      </c>
      <c r="G27" s="73" t="s">
        <v>22</v>
      </c>
      <c r="H27" s="73">
        <v>2022.0</v>
      </c>
      <c r="I27" s="75" t="str">
        <f t="shared" si="2"/>
        <v>26LBTPRT2022</v>
      </c>
      <c r="J27" s="54" t="s">
        <v>6481</v>
      </c>
      <c r="K27" s="5" t="s">
        <v>24</v>
      </c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</row>
    <row r="28">
      <c r="A28" s="93">
        <v>27.0</v>
      </c>
      <c r="B28" s="93" t="s">
        <v>6518</v>
      </c>
      <c r="C28" s="93" t="s">
        <v>6518</v>
      </c>
      <c r="D28" s="93" t="str">
        <f t="shared" si="1"/>
        <v>Shivam Mantri</v>
      </c>
      <c r="E28" s="93" t="s">
        <v>6519</v>
      </c>
      <c r="F28" s="73" t="s">
        <v>6480</v>
      </c>
      <c r="G28" s="73" t="s">
        <v>22</v>
      </c>
      <c r="H28" s="73">
        <v>2022.0</v>
      </c>
      <c r="I28" s="75" t="str">
        <f t="shared" si="2"/>
        <v>27LBTPRT2022</v>
      </c>
      <c r="J28" s="54" t="s">
        <v>6481</v>
      </c>
      <c r="K28" s="5" t="s">
        <v>24</v>
      </c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</row>
    <row r="29">
      <c r="A29" s="93">
        <v>28.0</v>
      </c>
      <c r="B29" s="93" t="s">
        <v>6520</v>
      </c>
      <c r="C29" s="93" t="s">
        <v>6520</v>
      </c>
      <c r="D29" s="93" t="str">
        <f t="shared" si="1"/>
        <v>Deepak Khatik</v>
      </c>
      <c r="E29" s="93" t="s">
        <v>6521</v>
      </c>
      <c r="F29" s="73" t="s">
        <v>6480</v>
      </c>
      <c r="G29" s="73" t="s">
        <v>22</v>
      </c>
      <c r="H29" s="73">
        <v>2022.0</v>
      </c>
      <c r="I29" s="75" t="str">
        <f t="shared" si="2"/>
        <v>28LBTPRT2022</v>
      </c>
      <c r="J29" s="54" t="s">
        <v>6481</v>
      </c>
      <c r="K29" s="5" t="s">
        <v>24</v>
      </c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</row>
    <row r="30">
      <c r="A30" s="93">
        <v>29.0</v>
      </c>
      <c r="B30" s="93" t="s">
        <v>3856</v>
      </c>
      <c r="C30" s="93" t="s">
        <v>3856</v>
      </c>
      <c r="D30" s="93" t="str">
        <f t="shared" si="1"/>
        <v>Gowtham Sai Putti</v>
      </c>
      <c r="E30" s="93" t="s">
        <v>751</v>
      </c>
      <c r="F30" s="73" t="s">
        <v>6480</v>
      </c>
      <c r="G30" s="73" t="s">
        <v>22</v>
      </c>
      <c r="H30" s="73">
        <v>2022.0</v>
      </c>
      <c r="I30" s="75" t="str">
        <f t="shared" si="2"/>
        <v>29LBTPRT2022</v>
      </c>
      <c r="J30" s="54" t="s">
        <v>6481</v>
      </c>
      <c r="K30" s="5" t="s">
        <v>24</v>
      </c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</row>
    <row r="31">
      <c r="A31" s="93">
        <v>30.0</v>
      </c>
      <c r="B31" s="93" t="s">
        <v>6522</v>
      </c>
      <c r="C31" s="93" t="s">
        <v>6522</v>
      </c>
      <c r="D31" s="93" t="str">
        <f t="shared" si="1"/>
        <v>Shashank Priya Singh Samrat</v>
      </c>
      <c r="E31" s="93" t="s">
        <v>6523</v>
      </c>
      <c r="F31" s="73" t="s">
        <v>6480</v>
      </c>
      <c r="G31" s="73" t="s">
        <v>22</v>
      </c>
      <c r="H31" s="73">
        <v>2022.0</v>
      </c>
      <c r="I31" s="75" t="str">
        <f t="shared" si="2"/>
        <v>30LBTPRT2022</v>
      </c>
      <c r="J31" s="54" t="s">
        <v>6481</v>
      </c>
      <c r="K31" s="5" t="s">
        <v>24</v>
      </c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</row>
    <row r="32">
      <c r="A32" s="93">
        <v>31.0</v>
      </c>
      <c r="B32" s="93" t="s">
        <v>6524</v>
      </c>
      <c r="C32" s="93" t="s">
        <v>6524</v>
      </c>
      <c r="D32" s="93" t="str">
        <f t="shared" si="1"/>
        <v>Rohan _</v>
      </c>
      <c r="E32" s="93" t="s">
        <v>6525</v>
      </c>
      <c r="F32" s="73" t="s">
        <v>6480</v>
      </c>
      <c r="G32" s="73" t="s">
        <v>22</v>
      </c>
      <c r="H32" s="73">
        <v>2022.0</v>
      </c>
      <c r="I32" s="75" t="str">
        <f t="shared" si="2"/>
        <v>31LBTPRT2022</v>
      </c>
      <c r="J32" s="54" t="s">
        <v>6481</v>
      </c>
      <c r="K32" s="5" t="s">
        <v>24</v>
      </c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</row>
    <row r="33">
      <c r="A33" s="93">
        <v>32.0</v>
      </c>
      <c r="B33" s="93" t="s">
        <v>3847</v>
      </c>
      <c r="C33" s="93" t="s">
        <v>3847</v>
      </c>
      <c r="D33" s="93" t="str">
        <f t="shared" si="1"/>
        <v>Putti Jaya Surya</v>
      </c>
      <c r="E33" s="93" t="s">
        <v>3848</v>
      </c>
      <c r="F33" s="73" t="s">
        <v>6480</v>
      </c>
      <c r="G33" s="73" t="s">
        <v>22</v>
      </c>
      <c r="H33" s="73">
        <v>2022.0</v>
      </c>
      <c r="I33" s="75" t="str">
        <f t="shared" si="2"/>
        <v>32LBTPRT2022</v>
      </c>
      <c r="J33" s="54" t="s">
        <v>6481</v>
      </c>
      <c r="K33" s="5" t="s">
        <v>24</v>
      </c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</row>
    <row r="34">
      <c r="A34" s="93">
        <v>33.0</v>
      </c>
      <c r="B34" s="93" t="s">
        <v>6526</v>
      </c>
      <c r="C34" s="93" t="s">
        <v>6526</v>
      </c>
      <c r="D34" s="93" t="str">
        <f t="shared" si="1"/>
        <v>Dhruv Viradiya</v>
      </c>
      <c r="E34" s="93" t="s">
        <v>6527</v>
      </c>
      <c r="F34" s="73" t="s">
        <v>6480</v>
      </c>
      <c r="G34" s="73" t="s">
        <v>22</v>
      </c>
      <c r="H34" s="73">
        <v>2022.0</v>
      </c>
      <c r="I34" s="75" t="str">
        <f t="shared" si="2"/>
        <v>33LBTPRT2022</v>
      </c>
      <c r="J34" s="54" t="s">
        <v>6481</v>
      </c>
      <c r="K34" s="5" t="s">
        <v>24</v>
      </c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</row>
    <row r="35">
      <c r="A35" s="93">
        <v>34.0</v>
      </c>
      <c r="B35" s="93" t="s">
        <v>3859</v>
      </c>
      <c r="C35" s="93" t="s">
        <v>3859</v>
      </c>
      <c r="D35" s="93" t="str">
        <f t="shared" si="1"/>
        <v>T Satwik</v>
      </c>
      <c r="E35" s="93" t="s">
        <v>3860</v>
      </c>
      <c r="F35" s="73" t="s">
        <v>6480</v>
      </c>
      <c r="G35" s="73" t="s">
        <v>22</v>
      </c>
      <c r="H35" s="73">
        <v>2022.0</v>
      </c>
      <c r="I35" s="75" t="str">
        <f t="shared" si="2"/>
        <v>34LBTPRT2022</v>
      </c>
      <c r="J35" s="54" t="s">
        <v>6481</v>
      </c>
      <c r="K35" s="5" t="s">
        <v>24</v>
      </c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</row>
    <row r="36">
      <c r="A36" s="93">
        <v>35.0</v>
      </c>
      <c r="B36" s="93" t="s">
        <v>6528</v>
      </c>
      <c r="C36" s="93" t="s">
        <v>6529</v>
      </c>
      <c r="D36" s="93" t="str">
        <f t="shared" si="1"/>
        <v>Ashish Kumar</v>
      </c>
      <c r="E36" s="93" t="s">
        <v>6530</v>
      </c>
      <c r="F36" s="73" t="s">
        <v>6480</v>
      </c>
      <c r="G36" s="73" t="s">
        <v>22</v>
      </c>
      <c r="H36" s="73">
        <v>2022.0</v>
      </c>
      <c r="I36" s="75" t="str">
        <f t="shared" si="2"/>
        <v>35LBTPRT2022</v>
      </c>
      <c r="J36" s="54" t="s">
        <v>6481</v>
      </c>
      <c r="K36" s="5" t="s">
        <v>24</v>
      </c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</row>
    <row r="37">
      <c r="A37" s="93">
        <v>36.0</v>
      </c>
      <c r="B37" s="93" t="s">
        <v>6531</v>
      </c>
      <c r="C37" s="93" t="s">
        <v>6531</v>
      </c>
      <c r="D37" s="93" t="str">
        <f t="shared" si="1"/>
        <v>Rajesh Prajapat</v>
      </c>
      <c r="E37" s="93" t="s">
        <v>6532</v>
      </c>
      <c r="F37" s="73" t="s">
        <v>6480</v>
      </c>
      <c r="G37" s="73" t="s">
        <v>22</v>
      </c>
      <c r="H37" s="73">
        <v>2022.0</v>
      </c>
      <c r="I37" s="75" t="str">
        <f t="shared" si="2"/>
        <v>36LBTPRT2022</v>
      </c>
      <c r="J37" s="54" t="s">
        <v>6481</v>
      </c>
      <c r="K37" s="5" t="s">
        <v>24</v>
      </c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</row>
    <row r="38">
      <c r="A38" s="93">
        <v>37.0</v>
      </c>
      <c r="B38" s="93" t="s">
        <v>6533</v>
      </c>
      <c r="C38" s="93" t="s">
        <v>6533</v>
      </c>
      <c r="D38" s="93" t="str">
        <f t="shared" si="1"/>
        <v>Harpreet Singh</v>
      </c>
      <c r="E38" s="93" t="s">
        <v>6534</v>
      </c>
      <c r="F38" s="73" t="s">
        <v>6480</v>
      </c>
      <c r="G38" s="73" t="s">
        <v>22</v>
      </c>
      <c r="H38" s="73">
        <v>2022.0</v>
      </c>
      <c r="I38" s="75" t="str">
        <f t="shared" si="2"/>
        <v>37LBTPRT2022</v>
      </c>
      <c r="J38" s="54" t="s">
        <v>6481</v>
      </c>
      <c r="K38" s="5" t="s">
        <v>24</v>
      </c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</row>
    <row r="39">
      <c r="A39" s="93">
        <v>38.0</v>
      </c>
      <c r="B39" s="93" t="s">
        <v>1016</v>
      </c>
      <c r="C39" s="93" t="s">
        <v>1016</v>
      </c>
      <c r="D39" s="93" t="str">
        <f t="shared" si="1"/>
        <v>Ritesh</v>
      </c>
      <c r="E39" s="93" t="s">
        <v>1017</v>
      </c>
      <c r="F39" s="73" t="s">
        <v>6480</v>
      </c>
      <c r="G39" s="73" t="s">
        <v>22</v>
      </c>
      <c r="H39" s="73">
        <v>2022.0</v>
      </c>
      <c r="I39" s="75" t="str">
        <f t="shared" si="2"/>
        <v>38LBTPRT2022</v>
      </c>
      <c r="J39" s="54" t="s">
        <v>6481</v>
      </c>
      <c r="K39" s="5" t="s">
        <v>24</v>
      </c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</row>
    <row r="40">
      <c r="A40" s="93">
        <v>39.0</v>
      </c>
      <c r="B40" s="93" t="s">
        <v>1895</v>
      </c>
      <c r="C40" s="93" t="s">
        <v>1895</v>
      </c>
      <c r="D40" s="93" t="str">
        <f t="shared" si="1"/>
        <v>Morem Jayanth Kumar</v>
      </c>
      <c r="E40" s="93" t="s">
        <v>1896</v>
      </c>
      <c r="F40" s="73" t="s">
        <v>6480</v>
      </c>
      <c r="G40" s="73" t="s">
        <v>22</v>
      </c>
      <c r="H40" s="73">
        <v>2022.0</v>
      </c>
      <c r="I40" s="75" t="str">
        <f t="shared" si="2"/>
        <v>39LBTPRT2022</v>
      </c>
      <c r="J40" s="54" t="s">
        <v>6481</v>
      </c>
      <c r="K40" s="5" t="s">
        <v>24</v>
      </c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</row>
    <row r="41">
      <c r="A41" s="93">
        <v>40.0</v>
      </c>
      <c r="B41" s="93" t="s">
        <v>4715</v>
      </c>
      <c r="C41" s="93" t="s">
        <v>4715</v>
      </c>
      <c r="D41" s="93" t="str">
        <f t="shared" si="1"/>
        <v>Ankita Singh</v>
      </c>
      <c r="E41" s="93" t="s">
        <v>6535</v>
      </c>
      <c r="F41" s="73" t="s">
        <v>6480</v>
      </c>
      <c r="G41" s="73" t="s">
        <v>22</v>
      </c>
      <c r="H41" s="73">
        <v>2022.0</v>
      </c>
      <c r="I41" s="75" t="str">
        <f t="shared" si="2"/>
        <v>40LBTPRT2022</v>
      </c>
      <c r="J41" s="54" t="s">
        <v>6481</v>
      </c>
      <c r="K41" s="5" t="s">
        <v>24</v>
      </c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</row>
    <row r="42">
      <c r="A42" s="93">
        <v>41.0</v>
      </c>
      <c r="B42" s="93" t="s">
        <v>6536</v>
      </c>
      <c r="C42" s="93" t="s">
        <v>6536</v>
      </c>
      <c r="D42" s="93" t="str">
        <f t="shared" si="1"/>
        <v>Rehan Saiyad</v>
      </c>
      <c r="E42" s="93" t="s">
        <v>6537</v>
      </c>
      <c r="F42" s="73" t="s">
        <v>6480</v>
      </c>
      <c r="G42" s="73" t="s">
        <v>22</v>
      </c>
      <c r="H42" s="73">
        <v>2022.0</v>
      </c>
      <c r="I42" s="75" t="str">
        <f t="shared" si="2"/>
        <v>41LBTPRT2022</v>
      </c>
      <c r="J42" s="54" t="s">
        <v>6481</v>
      </c>
      <c r="K42" s="5" t="s">
        <v>24</v>
      </c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</row>
    <row r="43">
      <c r="A43" s="93">
        <v>42.0</v>
      </c>
      <c r="B43" s="93" t="s">
        <v>6538</v>
      </c>
      <c r="C43" s="93" t="s">
        <v>6538</v>
      </c>
      <c r="D43" s="93" t="str">
        <f t="shared" si="1"/>
        <v>Rishvic Pushpakaran</v>
      </c>
      <c r="E43" s="93" t="s">
        <v>6539</v>
      </c>
      <c r="F43" s="73" t="s">
        <v>6480</v>
      </c>
      <c r="G43" s="73" t="s">
        <v>22</v>
      </c>
      <c r="H43" s="73">
        <v>2022.0</v>
      </c>
      <c r="I43" s="75" t="str">
        <f t="shared" si="2"/>
        <v>42LBTPRT2022</v>
      </c>
      <c r="J43" s="54" t="s">
        <v>6481</v>
      </c>
      <c r="K43" s="5" t="s">
        <v>24</v>
      </c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</row>
    <row r="44">
      <c r="A44" s="93">
        <v>43.0</v>
      </c>
      <c r="B44" s="93" t="s">
        <v>6540</v>
      </c>
      <c r="C44" s="93" t="s">
        <v>6540</v>
      </c>
      <c r="D44" s="93" t="str">
        <f t="shared" si="1"/>
        <v>V. Naga Lakshmi</v>
      </c>
      <c r="E44" s="93" t="s">
        <v>6541</v>
      </c>
      <c r="F44" s="73" t="s">
        <v>6480</v>
      </c>
      <c r="G44" s="73" t="s">
        <v>22</v>
      </c>
      <c r="H44" s="73">
        <v>2022.0</v>
      </c>
      <c r="I44" s="75" t="str">
        <f t="shared" si="2"/>
        <v>43LBTPRT2022</v>
      </c>
      <c r="J44" s="54" t="s">
        <v>6481</v>
      </c>
      <c r="K44" s="5" t="s">
        <v>24</v>
      </c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</row>
    <row r="45">
      <c r="A45" s="93">
        <v>44.0</v>
      </c>
      <c r="B45" s="93" t="s">
        <v>6542</v>
      </c>
      <c r="C45" s="93" t="s">
        <v>6542</v>
      </c>
      <c r="D45" s="93" t="str">
        <f t="shared" si="1"/>
        <v>Aswath T</v>
      </c>
      <c r="E45" s="93" t="s">
        <v>6543</v>
      </c>
      <c r="F45" s="73" t="s">
        <v>6480</v>
      </c>
      <c r="G45" s="73" t="s">
        <v>22</v>
      </c>
      <c r="H45" s="73">
        <v>2022.0</v>
      </c>
      <c r="I45" s="75" t="str">
        <f t="shared" si="2"/>
        <v>44LBTPRT2022</v>
      </c>
      <c r="J45" s="54" t="s">
        <v>6481</v>
      </c>
      <c r="K45" s="5" t="s">
        <v>24</v>
      </c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</row>
    <row r="46">
      <c r="A46" s="93">
        <v>45.0</v>
      </c>
      <c r="B46" s="93" t="s">
        <v>6544</v>
      </c>
      <c r="C46" s="93" t="s">
        <v>6544</v>
      </c>
      <c r="D46" s="93" t="str">
        <f t="shared" si="1"/>
        <v>Md Faizan Raza Khan</v>
      </c>
      <c r="E46" s="93" t="s">
        <v>6545</v>
      </c>
      <c r="F46" s="73" t="s">
        <v>6480</v>
      </c>
      <c r="G46" s="73" t="s">
        <v>22</v>
      </c>
      <c r="H46" s="73">
        <v>2022.0</v>
      </c>
      <c r="I46" s="75" t="str">
        <f t="shared" si="2"/>
        <v>45LBTPRT2022</v>
      </c>
      <c r="J46" s="54" t="s">
        <v>6481</v>
      </c>
      <c r="K46" s="5" t="s">
        <v>24</v>
      </c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</row>
    <row r="47">
      <c r="A47" s="93">
        <v>46.0</v>
      </c>
      <c r="B47" s="93" t="s">
        <v>6546</v>
      </c>
      <c r="C47" s="93" t="s">
        <v>6546</v>
      </c>
      <c r="D47" s="93" t="str">
        <f t="shared" si="1"/>
        <v>Rishabh Bhardwaj</v>
      </c>
      <c r="E47" s="93" t="s">
        <v>6547</v>
      </c>
      <c r="F47" s="73" t="s">
        <v>6480</v>
      </c>
      <c r="G47" s="73" t="s">
        <v>22</v>
      </c>
      <c r="H47" s="73">
        <v>2022.0</v>
      </c>
      <c r="I47" s="75" t="str">
        <f t="shared" si="2"/>
        <v>46LBTPRT2022</v>
      </c>
      <c r="J47" s="54" t="s">
        <v>6481</v>
      </c>
      <c r="K47" s="5" t="s">
        <v>24</v>
      </c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</row>
    <row r="48">
      <c r="A48" s="93">
        <v>47.0</v>
      </c>
      <c r="B48" s="93" t="s">
        <v>6548</v>
      </c>
      <c r="C48" s="93" t="s">
        <v>6548</v>
      </c>
      <c r="D48" s="93" t="str">
        <f t="shared" si="1"/>
        <v>Arnav Kumar</v>
      </c>
      <c r="E48" s="93" t="s">
        <v>6549</v>
      </c>
      <c r="F48" s="73" t="s">
        <v>6480</v>
      </c>
      <c r="G48" s="73" t="s">
        <v>22</v>
      </c>
      <c r="H48" s="73">
        <v>2022.0</v>
      </c>
      <c r="I48" s="75" t="str">
        <f t="shared" si="2"/>
        <v>47LBTPRT2022</v>
      </c>
      <c r="J48" s="54" t="s">
        <v>6481</v>
      </c>
      <c r="K48" s="5" t="s">
        <v>24</v>
      </c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</row>
    <row r="49">
      <c r="A49" s="93">
        <v>48.0</v>
      </c>
      <c r="B49" s="93" t="s">
        <v>6550</v>
      </c>
      <c r="C49" s="93" t="s">
        <v>6550</v>
      </c>
      <c r="D49" s="93" t="str">
        <f t="shared" si="1"/>
        <v>Ahmed Zaid</v>
      </c>
      <c r="E49" s="93" t="s">
        <v>6551</v>
      </c>
      <c r="F49" s="73" t="s">
        <v>6480</v>
      </c>
      <c r="G49" s="73" t="s">
        <v>22</v>
      </c>
      <c r="H49" s="73">
        <v>2022.0</v>
      </c>
      <c r="I49" s="75" t="str">
        <f t="shared" si="2"/>
        <v>48LBTPRT2022</v>
      </c>
      <c r="J49" s="54" t="s">
        <v>6481</v>
      </c>
      <c r="K49" s="5" t="s">
        <v>24</v>
      </c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</row>
    <row r="50">
      <c r="A50" s="93">
        <v>49.0</v>
      </c>
      <c r="B50" s="93" t="s">
        <v>6552</v>
      </c>
      <c r="C50" s="93" t="s">
        <v>6552</v>
      </c>
      <c r="D50" s="93" t="str">
        <f t="shared" si="1"/>
        <v>Meghna Matolia</v>
      </c>
      <c r="E50" s="93" t="s">
        <v>6553</v>
      </c>
      <c r="F50" s="73" t="s">
        <v>6480</v>
      </c>
      <c r="G50" s="73" t="s">
        <v>22</v>
      </c>
      <c r="H50" s="73">
        <v>2022.0</v>
      </c>
      <c r="I50" s="75" t="str">
        <f t="shared" si="2"/>
        <v>49LBTPRT2022</v>
      </c>
      <c r="J50" s="54" t="s">
        <v>6481</v>
      </c>
      <c r="K50" s="5" t="s">
        <v>24</v>
      </c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</row>
    <row r="51">
      <c r="A51" s="93">
        <v>50.0</v>
      </c>
      <c r="B51" s="93" t="s">
        <v>6554</v>
      </c>
      <c r="C51" s="93" t="s">
        <v>6554</v>
      </c>
      <c r="D51" s="93" t="str">
        <f t="shared" si="1"/>
        <v>Ranjini Kishen Kumar</v>
      </c>
      <c r="E51" s="93" t="s">
        <v>6555</v>
      </c>
      <c r="F51" s="73" t="s">
        <v>6480</v>
      </c>
      <c r="G51" s="73" t="s">
        <v>22</v>
      </c>
      <c r="H51" s="73">
        <v>2022.0</v>
      </c>
      <c r="I51" s="75" t="str">
        <f t="shared" si="2"/>
        <v>50LBTPRT2022</v>
      </c>
      <c r="J51" s="54" t="s">
        <v>6481</v>
      </c>
      <c r="K51" s="5" t="s">
        <v>24</v>
      </c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</row>
    <row r="52">
      <c r="A52" s="93">
        <v>51.0</v>
      </c>
      <c r="B52" s="93" t="s">
        <v>6556</v>
      </c>
      <c r="C52" s="93" t="s">
        <v>6556</v>
      </c>
      <c r="D52" s="93" t="str">
        <f t="shared" si="1"/>
        <v>Anuj Bhargava</v>
      </c>
      <c r="E52" s="93" t="s">
        <v>6557</v>
      </c>
      <c r="F52" s="73" t="s">
        <v>6480</v>
      </c>
      <c r="G52" s="73" t="s">
        <v>22</v>
      </c>
      <c r="H52" s="73">
        <v>2022.0</v>
      </c>
      <c r="I52" s="75" t="str">
        <f t="shared" si="2"/>
        <v>51LBTPRT2022</v>
      </c>
      <c r="J52" s="54" t="s">
        <v>6481</v>
      </c>
      <c r="K52" s="5" t="s">
        <v>24</v>
      </c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</row>
    <row r="53">
      <c r="A53" s="93">
        <v>52.0</v>
      </c>
      <c r="B53" s="93" t="s">
        <v>1932</v>
      </c>
      <c r="C53" s="93" t="s">
        <v>1932</v>
      </c>
      <c r="D53" s="93" t="str">
        <f t="shared" si="1"/>
        <v>Shubham Mahajan</v>
      </c>
      <c r="E53" s="93" t="s">
        <v>1933</v>
      </c>
      <c r="F53" s="73" t="s">
        <v>6480</v>
      </c>
      <c r="G53" s="73" t="s">
        <v>22</v>
      </c>
      <c r="H53" s="73">
        <v>2022.0</v>
      </c>
      <c r="I53" s="75" t="str">
        <f t="shared" si="2"/>
        <v>52LBTPRT2022</v>
      </c>
      <c r="J53" s="54" t="s">
        <v>6481</v>
      </c>
      <c r="K53" s="5" t="s">
        <v>24</v>
      </c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</row>
    <row r="54">
      <c r="A54" s="93">
        <v>53.0</v>
      </c>
      <c r="B54" s="93" t="s">
        <v>6558</v>
      </c>
      <c r="C54" s="93" t="s">
        <v>6558</v>
      </c>
      <c r="D54" s="93" t="str">
        <f t="shared" si="1"/>
        <v>Arushi Kakkad</v>
      </c>
      <c r="E54" s="93" t="s">
        <v>6559</v>
      </c>
      <c r="F54" s="73" t="s">
        <v>6480</v>
      </c>
      <c r="G54" s="73" t="s">
        <v>22</v>
      </c>
      <c r="H54" s="73">
        <v>2022.0</v>
      </c>
      <c r="I54" s="75" t="str">
        <f t="shared" si="2"/>
        <v>53LBTPRT2022</v>
      </c>
      <c r="J54" s="54" t="s">
        <v>6481</v>
      </c>
      <c r="K54" s="5" t="s">
        <v>24</v>
      </c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</row>
    <row r="55">
      <c r="A55" s="93">
        <v>54.0</v>
      </c>
      <c r="B55" s="93" t="s">
        <v>6560</v>
      </c>
      <c r="C55" s="93" t="s">
        <v>6560</v>
      </c>
      <c r="D55" s="93" t="str">
        <f t="shared" si="1"/>
        <v>Tarandeep Kaur</v>
      </c>
      <c r="E55" s="93" t="s">
        <v>6561</v>
      </c>
      <c r="F55" s="73" t="s">
        <v>6480</v>
      </c>
      <c r="G55" s="73" t="s">
        <v>22</v>
      </c>
      <c r="H55" s="73">
        <v>2022.0</v>
      </c>
      <c r="I55" s="75" t="str">
        <f t="shared" si="2"/>
        <v>54LBTPRT2022</v>
      </c>
      <c r="J55" s="54" t="s">
        <v>6481</v>
      </c>
      <c r="K55" s="5" t="s">
        <v>24</v>
      </c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</row>
    <row r="56">
      <c r="A56" s="93">
        <v>55.0</v>
      </c>
      <c r="B56" s="93" t="s">
        <v>6562</v>
      </c>
      <c r="C56" s="93" t="s">
        <v>6562</v>
      </c>
      <c r="D56" s="93" t="str">
        <f t="shared" si="1"/>
        <v>Vansh Singh Chaudhary</v>
      </c>
      <c r="E56" s="93" t="s">
        <v>6563</v>
      </c>
      <c r="F56" s="73" t="s">
        <v>6480</v>
      </c>
      <c r="G56" s="73" t="s">
        <v>22</v>
      </c>
      <c r="H56" s="73">
        <v>2022.0</v>
      </c>
      <c r="I56" s="75" t="str">
        <f t="shared" si="2"/>
        <v>55LBTPRT2022</v>
      </c>
      <c r="J56" s="54" t="s">
        <v>6481</v>
      </c>
      <c r="K56" s="5" t="s">
        <v>24</v>
      </c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</row>
    <row r="57">
      <c r="A57" s="93">
        <v>56.0</v>
      </c>
      <c r="B57" s="93" t="s">
        <v>6564</v>
      </c>
      <c r="C57" s="93" t="s">
        <v>6564</v>
      </c>
      <c r="D57" s="93" t="str">
        <f t="shared" si="1"/>
        <v>Abarna M</v>
      </c>
      <c r="E57" s="93" t="s">
        <v>6565</v>
      </c>
      <c r="F57" s="73" t="s">
        <v>6480</v>
      </c>
      <c r="G57" s="73" t="s">
        <v>22</v>
      </c>
      <c r="H57" s="73">
        <v>2022.0</v>
      </c>
      <c r="I57" s="75" t="str">
        <f t="shared" si="2"/>
        <v>56LBTPRT2022</v>
      </c>
      <c r="J57" s="54" t="s">
        <v>6481</v>
      </c>
      <c r="K57" s="5" t="s">
        <v>24</v>
      </c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</row>
    <row r="58">
      <c r="A58" s="93">
        <v>57.0</v>
      </c>
      <c r="B58" s="93" t="s">
        <v>6566</v>
      </c>
      <c r="C58" s="93" t="s">
        <v>6566</v>
      </c>
      <c r="D58" s="93" t="str">
        <f t="shared" si="1"/>
        <v>H_14_Avijit Karmakar</v>
      </c>
      <c r="E58" s="93" t="s">
        <v>6567</v>
      </c>
      <c r="F58" s="73" t="s">
        <v>6480</v>
      </c>
      <c r="G58" s="73" t="s">
        <v>22</v>
      </c>
      <c r="H58" s="73">
        <v>2022.0</v>
      </c>
      <c r="I58" s="75" t="str">
        <f t="shared" si="2"/>
        <v>57LBTPRT2022</v>
      </c>
      <c r="J58" s="54" t="s">
        <v>6481</v>
      </c>
      <c r="K58" s="5" t="s">
        <v>24</v>
      </c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</row>
    <row r="59">
      <c r="A59" s="93">
        <v>58.0</v>
      </c>
      <c r="B59" s="93" t="s">
        <v>1971</v>
      </c>
      <c r="C59" s="93" t="s">
        <v>1971</v>
      </c>
      <c r="D59" s="93" t="str">
        <f t="shared" si="1"/>
        <v>Subhrodipto Basu Choudhury</v>
      </c>
      <c r="E59" s="93" t="s">
        <v>1972</v>
      </c>
      <c r="F59" s="73" t="s">
        <v>6480</v>
      </c>
      <c r="G59" s="73" t="s">
        <v>22</v>
      </c>
      <c r="H59" s="73">
        <v>2022.0</v>
      </c>
      <c r="I59" s="75" t="str">
        <f t="shared" si="2"/>
        <v>58LBTPRT2022</v>
      </c>
      <c r="J59" s="54" t="s">
        <v>6481</v>
      </c>
      <c r="K59" s="5" t="s">
        <v>24</v>
      </c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</row>
    <row r="60">
      <c r="A60" s="93">
        <v>59.0</v>
      </c>
      <c r="B60" s="93" t="s">
        <v>6568</v>
      </c>
      <c r="C60" s="93" t="s">
        <v>6568</v>
      </c>
      <c r="D60" s="93" t="str">
        <f t="shared" si="1"/>
        <v>Rishabh Bhatia</v>
      </c>
      <c r="E60" s="93" t="s">
        <v>6569</v>
      </c>
      <c r="F60" s="73" t="s">
        <v>6480</v>
      </c>
      <c r="G60" s="73" t="s">
        <v>22</v>
      </c>
      <c r="H60" s="73">
        <v>2022.0</v>
      </c>
      <c r="I60" s="75" t="str">
        <f t="shared" si="2"/>
        <v>59LBTPRT2022</v>
      </c>
      <c r="J60" s="54" t="s">
        <v>6481</v>
      </c>
      <c r="K60" s="5" t="s">
        <v>24</v>
      </c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</row>
    <row r="61">
      <c r="A61" s="93">
        <v>60.0</v>
      </c>
      <c r="B61" s="93" t="s">
        <v>6570</v>
      </c>
      <c r="C61" s="93" t="s">
        <v>6570</v>
      </c>
      <c r="D61" s="93" t="str">
        <f t="shared" si="1"/>
        <v>Vasanthakumar V</v>
      </c>
      <c r="E61" s="93" t="s">
        <v>6571</v>
      </c>
      <c r="F61" s="73" t="s">
        <v>6480</v>
      </c>
      <c r="G61" s="73" t="s">
        <v>22</v>
      </c>
      <c r="H61" s="73">
        <v>2022.0</v>
      </c>
      <c r="I61" s="75" t="str">
        <f t="shared" si="2"/>
        <v>60LBTPRT2022</v>
      </c>
      <c r="J61" s="54" t="s">
        <v>6481</v>
      </c>
      <c r="K61" s="5" t="s">
        <v>24</v>
      </c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</row>
    <row r="62">
      <c r="A62" s="93">
        <v>61.0</v>
      </c>
      <c r="B62" s="93" t="s">
        <v>6572</v>
      </c>
      <c r="C62" s="93" t="s">
        <v>6572</v>
      </c>
      <c r="D62" s="93" t="str">
        <f t="shared" si="1"/>
        <v>Aman Kumar</v>
      </c>
      <c r="E62" s="93" t="s">
        <v>6573</v>
      </c>
      <c r="F62" s="73" t="s">
        <v>6480</v>
      </c>
      <c r="G62" s="73" t="s">
        <v>22</v>
      </c>
      <c r="H62" s="73">
        <v>2022.0</v>
      </c>
      <c r="I62" s="75" t="str">
        <f t="shared" si="2"/>
        <v>61LBTPRT2022</v>
      </c>
      <c r="J62" s="54" t="s">
        <v>6481</v>
      </c>
      <c r="K62" s="5" t="s">
        <v>24</v>
      </c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</row>
    <row r="63">
      <c r="A63" s="93">
        <v>62.0</v>
      </c>
      <c r="B63" s="93" t="s">
        <v>1251</v>
      </c>
      <c r="C63" s="93" t="s">
        <v>1251</v>
      </c>
      <c r="D63" s="93" t="str">
        <f t="shared" si="1"/>
        <v>Parth Gulati</v>
      </c>
      <c r="E63" s="93" t="s">
        <v>1252</v>
      </c>
      <c r="F63" s="73" t="s">
        <v>6480</v>
      </c>
      <c r="G63" s="73" t="s">
        <v>22</v>
      </c>
      <c r="H63" s="73">
        <v>2022.0</v>
      </c>
      <c r="I63" s="75" t="str">
        <f t="shared" si="2"/>
        <v>62LBTPRT2022</v>
      </c>
      <c r="J63" s="54" t="s">
        <v>6481</v>
      </c>
      <c r="K63" s="5" t="s">
        <v>24</v>
      </c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</row>
    <row r="64">
      <c r="A64" s="93">
        <v>63.0</v>
      </c>
      <c r="B64" s="93" t="s">
        <v>6574</v>
      </c>
      <c r="C64" s="93" t="s">
        <v>6574</v>
      </c>
      <c r="D64" s="93" t="str">
        <f t="shared" si="1"/>
        <v>Vijayudu Boya</v>
      </c>
      <c r="E64" s="93" t="s">
        <v>6575</v>
      </c>
      <c r="F64" s="73" t="s">
        <v>6480</v>
      </c>
      <c r="G64" s="73" t="s">
        <v>22</v>
      </c>
      <c r="H64" s="73">
        <v>2022.0</v>
      </c>
      <c r="I64" s="75" t="str">
        <f t="shared" si="2"/>
        <v>63LBTPRT2022</v>
      </c>
      <c r="J64" s="54" t="s">
        <v>6481</v>
      </c>
      <c r="K64" s="5" t="s">
        <v>24</v>
      </c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</row>
    <row r="65">
      <c r="A65" s="93">
        <v>64.0</v>
      </c>
      <c r="B65" s="93" t="s">
        <v>6576</v>
      </c>
      <c r="C65" s="93" t="s">
        <v>6576</v>
      </c>
      <c r="D65" s="93" t="str">
        <f t="shared" si="1"/>
        <v>Sanjana Agrawal</v>
      </c>
      <c r="E65" s="93" t="s">
        <v>6577</v>
      </c>
      <c r="F65" s="73" t="s">
        <v>6480</v>
      </c>
      <c r="G65" s="73" t="s">
        <v>22</v>
      </c>
      <c r="H65" s="73">
        <v>2022.0</v>
      </c>
      <c r="I65" s="75" t="str">
        <f t="shared" si="2"/>
        <v>64LBTPRT2022</v>
      </c>
      <c r="J65" s="54" t="s">
        <v>6481</v>
      </c>
      <c r="K65" s="5" t="s">
        <v>24</v>
      </c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</row>
    <row r="66">
      <c r="A66" s="93">
        <v>65.0</v>
      </c>
      <c r="B66" s="93" t="s">
        <v>6578</v>
      </c>
      <c r="C66" s="93" t="s">
        <v>6578</v>
      </c>
      <c r="D66" s="93" t="str">
        <f t="shared" si="1"/>
        <v>Saraswati</v>
      </c>
      <c r="E66" s="93" t="s">
        <v>6579</v>
      </c>
      <c r="F66" s="73" t="s">
        <v>6480</v>
      </c>
      <c r="G66" s="73" t="s">
        <v>22</v>
      </c>
      <c r="H66" s="73">
        <v>2022.0</v>
      </c>
      <c r="I66" s="75" t="str">
        <f t="shared" si="2"/>
        <v>65LBTPRT2022</v>
      </c>
      <c r="J66" s="54" t="s">
        <v>6481</v>
      </c>
      <c r="K66" s="5" t="s">
        <v>24</v>
      </c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</row>
    <row r="67">
      <c r="A67" s="93">
        <v>66.0</v>
      </c>
      <c r="B67" s="93" t="s">
        <v>6220</v>
      </c>
      <c r="C67" s="93" t="s">
        <v>6220</v>
      </c>
      <c r="D67" s="93" t="str">
        <f t="shared" si="1"/>
        <v>Praveenkumar J</v>
      </c>
      <c r="E67" s="93" t="s">
        <v>6221</v>
      </c>
      <c r="F67" s="73" t="s">
        <v>6480</v>
      </c>
      <c r="G67" s="73" t="s">
        <v>22</v>
      </c>
      <c r="H67" s="73">
        <v>2022.0</v>
      </c>
      <c r="I67" s="75" t="str">
        <f t="shared" si="2"/>
        <v>66LBTPRT2022</v>
      </c>
      <c r="J67" s="54" t="s">
        <v>6481</v>
      </c>
      <c r="K67" s="5" t="s">
        <v>24</v>
      </c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</row>
    <row r="68">
      <c r="A68" s="93">
        <v>67.0</v>
      </c>
      <c r="B68" s="93" t="s">
        <v>6580</v>
      </c>
      <c r="C68" s="93" t="s">
        <v>6580</v>
      </c>
      <c r="D68" s="93" t="str">
        <f t="shared" si="1"/>
        <v>Aniket Pawar</v>
      </c>
      <c r="E68" s="93" t="s">
        <v>6581</v>
      </c>
      <c r="F68" s="73" t="s">
        <v>6480</v>
      </c>
      <c r="G68" s="73" t="s">
        <v>22</v>
      </c>
      <c r="H68" s="73">
        <v>2022.0</v>
      </c>
      <c r="I68" s="75" t="str">
        <f t="shared" si="2"/>
        <v>67LBTPRT2022</v>
      </c>
      <c r="J68" s="54" t="s">
        <v>6481</v>
      </c>
      <c r="K68" s="5" t="s">
        <v>24</v>
      </c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</row>
    <row r="69">
      <c r="A69" s="93">
        <v>68.0</v>
      </c>
      <c r="B69" s="93" t="s">
        <v>6582</v>
      </c>
      <c r="C69" s="93" t="s">
        <v>6582</v>
      </c>
      <c r="D69" s="93" t="str">
        <f t="shared" si="1"/>
        <v>Janvi Sharma</v>
      </c>
      <c r="E69" s="93" t="s">
        <v>6583</v>
      </c>
      <c r="F69" s="73" t="s">
        <v>6480</v>
      </c>
      <c r="G69" s="73" t="s">
        <v>22</v>
      </c>
      <c r="H69" s="73">
        <v>2022.0</v>
      </c>
      <c r="I69" s="75" t="str">
        <f t="shared" si="2"/>
        <v>68LBTPRT2022</v>
      </c>
      <c r="J69" s="54" t="s">
        <v>6481</v>
      </c>
      <c r="K69" s="5" t="s">
        <v>24</v>
      </c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</row>
    <row r="70">
      <c r="A70" s="93">
        <v>69.0</v>
      </c>
      <c r="B70" s="93" t="s">
        <v>6584</v>
      </c>
      <c r="C70" s="93" t="s">
        <v>6584</v>
      </c>
      <c r="D70" s="93" t="str">
        <f t="shared" si="1"/>
        <v>Shivani Mishra</v>
      </c>
      <c r="E70" s="93" t="s">
        <v>6585</v>
      </c>
      <c r="F70" s="73" t="s">
        <v>6480</v>
      </c>
      <c r="G70" s="73" t="s">
        <v>22</v>
      </c>
      <c r="H70" s="73">
        <v>2022.0</v>
      </c>
      <c r="I70" s="75" t="str">
        <f t="shared" si="2"/>
        <v>69LBTPRT2022</v>
      </c>
      <c r="J70" s="54" t="s">
        <v>6481</v>
      </c>
      <c r="K70" s="5" t="s">
        <v>24</v>
      </c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</row>
    <row r="71">
      <c r="A71" s="93">
        <v>70.0</v>
      </c>
      <c r="B71" s="93" t="s">
        <v>6586</v>
      </c>
      <c r="C71" s="93" t="s">
        <v>6586</v>
      </c>
      <c r="D71" s="93" t="str">
        <f t="shared" si="1"/>
        <v>Nimitt Goel</v>
      </c>
      <c r="E71" s="93" t="s">
        <v>6587</v>
      </c>
      <c r="F71" s="73" t="s">
        <v>6480</v>
      </c>
      <c r="G71" s="73" t="s">
        <v>22</v>
      </c>
      <c r="H71" s="73">
        <v>2022.0</v>
      </c>
      <c r="I71" s="75" t="str">
        <f t="shared" si="2"/>
        <v>70LBTPRT2022</v>
      </c>
      <c r="J71" s="54" t="s">
        <v>6481</v>
      </c>
      <c r="K71" s="5" t="s">
        <v>24</v>
      </c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</row>
    <row r="72">
      <c r="A72" s="93">
        <v>71.0</v>
      </c>
      <c r="B72" s="93" t="s">
        <v>6588</v>
      </c>
      <c r="C72" s="93" t="s">
        <v>6588</v>
      </c>
      <c r="D72" s="93" t="str">
        <f t="shared" si="1"/>
        <v>Akshita Gupta</v>
      </c>
      <c r="E72" s="93" t="s">
        <v>6589</v>
      </c>
      <c r="F72" s="73" t="s">
        <v>6480</v>
      </c>
      <c r="G72" s="73" t="s">
        <v>22</v>
      </c>
      <c r="H72" s="73">
        <v>2022.0</v>
      </c>
      <c r="I72" s="75" t="str">
        <f t="shared" si="2"/>
        <v>71LBTPRT2022</v>
      </c>
      <c r="J72" s="54" t="s">
        <v>6481</v>
      </c>
      <c r="K72" s="5" t="s">
        <v>24</v>
      </c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</row>
    <row r="73">
      <c r="A73" s="93">
        <v>72.0</v>
      </c>
      <c r="B73" s="93" t="s">
        <v>6590</v>
      </c>
      <c r="C73" s="93" t="s">
        <v>6590</v>
      </c>
      <c r="D73" s="93" t="str">
        <f t="shared" si="1"/>
        <v>Jaya Deepika Dannana</v>
      </c>
      <c r="E73" s="93" t="s">
        <v>6591</v>
      </c>
      <c r="F73" s="73" t="s">
        <v>6480</v>
      </c>
      <c r="G73" s="73" t="s">
        <v>22</v>
      </c>
      <c r="H73" s="73">
        <v>2022.0</v>
      </c>
      <c r="I73" s="75" t="str">
        <f t="shared" si="2"/>
        <v>72LBTPRT2022</v>
      </c>
      <c r="J73" s="54" t="s">
        <v>6481</v>
      </c>
      <c r="K73" s="5" t="s">
        <v>24</v>
      </c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</row>
    <row r="74">
      <c r="A74" s="93">
        <v>73.0</v>
      </c>
      <c r="B74" s="93" t="s">
        <v>6592</v>
      </c>
      <c r="C74" s="93" t="s">
        <v>6592</v>
      </c>
      <c r="D74" s="93" t="str">
        <f t="shared" si="1"/>
        <v>Anand Wankhade</v>
      </c>
      <c r="E74" s="93" t="s">
        <v>6593</v>
      </c>
      <c r="F74" s="73" t="s">
        <v>6480</v>
      </c>
      <c r="G74" s="73" t="s">
        <v>22</v>
      </c>
      <c r="H74" s="73">
        <v>2022.0</v>
      </c>
      <c r="I74" s="75" t="str">
        <f t="shared" si="2"/>
        <v>73LBTPRT2022</v>
      </c>
      <c r="J74" s="54" t="s">
        <v>6481</v>
      </c>
      <c r="K74" s="5" t="s">
        <v>24</v>
      </c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</row>
    <row r="75">
      <c r="A75" s="93">
        <v>74.0</v>
      </c>
      <c r="B75" s="93" t="s">
        <v>6594</v>
      </c>
      <c r="C75" s="93" t="s">
        <v>6594</v>
      </c>
      <c r="D75" s="93" t="str">
        <f t="shared" si="1"/>
        <v>Ehsan Ziyad</v>
      </c>
      <c r="E75" s="93" t="s">
        <v>6595</v>
      </c>
      <c r="F75" s="73" t="s">
        <v>6480</v>
      </c>
      <c r="G75" s="73" t="s">
        <v>22</v>
      </c>
      <c r="H75" s="73">
        <v>2022.0</v>
      </c>
      <c r="I75" s="75" t="str">
        <f t="shared" si="2"/>
        <v>74LBTPRT2022</v>
      </c>
      <c r="J75" s="54" t="s">
        <v>6481</v>
      </c>
      <c r="K75" s="5" t="s">
        <v>24</v>
      </c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</row>
    <row r="76">
      <c r="A76" s="93">
        <v>75.0</v>
      </c>
      <c r="B76" s="93" t="s">
        <v>6596</v>
      </c>
      <c r="C76" s="93" t="s">
        <v>6596</v>
      </c>
      <c r="D76" s="93" t="str">
        <f t="shared" si="1"/>
        <v>Sajal Srivastava</v>
      </c>
      <c r="E76" s="93" t="s">
        <v>6597</v>
      </c>
      <c r="F76" s="73" t="s">
        <v>6480</v>
      </c>
      <c r="G76" s="73" t="s">
        <v>22</v>
      </c>
      <c r="H76" s="73">
        <v>2022.0</v>
      </c>
      <c r="I76" s="75" t="str">
        <f t="shared" si="2"/>
        <v>75LBTPRT2022</v>
      </c>
      <c r="J76" s="54" t="s">
        <v>6481</v>
      </c>
      <c r="K76" s="5" t="s">
        <v>24</v>
      </c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</row>
    <row r="77">
      <c r="A77" s="93">
        <v>76.0</v>
      </c>
      <c r="B77" s="93" t="s">
        <v>6598</v>
      </c>
      <c r="C77" s="93" t="s">
        <v>6598</v>
      </c>
      <c r="D77" s="93" t="str">
        <f t="shared" si="1"/>
        <v>Kalvala Sanjay Kumar Reddy</v>
      </c>
      <c r="E77" s="93" t="s">
        <v>6599</v>
      </c>
      <c r="F77" s="73" t="s">
        <v>6480</v>
      </c>
      <c r="G77" s="73" t="s">
        <v>22</v>
      </c>
      <c r="H77" s="73">
        <v>2022.0</v>
      </c>
      <c r="I77" s="75" t="str">
        <f t="shared" si="2"/>
        <v>76LBTPRT2022</v>
      </c>
      <c r="J77" s="54" t="s">
        <v>6481</v>
      </c>
      <c r="K77" s="5" t="s">
        <v>24</v>
      </c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</row>
    <row r="78">
      <c r="A78" s="93">
        <v>77.0</v>
      </c>
      <c r="B78" s="93" t="s">
        <v>6600</v>
      </c>
      <c r="C78" s="93" t="s">
        <v>6600</v>
      </c>
      <c r="D78" s="93" t="str">
        <f t="shared" si="1"/>
        <v>Arhma Rehman</v>
      </c>
      <c r="E78" s="93" t="s">
        <v>6601</v>
      </c>
      <c r="F78" s="73" t="s">
        <v>6480</v>
      </c>
      <c r="G78" s="73" t="s">
        <v>22</v>
      </c>
      <c r="H78" s="73">
        <v>2022.0</v>
      </c>
      <c r="I78" s="75" t="str">
        <f t="shared" si="2"/>
        <v>77LBTPRT2022</v>
      </c>
      <c r="J78" s="54" t="s">
        <v>6481</v>
      </c>
      <c r="K78" s="5" t="s">
        <v>24</v>
      </c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</row>
    <row r="79">
      <c r="A79" s="93">
        <v>78.0</v>
      </c>
      <c r="B79" s="93" t="s">
        <v>6602</v>
      </c>
      <c r="C79" s="93" t="s">
        <v>6602</v>
      </c>
      <c r="D79" s="93" t="str">
        <f t="shared" si="1"/>
        <v>Afsha Khan</v>
      </c>
      <c r="E79" s="93" t="s">
        <v>6603</v>
      </c>
      <c r="F79" s="73" t="s">
        <v>6480</v>
      </c>
      <c r="G79" s="73" t="s">
        <v>22</v>
      </c>
      <c r="H79" s="73">
        <v>2022.0</v>
      </c>
      <c r="I79" s="75" t="str">
        <f t="shared" si="2"/>
        <v>78LBTPRT2022</v>
      </c>
      <c r="J79" s="54" t="s">
        <v>6481</v>
      </c>
      <c r="K79" s="5" t="s">
        <v>24</v>
      </c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</row>
    <row r="80">
      <c r="A80" s="93">
        <v>79.0</v>
      </c>
      <c r="B80" s="93" t="s">
        <v>6604</v>
      </c>
      <c r="C80" s="93" t="s">
        <v>6604</v>
      </c>
      <c r="D80" s="93" t="str">
        <f t="shared" si="1"/>
        <v>Vijapura Mahendiali Jafarali</v>
      </c>
      <c r="E80" s="93" t="s">
        <v>6605</v>
      </c>
      <c r="F80" s="73" t="s">
        <v>6480</v>
      </c>
      <c r="G80" s="73" t="s">
        <v>22</v>
      </c>
      <c r="H80" s="73">
        <v>2022.0</v>
      </c>
      <c r="I80" s="75" t="str">
        <f t="shared" si="2"/>
        <v>79LBTPRT2022</v>
      </c>
      <c r="J80" s="54" t="s">
        <v>6481</v>
      </c>
      <c r="K80" s="5" t="s">
        <v>24</v>
      </c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</row>
    <row r="81">
      <c r="A81" s="93">
        <v>80.0</v>
      </c>
      <c r="B81" s="93" t="s">
        <v>6606</v>
      </c>
      <c r="C81" s="93" t="s">
        <v>6606</v>
      </c>
      <c r="D81" s="93" t="str">
        <f t="shared" si="1"/>
        <v>Kartikay Kapoor</v>
      </c>
      <c r="E81" s="93" t="s">
        <v>6607</v>
      </c>
      <c r="F81" s="73" t="s">
        <v>6480</v>
      </c>
      <c r="G81" s="73" t="s">
        <v>22</v>
      </c>
      <c r="H81" s="73">
        <v>2022.0</v>
      </c>
      <c r="I81" s="75" t="str">
        <f t="shared" si="2"/>
        <v>80LBTPRT2022</v>
      </c>
      <c r="J81" s="54" t="s">
        <v>6481</v>
      </c>
      <c r="K81" s="5" t="s">
        <v>24</v>
      </c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</row>
    <row r="82">
      <c r="A82" s="93">
        <v>81.0</v>
      </c>
      <c r="B82" s="93" t="s">
        <v>6608</v>
      </c>
      <c r="C82" s="93" t="s">
        <v>4353</v>
      </c>
      <c r="D82" s="93" t="str">
        <f t="shared" si="1"/>
        <v>Rajeev Kumar Sinha</v>
      </c>
      <c r="E82" s="93" t="s">
        <v>2777</v>
      </c>
      <c r="F82" s="73" t="s">
        <v>6480</v>
      </c>
      <c r="G82" s="73" t="s">
        <v>22</v>
      </c>
      <c r="H82" s="73">
        <v>2022.0</v>
      </c>
      <c r="I82" s="75" t="str">
        <f t="shared" si="2"/>
        <v>81LBTPRT2022</v>
      </c>
      <c r="J82" s="54" t="s">
        <v>6481</v>
      </c>
      <c r="K82" s="5" t="s">
        <v>24</v>
      </c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</row>
    <row r="83">
      <c r="A83" s="93">
        <v>82.0</v>
      </c>
      <c r="B83" s="93" t="s">
        <v>4755</v>
      </c>
      <c r="C83" s="93" t="s">
        <v>4755</v>
      </c>
      <c r="D83" s="93" t="str">
        <f t="shared" si="1"/>
        <v>Radhika</v>
      </c>
      <c r="E83" s="93" t="s">
        <v>4756</v>
      </c>
      <c r="F83" s="73" t="s">
        <v>6480</v>
      </c>
      <c r="G83" s="73" t="s">
        <v>22</v>
      </c>
      <c r="H83" s="73">
        <v>2022.0</v>
      </c>
      <c r="I83" s="75" t="str">
        <f t="shared" si="2"/>
        <v>82LBTPRT2022</v>
      </c>
      <c r="J83" s="54" t="s">
        <v>6481</v>
      </c>
      <c r="K83" s="5" t="s">
        <v>24</v>
      </c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</row>
    <row r="84">
      <c r="A84" s="93">
        <v>83.0</v>
      </c>
      <c r="B84" s="93" t="s">
        <v>6609</v>
      </c>
      <c r="C84" s="93" t="s">
        <v>6609</v>
      </c>
      <c r="D84" s="93" t="str">
        <f t="shared" si="1"/>
        <v>Erasala Rajeswari</v>
      </c>
      <c r="E84" s="93" t="s">
        <v>6610</v>
      </c>
      <c r="F84" s="73" t="s">
        <v>6480</v>
      </c>
      <c r="G84" s="73" t="s">
        <v>22</v>
      </c>
      <c r="H84" s="73">
        <v>2022.0</v>
      </c>
      <c r="I84" s="75" t="str">
        <f t="shared" si="2"/>
        <v>83LBTPRT2022</v>
      </c>
      <c r="J84" s="54" t="s">
        <v>6481</v>
      </c>
      <c r="K84" s="5" t="s">
        <v>24</v>
      </c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</row>
    <row r="85">
      <c r="A85" s="93">
        <v>84.0</v>
      </c>
      <c r="B85" s="93" t="s">
        <v>280</v>
      </c>
      <c r="C85" s="93" t="s">
        <v>280</v>
      </c>
      <c r="D85" s="93" t="str">
        <f t="shared" si="1"/>
        <v>Likhilesh Suryabhan Balpande</v>
      </c>
      <c r="E85" s="93" t="s">
        <v>3004</v>
      </c>
      <c r="F85" s="73" t="s">
        <v>6480</v>
      </c>
      <c r="G85" s="73" t="s">
        <v>22</v>
      </c>
      <c r="H85" s="73">
        <v>2022.0</v>
      </c>
      <c r="I85" s="75" t="str">
        <f t="shared" si="2"/>
        <v>84LBTPRT2022</v>
      </c>
      <c r="J85" s="54" t="s">
        <v>6481</v>
      </c>
      <c r="K85" s="5" t="s">
        <v>24</v>
      </c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</row>
    <row r="86">
      <c r="A86" s="93">
        <v>85.0</v>
      </c>
      <c r="B86" s="93" t="s">
        <v>6611</v>
      </c>
      <c r="C86" s="93" t="s">
        <v>1096</v>
      </c>
      <c r="D86" s="93" t="str">
        <f t="shared" si="1"/>
        <v>Shahil Patel</v>
      </c>
      <c r="E86" s="93" t="s">
        <v>4631</v>
      </c>
      <c r="F86" s="73" t="s">
        <v>6480</v>
      </c>
      <c r="G86" s="73" t="s">
        <v>22</v>
      </c>
      <c r="H86" s="73">
        <v>2022.0</v>
      </c>
      <c r="I86" s="75" t="str">
        <f t="shared" si="2"/>
        <v>85LBTPRT2022</v>
      </c>
      <c r="J86" s="54" t="s">
        <v>6481</v>
      </c>
      <c r="K86" s="5" t="s">
        <v>24</v>
      </c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</row>
    <row r="87">
      <c r="A87" s="93">
        <v>86.0</v>
      </c>
      <c r="B87" s="93" t="s">
        <v>6612</v>
      </c>
      <c r="C87" s="93" t="s">
        <v>6612</v>
      </c>
      <c r="D87" s="93" t="str">
        <f t="shared" si="1"/>
        <v>Varad</v>
      </c>
      <c r="E87" s="93" t="s">
        <v>6613</v>
      </c>
      <c r="F87" s="73" t="s">
        <v>6480</v>
      </c>
      <c r="G87" s="73" t="s">
        <v>22</v>
      </c>
      <c r="H87" s="73">
        <v>2022.0</v>
      </c>
      <c r="I87" s="75" t="str">
        <f t="shared" si="2"/>
        <v>86LBTPRT2022</v>
      </c>
      <c r="J87" s="54" t="s">
        <v>6481</v>
      </c>
      <c r="K87" s="5" t="s">
        <v>24</v>
      </c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</row>
    <row r="88">
      <c r="A88" s="93">
        <v>87.0</v>
      </c>
      <c r="B88" s="93" t="s">
        <v>6614</v>
      </c>
      <c r="C88" s="93" t="s">
        <v>6614</v>
      </c>
      <c r="D88" s="93" t="str">
        <f t="shared" si="1"/>
        <v>Jigishu Bhadviya</v>
      </c>
      <c r="E88" s="93" t="s">
        <v>6615</v>
      </c>
      <c r="F88" s="73" t="s">
        <v>6480</v>
      </c>
      <c r="G88" s="73" t="s">
        <v>22</v>
      </c>
      <c r="H88" s="73">
        <v>2022.0</v>
      </c>
      <c r="I88" s="75" t="str">
        <f t="shared" si="2"/>
        <v>87LBTPRT2022</v>
      </c>
      <c r="J88" s="54" t="s">
        <v>6481</v>
      </c>
      <c r="K88" s="5" t="s">
        <v>24</v>
      </c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</row>
    <row r="89">
      <c r="A89" s="93">
        <v>88.0</v>
      </c>
      <c r="B89" s="93" t="s">
        <v>6616</v>
      </c>
      <c r="C89" s="93" t="s">
        <v>6616</v>
      </c>
      <c r="D89" s="93" t="str">
        <f t="shared" si="1"/>
        <v>Navleen Kaur</v>
      </c>
      <c r="E89" s="93" t="s">
        <v>6617</v>
      </c>
      <c r="F89" s="73" t="s">
        <v>6480</v>
      </c>
      <c r="G89" s="73" t="s">
        <v>22</v>
      </c>
      <c r="H89" s="73">
        <v>2022.0</v>
      </c>
      <c r="I89" s="75" t="str">
        <f t="shared" si="2"/>
        <v>88LBTPRT2022</v>
      </c>
      <c r="J89" s="54" t="s">
        <v>6481</v>
      </c>
      <c r="K89" s="5" t="s">
        <v>24</v>
      </c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</row>
    <row r="90">
      <c r="A90" s="93">
        <v>89.0</v>
      </c>
      <c r="B90" s="93" t="s">
        <v>6618</v>
      </c>
      <c r="C90" s="93" t="s">
        <v>6618</v>
      </c>
      <c r="D90" s="93" t="str">
        <f t="shared" si="1"/>
        <v>Sujal Yadav</v>
      </c>
      <c r="E90" s="93" t="s">
        <v>6619</v>
      </c>
      <c r="F90" s="73" t="s">
        <v>6480</v>
      </c>
      <c r="G90" s="73" t="s">
        <v>22</v>
      </c>
      <c r="H90" s="73">
        <v>2022.0</v>
      </c>
      <c r="I90" s="75" t="str">
        <f t="shared" si="2"/>
        <v>89LBTPRT2022</v>
      </c>
      <c r="J90" s="54" t="s">
        <v>6481</v>
      </c>
      <c r="K90" s="5" t="s">
        <v>24</v>
      </c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</row>
    <row r="91">
      <c r="A91" s="93">
        <v>90.0</v>
      </c>
      <c r="B91" s="93" t="s">
        <v>6620</v>
      </c>
      <c r="C91" s="93" t="s">
        <v>6620</v>
      </c>
      <c r="D91" s="93" t="str">
        <f t="shared" si="1"/>
        <v>Rohan Chauhan</v>
      </c>
      <c r="E91" s="93" t="s">
        <v>6621</v>
      </c>
      <c r="F91" s="73" t="s">
        <v>6480</v>
      </c>
      <c r="G91" s="73" t="s">
        <v>22</v>
      </c>
      <c r="H91" s="73">
        <v>2022.0</v>
      </c>
      <c r="I91" s="75" t="str">
        <f t="shared" si="2"/>
        <v>90LBTPRT2022</v>
      </c>
      <c r="J91" s="54" t="s">
        <v>6481</v>
      </c>
      <c r="K91" s="5" t="s">
        <v>24</v>
      </c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</row>
    <row r="92">
      <c r="A92" s="93">
        <v>91.0</v>
      </c>
      <c r="B92" s="93" t="s">
        <v>4449</v>
      </c>
      <c r="C92" s="93" t="s">
        <v>4449</v>
      </c>
      <c r="D92" s="93" t="str">
        <f t="shared" si="1"/>
        <v>Varun Limaye</v>
      </c>
      <c r="E92" s="93" t="s">
        <v>2723</v>
      </c>
      <c r="F92" s="73" t="s">
        <v>6480</v>
      </c>
      <c r="G92" s="73" t="s">
        <v>22</v>
      </c>
      <c r="H92" s="73">
        <v>2022.0</v>
      </c>
      <c r="I92" s="75" t="str">
        <f t="shared" si="2"/>
        <v>91LBTPRT2022</v>
      </c>
      <c r="J92" s="54" t="s">
        <v>6481</v>
      </c>
      <c r="K92" s="5" t="s">
        <v>24</v>
      </c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</row>
    <row r="93">
      <c r="A93" s="93">
        <v>92.0</v>
      </c>
      <c r="B93" s="93" t="s">
        <v>6622</v>
      </c>
      <c r="C93" s="93" t="s">
        <v>6622</v>
      </c>
      <c r="D93" s="93" t="str">
        <f t="shared" si="1"/>
        <v>Rahul Raj</v>
      </c>
      <c r="E93" s="93" t="s">
        <v>6623</v>
      </c>
      <c r="F93" s="73" t="s">
        <v>6480</v>
      </c>
      <c r="G93" s="73" t="s">
        <v>22</v>
      </c>
      <c r="H93" s="73">
        <v>2022.0</v>
      </c>
      <c r="I93" s="75" t="str">
        <f t="shared" si="2"/>
        <v>92LBTPRT2022</v>
      </c>
      <c r="J93" s="54" t="s">
        <v>6481</v>
      </c>
      <c r="K93" s="5" t="s">
        <v>24</v>
      </c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</row>
    <row r="94">
      <c r="A94" s="93">
        <v>93.0</v>
      </c>
      <c r="B94" s="93" t="s">
        <v>4432</v>
      </c>
      <c r="C94" s="93" t="s">
        <v>4432</v>
      </c>
      <c r="D94" s="93" t="str">
        <f t="shared" si="1"/>
        <v>Ashwin Waghmare</v>
      </c>
      <c r="E94" s="93" t="s">
        <v>4433</v>
      </c>
      <c r="F94" s="73" t="s">
        <v>6480</v>
      </c>
      <c r="G94" s="73" t="s">
        <v>22</v>
      </c>
      <c r="H94" s="73">
        <v>2022.0</v>
      </c>
      <c r="I94" s="75" t="str">
        <f t="shared" si="2"/>
        <v>93LBTPRT2022</v>
      </c>
      <c r="J94" s="54" t="s">
        <v>6481</v>
      </c>
      <c r="K94" s="5" t="s">
        <v>24</v>
      </c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</row>
    <row r="95">
      <c r="A95" s="93">
        <v>94.0</v>
      </c>
      <c r="B95" s="93" t="s">
        <v>4698</v>
      </c>
      <c r="C95" s="93" t="s">
        <v>4698</v>
      </c>
      <c r="D95" s="93" t="str">
        <f t="shared" si="1"/>
        <v>Shivam Agarwal</v>
      </c>
      <c r="E95" s="93" t="s">
        <v>4699</v>
      </c>
      <c r="F95" s="73" t="s">
        <v>6480</v>
      </c>
      <c r="G95" s="73" t="s">
        <v>22</v>
      </c>
      <c r="H95" s="73">
        <v>2022.0</v>
      </c>
      <c r="I95" s="75" t="str">
        <f t="shared" si="2"/>
        <v>94LBTPRT2022</v>
      </c>
      <c r="J95" s="54" t="s">
        <v>6481</v>
      </c>
      <c r="K95" s="5" t="s">
        <v>24</v>
      </c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</row>
    <row r="96">
      <c r="A96" s="93">
        <v>95.0</v>
      </c>
      <c r="B96" s="93" t="s">
        <v>6624</v>
      </c>
      <c r="C96" s="93" t="s">
        <v>6624</v>
      </c>
      <c r="D96" s="93" t="str">
        <f t="shared" si="1"/>
        <v>Abhay Goyal</v>
      </c>
      <c r="E96" s="93" t="s">
        <v>6625</v>
      </c>
      <c r="F96" s="73" t="s">
        <v>6480</v>
      </c>
      <c r="G96" s="73" t="s">
        <v>22</v>
      </c>
      <c r="H96" s="73">
        <v>2022.0</v>
      </c>
      <c r="I96" s="75" t="str">
        <f t="shared" si="2"/>
        <v>95LBTPRT2022</v>
      </c>
      <c r="J96" s="54" t="s">
        <v>6481</v>
      </c>
      <c r="K96" s="5" t="s">
        <v>24</v>
      </c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</row>
    <row r="97">
      <c r="A97" s="93">
        <v>96.0</v>
      </c>
      <c r="B97" s="93" t="s">
        <v>6626</v>
      </c>
      <c r="C97" s="93" t="s">
        <v>6626</v>
      </c>
      <c r="D97" s="93" t="str">
        <f t="shared" si="1"/>
        <v>Achal Bhandari</v>
      </c>
      <c r="E97" s="93" t="s">
        <v>6627</v>
      </c>
      <c r="F97" s="73" t="s">
        <v>6480</v>
      </c>
      <c r="G97" s="73" t="s">
        <v>22</v>
      </c>
      <c r="H97" s="73">
        <v>2022.0</v>
      </c>
      <c r="I97" s="75" t="str">
        <f t="shared" si="2"/>
        <v>96LBTPRT2022</v>
      </c>
      <c r="J97" s="54" t="s">
        <v>6481</v>
      </c>
      <c r="K97" s="5" t="s">
        <v>24</v>
      </c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</row>
    <row r="98">
      <c r="A98" s="93">
        <v>97.0</v>
      </c>
      <c r="B98" s="93" t="s">
        <v>839</v>
      </c>
      <c r="C98" s="93" t="s">
        <v>839</v>
      </c>
      <c r="D98" s="93" t="str">
        <f t="shared" si="1"/>
        <v>Ujjwal Kumar</v>
      </c>
      <c r="E98" s="93" t="s">
        <v>6628</v>
      </c>
      <c r="F98" s="73" t="s">
        <v>6480</v>
      </c>
      <c r="G98" s="73" t="s">
        <v>22</v>
      </c>
      <c r="H98" s="73">
        <v>2022.0</v>
      </c>
      <c r="I98" s="75" t="str">
        <f t="shared" si="2"/>
        <v>97LBTPRT2022</v>
      </c>
      <c r="J98" s="54" t="s">
        <v>6481</v>
      </c>
      <c r="K98" s="5" t="s">
        <v>24</v>
      </c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</row>
    <row r="99">
      <c r="A99" s="93"/>
      <c r="B99" s="75"/>
      <c r="C99" s="75"/>
      <c r="D99" s="93"/>
      <c r="E99" s="75"/>
      <c r="F99" s="75"/>
      <c r="G99" s="75"/>
      <c r="H99" s="75"/>
      <c r="I99" s="75"/>
      <c r="J99" s="75"/>
      <c r="K99" s="10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</row>
    <row r="100">
      <c r="A100" s="93"/>
      <c r="B100" s="75"/>
      <c r="C100" s="75"/>
      <c r="D100" s="75"/>
      <c r="E100" s="75"/>
      <c r="F100" s="75"/>
      <c r="G100" s="75"/>
      <c r="H100" s="75"/>
      <c r="I100" s="75"/>
      <c r="J100" s="75"/>
      <c r="K100" s="10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</row>
    <row r="101">
      <c r="A101" s="93"/>
      <c r="B101" s="75"/>
      <c r="C101" s="75"/>
      <c r="D101" s="75"/>
      <c r="E101" s="75"/>
      <c r="F101" s="75"/>
      <c r="G101" s="75"/>
      <c r="H101" s="75"/>
      <c r="I101" s="75"/>
      <c r="J101" s="75"/>
      <c r="K101" s="10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</row>
    <row r="102">
      <c r="A102" s="93"/>
      <c r="B102" s="75"/>
      <c r="C102" s="75"/>
      <c r="D102" s="75"/>
      <c r="E102" s="75"/>
      <c r="F102" s="75"/>
      <c r="G102" s="75"/>
      <c r="H102" s="75"/>
      <c r="I102" s="75"/>
      <c r="J102" s="75"/>
      <c r="K102" s="10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</row>
    <row r="103">
      <c r="A103" s="93"/>
      <c r="B103" s="75"/>
      <c r="C103" s="75"/>
      <c r="D103" s="75"/>
      <c r="E103" s="75"/>
      <c r="F103" s="75"/>
      <c r="G103" s="75"/>
      <c r="H103" s="75"/>
      <c r="I103" s="75"/>
      <c r="J103" s="75"/>
      <c r="K103" s="10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</row>
    <row r="104">
      <c r="A104" s="93"/>
      <c r="B104" s="75"/>
      <c r="C104" s="75"/>
      <c r="D104" s="75"/>
      <c r="E104" s="75"/>
      <c r="F104" s="75"/>
      <c r="G104" s="75"/>
      <c r="H104" s="75"/>
      <c r="I104" s="75"/>
      <c r="J104" s="75"/>
      <c r="K104" s="10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</row>
    <row r="105">
      <c r="A105" s="93"/>
      <c r="B105" s="75"/>
      <c r="C105" s="75"/>
      <c r="D105" s="75"/>
      <c r="E105" s="75"/>
      <c r="F105" s="75"/>
      <c r="G105" s="75"/>
      <c r="H105" s="75"/>
      <c r="I105" s="75"/>
      <c r="J105" s="75"/>
      <c r="K105" s="10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</row>
    <row r="106">
      <c r="A106" s="93"/>
      <c r="B106" s="75"/>
      <c r="C106" s="75"/>
      <c r="D106" s="75"/>
      <c r="E106" s="75"/>
      <c r="F106" s="75"/>
      <c r="G106" s="75"/>
      <c r="H106" s="75"/>
      <c r="I106" s="75"/>
      <c r="J106" s="75"/>
      <c r="K106" s="10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</row>
    <row r="107">
      <c r="A107" s="93"/>
      <c r="B107" s="75"/>
      <c r="C107" s="75"/>
      <c r="D107" s="75"/>
      <c r="E107" s="75"/>
      <c r="F107" s="75"/>
      <c r="G107" s="75"/>
      <c r="H107" s="75"/>
      <c r="I107" s="75"/>
      <c r="J107" s="75"/>
      <c r="K107" s="10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</row>
    <row r="108">
      <c r="A108" s="93"/>
      <c r="B108" s="75"/>
      <c r="C108" s="75"/>
      <c r="D108" s="75"/>
      <c r="E108" s="75"/>
      <c r="F108" s="75"/>
      <c r="G108" s="75"/>
      <c r="H108" s="75"/>
      <c r="I108" s="75"/>
      <c r="J108" s="75"/>
      <c r="K108" s="10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</row>
    <row r="109">
      <c r="A109" s="93"/>
      <c r="B109" s="75"/>
      <c r="C109" s="75"/>
      <c r="D109" s="75"/>
      <c r="E109" s="75"/>
      <c r="F109" s="75"/>
      <c r="G109" s="75"/>
      <c r="H109" s="75"/>
      <c r="I109" s="75"/>
      <c r="J109" s="75"/>
      <c r="K109" s="10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</row>
    <row r="110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10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</row>
    <row r="11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10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</row>
    <row r="112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10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</row>
    <row r="113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10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</row>
    <row r="114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10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</row>
    <row r="11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10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</row>
    <row r="116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10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</row>
    <row r="117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10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</row>
    <row r="118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10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</row>
    <row r="119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10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</row>
    <row r="120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10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</row>
    <row r="12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10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</row>
    <row r="122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10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</row>
    <row r="123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10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</row>
    <row r="124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10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</row>
    <row r="125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10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</row>
    <row r="126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10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</row>
    <row r="127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10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</row>
    <row r="128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10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</row>
    <row r="129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10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</row>
    <row r="130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10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</row>
    <row r="13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10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</row>
    <row r="13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10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</row>
    <row r="133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10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</row>
    <row r="134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10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</row>
    <row r="135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10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</row>
    <row r="136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10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</row>
    <row r="137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10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</row>
    <row r="138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10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</row>
    <row r="139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10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</row>
    <row r="140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10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</row>
    <row r="14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10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</row>
    <row r="14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10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</row>
    <row r="143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10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</row>
    <row r="144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10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</row>
    <row r="14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10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</row>
    <row r="146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10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</row>
    <row r="147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10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</row>
    <row r="148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10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</row>
    <row r="149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10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</row>
    <row r="150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10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</row>
    <row r="15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10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</row>
    <row r="15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10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</row>
    <row r="153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10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</row>
    <row r="154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10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</row>
    <row r="155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10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</row>
    <row r="156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10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</row>
    <row r="157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10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</row>
    <row r="158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10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</row>
    <row r="159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10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</row>
    <row r="160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10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</row>
    <row r="16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10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</row>
    <row r="16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10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</row>
    <row r="163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10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</row>
    <row r="164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10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</row>
    <row r="165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10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</row>
    <row r="166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10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</row>
    <row r="167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10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</row>
    <row r="168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10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</row>
    <row r="169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10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</row>
    <row r="170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10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</row>
    <row r="17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10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</row>
    <row r="17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10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</row>
    <row r="173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10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</row>
    <row r="174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10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</row>
    <row r="175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10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</row>
    <row r="176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10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</row>
    <row r="177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10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</row>
    <row r="178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10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</row>
    <row r="179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10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</row>
    <row r="180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10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</row>
    <row r="18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10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</row>
    <row r="18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10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</row>
    <row r="183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10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</row>
    <row r="184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10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</row>
    <row r="185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10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</row>
    <row r="186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10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</row>
    <row r="187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10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</row>
    <row r="188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10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</row>
    <row r="189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10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</row>
    <row r="190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10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</row>
    <row r="19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10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</row>
    <row r="19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10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</row>
    <row r="193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10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</row>
    <row r="194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10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</row>
    <row r="19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10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</row>
    <row r="196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10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</row>
    <row r="197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10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</row>
    <row r="198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10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</row>
    <row r="199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10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</row>
    <row r="200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10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</row>
    <row r="20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10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</row>
    <row r="202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10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</row>
    <row r="203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10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</row>
    <row r="204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10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</row>
    <row r="205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10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</row>
    <row r="206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10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</row>
    <row r="207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10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</row>
    <row r="208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10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</row>
    <row r="209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10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</row>
    <row r="210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10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</row>
    <row r="21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10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</row>
    <row r="212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10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</row>
    <row r="213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10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</row>
    <row r="214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10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</row>
    <row r="215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10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</row>
    <row r="216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10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</row>
    <row r="217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10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</row>
    <row r="218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10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</row>
    <row r="219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10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</row>
    <row r="220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10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</row>
    <row r="22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10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</row>
    <row r="222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10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</row>
    <row r="223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10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</row>
    <row r="224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10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</row>
    <row r="225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10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</row>
    <row r="226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10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</row>
    <row r="227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10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</row>
    <row r="228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10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</row>
    <row r="229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10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</row>
    <row r="230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10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</row>
    <row r="23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10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</row>
    <row r="232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10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</row>
    <row r="233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10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</row>
    <row r="234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10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</row>
    <row r="235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10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</row>
    <row r="236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10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</row>
    <row r="237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10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</row>
    <row r="238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10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</row>
    <row r="239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10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</row>
    <row r="240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10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</row>
    <row r="24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10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</row>
    <row r="242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10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</row>
    <row r="243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10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</row>
    <row r="244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10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</row>
    <row r="245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10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</row>
    <row r="246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10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</row>
    <row r="247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10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</row>
    <row r="248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10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</row>
    <row r="249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10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</row>
    <row r="250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10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</row>
    <row r="25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10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</row>
    <row r="252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10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</row>
    <row r="253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10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</row>
    <row r="254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10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</row>
    <row r="255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10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</row>
    <row r="256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10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</row>
    <row r="257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10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</row>
    <row r="258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10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  <c r="AB258" s="75"/>
    </row>
    <row r="259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10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  <c r="AA259" s="75"/>
      <c r="AB259" s="75"/>
    </row>
    <row r="260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10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  <c r="AA260" s="75"/>
      <c r="AB260" s="75"/>
    </row>
    <row r="26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10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  <c r="AA261" s="75"/>
      <c r="AB261" s="75"/>
    </row>
    <row r="262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10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  <c r="AB262" s="75"/>
    </row>
    <row r="263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10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  <c r="AB263" s="75"/>
    </row>
    <row r="264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10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</row>
    <row r="265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10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  <c r="AB265" s="75"/>
    </row>
    <row r="266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10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</row>
    <row r="267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10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</row>
    <row r="268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10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  <c r="AB268" s="75"/>
    </row>
    <row r="269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10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  <c r="AA269" s="75"/>
      <c r="AB269" s="75"/>
    </row>
    <row r="270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10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  <c r="AB270" s="75"/>
    </row>
    <row r="27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10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  <c r="AA271" s="75"/>
      <c r="AB271" s="75"/>
    </row>
    <row r="272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10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  <c r="AB272" s="75"/>
    </row>
    <row r="273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10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  <c r="AA273" s="75"/>
      <c r="AB273" s="75"/>
    </row>
    <row r="274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10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  <c r="AA274" s="75"/>
      <c r="AB274" s="75"/>
    </row>
    <row r="275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10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  <c r="AA275" s="75"/>
      <c r="AB275" s="75"/>
    </row>
    <row r="276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10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  <c r="AA276" s="75"/>
      <c r="AB276" s="75"/>
    </row>
    <row r="277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10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  <c r="AA277" s="75"/>
      <c r="AB277" s="75"/>
    </row>
    <row r="278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10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  <c r="AA278" s="75"/>
      <c r="AB278" s="75"/>
    </row>
    <row r="279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10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  <c r="AA279" s="75"/>
      <c r="AB279" s="75"/>
    </row>
    <row r="280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10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  <c r="AA280" s="75"/>
      <c r="AB280" s="75"/>
    </row>
    <row r="28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10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  <c r="AA281" s="75"/>
      <c r="AB281" s="75"/>
    </row>
    <row r="282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10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  <c r="AA282" s="75"/>
      <c r="AB282" s="75"/>
    </row>
    <row r="283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10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  <c r="AA283" s="75"/>
      <c r="AB283" s="75"/>
    </row>
    <row r="284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10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  <c r="AA284" s="75"/>
      <c r="AB284" s="75"/>
    </row>
    <row r="285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10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  <c r="AA285" s="75"/>
      <c r="AB285" s="75"/>
    </row>
    <row r="286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10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  <c r="AB286" s="75"/>
    </row>
    <row r="287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10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75"/>
      <c r="AB287" s="75"/>
    </row>
    <row r="288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10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75"/>
      <c r="AB288" s="75"/>
    </row>
    <row r="289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10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  <c r="AA289" s="75"/>
      <c r="AB289" s="75"/>
    </row>
    <row r="290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10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  <c r="AA290" s="75"/>
      <c r="AB290" s="75"/>
    </row>
    <row r="29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10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  <c r="AA291" s="75"/>
      <c r="AB291" s="75"/>
    </row>
    <row r="292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10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  <c r="AB292" s="75"/>
    </row>
    <row r="293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10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  <c r="AA293" s="75"/>
      <c r="AB293" s="75"/>
    </row>
    <row r="294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10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  <c r="AA294" s="75"/>
      <c r="AB294" s="75"/>
    </row>
    <row r="295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10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  <c r="AA295" s="75"/>
      <c r="AB295" s="75"/>
    </row>
    <row r="296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10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  <c r="AA296" s="75"/>
      <c r="AB296" s="75"/>
    </row>
    <row r="297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10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  <c r="AA297" s="75"/>
      <c r="AB297" s="75"/>
    </row>
    <row r="298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10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  <c r="AA298" s="75"/>
      <c r="AB298" s="75"/>
    </row>
    <row r="299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10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  <c r="AA299" s="75"/>
      <c r="AB299" s="75"/>
    </row>
    <row r="300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10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  <c r="AA300" s="75"/>
      <c r="AB300" s="75"/>
    </row>
    <row r="30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10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  <c r="AA301" s="75"/>
      <c r="AB301" s="75"/>
    </row>
    <row r="302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10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  <c r="AA302" s="75"/>
      <c r="AB302" s="75"/>
    </row>
    <row r="303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10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  <c r="AA303" s="75"/>
      <c r="AB303" s="75"/>
    </row>
    <row r="304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10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  <c r="AA304" s="75"/>
      <c r="AB304" s="75"/>
    </row>
    <row r="305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10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  <c r="AA305" s="75"/>
      <c r="AB305" s="75"/>
    </row>
    <row r="306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10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  <c r="AA306" s="75"/>
      <c r="AB306" s="75"/>
    </row>
    <row r="307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10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  <c r="AA307" s="75"/>
      <c r="AB307" s="75"/>
    </row>
    <row r="308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10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  <c r="AB308" s="75"/>
    </row>
    <row r="309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10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  <c r="AA309" s="75"/>
      <c r="AB309" s="75"/>
    </row>
    <row r="310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10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  <c r="AA310" s="75"/>
      <c r="AB310" s="75"/>
    </row>
    <row r="31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10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  <c r="AA311" s="75"/>
      <c r="AB311" s="75"/>
    </row>
    <row r="312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10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  <c r="AB312" s="75"/>
    </row>
    <row r="313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10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  <c r="AA313" s="75"/>
      <c r="AB313" s="75"/>
    </row>
    <row r="314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10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  <c r="AA314" s="75"/>
      <c r="AB314" s="75"/>
    </row>
    <row r="315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10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  <c r="AA315" s="75"/>
      <c r="AB315" s="75"/>
    </row>
    <row r="316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10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  <c r="AA316" s="75"/>
      <c r="AB316" s="75"/>
    </row>
    <row r="317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10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  <c r="AB317" s="75"/>
    </row>
    <row r="318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10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  <c r="AA318" s="75"/>
      <c r="AB318" s="75"/>
    </row>
    <row r="319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10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  <c r="AA319" s="75"/>
      <c r="AB319" s="75"/>
    </row>
    <row r="320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10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  <c r="AA320" s="75"/>
      <c r="AB320" s="75"/>
    </row>
    <row r="32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10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  <c r="AA321" s="75"/>
      <c r="AB321" s="75"/>
    </row>
    <row r="322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10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  <c r="AA322" s="75"/>
      <c r="AB322" s="75"/>
    </row>
    <row r="323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10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  <c r="AA323" s="75"/>
      <c r="AB323" s="75"/>
    </row>
    <row r="324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10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  <c r="AA324" s="75"/>
      <c r="AB324" s="75"/>
    </row>
    <row r="325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10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  <c r="AA325" s="75"/>
      <c r="AB325" s="75"/>
    </row>
    <row r="326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10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  <c r="AA326" s="75"/>
      <c r="AB326" s="75"/>
    </row>
    <row r="327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10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  <c r="AA327" s="75"/>
      <c r="AB327" s="75"/>
    </row>
    <row r="328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10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  <c r="AA328" s="75"/>
      <c r="AB328" s="75"/>
    </row>
    <row r="329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10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  <c r="AA329" s="75"/>
      <c r="AB329" s="75"/>
    </row>
    <row r="330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10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  <c r="AA330" s="75"/>
      <c r="AB330" s="75"/>
    </row>
    <row r="33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10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  <c r="AB331" s="75"/>
    </row>
    <row r="332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10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  <c r="AB332" s="75"/>
    </row>
    <row r="333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10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  <c r="AA333" s="75"/>
      <c r="AB333" s="75"/>
    </row>
    <row r="334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10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  <c r="AA334" s="75"/>
      <c r="AB334" s="75"/>
    </row>
    <row r="335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10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  <c r="AA335" s="75"/>
      <c r="AB335" s="75"/>
    </row>
    <row r="336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10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  <c r="AA336" s="75"/>
      <c r="AB336" s="75"/>
    </row>
    <row r="337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10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  <c r="AA337" s="75"/>
      <c r="AB337" s="75"/>
    </row>
    <row r="338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10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  <c r="AB338" s="75"/>
    </row>
    <row r="339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10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  <c r="AA339" s="75"/>
      <c r="AB339" s="75"/>
    </row>
    <row r="340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10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  <c r="AA340" s="75"/>
      <c r="AB340" s="75"/>
    </row>
    <row r="34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10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  <c r="AA341" s="75"/>
      <c r="AB341" s="75"/>
    </row>
    <row r="342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10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  <c r="AA342" s="75"/>
      <c r="AB342" s="75"/>
    </row>
    <row r="343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10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  <c r="AA343" s="75"/>
      <c r="AB343" s="75"/>
    </row>
    <row r="344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10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  <c r="AA344" s="75"/>
      <c r="AB344" s="75"/>
    </row>
    <row r="345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10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  <c r="AA345" s="75"/>
      <c r="AB345" s="75"/>
    </row>
    <row r="346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10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  <c r="AA346" s="75"/>
      <c r="AB346" s="75"/>
    </row>
    <row r="347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10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  <c r="AA347" s="75"/>
      <c r="AB347" s="75"/>
    </row>
    <row r="348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10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  <c r="AB348" s="75"/>
    </row>
    <row r="349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10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  <c r="AA349" s="75"/>
      <c r="AB349" s="75"/>
    </row>
    <row r="350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10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  <c r="AA350" s="75"/>
      <c r="AB350" s="75"/>
    </row>
    <row r="35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10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  <c r="AA351" s="75"/>
      <c r="AB351" s="75"/>
    </row>
    <row r="352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10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  <c r="AB352" s="75"/>
    </row>
    <row r="353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10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  <c r="AA353" s="75"/>
      <c r="AB353" s="75"/>
    </row>
    <row r="354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10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  <c r="AA354" s="75"/>
      <c r="AB354" s="75"/>
    </row>
    <row r="355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10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  <c r="AA355" s="75"/>
      <c r="AB355" s="75"/>
    </row>
    <row r="356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10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  <c r="AA356" s="75"/>
      <c r="AB356" s="75"/>
    </row>
    <row r="357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10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  <c r="AA357" s="75"/>
      <c r="AB357" s="75"/>
    </row>
    <row r="358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10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  <c r="AA358" s="75"/>
      <c r="AB358" s="75"/>
    </row>
    <row r="359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10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  <c r="AA359" s="75"/>
      <c r="AB359" s="75"/>
    </row>
    <row r="360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10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  <c r="AA360" s="75"/>
      <c r="AB360" s="75"/>
    </row>
    <row r="36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10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  <c r="AA361" s="75"/>
      <c r="AB361" s="75"/>
    </row>
    <row r="362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10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  <c r="AA362" s="75"/>
      <c r="AB362" s="75"/>
    </row>
    <row r="363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10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  <c r="AA363" s="75"/>
      <c r="AB363" s="75"/>
    </row>
    <row r="364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10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  <c r="AA364" s="75"/>
      <c r="AB364" s="75"/>
    </row>
    <row r="365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10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  <c r="AA365" s="75"/>
      <c r="AB365" s="75"/>
    </row>
    <row r="366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10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  <c r="AA366" s="75"/>
      <c r="AB366" s="75"/>
    </row>
    <row r="367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10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  <c r="AA367" s="75"/>
      <c r="AB367" s="75"/>
    </row>
    <row r="368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10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  <c r="AB368" s="75"/>
    </row>
    <row r="369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10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  <c r="AA369" s="75"/>
      <c r="AB369" s="75"/>
    </row>
    <row r="370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10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  <c r="AA370" s="75"/>
      <c r="AB370" s="75"/>
    </row>
    <row r="37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10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  <c r="AA371" s="75"/>
      <c r="AB371" s="75"/>
    </row>
    <row r="372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10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  <c r="AA372" s="75"/>
      <c r="AB372" s="75"/>
    </row>
    <row r="373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10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  <c r="AA373" s="75"/>
      <c r="AB373" s="75"/>
    </row>
    <row r="374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10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  <c r="AA374" s="75"/>
      <c r="AB374" s="75"/>
    </row>
    <row r="375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10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  <c r="AA375" s="75"/>
      <c r="AB375" s="75"/>
    </row>
    <row r="376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10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  <c r="AA376" s="75"/>
      <c r="AB376" s="75"/>
    </row>
    <row r="377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10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  <c r="AA377" s="75"/>
      <c r="AB377" s="75"/>
    </row>
    <row r="378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10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  <c r="AA378" s="75"/>
      <c r="AB378" s="75"/>
    </row>
    <row r="379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10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  <c r="AA379" s="75"/>
      <c r="AB379" s="75"/>
    </row>
    <row r="380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10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  <c r="AA380" s="75"/>
      <c r="AB380" s="75"/>
    </row>
    <row r="38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10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  <c r="AA381" s="75"/>
      <c r="AB381" s="75"/>
    </row>
    <row r="382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10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  <c r="AA382" s="75"/>
      <c r="AB382" s="75"/>
    </row>
    <row r="383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10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  <c r="AA383" s="75"/>
      <c r="AB383" s="75"/>
    </row>
    <row r="384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10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  <c r="AA384" s="75"/>
      <c r="AB384" s="75"/>
    </row>
    <row r="385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10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  <c r="AA385" s="75"/>
      <c r="AB385" s="75"/>
    </row>
    <row r="386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10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  <c r="AA386" s="75"/>
      <c r="AB386" s="75"/>
    </row>
    <row r="387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10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  <c r="AA387" s="75"/>
      <c r="AB387" s="75"/>
    </row>
    <row r="388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10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  <c r="AB388" s="75"/>
    </row>
    <row r="389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10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  <c r="AA389" s="75"/>
      <c r="AB389" s="75"/>
    </row>
    <row r="390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10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  <c r="AA390" s="75"/>
      <c r="AB390" s="75"/>
    </row>
    <row r="39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10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  <c r="AA391" s="75"/>
      <c r="AB391" s="75"/>
    </row>
    <row r="392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10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  <c r="AA392" s="75"/>
      <c r="AB392" s="75"/>
    </row>
    <row r="393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10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  <c r="AA393" s="75"/>
      <c r="AB393" s="75"/>
    </row>
    <row r="394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10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  <c r="AA394" s="75"/>
      <c r="AB394" s="75"/>
    </row>
    <row r="395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10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  <c r="AA395" s="75"/>
      <c r="AB395" s="75"/>
    </row>
    <row r="396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10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  <c r="AA396" s="75"/>
      <c r="AB396" s="75"/>
    </row>
    <row r="397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10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  <c r="AA397" s="75"/>
      <c r="AB397" s="75"/>
    </row>
    <row r="398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10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  <c r="AA398" s="75"/>
      <c r="AB398" s="75"/>
    </row>
    <row r="399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10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  <c r="AA399" s="75"/>
      <c r="AB399" s="75"/>
    </row>
    <row r="400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10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  <c r="AA400" s="75"/>
      <c r="AB400" s="75"/>
    </row>
    <row r="40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10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75"/>
      <c r="AB401" s="75"/>
    </row>
    <row r="402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10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  <c r="AA402" s="75"/>
      <c r="AB402" s="75"/>
    </row>
    <row r="403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10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  <c r="AA403" s="75"/>
      <c r="AB403" s="75"/>
    </row>
    <row r="404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10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  <c r="AA404" s="75"/>
      <c r="AB404" s="75"/>
    </row>
    <row r="405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10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  <c r="AA405" s="75"/>
      <c r="AB405" s="75"/>
    </row>
    <row r="406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10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  <c r="AA406" s="75"/>
      <c r="AB406" s="75"/>
    </row>
    <row r="407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10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  <c r="AA407" s="75"/>
      <c r="AB407" s="75"/>
    </row>
    <row r="408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10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  <c r="AB408" s="75"/>
    </row>
    <row r="409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10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  <c r="AA409" s="75"/>
      <c r="AB409" s="75"/>
    </row>
    <row r="410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10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  <c r="AA410" s="75"/>
      <c r="AB410" s="75"/>
    </row>
    <row r="41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10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  <c r="AA411" s="75"/>
      <c r="AB411" s="75"/>
    </row>
    <row r="412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10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  <c r="AA412" s="75"/>
      <c r="AB412" s="75"/>
    </row>
    <row r="413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10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  <c r="AA413" s="75"/>
      <c r="AB413" s="75"/>
    </row>
    <row r="414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10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  <c r="AA414" s="75"/>
      <c r="AB414" s="75"/>
    </row>
    <row r="415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10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  <c r="AA415" s="75"/>
      <c r="AB415" s="75"/>
    </row>
    <row r="416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10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  <c r="AA416" s="75"/>
      <c r="AB416" s="75"/>
    </row>
    <row r="417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10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  <c r="AA417" s="75"/>
      <c r="AB417" s="75"/>
    </row>
    <row r="418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10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  <c r="AA418" s="75"/>
      <c r="AB418" s="75"/>
    </row>
    <row r="419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10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  <c r="AA419" s="75"/>
      <c r="AB419" s="75"/>
    </row>
    <row r="420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10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  <c r="AA420" s="75"/>
      <c r="AB420" s="75"/>
    </row>
    <row r="42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10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  <c r="AA421" s="75"/>
      <c r="AB421" s="75"/>
    </row>
    <row r="422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10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  <c r="AA422" s="75"/>
      <c r="AB422" s="75"/>
    </row>
    <row r="423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10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  <c r="AA423" s="75"/>
      <c r="AB423" s="75"/>
    </row>
    <row r="424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10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  <c r="AB424" s="75"/>
    </row>
    <row r="425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10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  <c r="AA425" s="75"/>
      <c r="AB425" s="75"/>
    </row>
    <row r="426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10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  <c r="AA426" s="75"/>
      <c r="AB426" s="75"/>
    </row>
    <row r="427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10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  <c r="AA427" s="75"/>
      <c r="AB427" s="75"/>
    </row>
    <row r="428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10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  <c r="AA428" s="75"/>
      <c r="AB428" s="75"/>
    </row>
    <row r="429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10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  <c r="AA429" s="75"/>
      <c r="AB429" s="75"/>
    </row>
    <row r="430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10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  <c r="AA430" s="75"/>
      <c r="AB430" s="75"/>
    </row>
    <row r="43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10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  <c r="AA431" s="75"/>
      <c r="AB431" s="75"/>
    </row>
    <row r="432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10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  <c r="AA432" s="75"/>
      <c r="AB432" s="75"/>
    </row>
    <row r="433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10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  <c r="AA433" s="75"/>
      <c r="AB433" s="75"/>
    </row>
    <row r="434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10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  <c r="AB434" s="75"/>
    </row>
    <row r="435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10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  <c r="AA435" s="75"/>
      <c r="AB435" s="75"/>
    </row>
    <row r="436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10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  <c r="AA436" s="75"/>
      <c r="AB436" s="75"/>
    </row>
    <row r="437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10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  <c r="AA437" s="75"/>
      <c r="AB437" s="75"/>
    </row>
    <row r="438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10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  <c r="AA438" s="75"/>
      <c r="AB438" s="75"/>
    </row>
    <row r="439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10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  <c r="AA439" s="75"/>
      <c r="AB439" s="75"/>
    </row>
    <row r="440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10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  <c r="AA440" s="75"/>
      <c r="AB440" s="75"/>
    </row>
    <row r="44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10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  <c r="AA441" s="75"/>
      <c r="AB441" s="75"/>
    </row>
    <row r="442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10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  <c r="AA442" s="75"/>
      <c r="AB442" s="75"/>
    </row>
    <row r="443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10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  <c r="AA443" s="75"/>
      <c r="AB443" s="75"/>
    </row>
    <row r="444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10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  <c r="AA444" s="75"/>
      <c r="AB444" s="75"/>
    </row>
    <row r="445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10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  <c r="AA445" s="75"/>
      <c r="AB445" s="75"/>
    </row>
    <row r="446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10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  <c r="AA446" s="75"/>
      <c r="AB446" s="75"/>
    </row>
    <row r="447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10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  <c r="AA447" s="75"/>
      <c r="AB447" s="75"/>
    </row>
    <row r="448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10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  <c r="AA448" s="75"/>
      <c r="AB448" s="75"/>
    </row>
    <row r="449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10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  <c r="AA449" s="75"/>
      <c r="AB449" s="75"/>
    </row>
    <row r="450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10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  <c r="AA450" s="75"/>
      <c r="AB450" s="75"/>
    </row>
    <row r="45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10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  <c r="AA451" s="75"/>
      <c r="AB451" s="75"/>
    </row>
    <row r="452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10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  <c r="AB452" s="75"/>
    </row>
    <row r="453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10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  <c r="AA453" s="75"/>
      <c r="AB453" s="75"/>
    </row>
    <row r="454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10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  <c r="AA454" s="75"/>
      <c r="AB454" s="75"/>
    </row>
    <row r="455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10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  <c r="AA455" s="75"/>
      <c r="AB455" s="75"/>
    </row>
    <row r="456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10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  <c r="AA456" s="75"/>
      <c r="AB456" s="75"/>
    </row>
    <row r="457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10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  <c r="AA457" s="75"/>
      <c r="AB457" s="75"/>
    </row>
    <row r="458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10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  <c r="AA458" s="75"/>
      <c r="AB458" s="75"/>
    </row>
    <row r="459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10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  <c r="AA459" s="75"/>
      <c r="AB459" s="75"/>
    </row>
    <row r="460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10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  <c r="AA460" s="75"/>
      <c r="AB460" s="75"/>
    </row>
    <row r="46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10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  <c r="AA461" s="75"/>
      <c r="AB461" s="75"/>
    </row>
    <row r="462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10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  <c r="AA462" s="75"/>
      <c r="AB462" s="75"/>
    </row>
    <row r="463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10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  <c r="AA463" s="75"/>
      <c r="AB463" s="75"/>
    </row>
    <row r="464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10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  <c r="AA464" s="75"/>
      <c r="AB464" s="75"/>
    </row>
    <row r="465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10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  <c r="AA465" s="75"/>
      <c r="AB465" s="75"/>
    </row>
    <row r="466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10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  <c r="AA466" s="75"/>
      <c r="AB466" s="75"/>
    </row>
    <row r="467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10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  <c r="AA467" s="75"/>
      <c r="AB467" s="75"/>
    </row>
    <row r="468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10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75"/>
      <c r="AB468" s="75"/>
    </row>
    <row r="469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10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  <c r="AA469" s="75"/>
      <c r="AB469" s="75"/>
    </row>
    <row r="470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10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  <c r="AA470" s="75"/>
      <c r="AB470" s="75"/>
    </row>
    <row r="47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10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  <c r="AA471" s="75"/>
      <c r="AB471" s="75"/>
    </row>
    <row r="472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10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  <c r="AA472" s="75"/>
      <c r="AB472" s="75"/>
    </row>
    <row r="473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10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  <c r="AA473" s="75"/>
      <c r="AB473" s="75"/>
    </row>
    <row r="474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10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  <c r="AB474" s="75"/>
    </row>
    <row r="475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10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  <c r="AA475" s="75"/>
      <c r="AB475" s="75"/>
    </row>
    <row r="476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10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  <c r="AA476" s="75"/>
      <c r="AB476" s="75"/>
    </row>
    <row r="477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10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  <c r="AA477" s="75"/>
      <c r="AB477" s="75"/>
    </row>
    <row r="478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10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  <c r="AA478" s="75"/>
      <c r="AB478" s="75"/>
    </row>
    <row r="479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10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  <c r="AA479" s="75"/>
      <c r="AB479" s="75"/>
    </row>
    <row r="480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10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  <c r="AA480" s="75"/>
      <c r="AB480" s="75"/>
    </row>
    <row r="48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10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  <c r="AA481" s="75"/>
      <c r="AB481" s="75"/>
    </row>
    <row r="482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10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  <c r="AA482" s="75"/>
      <c r="AB482" s="75"/>
    </row>
    <row r="483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10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  <c r="AA483" s="75"/>
      <c r="AB483" s="75"/>
    </row>
    <row r="484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10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  <c r="AB484" s="75"/>
    </row>
    <row r="485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10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  <c r="AA485" s="75"/>
      <c r="AB485" s="75"/>
    </row>
    <row r="486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10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  <c r="AA486" s="75"/>
      <c r="AB486" s="75"/>
    </row>
    <row r="487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10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  <c r="AA487" s="75"/>
      <c r="AB487" s="75"/>
    </row>
    <row r="488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10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  <c r="AA488" s="75"/>
      <c r="AB488" s="75"/>
    </row>
    <row r="489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10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  <c r="AA489" s="75"/>
      <c r="AB489" s="75"/>
    </row>
    <row r="490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10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  <c r="AA490" s="75"/>
      <c r="AB490" s="75"/>
    </row>
    <row r="49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10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  <c r="AA491" s="75"/>
      <c r="AB491" s="75"/>
    </row>
    <row r="492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10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  <c r="AA492" s="75"/>
      <c r="AB492" s="75"/>
    </row>
    <row r="493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10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  <c r="AA493" s="75"/>
      <c r="AB493" s="75"/>
    </row>
    <row r="494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10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  <c r="AA494" s="75"/>
      <c r="AB494" s="75"/>
    </row>
    <row r="495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10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  <c r="AA495" s="75"/>
      <c r="AB495" s="75"/>
    </row>
    <row r="496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10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  <c r="AA496" s="75"/>
      <c r="AB496" s="75"/>
    </row>
    <row r="497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10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  <c r="AA497" s="75"/>
      <c r="AB497" s="75"/>
    </row>
    <row r="498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10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  <c r="AA498" s="75"/>
      <c r="AB498" s="75"/>
    </row>
    <row r="499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10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  <c r="AA499" s="75"/>
      <c r="AB499" s="75"/>
    </row>
    <row r="500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10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  <c r="AA500" s="75"/>
      <c r="AB500" s="75"/>
    </row>
    <row r="50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10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  <c r="AA501" s="75"/>
      <c r="AB501" s="75"/>
    </row>
    <row r="502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10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  <c r="AA502" s="75"/>
      <c r="AB502" s="75"/>
    </row>
    <row r="503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10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  <c r="AA503" s="75"/>
      <c r="AB503" s="75"/>
    </row>
    <row r="504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10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  <c r="AA504" s="75"/>
      <c r="AB504" s="75"/>
    </row>
    <row r="505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10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  <c r="AA505" s="75"/>
      <c r="AB505" s="75"/>
    </row>
    <row r="506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10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  <c r="AB506" s="75"/>
    </row>
    <row r="507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10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  <c r="AA507" s="75"/>
      <c r="AB507" s="75"/>
    </row>
    <row r="508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10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  <c r="AA508" s="75"/>
      <c r="AB508" s="75"/>
    </row>
    <row r="509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10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  <c r="AA509" s="75"/>
      <c r="AB509" s="75"/>
    </row>
    <row r="510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10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  <c r="AA510" s="75"/>
      <c r="AB510" s="75"/>
    </row>
    <row r="51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10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  <c r="AB511" s="75"/>
    </row>
    <row r="512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10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  <c r="AA512" s="75"/>
      <c r="AB512" s="75"/>
    </row>
    <row r="513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10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  <c r="AA513" s="75"/>
      <c r="AB513" s="75"/>
    </row>
    <row r="514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10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  <c r="AA514" s="75"/>
      <c r="AB514" s="75"/>
    </row>
    <row r="515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10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  <c r="AA515" s="75"/>
      <c r="AB515" s="75"/>
    </row>
    <row r="516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10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  <c r="AA516" s="75"/>
      <c r="AB516" s="75"/>
    </row>
    <row r="517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10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  <c r="AA517" s="75"/>
      <c r="AB517" s="75"/>
    </row>
    <row r="518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10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  <c r="AA518" s="75"/>
      <c r="AB518" s="75"/>
    </row>
    <row r="519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10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  <c r="AA519" s="75"/>
      <c r="AB519" s="75"/>
    </row>
    <row r="520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10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  <c r="AA520" s="75"/>
      <c r="AB520" s="75"/>
    </row>
    <row r="52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10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  <c r="AB521" s="75"/>
    </row>
    <row r="522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10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  <c r="AA522" s="75"/>
      <c r="AB522" s="75"/>
    </row>
    <row r="523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10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  <c r="AA523" s="75"/>
      <c r="AB523" s="75"/>
    </row>
    <row r="524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10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  <c r="AA524" s="75"/>
      <c r="AB524" s="75"/>
    </row>
    <row r="525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10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  <c r="AA525" s="75"/>
      <c r="AB525" s="75"/>
    </row>
    <row r="526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10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  <c r="AA526" s="75"/>
      <c r="AB526" s="75"/>
    </row>
    <row r="527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10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  <c r="AA527" s="75"/>
      <c r="AB527" s="75"/>
    </row>
    <row r="528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10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  <c r="AA528" s="75"/>
      <c r="AB528" s="75"/>
    </row>
    <row r="529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10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  <c r="AA529" s="75"/>
      <c r="AB529" s="75"/>
    </row>
    <row r="530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10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  <c r="AA530" s="75"/>
      <c r="AB530" s="75"/>
    </row>
    <row r="53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10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  <c r="AA531" s="75"/>
      <c r="AB531" s="75"/>
    </row>
    <row r="532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10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  <c r="AA532" s="75"/>
      <c r="AB532" s="75"/>
    </row>
    <row r="533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10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  <c r="AA533" s="75"/>
      <c r="AB533" s="75"/>
    </row>
    <row r="534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10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  <c r="AA534" s="75"/>
      <c r="AB534" s="75"/>
    </row>
    <row r="535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10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  <c r="AA535" s="75"/>
      <c r="AB535" s="75"/>
    </row>
    <row r="536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10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  <c r="AA536" s="75"/>
      <c r="AB536" s="75"/>
    </row>
    <row r="537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10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  <c r="AA537" s="75"/>
      <c r="AB537" s="75"/>
    </row>
    <row r="538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10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  <c r="AA538" s="75"/>
      <c r="AB538" s="75"/>
    </row>
    <row r="539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10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  <c r="AA539" s="75"/>
      <c r="AB539" s="75"/>
    </row>
    <row r="540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10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75"/>
      <c r="AB540" s="75"/>
    </row>
    <row r="54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10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  <c r="AA541" s="75"/>
      <c r="AB541" s="75"/>
    </row>
    <row r="542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10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  <c r="AA542" s="75"/>
      <c r="AB542" s="75"/>
    </row>
    <row r="543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10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  <c r="AA543" s="75"/>
      <c r="AB543" s="75"/>
    </row>
    <row r="544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10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  <c r="AA544" s="75"/>
      <c r="AB544" s="75"/>
    </row>
    <row r="545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10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  <c r="AA545" s="75"/>
      <c r="AB545" s="75"/>
    </row>
    <row r="546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10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  <c r="AA546" s="75"/>
      <c r="AB546" s="75"/>
    </row>
    <row r="547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10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  <c r="AA547" s="75"/>
      <c r="AB547" s="75"/>
    </row>
    <row r="548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10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  <c r="AA548" s="75"/>
      <c r="AB548" s="75"/>
    </row>
    <row r="549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10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  <c r="AA549" s="75"/>
      <c r="AB549" s="75"/>
    </row>
    <row r="550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10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  <c r="AA550" s="75"/>
      <c r="AB550" s="75"/>
    </row>
    <row r="55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10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  <c r="AA551" s="75"/>
      <c r="AB551" s="75"/>
    </row>
    <row r="552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10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  <c r="AA552" s="75"/>
      <c r="AB552" s="75"/>
    </row>
    <row r="553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10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  <c r="AA553" s="75"/>
      <c r="AB553" s="75"/>
    </row>
    <row r="554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10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  <c r="AA554" s="75"/>
      <c r="AB554" s="75"/>
    </row>
    <row r="555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10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  <c r="AA555" s="75"/>
      <c r="AB555" s="75"/>
    </row>
    <row r="556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10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  <c r="AA556" s="75"/>
      <c r="AB556" s="75"/>
    </row>
    <row r="557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10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  <c r="AA557" s="75"/>
      <c r="AB557" s="75"/>
    </row>
    <row r="558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10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  <c r="AA558" s="75"/>
      <c r="AB558" s="75"/>
    </row>
    <row r="559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10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  <c r="AA559" s="75"/>
      <c r="AB559" s="75"/>
    </row>
    <row r="560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10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  <c r="AA560" s="75"/>
      <c r="AB560" s="75"/>
    </row>
    <row r="56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10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  <c r="AA561" s="75"/>
      <c r="AB561" s="75"/>
    </row>
    <row r="562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10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  <c r="AA562" s="75"/>
      <c r="AB562" s="75"/>
    </row>
    <row r="563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10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  <c r="AA563" s="75"/>
      <c r="AB563" s="75"/>
    </row>
    <row r="564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10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  <c r="AA564" s="75"/>
      <c r="AB564" s="75"/>
    </row>
    <row r="565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10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  <c r="AA565" s="75"/>
      <c r="AB565" s="75"/>
    </row>
    <row r="566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10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  <c r="AA566" s="75"/>
      <c r="AB566" s="75"/>
    </row>
    <row r="567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10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  <c r="AA567" s="75"/>
      <c r="AB567" s="75"/>
    </row>
    <row r="568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10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  <c r="AA568" s="75"/>
      <c r="AB568" s="75"/>
    </row>
    <row r="569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10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  <c r="AA569" s="75"/>
      <c r="AB569" s="75"/>
    </row>
    <row r="570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10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  <c r="AA570" s="75"/>
      <c r="AB570" s="75"/>
    </row>
    <row r="57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10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  <c r="AA571" s="75"/>
      <c r="AB571" s="75"/>
    </row>
    <row r="572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10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  <c r="AA572" s="75"/>
      <c r="AB572" s="75"/>
    </row>
    <row r="573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10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  <c r="AA573" s="75"/>
      <c r="AB573" s="75"/>
    </row>
    <row r="574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10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  <c r="AA574" s="75"/>
      <c r="AB574" s="75"/>
    </row>
    <row r="575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10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  <c r="AA575" s="75"/>
      <c r="AB575" s="75"/>
    </row>
    <row r="576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10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  <c r="AA576" s="75"/>
      <c r="AB576" s="75"/>
    </row>
    <row r="577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10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  <c r="AA577" s="75"/>
      <c r="AB577" s="75"/>
    </row>
    <row r="578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10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  <c r="AA578" s="75"/>
      <c r="AB578" s="75"/>
    </row>
    <row r="579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10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  <c r="AA579" s="75"/>
      <c r="AB579" s="75"/>
    </row>
    <row r="580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10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  <c r="AA580" s="75"/>
      <c r="AB580" s="75"/>
    </row>
    <row r="58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10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  <c r="AA581" s="75"/>
      <c r="AB581" s="75"/>
    </row>
    <row r="582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10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  <c r="AA582" s="75"/>
      <c r="AB582" s="75"/>
    </row>
    <row r="583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10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  <c r="AA583" s="75"/>
      <c r="AB583" s="75"/>
    </row>
    <row r="584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10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  <c r="AA584" s="75"/>
      <c r="AB584" s="75"/>
    </row>
    <row r="585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10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75"/>
      <c r="AB585" s="75"/>
    </row>
    <row r="586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10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  <c r="AA586" s="75"/>
      <c r="AB586" s="75"/>
    </row>
    <row r="587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10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  <c r="AA587" s="75"/>
      <c r="AB587" s="75"/>
    </row>
    <row r="588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10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  <c r="AA588" s="75"/>
      <c r="AB588" s="75"/>
    </row>
    <row r="589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10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  <c r="AA589" s="75"/>
      <c r="AB589" s="75"/>
    </row>
    <row r="590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10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  <c r="AA590" s="75"/>
      <c r="AB590" s="75"/>
    </row>
    <row r="59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10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  <c r="AA591" s="75"/>
      <c r="AB591" s="75"/>
    </row>
    <row r="592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10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  <c r="AA592" s="75"/>
      <c r="AB592" s="75"/>
    </row>
    <row r="593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10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  <c r="AA593" s="75"/>
      <c r="AB593" s="75"/>
    </row>
    <row r="594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10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  <c r="AA594" s="75"/>
      <c r="AB594" s="75"/>
    </row>
    <row r="595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10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  <c r="AA595" s="75"/>
      <c r="AB595" s="75"/>
    </row>
    <row r="596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10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  <c r="AA596" s="75"/>
      <c r="AB596" s="75"/>
    </row>
    <row r="597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10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  <c r="AA597" s="75"/>
      <c r="AB597" s="75"/>
    </row>
    <row r="598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10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  <c r="AA598" s="75"/>
      <c r="AB598" s="75"/>
    </row>
    <row r="599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10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  <c r="AA599" s="75"/>
      <c r="AB599" s="75"/>
    </row>
    <row r="600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10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  <c r="AA600" s="75"/>
      <c r="AB600" s="75"/>
    </row>
    <row r="60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10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  <c r="AA601" s="75"/>
      <c r="AB601" s="75"/>
    </row>
    <row r="602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10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  <c r="AA602" s="75"/>
      <c r="AB602" s="75"/>
    </row>
    <row r="603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10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  <c r="AA603" s="75"/>
      <c r="AB603" s="75"/>
    </row>
    <row r="604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10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  <c r="AA604" s="75"/>
      <c r="AB604" s="75"/>
    </row>
    <row r="605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10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  <c r="AA605" s="75"/>
      <c r="AB605" s="75"/>
    </row>
    <row r="606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10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  <c r="AA606" s="75"/>
      <c r="AB606" s="75"/>
    </row>
    <row r="607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10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  <c r="AA607" s="75"/>
      <c r="AB607" s="75"/>
    </row>
    <row r="608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10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  <c r="AA608" s="75"/>
      <c r="AB608" s="75"/>
    </row>
    <row r="609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10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  <c r="AA609" s="75"/>
      <c r="AB609" s="75"/>
    </row>
    <row r="610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10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  <c r="AA610" s="75"/>
      <c r="AB610" s="75"/>
    </row>
    <row r="61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10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  <c r="AA611" s="75"/>
      <c r="AB611" s="75"/>
    </row>
    <row r="612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10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  <c r="AA612" s="75"/>
      <c r="AB612" s="75"/>
    </row>
    <row r="613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10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  <c r="AA613" s="75"/>
      <c r="AB613" s="75"/>
    </row>
    <row r="614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10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  <c r="AA614" s="75"/>
      <c r="AB614" s="75"/>
    </row>
    <row r="615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10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  <c r="AA615" s="75"/>
      <c r="AB615" s="75"/>
    </row>
    <row r="616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10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  <c r="AA616" s="75"/>
      <c r="AB616" s="75"/>
    </row>
    <row r="617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10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  <c r="AA617" s="75"/>
      <c r="AB617" s="75"/>
    </row>
    <row r="618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10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  <c r="AA618" s="75"/>
      <c r="AB618" s="75"/>
    </row>
    <row r="619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10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  <c r="AA619" s="75"/>
      <c r="AB619" s="75"/>
    </row>
    <row r="620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10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  <c r="AA620" s="75"/>
      <c r="AB620" s="75"/>
    </row>
    <row r="62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10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  <c r="AA621" s="75"/>
      <c r="AB621" s="75"/>
    </row>
    <row r="622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10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  <c r="AA622" s="75"/>
      <c r="AB622" s="75"/>
    </row>
    <row r="623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10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  <c r="AA623" s="75"/>
      <c r="AB623" s="75"/>
    </row>
    <row r="624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10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  <c r="AA624" s="75"/>
      <c r="AB624" s="75"/>
    </row>
    <row r="625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10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  <c r="AA625" s="75"/>
      <c r="AB625" s="75"/>
    </row>
    <row r="626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10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  <c r="AA626" s="75"/>
      <c r="AB626" s="75"/>
    </row>
    <row r="627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10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  <c r="AA627" s="75"/>
      <c r="AB627" s="75"/>
    </row>
    <row r="628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10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  <c r="AA628" s="75"/>
      <c r="AB628" s="75"/>
    </row>
    <row r="629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10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  <c r="AA629" s="75"/>
      <c r="AB629" s="75"/>
    </row>
    <row r="630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10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  <c r="AA630" s="75"/>
      <c r="AB630" s="75"/>
    </row>
    <row r="63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10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  <c r="AA631" s="75"/>
      <c r="AB631" s="75"/>
    </row>
    <row r="632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10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  <c r="AA632" s="75"/>
      <c r="AB632" s="75"/>
    </row>
    <row r="633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10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  <c r="AA633" s="75"/>
      <c r="AB633" s="75"/>
    </row>
    <row r="634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10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  <c r="AA634" s="75"/>
      <c r="AB634" s="75"/>
    </row>
    <row r="635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10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  <c r="AA635" s="75"/>
      <c r="AB635" s="75"/>
    </row>
    <row r="636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10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  <c r="AA636" s="75"/>
      <c r="AB636" s="75"/>
    </row>
    <row r="637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10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  <c r="AA637" s="75"/>
      <c r="AB637" s="75"/>
    </row>
    <row r="638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10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  <c r="AA638" s="75"/>
      <c r="AB638" s="75"/>
    </row>
    <row r="639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10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  <c r="AA639" s="75"/>
      <c r="AB639" s="75"/>
    </row>
    <row r="640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10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  <c r="AA640" s="75"/>
      <c r="AB640" s="75"/>
    </row>
    <row r="64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10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  <c r="AA641" s="75"/>
      <c r="AB641" s="75"/>
    </row>
    <row r="642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10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  <c r="AA642" s="75"/>
      <c r="AB642" s="75"/>
    </row>
    <row r="643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10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  <c r="AA643" s="75"/>
      <c r="AB643" s="75"/>
    </row>
    <row r="644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10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  <c r="AA644" s="75"/>
      <c r="AB644" s="75"/>
    </row>
    <row r="645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10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  <c r="AA645" s="75"/>
      <c r="AB645" s="75"/>
    </row>
    <row r="646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10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  <c r="AA646" s="75"/>
      <c r="AB646" s="75"/>
    </row>
    <row r="647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10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  <c r="AA647" s="75"/>
      <c r="AB647" s="75"/>
    </row>
    <row r="648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10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  <c r="AA648" s="75"/>
      <c r="AB648" s="75"/>
    </row>
    <row r="649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10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  <c r="AA649" s="75"/>
      <c r="AB649" s="75"/>
    </row>
    <row r="650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10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  <c r="AA650" s="75"/>
      <c r="AB650" s="75"/>
    </row>
    <row r="65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10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  <c r="AA651" s="75"/>
      <c r="AB651" s="75"/>
    </row>
    <row r="652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10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  <c r="AA652" s="75"/>
      <c r="AB652" s="75"/>
    </row>
    <row r="653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10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  <c r="AA653" s="75"/>
      <c r="AB653" s="75"/>
    </row>
    <row r="654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10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  <c r="AA654" s="75"/>
      <c r="AB654" s="75"/>
    </row>
    <row r="655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10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  <c r="AA655" s="75"/>
      <c r="AB655" s="75"/>
    </row>
    <row r="656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10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  <c r="AA656" s="75"/>
      <c r="AB656" s="75"/>
    </row>
    <row r="657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10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  <c r="AA657" s="75"/>
      <c r="AB657" s="75"/>
    </row>
    <row r="658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10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  <c r="AA658" s="75"/>
      <c r="AB658" s="75"/>
    </row>
    <row r="659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10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  <c r="AA659" s="75"/>
      <c r="AB659" s="75"/>
    </row>
    <row r="660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10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  <c r="AA660" s="75"/>
      <c r="AB660" s="75"/>
    </row>
    <row r="66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10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  <c r="AA661" s="75"/>
      <c r="AB661" s="75"/>
    </row>
    <row r="662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10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  <c r="AA662" s="75"/>
      <c r="AB662" s="75"/>
    </row>
    <row r="663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10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  <c r="AA663" s="75"/>
      <c r="AB663" s="75"/>
    </row>
    <row r="664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10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  <c r="AA664" s="75"/>
      <c r="AB664" s="75"/>
    </row>
    <row r="665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10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  <c r="AA665" s="75"/>
      <c r="AB665" s="75"/>
    </row>
    <row r="666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10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  <c r="AA666" s="75"/>
      <c r="AB666" s="75"/>
    </row>
    <row r="667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10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  <c r="AA667" s="75"/>
      <c r="AB667" s="75"/>
    </row>
    <row r="668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10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  <c r="AA668" s="75"/>
      <c r="AB668" s="75"/>
    </row>
    <row r="669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10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  <c r="AA669" s="75"/>
      <c r="AB669" s="75"/>
    </row>
    <row r="670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10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  <c r="AA670" s="75"/>
      <c r="AB670" s="75"/>
    </row>
    <row r="67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10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  <c r="AA671" s="75"/>
      <c r="AB671" s="75"/>
    </row>
    <row r="672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10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  <c r="AA672" s="75"/>
      <c r="AB672" s="75"/>
    </row>
    <row r="673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10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  <c r="AA673" s="75"/>
      <c r="AB673" s="75"/>
    </row>
    <row r="674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10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  <c r="AA674" s="75"/>
      <c r="AB674" s="75"/>
    </row>
    <row r="675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10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  <c r="AA675" s="75"/>
      <c r="AB675" s="75"/>
    </row>
    <row r="676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10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  <c r="AA676" s="75"/>
      <c r="AB676" s="75"/>
    </row>
    <row r="677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10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  <c r="AA677" s="75"/>
      <c r="AB677" s="75"/>
    </row>
    <row r="678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10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  <c r="AA678" s="75"/>
      <c r="AB678" s="75"/>
    </row>
    <row r="679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10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  <c r="AA679" s="75"/>
      <c r="AB679" s="75"/>
    </row>
    <row r="680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10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  <c r="AA680" s="75"/>
      <c r="AB680" s="75"/>
    </row>
    <row r="68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10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  <c r="AA681" s="75"/>
      <c r="AB681" s="75"/>
    </row>
    <row r="682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10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  <c r="AA682" s="75"/>
      <c r="AB682" s="75"/>
    </row>
    <row r="683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10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  <c r="AA683" s="75"/>
      <c r="AB683" s="75"/>
    </row>
    <row r="684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10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  <c r="AA684" s="75"/>
      <c r="AB684" s="75"/>
    </row>
    <row r="685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10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  <c r="AA685" s="75"/>
      <c r="AB685" s="75"/>
    </row>
    <row r="686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10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  <c r="AA686" s="75"/>
      <c r="AB686" s="75"/>
    </row>
    <row r="687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10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  <c r="AA687" s="75"/>
      <c r="AB687" s="75"/>
    </row>
    <row r="688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10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  <c r="AA688" s="75"/>
      <c r="AB688" s="75"/>
    </row>
    <row r="689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10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  <c r="AA689" s="75"/>
      <c r="AB689" s="75"/>
    </row>
    <row r="690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10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  <c r="AA690" s="75"/>
      <c r="AB690" s="75"/>
    </row>
    <row r="69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10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  <c r="AA691" s="75"/>
      <c r="AB691" s="75"/>
    </row>
    <row r="692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10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  <c r="AA692" s="75"/>
      <c r="AB692" s="75"/>
    </row>
    <row r="693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10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  <c r="AA693" s="75"/>
      <c r="AB693" s="75"/>
    </row>
    <row r="694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10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  <c r="AA694" s="75"/>
      <c r="AB694" s="75"/>
    </row>
    <row r="695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10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  <c r="AA695" s="75"/>
      <c r="AB695" s="75"/>
    </row>
    <row r="696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10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  <c r="AA696" s="75"/>
      <c r="AB696" s="75"/>
    </row>
    <row r="697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10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  <c r="AA697" s="75"/>
      <c r="AB697" s="75"/>
    </row>
    <row r="698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10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  <c r="AA698" s="75"/>
      <c r="AB698" s="75"/>
    </row>
    <row r="699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10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  <c r="AA699" s="75"/>
      <c r="AB699" s="75"/>
    </row>
    <row r="700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10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  <c r="AA700" s="75"/>
      <c r="AB700" s="75"/>
    </row>
    <row r="70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10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  <c r="AA701" s="75"/>
      <c r="AB701" s="75"/>
    </row>
    <row r="702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10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  <c r="AA702" s="75"/>
      <c r="AB702" s="75"/>
    </row>
    <row r="703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10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  <c r="AA703" s="75"/>
      <c r="AB703" s="75"/>
    </row>
    <row r="704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10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  <c r="AA704" s="75"/>
      <c r="AB704" s="75"/>
    </row>
    <row r="705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10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  <c r="AA705" s="75"/>
      <c r="AB705" s="75"/>
    </row>
    <row r="706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10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  <c r="AA706" s="75"/>
      <c r="AB706" s="75"/>
    </row>
    <row r="707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10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  <c r="AA707" s="75"/>
      <c r="AB707" s="75"/>
    </row>
    <row r="708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10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  <c r="AA708" s="75"/>
      <c r="AB708" s="75"/>
    </row>
    <row r="709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10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  <c r="AA709" s="75"/>
      <c r="AB709" s="75"/>
    </row>
    <row r="710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10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75"/>
      <c r="AB710" s="75"/>
    </row>
    <row r="71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10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  <c r="AA711" s="75"/>
      <c r="AB711" s="75"/>
    </row>
    <row r="712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10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  <c r="AB712" s="75"/>
    </row>
    <row r="713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10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  <c r="AA713" s="75"/>
      <c r="AB713" s="75"/>
    </row>
    <row r="714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10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  <c r="AA714" s="75"/>
      <c r="AB714" s="75"/>
    </row>
    <row r="715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10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  <c r="AA715" s="75"/>
      <c r="AB715" s="75"/>
    </row>
    <row r="716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10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  <c r="AA716" s="75"/>
      <c r="AB716" s="75"/>
    </row>
    <row r="717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10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  <c r="AA717" s="75"/>
      <c r="AB717" s="75"/>
    </row>
    <row r="718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10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  <c r="AA718" s="75"/>
      <c r="AB718" s="75"/>
    </row>
    <row r="719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10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  <c r="AA719" s="75"/>
      <c r="AB719" s="75"/>
    </row>
    <row r="720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10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  <c r="AA720" s="75"/>
      <c r="AB720" s="75"/>
    </row>
    <row r="72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10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  <c r="AA721" s="75"/>
      <c r="AB721" s="75"/>
    </row>
    <row r="722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10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  <c r="AA722" s="75"/>
      <c r="AB722" s="75"/>
    </row>
    <row r="723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10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  <c r="AA723" s="75"/>
      <c r="AB723" s="75"/>
    </row>
    <row r="724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10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  <c r="AA724" s="75"/>
      <c r="AB724" s="75"/>
    </row>
    <row r="725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10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  <c r="AA725" s="75"/>
      <c r="AB725" s="75"/>
    </row>
    <row r="726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10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  <c r="AA726" s="75"/>
      <c r="AB726" s="75"/>
    </row>
    <row r="727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10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  <c r="AA727" s="75"/>
      <c r="AB727" s="75"/>
    </row>
    <row r="728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10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  <c r="AA728" s="75"/>
      <c r="AB728" s="75"/>
    </row>
    <row r="729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10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  <c r="AA729" s="75"/>
      <c r="AB729" s="75"/>
    </row>
    <row r="730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10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  <c r="AA730" s="75"/>
      <c r="AB730" s="75"/>
    </row>
    <row r="73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10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  <c r="AA731" s="75"/>
      <c r="AB731" s="75"/>
    </row>
    <row r="732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10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  <c r="AA732" s="75"/>
      <c r="AB732" s="75"/>
    </row>
    <row r="733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10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  <c r="AA733" s="75"/>
      <c r="AB733" s="75"/>
    </row>
    <row r="734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10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  <c r="AA734" s="75"/>
      <c r="AB734" s="75"/>
    </row>
    <row r="735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10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  <c r="AA735" s="75"/>
      <c r="AB735" s="75"/>
    </row>
    <row r="736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10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  <c r="AA736" s="75"/>
      <c r="AB736" s="75"/>
    </row>
    <row r="737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10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  <c r="AA737" s="75"/>
      <c r="AB737" s="75"/>
    </row>
    <row r="738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10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  <c r="AA738" s="75"/>
      <c r="AB738" s="75"/>
    </row>
    <row r="739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10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  <c r="AA739" s="75"/>
      <c r="AB739" s="75"/>
    </row>
    <row r="740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10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  <c r="AA740" s="75"/>
      <c r="AB740" s="75"/>
    </row>
    <row r="74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10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  <c r="AA741" s="75"/>
      <c r="AB741" s="75"/>
    </row>
    <row r="742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10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  <c r="AA742" s="75"/>
      <c r="AB742" s="75"/>
    </row>
    <row r="743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10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  <c r="AA743" s="75"/>
      <c r="AB743" s="75"/>
    </row>
    <row r="744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10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  <c r="AA744" s="75"/>
      <c r="AB744" s="75"/>
    </row>
    <row r="745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10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  <c r="AA745" s="75"/>
      <c r="AB745" s="75"/>
    </row>
    <row r="746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10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  <c r="AA746" s="75"/>
      <c r="AB746" s="75"/>
    </row>
    <row r="747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10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  <c r="AA747" s="75"/>
      <c r="AB747" s="75"/>
    </row>
    <row r="748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10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  <c r="AA748" s="75"/>
      <c r="AB748" s="75"/>
    </row>
    <row r="749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10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  <c r="AA749" s="75"/>
      <c r="AB749" s="75"/>
    </row>
    <row r="750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10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  <c r="AA750" s="75"/>
      <c r="AB750" s="75"/>
    </row>
    <row r="75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10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  <c r="AA751" s="75"/>
      <c r="AB751" s="75"/>
    </row>
    <row r="752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10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  <c r="AA752" s="75"/>
      <c r="AB752" s="75"/>
    </row>
    <row r="753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10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  <c r="AA753" s="75"/>
      <c r="AB753" s="75"/>
    </row>
    <row r="754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10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  <c r="AA754" s="75"/>
      <c r="AB754" s="75"/>
    </row>
    <row r="755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10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  <c r="AA755" s="75"/>
      <c r="AB755" s="75"/>
    </row>
    <row r="756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10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  <c r="AA756" s="75"/>
      <c r="AB756" s="75"/>
    </row>
    <row r="757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10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  <c r="AA757" s="75"/>
      <c r="AB757" s="75"/>
    </row>
    <row r="758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10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  <c r="AA758" s="75"/>
      <c r="AB758" s="75"/>
    </row>
    <row r="759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10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  <c r="AA759" s="75"/>
      <c r="AB759" s="75"/>
    </row>
    <row r="760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10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  <c r="AA760" s="75"/>
      <c r="AB760" s="75"/>
    </row>
    <row r="76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10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  <c r="AA761" s="75"/>
      <c r="AB761" s="75"/>
    </row>
    <row r="762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10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  <c r="AA762" s="75"/>
      <c r="AB762" s="75"/>
    </row>
    <row r="763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10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  <c r="AA763" s="75"/>
      <c r="AB763" s="75"/>
    </row>
    <row r="764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10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  <c r="AA764" s="75"/>
      <c r="AB764" s="75"/>
    </row>
    <row r="765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10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  <c r="AA765" s="75"/>
      <c r="AB765" s="75"/>
    </row>
    <row r="766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10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  <c r="AA766" s="75"/>
      <c r="AB766" s="75"/>
    </row>
    <row r="767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10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  <c r="AA767" s="75"/>
      <c r="AB767" s="75"/>
    </row>
    <row r="768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10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  <c r="AA768" s="75"/>
      <c r="AB768" s="75"/>
    </row>
    <row r="769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10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  <c r="AA769" s="75"/>
      <c r="AB769" s="75"/>
    </row>
    <row r="770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10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  <c r="AA770" s="75"/>
      <c r="AB770" s="75"/>
    </row>
    <row r="77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10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  <c r="AA771" s="75"/>
      <c r="AB771" s="75"/>
    </row>
    <row r="772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10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  <c r="AA772" s="75"/>
      <c r="AB772" s="75"/>
    </row>
    <row r="773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10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  <c r="AA773" s="75"/>
      <c r="AB773" s="75"/>
    </row>
    <row r="774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10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  <c r="AA774" s="75"/>
      <c r="AB774" s="75"/>
    </row>
    <row r="775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10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  <c r="AA775" s="75"/>
      <c r="AB775" s="75"/>
    </row>
    <row r="776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10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  <c r="AA776" s="75"/>
      <c r="AB776" s="75"/>
    </row>
    <row r="777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10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  <c r="AA777" s="75"/>
      <c r="AB777" s="75"/>
    </row>
    <row r="778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10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  <c r="AA778" s="75"/>
      <c r="AB778" s="75"/>
    </row>
    <row r="779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10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  <c r="AA779" s="75"/>
      <c r="AB779" s="75"/>
    </row>
    <row r="780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10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  <c r="AA780" s="75"/>
      <c r="AB780" s="75"/>
    </row>
    <row r="78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10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  <c r="AA781" s="75"/>
      <c r="AB781" s="75"/>
    </row>
    <row r="782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10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  <c r="AA782" s="75"/>
      <c r="AB782" s="75"/>
    </row>
    <row r="783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10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  <c r="AA783" s="75"/>
      <c r="AB783" s="75"/>
    </row>
    <row r="784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10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  <c r="AA784" s="75"/>
      <c r="AB784" s="75"/>
    </row>
    <row r="785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10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  <c r="AA785" s="75"/>
      <c r="AB785" s="75"/>
    </row>
    <row r="786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10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  <c r="AA786" s="75"/>
      <c r="AB786" s="75"/>
    </row>
    <row r="787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10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  <c r="AA787" s="75"/>
      <c r="AB787" s="75"/>
    </row>
    <row r="788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10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  <c r="AA788" s="75"/>
      <c r="AB788" s="75"/>
    </row>
    <row r="789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10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  <c r="AA789" s="75"/>
      <c r="AB789" s="75"/>
    </row>
    <row r="790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10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  <c r="AA790" s="75"/>
      <c r="AB790" s="75"/>
    </row>
    <row r="79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10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  <c r="AA791" s="75"/>
      <c r="AB791" s="75"/>
    </row>
    <row r="792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10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  <c r="AA792" s="75"/>
      <c r="AB792" s="75"/>
    </row>
    <row r="793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10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  <c r="AA793" s="75"/>
      <c r="AB793" s="75"/>
    </row>
    <row r="794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10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  <c r="AA794" s="75"/>
      <c r="AB794" s="75"/>
    </row>
    <row r="795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10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  <c r="AA795" s="75"/>
      <c r="AB795" s="75"/>
    </row>
    <row r="796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10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  <c r="AA796" s="75"/>
      <c r="AB796" s="75"/>
    </row>
    <row r="797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10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  <c r="AA797" s="75"/>
      <c r="AB797" s="75"/>
    </row>
    <row r="798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10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  <c r="AA798" s="75"/>
      <c r="AB798" s="75"/>
    </row>
    <row r="799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10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  <c r="AA799" s="75"/>
      <c r="AB799" s="75"/>
    </row>
    <row r="800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10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  <c r="AA800" s="75"/>
      <c r="AB800" s="75"/>
    </row>
    <row r="80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10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  <c r="AA801" s="75"/>
      <c r="AB801" s="75"/>
    </row>
    <row r="802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10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  <c r="AA802" s="75"/>
      <c r="AB802" s="75"/>
    </row>
    <row r="803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10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  <c r="AA803" s="75"/>
      <c r="AB803" s="75"/>
    </row>
    <row r="804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10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  <c r="AA804" s="75"/>
      <c r="AB804" s="75"/>
    </row>
    <row r="805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10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  <c r="AA805" s="75"/>
      <c r="AB805" s="75"/>
    </row>
    <row r="806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10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  <c r="AA806" s="75"/>
      <c r="AB806" s="75"/>
    </row>
    <row r="807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10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  <c r="AA807" s="75"/>
      <c r="AB807" s="75"/>
    </row>
    <row r="808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10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  <c r="AA808" s="75"/>
      <c r="AB808" s="75"/>
    </row>
    <row r="809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10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  <c r="AA809" s="75"/>
      <c r="AB809" s="75"/>
    </row>
    <row r="810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10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  <c r="AA810" s="75"/>
      <c r="AB810" s="75"/>
    </row>
    <row r="81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10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  <c r="AA811" s="75"/>
      <c r="AB811" s="75"/>
    </row>
    <row r="812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10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  <c r="AA812" s="75"/>
      <c r="AB812" s="75"/>
    </row>
    <row r="813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10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  <c r="AA813" s="75"/>
      <c r="AB813" s="75"/>
    </row>
    <row r="814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10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  <c r="AA814" s="75"/>
      <c r="AB814" s="75"/>
    </row>
    <row r="815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10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  <c r="AA815" s="75"/>
      <c r="AB815" s="75"/>
    </row>
    <row r="816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10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  <c r="AA816" s="75"/>
      <c r="AB816" s="75"/>
    </row>
    <row r="817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10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  <c r="AA817" s="75"/>
      <c r="AB817" s="75"/>
    </row>
    <row r="818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10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  <c r="AA818" s="75"/>
      <c r="AB818" s="75"/>
    </row>
    <row r="819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10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  <c r="AA819" s="75"/>
      <c r="AB819" s="75"/>
    </row>
    <row r="820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10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  <c r="AA820" s="75"/>
      <c r="AB820" s="75"/>
    </row>
    <row r="82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10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  <c r="AA821" s="75"/>
      <c r="AB821" s="75"/>
    </row>
    <row r="822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10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  <c r="AA822" s="75"/>
      <c r="AB822" s="75"/>
    </row>
    <row r="823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10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  <c r="AA823" s="75"/>
      <c r="AB823" s="75"/>
    </row>
    <row r="824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10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  <c r="AA824" s="75"/>
      <c r="AB824" s="75"/>
    </row>
    <row r="825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10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  <c r="AA825" s="75"/>
      <c r="AB825" s="75"/>
    </row>
    <row r="826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10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  <c r="AA826" s="75"/>
      <c r="AB826" s="75"/>
    </row>
    <row r="827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10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  <c r="AA827" s="75"/>
      <c r="AB827" s="75"/>
    </row>
    <row r="828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10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  <c r="AA828" s="75"/>
      <c r="AB828" s="75"/>
    </row>
    <row r="829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10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  <c r="AA829" s="75"/>
      <c r="AB829" s="75"/>
    </row>
    <row r="830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10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  <c r="AA830" s="75"/>
      <c r="AB830" s="75"/>
    </row>
    <row r="83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10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  <c r="AA831" s="75"/>
      <c r="AB831" s="75"/>
    </row>
    <row r="832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10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  <c r="AA832" s="75"/>
      <c r="AB832" s="75"/>
    </row>
    <row r="833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10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  <c r="AA833" s="75"/>
      <c r="AB833" s="75"/>
    </row>
    <row r="834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10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  <c r="AA834" s="75"/>
      <c r="AB834" s="75"/>
    </row>
    <row r="835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10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  <c r="AA835" s="75"/>
      <c r="AB835" s="75"/>
    </row>
    <row r="836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10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  <c r="AA836" s="75"/>
      <c r="AB836" s="75"/>
    </row>
    <row r="837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10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  <c r="AA837" s="75"/>
      <c r="AB837" s="75"/>
    </row>
    <row r="838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10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  <c r="AA838" s="75"/>
      <c r="AB838" s="75"/>
    </row>
    <row r="839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10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  <c r="AA839" s="75"/>
      <c r="AB839" s="75"/>
    </row>
    <row r="840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10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  <c r="AA840" s="75"/>
      <c r="AB840" s="75"/>
    </row>
    <row r="84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10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  <c r="AA841" s="75"/>
      <c r="AB841" s="75"/>
    </row>
    <row r="842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10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  <c r="AA842" s="75"/>
      <c r="AB842" s="75"/>
    </row>
    <row r="843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10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  <c r="AA843" s="75"/>
      <c r="AB843" s="75"/>
    </row>
    <row r="844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10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  <c r="AA844" s="75"/>
      <c r="AB844" s="75"/>
    </row>
    <row r="845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10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  <c r="AA845" s="75"/>
      <c r="AB845" s="75"/>
    </row>
    <row r="846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10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  <c r="AA846" s="75"/>
      <c r="AB846" s="75"/>
    </row>
    <row r="847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10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  <c r="AA847" s="75"/>
      <c r="AB847" s="75"/>
    </row>
    <row r="848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10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  <c r="AA848" s="75"/>
      <c r="AB848" s="75"/>
    </row>
    <row r="849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10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  <c r="AA849" s="75"/>
      <c r="AB849" s="75"/>
    </row>
    <row r="850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10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  <c r="AA850" s="75"/>
      <c r="AB850" s="75"/>
    </row>
    <row r="85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10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  <c r="AA851" s="75"/>
      <c r="AB851" s="75"/>
    </row>
    <row r="852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10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  <c r="AA852" s="75"/>
      <c r="AB852" s="75"/>
    </row>
    <row r="853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10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  <c r="AA853" s="75"/>
      <c r="AB853" s="75"/>
    </row>
    <row r="854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10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  <c r="AA854" s="75"/>
      <c r="AB854" s="75"/>
    </row>
    <row r="855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10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  <c r="AA855" s="75"/>
      <c r="AB855" s="75"/>
    </row>
    <row r="856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10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  <c r="AA856" s="75"/>
      <c r="AB856" s="75"/>
    </row>
    <row r="857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10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  <c r="AA857" s="75"/>
      <c r="AB857" s="75"/>
    </row>
    <row r="858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10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  <c r="AA858" s="75"/>
      <c r="AB858" s="75"/>
    </row>
    <row r="859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10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  <c r="AA859" s="75"/>
      <c r="AB859" s="75"/>
    </row>
    <row r="860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10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  <c r="AA860" s="75"/>
      <c r="AB860" s="75"/>
    </row>
    <row r="86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10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  <c r="AA861" s="75"/>
      <c r="AB861" s="75"/>
    </row>
    <row r="862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10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  <c r="AA862" s="75"/>
      <c r="AB862" s="75"/>
    </row>
    <row r="863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10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  <c r="AA863" s="75"/>
      <c r="AB863" s="75"/>
    </row>
    <row r="864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10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  <c r="AA864" s="75"/>
      <c r="AB864" s="75"/>
    </row>
    <row r="865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10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  <c r="AA865" s="75"/>
      <c r="AB865" s="75"/>
    </row>
    <row r="866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10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  <c r="AA866" s="75"/>
      <c r="AB866" s="75"/>
    </row>
    <row r="867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10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  <c r="AA867" s="75"/>
      <c r="AB867" s="75"/>
    </row>
    <row r="868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10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  <c r="AA868" s="75"/>
      <c r="AB868" s="75"/>
    </row>
    <row r="869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10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  <c r="AA869" s="75"/>
      <c r="AB869" s="75"/>
    </row>
    <row r="870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10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  <c r="AA870" s="75"/>
      <c r="AB870" s="75"/>
    </row>
    <row r="87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10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  <c r="AA871" s="75"/>
      <c r="AB871" s="75"/>
    </row>
    <row r="872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10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  <c r="AA872" s="75"/>
      <c r="AB872" s="75"/>
    </row>
    <row r="873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10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  <c r="AA873" s="75"/>
      <c r="AB873" s="75"/>
    </row>
    <row r="874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10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  <c r="AA874" s="75"/>
      <c r="AB874" s="75"/>
    </row>
    <row r="875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10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  <c r="AA875" s="75"/>
      <c r="AB875" s="75"/>
    </row>
    <row r="876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10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  <c r="AA876" s="75"/>
      <c r="AB876" s="75"/>
    </row>
    <row r="877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10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  <c r="AA877" s="75"/>
      <c r="AB877" s="75"/>
    </row>
    <row r="878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10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  <c r="AA878" s="75"/>
      <c r="AB878" s="75"/>
    </row>
    <row r="879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10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  <c r="AA879" s="75"/>
      <c r="AB879" s="75"/>
    </row>
    <row r="880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10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  <c r="AA880" s="75"/>
      <c r="AB880" s="75"/>
    </row>
    <row r="88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10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  <c r="AA881" s="75"/>
      <c r="AB881" s="75"/>
    </row>
    <row r="882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10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  <c r="AA882" s="75"/>
      <c r="AB882" s="75"/>
    </row>
    <row r="883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10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  <c r="AA883" s="75"/>
      <c r="AB883" s="75"/>
    </row>
    <row r="884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10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  <c r="AA884" s="75"/>
      <c r="AB884" s="75"/>
    </row>
    <row r="885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10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  <c r="AA885" s="75"/>
      <c r="AB885" s="75"/>
    </row>
    <row r="886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10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  <c r="AA886" s="75"/>
      <c r="AB886" s="75"/>
    </row>
    <row r="887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10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  <c r="AA887" s="75"/>
      <c r="AB887" s="75"/>
    </row>
    <row r="888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10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  <c r="AA888" s="75"/>
      <c r="AB888" s="75"/>
    </row>
    <row r="889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10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  <c r="AA889" s="75"/>
      <c r="AB889" s="75"/>
    </row>
    <row r="890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10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  <c r="AA890" s="75"/>
      <c r="AB890" s="75"/>
    </row>
    <row r="89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10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  <c r="AA891" s="75"/>
      <c r="AB891" s="75"/>
    </row>
    <row r="892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10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  <c r="AA892" s="75"/>
      <c r="AB892" s="75"/>
    </row>
    <row r="893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10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  <c r="AA893" s="75"/>
      <c r="AB893" s="75"/>
    </row>
    <row r="894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10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  <c r="AA894" s="75"/>
      <c r="AB894" s="75"/>
    </row>
    <row r="895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10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  <c r="AA895" s="75"/>
      <c r="AB895" s="75"/>
    </row>
    <row r="896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10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  <c r="AA896" s="75"/>
      <c r="AB896" s="75"/>
    </row>
    <row r="897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10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  <c r="AA897" s="75"/>
      <c r="AB897" s="75"/>
    </row>
    <row r="898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10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  <c r="AA898" s="75"/>
      <c r="AB898" s="75"/>
    </row>
    <row r="899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10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  <c r="AA899" s="75"/>
      <c r="AB899" s="75"/>
    </row>
    <row r="900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10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  <c r="AA900" s="75"/>
      <c r="AB900" s="75"/>
    </row>
    <row r="90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10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  <c r="AA901" s="75"/>
      <c r="AB901" s="75"/>
    </row>
    <row r="902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10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  <c r="AA902" s="75"/>
      <c r="AB902" s="75"/>
    </row>
    <row r="903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10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  <c r="AA903" s="75"/>
      <c r="AB903" s="75"/>
    </row>
    <row r="904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10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  <c r="AA904" s="75"/>
      <c r="AB904" s="75"/>
    </row>
    <row r="905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10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  <c r="AA905" s="75"/>
      <c r="AB905" s="75"/>
    </row>
    <row r="906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10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  <c r="AA906" s="75"/>
      <c r="AB906" s="75"/>
    </row>
    <row r="907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10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  <c r="AA907" s="75"/>
      <c r="AB907" s="75"/>
    </row>
    <row r="908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10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  <c r="AA908" s="75"/>
      <c r="AB908" s="75"/>
    </row>
    <row r="909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10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  <c r="AA909" s="75"/>
      <c r="AB909" s="75"/>
    </row>
    <row r="910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10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  <c r="AA910" s="75"/>
      <c r="AB910" s="75"/>
    </row>
    <row r="91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10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  <c r="AA911" s="75"/>
      <c r="AB911" s="75"/>
    </row>
    <row r="912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10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  <c r="AA912" s="75"/>
      <c r="AB912" s="75"/>
    </row>
    <row r="913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10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  <c r="AA913" s="75"/>
      <c r="AB913" s="75"/>
    </row>
    <row r="914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10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  <c r="AA914" s="75"/>
      <c r="AB914" s="75"/>
    </row>
    <row r="915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10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  <c r="AA915" s="75"/>
      <c r="AB915" s="75"/>
    </row>
    <row r="916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10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  <c r="AA916" s="75"/>
      <c r="AB916" s="75"/>
    </row>
    <row r="917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10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  <c r="AA917" s="75"/>
      <c r="AB917" s="75"/>
    </row>
    <row r="918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10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  <c r="AA918" s="75"/>
      <c r="AB918" s="75"/>
    </row>
    <row r="919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10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  <c r="AA919" s="75"/>
      <c r="AB919" s="75"/>
    </row>
    <row r="920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10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  <c r="AA920" s="75"/>
      <c r="AB920" s="75"/>
    </row>
    <row r="92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10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  <c r="AA921" s="75"/>
      <c r="AB921" s="75"/>
    </row>
    <row r="922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10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  <c r="AA922" s="75"/>
      <c r="AB922" s="75"/>
    </row>
    <row r="923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10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  <c r="AA923" s="75"/>
      <c r="AB923" s="75"/>
    </row>
    <row r="924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10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  <c r="AA924" s="75"/>
      <c r="AB924" s="75"/>
    </row>
    <row r="925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10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  <c r="AA925" s="75"/>
      <c r="AB925" s="75"/>
    </row>
    <row r="926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10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  <c r="AA926" s="75"/>
      <c r="AB926" s="75"/>
    </row>
    <row r="927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10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  <c r="AA927" s="75"/>
      <c r="AB927" s="75"/>
    </row>
    <row r="928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10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  <c r="AA928" s="75"/>
      <c r="AB928" s="75"/>
    </row>
    <row r="929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10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  <c r="AA929" s="75"/>
      <c r="AB929" s="75"/>
    </row>
    <row r="930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10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  <c r="AA930" s="75"/>
      <c r="AB930" s="75"/>
    </row>
    <row r="93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10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  <c r="AA931" s="75"/>
      <c r="AB931" s="75"/>
    </row>
    <row r="932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10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  <c r="AA932" s="75"/>
      <c r="AB932" s="75"/>
    </row>
    <row r="933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10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  <c r="AA933" s="75"/>
      <c r="AB933" s="75"/>
    </row>
    <row r="934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10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  <c r="AA934" s="75"/>
      <c r="AB934" s="75"/>
    </row>
    <row r="935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10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  <c r="AA935" s="75"/>
      <c r="AB935" s="75"/>
    </row>
    <row r="936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10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  <c r="AA936" s="75"/>
      <c r="AB936" s="75"/>
    </row>
    <row r="937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10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  <c r="AA937" s="75"/>
      <c r="AB937" s="75"/>
    </row>
    <row r="938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10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  <c r="AA938" s="75"/>
      <c r="AB938" s="75"/>
    </row>
    <row r="939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10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  <c r="AA939" s="75"/>
      <c r="AB939" s="75"/>
    </row>
    <row r="940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10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  <c r="AA940" s="75"/>
      <c r="AB940" s="75"/>
    </row>
    <row r="94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10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  <c r="AA941" s="75"/>
      <c r="AB941" s="75"/>
    </row>
    <row r="942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10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  <c r="AA942" s="75"/>
      <c r="AB942" s="75"/>
    </row>
    <row r="943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10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  <c r="AA943" s="75"/>
      <c r="AB943" s="75"/>
    </row>
    <row r="944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10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  <c r="AA944" s="75"/>
      <c r="AB944" s="75"/>
    </row>
    <row r="945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10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  <c r="AA945" s="75"/>
      <c r="AB945" s="75"/>
    </row>
    <row r="946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10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  <c r="AA946" s="75"/>
      <c r="AB946" s="75"/>
    </row>
    <row r="947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10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  <c r="AA947" s="75"/>
      <c r="AB947" s="75"/>
    </row>
    <row r="948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10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  <c r="AA948" s="75"/>
      <c r="AB948" s="75"/>
    </row>
    <row r="949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10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  <c r="AA949" s="75"/>
      <c r="AB949" s="75"/>
    </row>
    <row r="950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10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  <c r="AA950" s="75"/>
      <c r="AB950" s="75"/>
    </row>
    <row r="95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10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  <c r="AA951" s="75"/>
      <c r="AB951" s="75"/>
    </row>
    <row r="952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10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  <c r="AA952" s="75"/>
      <c r="AB952" s="75"/>
    </row>
    <row r="953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10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  <c r="AA953" s="75"/>
      <c r="AB953" s="75"/>
    </row>
    <row r="954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10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  <c r="AA954" s="75"/>
      <c r="AB954" s="75"/>
    </row>
    <row r="955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10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  <c r="AA955" s="75"/>
      <c r="AB955" s="75"/>
    </row>
    <row r="956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10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  <c r="AA956" s="75"/>
      <c r="AB956" s="75"/>
    </row>
    <row r="957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10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  <c r="AA957" s="75"/>
      <c r="AB957" s="75"/>
    </row>
    <row r="958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10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  <c r="AA958" s="75"/>
      <c r="AB958" s="75"/>
    </row>
    <row r="959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10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  <c r="AA959" s="75"/>
      <c r="AB959" s="75"/>
    </row>
    <row r="960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10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  <c r="AA960" s="75"/>
      <c r="AB960" s="75"/>
    </row>
    <row r="96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10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  <c r="AA961" s="75"/>
      <c r="AB961" s="75"/>
    </row>
    <row r="962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10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  <c r="AA962" s="75"/>
      <c r="AB962" s="75"/>
    </row>
    <row r="963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10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  <c r="AA963" s="75"/>
      <c r="AB963" s="75"/>
    </row>
    <row r="964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10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  <c r="AA964" s="75"/>
      <c r="AB964" s="75"/>
    </row>
    <row r="965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10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  <c r="AA965" s="75"/>
      <c r="AB965" s="75"/>
    </row>
    <row r="966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10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  <c r="AA966" s="75"/>
      <c r="AB966" s="75"/>
    </row>
    <row r="967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10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  <c r="AA967" s="75"/>
      <c r="AB967" s="75"/>
    </row>
    <row r="968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10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  <c r="AA968" s="75"/>
      <c r="AB968" s="75"/>
    </row>
    <row r="969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10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  <c r="AA969" s="75"/>
      <c r="AB969" s="75"/>
    </row>
    <row r="970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10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  <c r="AA970" s="75"/>
      <c r="AB970" s="75"/>
    </row>
    <row r="97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10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  <c r="AA971" s="75"/>
      <c r="AB971" s="75"/>
    </row>
    <row r="972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10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  <c r="AA972" s="75"/>
      <c r="AB972" s="75"/>
    </row>
    <row r="973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10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  <c r="AA973" s="75"/>
      <c r="AB973" s="75"/>
    </row>
    <row r="974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10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  <c r="AA974" s="75"/>
      <c r="AB974" s="75"/>
    </row>
    <row r="975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10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  <c r="AA975" s="75"/>
      <c r="AB975" s="75"/>
    </row>
    <row r="976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10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  <c r="AA976" s="75"/>
      <c r="AB976" s="75"/>
    </row>
    <row r="977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10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  <c r="AA977" s="75"/>
      <c r="AB977" s="75"/>
    </row>
    <row r="978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10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  <c r="AA978" s="75"/>
      <c r="AB978" s="75"/>
    </row>
    <row r="979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10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  <c r="AA979" s="75"/>
      <c r="AB979" s="75"/>
    </row>
    <row r="980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10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  <c r="AA980" s="75"/>
      <c r="AB980" s="75"/>
    </row>
    <row r="98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10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  <c r="AA981" s="75"/>
      <c r="AB981" s="75"/>
    </row>
    <row r="982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10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  <c r="AA982" s="75"/>
      <c r="AB982" s="75"/>
    </row>
    <row r="983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  <c r="AA983" s="75"/>
      <c r="AB983" s="75"/>
    </row>
    <row r="984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  <c r="AA984" s="75"/>
      <c r="AB984" s="75"/>
    </row>
    <row r="985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  <c r="AA985" s="75"/>
      <c r="AB985" s="75"/>
    </row>
    <row r="986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  <c r="AA986" s="75"/>
      <c r="AB986" s="75"/>
    </row>
    <row r="987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  <c r="AA987" s="75"/>
      <c r="AB987" s="75"/>
    </row>
    <row r="988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  <c r="AA988" s="75"/>
      <c r="AB988" s="75"/>
    </row>
    <row r="989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  <c r="AA989" s="75"/>
      <c r="AB989" s="75"/>
    </row>
    <row r="990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  <c r="AA990" s="75"/>
      <c r="AB990" s="75"/>
    </row>
    <row r="99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  <c r="AA991" s="75"/>
      <c r="AB991" s="75"/>
    </row>
    <row r="992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  <c r="AA992" s="75"/>
      <c r="AB992" s="75"/>
    </row>
    <row r="993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  <c r="AA993" s="75"/>
      <c r="AB993" s="75"/>
    </row>
    <row r="994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  <c r="AA994" s="75"/>
      <c r="AB994" s="75"/>
    </row>
    <row r="995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  <c r="AA995" s="75"/>
      <c r="AB995" s="75"/>
    </row>
    <row r="996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  <c r="AA996" s="75"/>
      <c r="AB996" s="75"/>
    </row>
    <row r="997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  <c r="AA997" s="75"/>
      <c r="AB997" s="75"/>
    </row>
    <row r="998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  <c r="AA998" s="75"/>
      <c r="AB998" s="75"/>
    </row>
    <row r="999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  <c r="AA999" s="75"/>
      <c r="AB999" s="75"/>
    </row>
    <row r="1000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  <c r="AA1000" s="75"/>
      <c r="AB1000" s="75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3" t="s">
        <v>405</v>
      </c>
      <c r="B1" s="93" t="s">
        <v>1</v>
      </c>
      <c r="C1" s="93" t="s">
        <v>4151</v>
      </c>
      <c r="D1" s="93" t="s">
        <v>4</v>
      </c>
      <c r="E1" s="93" t="s">
        <v>6477</v>
      </c>
      <c r="F1" s="125" t="s">
        <v>7</v>
      </c>
      <c r="G1" s="125" t="s">
        <v>12</v>
      </c>
      <c r="H1" s="125" t="s">
        <v>9</v>
      </c>
      <c r="I1" s="125" t="s">
        <v>10</v>
      </c>
      <c r="J1" s="73" t="s">
        <v>11</v>
      </c>
      <c r="K1" s="6" t="s">
        <v>12</v>
      </c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6.0"/>
    <col customWidth="1" min="3" max="4" width="16.86"/>
    <col customWidth="1" min="5" max="5" width="20.71"/>
    <col customWidth="1" min="10" max="10" width="129.57"/>
  </cols>
  <sheetData>
    <row r="1">
      <c r="A1" s="73" t="s">
        <v>405</v>
      </c>
      <c r="B1" s="73" t="s">
        <v>1</v>
      </c>
      <c r="C1" s="73" t="s">
        <v>406</v>
      </c>
      <c r="D1" s="73" t="s">
        <v>4</v>
      </c>
      <c r="E1" s="73" t="s">
        <v>6629</v>
      </c>
      <c r="F1" s="125" t="s">
        <v>7</v>
      </c>
      <c r="G1" s="125" t="s">
        <v>12</v>
      </c>
      <c r="H1" s="125" t="s">
        <v>9</v>
      </c>
      <c r="I1" s="125" t="s">
        <v>10</v>
      </c>
      <c r="J1" s="73" t="s">
        <v>11</v>
      </c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</row>
    <row r="2">
      <c r="A2" s="128">
        <v>1.0</v>
      </c>
      <c r="B2" s="128" t="s">
        <v>6630</v>
      </c>
      <c r="C2" s="129" t="s">
        <v>6631</v>
      </c>
      <c r="D2" s="129" t="str">
        <f t="shared" ref="D2:D3" si="1">PROPER(C2)</f>
        <v>Bondugula Pranav</v>
      </c>
      <c r="E2" s="128" t="s">
        <v>6632</v>
      </c>
      <c r="F2" s="73" t="s">
        <v>6633</v>
      </c>
      <c r="G2" s="73" t="s">
        <v>306</v>
      </c>
      <c r="H2" s="73">
        <v>2022.0</v>
      </c>
      <c r="I2" s="75" t="str">
        <f t="shared" ref="I2:I3" si="2">CONCATENATE(A2, F2, G2, H2,)</f>
        <v>1NXW2022</v>
      </c>
      <c r="J2" s="54" t="s">
        <v>6634</v>
      </c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</row>
    <row r="3">
      <c r="A3" s="128">
        <v>2.0</v>
      </c>
      <c r="B3" s="128" t="s">
        <v>6630</v>
      </c>
      <c r="C3" s="129" t="s">
        <v>662</v>
      </c>
      <c r="D3" s="129" t="str">
        <f t="shared" si="1"/>
        <v>Thati Bhanoday</v>
      </c>
      <c r="E3" s="128" t="s">
        <v>6635</v>
      </c>
      <c r="F3" s="73" t="s">
        <v>6633</v>
      </c>
      <c r="G3" s="73" t="s">
        <v>306</v>
      </c>
      <c r="H3" s="73">
        <v>2022.0</v>
      </c>
      <c r="I3" s="75" t="str">
        <f t="shared" si="2"/>
        <v>2NXW2022</v>
      </c>
      <c r="J3" s="54" t="s">
        <v>6634</v>
      </c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</row>
    <row r="4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</row>
    <row r="5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</row>
    <row r="6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</row>
    <row r="7">
      <c r="A7" s="75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</row>
    <row r="8">
      <c r="A8" s="75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</row>
    <row r="9">
      <c r="A9" s="75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</row>
    <row r="10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</row>
    <row r="11">
      <c r="A11" s="75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</row>
    <row r="12">
      <c r="A12" s="75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</row>
    <row r="13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</row>
    <row r="14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</row>
    <row r="15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</row>
    <row r="16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</row>
    <row r="17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</row>
    <row r="18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</row>
    <row r="19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</row>
    <row r="20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</row>
    <row r="21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</row>
    <row r="22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</row>
    <row r="23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</row>
    <row r="24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</row>
    <row r="25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</row>
    <row r="26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</row>
    <row r="27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</row>
    <row r="28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</row>
    <row r="29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</row>
    <row r="30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</row>
    <row r="31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</row>
    <row r="32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</row>
    <row r="33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</row>
    <row r="34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</row>
    <row r="35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</row>
    <row r="36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</row>
    <row r="37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</row>
    <row r="38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</row>
    <row r="39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</row>
    <row r="40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</row>
    <row r="41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</row>
    <row r="42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</row>
    <row r="43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</row>
    <row r="44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</row>
    <row r="45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</row>
    <row r="46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</row>
    <row r="47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</row>
    <row r="48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</row>
    <row r="49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</row>
    <row r="50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</row>
    <row r="5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</row>
    <row r="52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</row>
    <row r="53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</row>
    <row r="54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</row>
    <row r="55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</row>
    <row r="56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</row>
    <row r="57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</row>
    <row r="58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</row>
    <row r="59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</row>
    <row r="60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</row>
    <row r="61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</row>
    <row r="62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</row>
    <row r="63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</row>
    <row r="64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</row>
    <row r="65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</row>
    <row r="66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</row>
    <row r="67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</row>
    <row r="68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</row>
    <row r="69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</row>
    <row r="70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</row>
    <row r="71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</row>
    <row r="72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</row>
    <row r="73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</row>
    <row r="74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</row>
    <row r="75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</row>
    <row r="76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</row>
    <row r="77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</row>
    <row r="78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</row>
    <row r="79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</row>
    <row r="80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</row>
    <row r="8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</row>
    <row r="82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</row>
    <row r="83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</row>
    <row r="84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</row>
    <row r="85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</row>
    <row r="86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</row>
    <row r="87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</row>
    <row r="88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</row>
    <row r="89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</row>
    <row r="90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</row>
    <row r="9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</row>
    <row r="92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</row>
    <row r="93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</row>
    <row r="94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</row>
    <row r="9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</row>
    <row r="96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</row>
    <row r="97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</row>
    <row r="98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</row>
    <row r="99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</row>
    <row r="100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</row>
    <row r="10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</row>
    <row r="102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</row>
    <row r="103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</row>
    <row r="104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</row>
    <row r="105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</row>
    <row r="106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</row>
    <row r="107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</row>
    <row r="108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</row>
    <row r="109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</row>
    <row r="110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</row>
    <row r="11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</row>
    <row r="112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</row>
    <row r="113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</row>
    <row r="114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</row>
    <row r="11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</row>
    <row r="116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</row>
    <row r="117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</row>
    <row r="118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</row>
    <row r="119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</row>
    <row r="120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</row>
    <row r="12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</row>
    <row r="122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</row>
    <row r="123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</row>
    <row r="124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</row>
    <row r="125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</row>
    <row r="126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</row>
    <row r="127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</row>
    <row r="128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</row>
    <row r="129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</row>
    <row r="130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</row>
    <row r="13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</row>
    <row r="13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</row>
    <row r="133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</row>
    <row r="134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</row>
    <row r="135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</row>
    <row r="136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</row>
    <row r="137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</row>
    <row r="138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</row>
    <row r="139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</row>
    <row r="140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</row>
    <row r="14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</row>
    <row r="14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</row>
    <row r="143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</row>
    <row r="144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</row>
    <row r="14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</row>
    <row r="146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</row>
    <row r="147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</row>
    <row r="148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</row>
    <row r="149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</row>
    <row r="150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</row>
    <row r="15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</row>
    <row r="15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</row>
    <row r="153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</row>
    <row r="154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</row>
    <row r="155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</row>
    <row r="156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</row>
    <row r="157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</row>
    <row r="158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</row>
    <row r="159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</row>
    <row r="160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</row>
    <row r="16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</row>
    <row r="16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</row>
    <row r="163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</row>
    <row r="164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</row>
    <row r="165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</row>
    <row r="166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</row>
    <row r="167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</row>
    <row r="168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</row>
    <row r="169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</row>
    <row r="170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</row>
    <row r="17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</row>
    <row r="17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</row>
    <row r="173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</row>
    <row r="174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</row>
    <row r="175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</row>
    <row r="176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</row>
    <row r="177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</row>
    <row r="178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</row>
    <row r="179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</row>
    <row r="180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</row>
    <row r="18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</row>
    <row r="18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</row>
    <row r="183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</row>
    <row r="184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</row>
    <row r="185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</row>
    <row r="186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</row>
    <row r="187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</row>
    <row r="188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</row>
    <row r="189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</row>
    <row r="190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</row>
    <row r="19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</row>
    <row r="19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</row>
    <row r="193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</row>
    <row r="194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</row>
    <row r="19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</row>
    <row r="196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</row>
    <row r="197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</row>
    <row r="198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</row>
    <row r="199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</row>
    <row r="200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</row>
    <row r="20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</row>
    <row r="202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</row>
    <row r="203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</row>
    <row r="204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</row>
    <row r="205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</row>
    <row r="206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</row>
    <row r="207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</row>
    <row r="208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</row>
    <row r="209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</row>
    <row r="210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</row>
    <row r="21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</row>
    <row r="212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</row>
    <row r="213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</row>
    <row r="214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</row>
    <row r="215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</row>
    <row r="216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</row>
    <row r="217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</row>
    <row r="218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</row>
    <row r="219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</row>
    <row r="220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</row>
    <row r="22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</row>
    <row r="222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</row>
    <row r="223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</row>
    <row r="224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</row>
    <row r="225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</row>
    <row r="226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</row>
    <row r="227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</row>
    <row r="228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</row>
    <row r="229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</row>
    <row r="230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</row>
    <row r="23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</row>
    <row r="232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</row>
    <row r="233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</row>
    <row r="234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</row>
    <row r="235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</row>
    <row r="236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</row>
    <row r="237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</row>
    <row r="238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</row>
    <row r="239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</row>
    <row r="240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</row>
    <row r="24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</row>
    <row r="242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</row>
    <row r="243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</row>
    <row r="244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</row>
    <row r="245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</row>
    <row r="246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</row>
    <row r="247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</row>
    <row r="248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</row>
    <row r="249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</row>
    <row r="250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</row>
    <row r="25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</row>
    <row r="252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</row>
    <row r="253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</row>
    <row r="254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</row>
    <row r="255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</row>
    <row r="256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</row>
    <row r="257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</row>
    <row r="258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  <c r="AB258" s="75"/>
    </row>
    <row r="259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  <c r="AA259" s="75"/>
      <c r="AB259" s="75"/>
    </row>
    <row r="260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  <c r="AA260" s="75"/>
      <c r="AB260" s="75"/>
    </row>
    <row r="26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  <c r="AA261" s="75"/>
      <c r="AB261" s="75"/>
    </row>
    <row r="262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  <c r="AB262" s="75"/>
    </row>
    <row r="263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  <c r="AB263" s="75"/>
    </row>
    <row r="264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</row>
    <row r="265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  <c r="AB265" s="75"/>
    </row>
    <row r="266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</row>
    <row r="267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</row>
    <row r="268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  <c r="AB268" s="75"/>
    </row>
    <row r="269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  <c r="AA269" s="75"/>
      <c r="AB269" s="75"/>
    </row>
    <row r="270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  <c r="AB270" s="75"/>
    </row>
    <row r="27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  <c r="AA271" s="75"/>
      <c r="AB271" s="75"/>
    </row>
    <row r="272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  <c r="AB272" s="75"/>
    </row>
    <row r="273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  <c r="AA273" s="75"/>
      <c r="AB273" s="75"/>
    </row>
    <row r="274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  <c r="AA274" s="75"/>
      <c r="AB274" s="75"/>
    </row>
    <row r="275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  <c r="AA275" s="75"/>
      <c r="AB275" s="75"/>
    </row>
    <row r="276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  <c r="AA276" s="75"/>
      <c r="AB276" s="75"/>
    </row>
    <row r="277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  <c r="AA277" s="75"/>
      <c r="AB277" s="75"/>
    </row>
    <row r="278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  <c r="AA278" s="75"/>
      <c r="AB278" s="75"/>
    </row>
    <row r="279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  <c r="AA279" s="75"/>
      <c r="AB279" s="75"/>
    </row>
    <row r="280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  <c r="AA280" s="75"/>
      <c r="AB280" s="75"/>
    </row>
    <row r="28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  <c r="AA281" s="75"/>
      <c r="AB281" s="75"/>
    </row>
    <row r="282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  <c r="AA282" s="75"/>
      <c r="AB282" s="75"/>
    </row>
    <row r="283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  <c r="AA283" s="75"/>
      <c r="AB283" s="75"/>
    </row>
    <row r="284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  <c r="AA284" s="75"/>
      <c r="AB284" s="75"/>
    </row>
    <row r="285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  <c r="AA285" s="75"/>
      <c r="AB285" s="75"/>
    </row>
    <row r="286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  <c r="AB286" s="75"/>
    </row>
    <row r="287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75"/>
      <c r="AB287" s="75"/>
    </row>
    <row r="288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75"/>
      <c r="AB288" s="75"/>
    </row>
    <row r="289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  <c r="AA289" s="75"/>
      <c r="AB289" s="75"/>
    </row>
    <row r="290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  <c r="AA290" s="75"/>
      <c r="AB290" s="75"/>
    </row>
    <row r="29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  <c r="AA291" s="75"/>
      <c r="AB291" s="75"/>
    </row>
    <row r="292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  <c r="AB292" s="75"/>
    </row>
    <row r="293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  <c r="AA293" s="75"/>
      <c r="AB293" s="75"/>
    </row>
    <row r="294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  <c r="AA294" s="75"/>
      <c r="AB294" s="75"/>
    </row>
    <row r="295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  <c r="AA295" s="75"/>
      <c r="AB295" s="75"/>
    </row>
    <row r="296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  <c r="AA296" s="75"/>
      <c r="AB296" s="75"/>
    </row>
    <row r="297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  <c r="AA297" s="75"/>
      <c r="AB297" s="75"/>
    </row>
    <row r="298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  <c r="AA298" s="75"/>
      <c r="AB298" s="75"/>
    </row>
    <row r="299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  <c r="AA299" s="75"/>
      <c r="AB299" s="75"/>
    </row>
    <row r="300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  <c r="AA300" s="75"/>
      <c r="AB300" s="75"/>
    </row>
    <row r="30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  <c r="AA301" s="75"/>
      <c r="AB301" s="75"/>
    </row>
    <row r="302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  <c r="AA302" s="75"/>
      <c r="AB302" s="75"/>
    </row>
    <row r="303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  <c r="AA303" s="75"/>
      <c r="AB303" s="75"/>
    </row>
    <row r="304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  <c r="AA304" s="75"/>
      <c r="AB304" s="75"/>
    </row>
    <row r="305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  <c r="AA305" s="75"/>
      <c r="AB305" s="75"/>
    </row>
    <row r="306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  <c r="AA306" s="75"/>
      <c r="AB306" s="75"/>
    </row>
    <row r="307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  <c r="AA307" s="75"/>
      <c r="AB307" s="75"/>
    </row>
    <row r="308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  <c r="AB308" s="75"/>
    </row>
    <row r="309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  <c r="AA309" s="75"/>
      <c r="AB309" s="75"/>
    </row>
    <row r="310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  <c r="AA310" s="75"/>
      <c r="AB310" s="75"/>
    </row>
    <row r="31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  <c r="AA311" s="75"/>
      <c r="AB311" s="75"/>
    </row>
    <row r="312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  <c r="AB312" s="75"/>
    </row>
    <row r="313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  <c r="AA313" s="75"/>
      <c r="AB313" s="75"/>
    </row>
    <row r="314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  <c r="AA314" s="75"/>
      <c r="AB314" s="75"/>
    </row>
    <row r="315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  <c r="AA315" s="75"/>
      <c r="AB315" s="75"/>
    </row>
    <row r="316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  <c r="AA316" s="75"/>
      <c r="AB316" s="75"/>
    </row>
    <row r="317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  <c r="AB317" s="75"/>
    </row>
    <row r="318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  <c r="AA318" s="75"/>
      <c r="AB318" s="75"/>
    </row>
    <row r="319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  <c r="AA319" s="75"/>
      <c r="AB319" s="75"/>
    </row>
    <row r="320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  <c r="AA320" s="75"/>
      <c r="AB320" s="75"/>
    </row>
    <row r="32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  <c r="AA321" s="75"/>
      <c r="AB321" s="75"/>
    </row>
    <row r="322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  <c r="AA322" s="75"/>
      <c r="AB322" s="75"/>
    </row>
    <row r="323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  <c r="AA323" s="75"/>
      <c r="AB323" s="75"/>
    </row>
    <row r="324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  <c r="AA324" s="75"/>
      <c r="AB324" s="75"/>
    </row>
    <row r="325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  <c r="AA325" s="75"/>
      <c r="AB325" s="75"/>
    </row>
    <row r="326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  <c r="AA326" s="75"/>
      <c r="AB326" s="75"/>
    </row>
    <row r="327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  <c r="AA327" s="75"/>
      <c r="AB327" s="75"/>
    </row>
    <row r="328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  <c r="AA328" s="75"/>
      <c r="AB328" s="75"/>
    </row>
    <row r="329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  <c r="AA329" s="75"/>
      <c r="AB329" s="75"/>
    </row>
    <row r="330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  <c r="AA330" s="75"/>
      <c r="AB330" s="75"/>
    </row>
    <row r="33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  <c r="AB331" s="75"/>
    </row>
    <row r="332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  <c r="AB332" s="75"/>
    </row>
    <row r="333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  <c r="AA333" s="75"/>
      <c r="AB333" s="75"/>
    </row>
    <row r="334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  <c r="AA334" s="75"/>
      <c r="AB334" s="75"/>
    </row>
    <row r="335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  <c r="AA335" s="75"/>
      <c r="AB335" s="75"/>
    </row>
    <row r="336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  <c r="AA336" s="75"/>
      <c r="AB336" s="75"/>
    </row>
    <row r="337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  <c r="AA337" s="75"/>
      <c r="AB337" s="75"/>
    </row>
    <row r="338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  <c r="AB338" s="75"/>
    </row>
    <row r="339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  <c r="AA339" s="75"/>
      <c r="AB339" s="75"/>
    </row>
    <row r="340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  <c r="AA340" s="75"/>
      <c r="AB340" s="75"/>
    </row>
    <row r="34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  <c r="AA341" s="75"/>
      <c r="AB341" s="75"/>
    </row>
    <row r="342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  <c r="AA342" s="75"/>
      <c r="AB342" s="75"/>
    </row>
    <row r="343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  <c r="AA343" s="75"/>
      <c r="AB343" s="75"/>
    </row>
    <row r="344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  <c r="AA344" s="75"/>
      <c r="AB344" s="75"/>
    </row>
    <row r="345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  <c r="AA345" s="75"/>
      <c r="AB345" s="75"/>
    </row>
    <row r="346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  <c r="AA346" s="75"/>
      <c r="AB346" s="75"/>
    </row>
    <row r="347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  <c r="AA347" s="75"/>
      <c r="AB347" s="75"/>
    </row>
    <row r="348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  <c r="AB348" s="75"/>
    </row>
    <row r="349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  <c r="AA349" s="75"/>
      <c r="AB349" s="75"/>
    </row>
    <row r="350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  <c r="AA350" s="75"/>
      <c r="AB350" s="75"/>
    </row>
    <row r="35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  <c r="AA351" s="75"/>
      <c r="AB351" s="75"/>
    </row>
    <row r="352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  <c r="AB352" s="75"/>
    </row>
    <row r="353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  <c r="AA353" s="75"/>
      <c r="AB353" s="75"/>
    </row>
    <row r="354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  <c r="AA354" s="75"/>
      <c r="AB354" s="75"/>
    </row>
    <row r="355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  <c r="AA355" s="75"/>
      <c r="AB355" s="75"/>
    </row>
    <row r="356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  <c r="AA356" s="75"/>
      <c r="AB356" s="75"/>
    </row>
    <row r="357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  <c r="AA357" s="75"/>
      <c r="AB357" s="75"/>
    </row>
    <row r="358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  <c r="AA358" s="75"/>
      <c r="AB358" s="75"/>
    </row>
    <row r="359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  <c r="AA359" s="75"/>
      <c r="AB359" s="75"/>
    </row>
    <row r="360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  <c r="AA360" s="75"/>
      <c r="AB360" s="75"/>
    </row>
    <row r="36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  <c r="AA361" s="75"/>
      <c r="AB361" s="75"/>
    </row>
    <row r="362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  <c r="AA362" s="75"/>
      <c r="AB362" s="75"/>
    </row>
    <row r="363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  <c r="AA363" s="75"/>
      <c r="AB363" s="75"/>
    </row>
    <row r="364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  <c r="AA364" s="75"/>
      <c r="AB364" s="75"/>
    </row>
    <row r="365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  <c r="AA365" s="75"/>
      <c r="AB365" s="75"/>
    </row>
    <row r="366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  <c r="AA366" s="75"/>
      <c r="AB366" s="75"/>
    </row>
    <row r="367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  <c r="AA367" s="75"/>
      <c r="AB367" s="75"/>
    </row>
    <row r="368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  <c r="AB368" s="75"/>
    </row>
    <row r="369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  <c r="AA369" s="75"/>
      <c r="AB369" s="75"/>
    </row>
    <row r="370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  <c r="AA370" s="75"/>
      <c r="AB370" s="75"/>
    </row>
    <row r="37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  <c r="AA371" s="75"/>
      <c r="AB371" s="75"/>
    </row>
    <row r="372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  <c r="AA372" s="75"/>
      <c r="AB372" s="75"/>
    </row>
    <row r="373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  <c r="AA373" s="75"/>
      <c r="AB373" s="75"/>
    </row>
    <row r="374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  <c r="AA374" s="75"/>
      <c r="AB374" s="75"/>
    </row>
    <row r="375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  <c r="AA375" s="75"/>
      <c r="AB375" s="75"/>
    </row>
    <row r="376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  <c r="AA376" s="75"/>
      <c r="AB376" s="75"/>
    </row>
    <row r="377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  <c r="AA377" s="75"/>
      <c r="AB377" s="75"/>
    </row>
    <row r="378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  <c r="AA378" s="75"/>
      <c r="AB378" s="75"/>
    </row>
    <row r="379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  <c r="AA379" s="75"/>
      <c r="AB379" s="75"/>
    </row>
    <row r="380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  <c r="AA380" s="75"/>
      <c r="AB380" s="75"/>
    </row>
    <row r="38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  <c r="AA381" s="75"/>
      <c r="AB381" s="75"/>
    </row>
    <row r="382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  <c r="AA382" s="75"/>
      <c r="AB382" s="75"/>
    </row>
    <row r="383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  <c r="AA383" s="75"/>
      <c r="AB383" s="75"/>
    </row>
    <row r="384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  <c r="AA384" s="75"/>
      <c r="AB384" s="75"/>
    </row>
    <row r="385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  <c r="AA385" s="75"/>
      <c r="AB385" s="75"/>
    </row>
    <row r="386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  <c r="AA386" s="75"/>
      <c r="AB386" s="75"/>
    </row>
    <row r="387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  <c r="AA387" s="75"/>
      <c r="AB387" s="75"/>
    </row>
    <row r="388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  <c r="AB388" s="75"/>
    </row>
    <row r="389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  <c r="AA389" s="75"/>
      <c r="AB389" s="75"/>
    </row>
    <row r="390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  <c r="AA390" s="75"/>
      <c r="AB390" s="75"/>
    </row>
    <row r="39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  <c r="AA391" s="75"/>
      <c r="AB391" s="75"/>
    </row>
    <row r="392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  <c r="AA392" s="75"/>
      <c r="AB392" s="75"/>
    </row>
    <row r="393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  <c r="AA393" s="75"/>
      <c r="AB393" s="75"/>
    </row>
    <row r="394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  <c r="AA394" s="75"/>
      <c r="AB394" s="75"/>
    </row>
    <row r="395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  <c r="AA395" s="75"/>
      <c r="AB395" s="75"/>
    </row>
    <row r="396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  <c r="AA396" s="75"/>
      <c r="AB396" s="75"/>
    </row>
    <row r="397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  <c r="AA397" s="75"/>
      <c r="AB397" s="75"/>
    </row>
    <row r="398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  <c r="AA398" s="75"/>
      <c r="AB398" s="75"/>
    </row>
    <row r="399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  <c r="AA399" s="75"/>
      <c r="AB399" s="75"/>
    </row>
    <row r="400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  <c r="AA400" s="75"/>
      <c r="AB400" s="75"/>
    </row>
    <row r="40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75"/>
      <c r="AB401" s="75"/>
    </row>
    <row r="402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  <c r="AA402" s="75"/>
      <c r="AB402" s="75"/>
    </row>
    <row r="403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  <c r="AA403" s="75"/>
      <c r="AB403" s="75"/>
    </row>
    <row r="404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  <c r="AA404" s="75"/>
      <c r="AB404" s="75"/>
    </row>
    <row r="405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  <c r="AA405" s="75"/>
      <c r="AB405" s="75"/>
    </row>
    <row r="406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  <c r="AA406" s="75"/>
      <c r="AB406" s="75"/>
    </row>
    <row r="407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  <c r="AA407" s="75"/>
      <c r="AB407" s="75"/>
    </row>
    <row r="408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  <c r="AB408" s="75"/>
    </row>
    <row r="409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  <c r="AA409" s="75"/>
      <c r="AB409" s="75"/>
    </row>
    <row r="410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  <c r="AA410" s="75"/>
      <c r="AB410" s="75"/>
    </row>
    <row r="41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  <c r="AA411" s="75"/>
      <c r="AB411" s="75"/>
    </row>
    <row r="412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  <c r="AA412" s="75"/>
      <c r="AB412" s="75"/>
    </row>
    <row r="413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  <c r="AA413" s="75"/>
      <c r="AB413" s="75"/>
    </row>
    <row r="414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  <c r="AA414" s="75"/>
      <c r="AB414" s="75"/>
    </row>
    <row r="415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  <c r="AA415" s="75"/>
      <c r="AB415" s="75"/>
    </row>
    <row r="416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  <c r="AA416" s="75"/>
      <c r="AB416" s="75"/>
    </row>
    <row r="417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  <c r="AA417" s="75"/>
      <c r="AB417" s="75"/>
    </row>
    <row r="418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  <c r="AA418" s="75"/>
      <c r="AB418" s="75"/>
    </row>
    <row r="419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  <c r="AA419" s="75"/>
      <c r="AB419" s="75"/>
    </row>
    <row r="420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  <c r="AA420" s="75"/>
      <c r="AB420" s="75"/>
    </row>
    <row r="42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  <c r="AA421" s="75"/>
      <c r="AB421" s="75"/>
    </row>
    <row r="422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  <c r="AA422" s="75"/>
      <c r="AB422" s="75"/>
    </row>
    <row r="423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  <c r="AA423" s="75"/>
      <c r="AB423" s="75"/>
    </row>
    <row r="424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  <c r="AB424" s="75"/>
    </row>
    <row r="425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  <c r="AA425" s="75"/>
      <c r="AB425" s="75"/>
    </row>
    <row r="426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  <c r="AA426" s="75"/>
      <c r="AB426" s="75"/>
    </row>
    <row r="427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  <c r="AA427" s="75"/>
      <c r="AB427" s="75"/>
    </row>
    <row r="428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  <c r="AA428" s="75"/>
      <c r="AB428" s="75"/>
    </row>
    <row r="429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  <c r="AA429" s="75"/>
      <c r="AB429" s="75"/>
    </row>
    <row r="430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  <c r="AA430" s="75"/>
      <c r="AB430" s="75"/>
    </row>
    <row r="43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  <c r="AA431" s="75"/>
      <c r="AB431" s="75"/>
    </row>
    <row r="432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  <c r="AA432" s="75"/>
      <c r="AB432" s="75"/>
    </row>
    <row r="433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  <c r="AA433" s="75"/>
      <c r="AB433" s="75"/>
    </row>
    <row r="434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  <c r="AB434" s="75"/>
    </row>
    <row r="435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  <c r="AA435" s="75"/>
      <c r="AB435" s="75"/>
    </row>
    <row r="436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  <c r="AA436" s="75"/>
      <c r="AB436" s="75"/>
    </row>
    <row r="437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  <c r="AA437" s="75"/>
      <c r="AB437" s="75"/>
    </row>
    <row r="438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  <c r="AA438" s="75"/>
      <c r="AB438" s="75"/>
    </row>
    <row r="439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  <c r="AA439" s="75"/>
      <c r="AB439" s="75"/>
    </row>
    <row r="440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  <c r="AA440" s="75"/>
      <c r="AB440" s="75"/>
    </row>
    <row r="44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  <c r="AA441" s="75"/>
      <c r="AB441" s="75"/>
    </row>
    <row r="442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  <c r="AA442" s="75"/>
      <c r="AB442" s="75"/>
    </row>
    <row r="443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  <c r="AA443" s="75"/>
      <c r="AB443" s="75"/>
    </row>
    <row r="444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  <c r="AA444" s="75"/>
      <c r="AB444" s="75"/>
    </row>
    <row r="445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  <c r="AA445" s="75"/>
      <c r="AB445" s="75"/>
    </row>
    <row r="446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  <c r="AA446" s="75"/>
      <c r="AB446" s="75"/>
    </row>
    <row r="447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  <c r="AA447" s="75"/>
      <c r="AB447" s="75"/>
    </row>
    <row r="448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  <c r="AA448" s="75"/>
      <c r="AB448" s="75"/>
    </row>
    <row r="449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  <c r="AA449" s="75"/>
      <c r="AB449" s="75"/>
    </row>
    <row r="450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  <c r="AA450" s="75"/>
      <c r="AB450" s="75"/>
    </row>
    <row r="45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  <c r="AA451" s="75"/>
      <c r="AB451" s="75"/>
    </row>
    <row r="452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  <c r="AB452" s="75"/>
    </row>
    <row r="453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  <c r="AA453" s="75"/>
      <c r="AB453" s="75"/>
    </row>
    <row r="454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  <c r="AA454" s="75"/>
      <c r="AB454" s="75"/>
    </row>
    <row r="455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  <c r="AA455" s="75"/>
      <c r="AB455" s="75"/>
    </row>
    <row r="456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  <c r="AA456" s="75"/>
      <c r="AB456" s="75"/>
    </row>
    <row r="457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  <c r="AA457" s="75"/>
      <c r="AB457" s="75"/>
    </row>
    <row r="458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  <c r="AA458" s="75"/>
      <c r="AB458" s="75"/>
    </row>
    <row r="459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  <c r="AA459" s="75"/>
      <c r="AB459" s="75"/>
    </row>
    <row r="460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  <c r="AA460" s="75"/>
      <c r="AB460" s="75"/>
    </row>
    <row r="46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  <c r="AA461" s="75"/>
      <c r="AB461" s="75"/>
    </row>
    <row r="462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  <c r="AA462" s="75"/>
      <c r="AB462" s="75"/>
    </row>
    <row r="463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  <c r="AA463" s="75"/>
      <c r="AB463" s="75"/>
    </row>
    <row r="464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  <c r="AA464" s="75"/>
      <c r="AB464" s="75"/>
    </row>
    <row r="465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  <c r="AA465" s="75"/>
      <c r="AB465" s="75"/>
    </row>
    <row r="466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  <c r="AA466" s="75"/>
      <c r="AB466" s="75"/>
    </row>
    <row r="467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  <c r="AA467" s="75"/>
      <c r="AB467" s="75"/>
    </row>
    <row r="468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75"/>
      <c r="AB468" s="75"/>
    </row>
    <row r="469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  <c r="AA469" s="75"/>
      <c r="AB469" s="75"/>
    </row>
    <row r="470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  <c r="AA470" s="75"/>
      <c r="AB470" s="75"/>
    </row>
    <row r="47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  <c r="AA471" s="75"/>
      <c r="AB471" s="75"/>
    </row>
    <row r="472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  <c r="AA472" s="75"/>
      <c r="AB472" s="75"/>
    </row>
    <row r="473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  <c r="AA473" s="75"/>
      <c r="AB473" s="75"/>
    </row>
    <row r="474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  <c r="AB474" s="75"/>
    </row>
    <row r="475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  <c r="AA475" s="75"/>
      <c r="AB475" s="75"/>
    </row>
    <row r="476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  <c r="AA476" s="75"/>
      <c r="AB476" s="75"/>
    </row>
    <row r="477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  <c r="AA477" s="75"/>
      <c r="AB477" s="75"/>
    </row>
    <row r="478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  <c r="AA478" s="75"/>
      <c r="AB478" s="75"/>
    </row>
    <row r="479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  <c r="AA479" s="75"/>
      <c r="AB479" s="75"/>
    </row>
    <row r="480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  <c r="AA480" s="75"/>
      <c r="AB480" s="75"/>
    </row>
    <row r="48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  <c r="AA481" s="75"/>
      <c r="AB481" s="75"/>
    </row>
    <row r="482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  <c r="AA482" s="75"/>
      <c r="AB482" s="75"/>
    </row>
    <row r="483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  <c r="AA483" s="75"/>
      <c r="AB483" s="75"/>
    </row>
    <row r="484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  <c r="AB484" s="75"/>
    </row>
    <row r="485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  <c r="AA485" s="75"/>
      <c r="AB485" s="75"/>
    </row>
    <row r="486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  <c r="AA486" s="75"/>
      <c r="AB486" s="75"/>
    </row>
    <row r="487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  <c r="AA487" s="75"/>
      <c r="AB487" s="75"/>
    </row>
    <row r="488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  <c r="AA488" s="75"/>
      <c r="AB488" s="75"/>
    </row>
    <row r="489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  <c r="AA489" s="75"/>
      <c r="AB489" s="75"/>
    </row>
    <row r="490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  <c r="AA490" s="75"/>
      <c r="AB490" s="75"/>
    </row>
    <row r="49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  <c r="AA491" s="75"/>
      <c r="AB491" s="75"/>
    </row>
    <row r="492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  <c r="AA492" s="75"/>
      <c r="AB492" s="75"/>
    </row>
    <row r="493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  <c r="AA493" s="75"/>
      <c r="AB493" s="75"/>
    </row>
    <row r="494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  <c r="AA494" s="75"/>
      <c r="AB494" s="75"/>
    </row>
    <row r="495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  <c r="AA495" s="75"/>
      <c r="AB495" s="75"/>
    </row>
    <row r="496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  <c r="AA496" s="75"/>
      <c r="AB496" s="75"/>
    </row>
    <row r="497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  <c r="AA497" s="75"/>
      <c r="AB497" s="75"/>
    </row>
    <row r="498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  <c r="AA498" s="75"/>
      <c r="AB498" s="75"/>
    </row>
    <row r="499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  <c r="AA499" s="75"/>
      <c r="AB499" s="75"/>
    </row>
    <row r="500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  <c r="AA500" s="75"/>
      <c r="AB500" s="75"/>
    </row>
    <row r="50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  <c r="AA501" s="75"/>
      <c r="AB501" s="75"/>
    </row>
    <row r="502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  <c r="AA502" s="75"/>
      <c r="AB502" s="75"/>
    </row>
    <row r="503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  <c r="AA503" s="75"/>
      <c r="AB503" s="75"/>
    </row>
    <row r="504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  <c r="AA504" s="75"/>
      <c r="AB504" s="75"/>
    </row>
    <row r="505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  <c r="AA505" s="75"/>
      <c r="AB505" s="75"/>
    </row>
    <row r="506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  <c r="AB506" s="75"/>
    </row>
    <row r="507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  <c r="AA507" s="75"/>
      <c r="AB507" s="75"/>
    </row>
    <row r="508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  <c r="AA508" s="75"/>
      <c r="AB508" s="75"/>
    </row>
    <row r="509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  <c r="AA509" s="75"/>
      <c r="AB509" s="75"/>
    </row>
    <row r="510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  <c r="AA510" s="75"/>
      <c r="AB510" s="75"/>
    </row>
    <row r="51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  <c r="AB511" s="75"/>
    </row>
    <row r="512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  <c r="AA512" s="75"/>
      <c r="AB512" s="75"/>
    </row>
    <row r="513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  <c r="AA513" s="75"/>
      <c r="AB513" s="75"/>
    </row>
    <row r="514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  <c r="AA514" s="75"/>
      <c r="AB514" s="75"/>
    </row>
    <row r="515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  <c r="AA515" s="75"/>
      <c r="AB515" s="75"/>
    </row>
    <row r="516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  <c r="AA516" s="75"/>
      <c r="AB516" s="75"/>
    </row>
    <row r="517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  <c r="AA517" s="75"/>
      <c r="AB517" s="75"/>
    </row>
    <row r="518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  <c r="AA518" s="75"/>
      <c r="AB518" s="75"/>
    </row>
    <row r="519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  <c r="AA519" s="75"/>
      <c r="AB519" s="75"/>
    </row>
    <row r="520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  <c r="AA520" s="75"/>
      <c r="AB520" s="75"/>
    </row>
    <row r="52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  <c r="AB521" s="75"/>
    </row>
    <row r="522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  <c r="AA522" s="75"/>
      <c r="AB522" s="75"/>
    </row>
    <row r="523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  <c r="AA523" s="75"/>
      <c r="AB523" s="75"/>
    </row>
    <row r="524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  <c r="AA524" s="75"/>
      <c r="AB524" s="75"/>
    </row>
    <row r="525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  <c r="AA525" s="75"/>
      <c r="AB525" s="75"/>
    </row>
    <row r="526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  <c r="AA526" s="75"/>
      <c r="AB526" s="75"/>
    </row>
    <row r="527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  <c r="AA527" s="75"/>
      <c r="AB527" s="75"/>
    </row>
    <row r="528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  <c r="AA528" s="75"/>
      <c r="AB528" s="75"/>
    </row>
    <row r="529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  <c r="AA529" s="75"/>
      <c r="AB529" s="75"/>
    </row>
    <row r="530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  <c r="AA530" s="75"/>
      <c r="AB530" s="75"/>
    </row>
    <row r="53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  <c r="AA531" s="75"/>
      <c r="AB531" s="75"/>
    </row>
    <row r="532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  <c r="AA532" s="75"/>
      <c r="AB532" s="75"/>
    </row>
    <row r="533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  <c r="AA533" s="75"/>
      <c r="AB533" s="75"/>
    </row>
    <row r="534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  <c r="AA534" s="75"/>
      <c r="AB534" s="75"/>
    </row>
    <row r="535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  <c r="AA535" s="75"/>
      <c r="AB535" s="75"/>
    </row>
    <row r="536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  <c r="AA536" s="75"/>
      <c r="AB536" s="75"/>
    </row>
    <row r="537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  <c r="AA537" s="75"/>
      <c r="AB537" s="75"/>
    </row>
    <row r="538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  <c r="AA538" s="75"/>
      <c r="AB538" s="75"/>
    </row>
    <row r="539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  <c r="AA539" s="75"/>
      <c r="AB539" s="75"/>
    </row>
    <row r="540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75"/>
      <c r="AB540" s="75"/>
    </row>
    <row r="54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  <c r="AA541" s="75"/>
      <c r="AB541" s="75"/>
    </row>
    <row r="542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  <c r="AA542" s="75"/>
      <c r="AB542" s="75"/>
    </row>
    <row r="543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  <c r="AA543" s="75"/>
      <c r="AB543" s="75"/>
    </row>
    <row r="544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  <c r="AA544" s="75"/>
      <c r="AB544" s="75"/>
    </row>
    <row r="545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  <c r="AA545" s="75"/>
      <c r="AB545" s="75"/>
    </row>
    <row r="546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  <c r="AA546" s="75"/>
      <c r="AB546" s="75"/>
    </row>
    <row r="547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  <c r="AA547" s="75"/>
      <c r="AB547" s="75"/>
    </row>
    <row r="548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  <c r="AA548" s="75"/>
      <c r="AB548" s="75"/>
    </row>
    <row r="549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  <c r="AA549" s="75"/>
      <c r="AB549" s="75"/>
    </row>
    <row r="550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  <c r="AA550" s="75"/>
      <c r="AB550" s="75"/>
    </row>
    <row r="55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  <c r="AA551" s="75"/>
      <c r="AB551" s="75"/>
    </row>
    <row r="552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  <c r="AA552" s="75"/>
      <c r="AB552" s="75"/>
    </row>
    <row r="553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  <c r="AA553" s="75"/>
      <c r="AB553" s="75"/>
    </row>
    <row r="554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  <c r="AA554" s="75"/>
      <c r="AB554" s="75"/>
    </row>
    <row r="555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  <c r="AA555" s="75"/>
      <c r="AB555" s="75"/>
    </row>
    <row r="556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  <c r="AA556" s="75"/>
      <c r="AB556" s="75"/>
    </row>
    <row r="557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  <c r="AA557" s="75"/>
      <c r="AB557" s="75"/>
    </row>
    <row r="558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  <c r="AA558" s="75"/>
      <c r="AB558" s="75"/>
    </row>
    <row r="559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  <c r="AA559" s="75"/>
      <c r="AB559" s="75"/>
    </row>
    <row r="560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  <c r="AA560" s="75"/>
      <c r="AB560" s="75"/>
    </row>
    <row r="56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  <c r="AA561" s="75"/>
      <c r="AB561" s="75"/>
    </row>
    <row r="562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  <c r="AA562" s="75"/>
      <c r="AB562" s="75"/>
    </row>
    <row r="563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  <c r="AA563" s="75"/>
      <c r="AB563" s="75"/>
    </row>
    <row r="564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  <c r="AA564" s="75"/>
      <c r="AB564" s="75"/>
    </row>
    <row r="565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  <c r="AA565" s="75"/>
      <c r="AB565" s="75"/>
    </row>
    <row r="566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  <c r="AA566" s="75"/>
      <c r="AB566" s="75"/>
    </row>
    <row r="567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  <c r="AA567" s="75"/>
      <c r="AB567" s="75"/>
    </row>
    <row r="568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  <c r="AA568" s="75"/>
      <c r="AB568" s="75"/>
    </row>
    <row r="569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  <c r="AA569" s="75"/>
      <c r="AB569" s="75"/>
    </row>
    <row r="570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  <c r="AA570" s="75"/>
      <c r="AB570" s="75"/>
    </row>
    <row r="57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  <c r="AA571" s="75"/>
      <c r="AB571" s="75"/>
    </row>
    <row r="572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  <c r="AA572" s="75"/>
      <c r="AB572" s="75"/>
    </row>
    <row r="573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  <c r="AA573" s="75"/>
      <c r="AB573" s="75"/>
    </row>
    <row r="574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  <c r="AA574" s="75"/>
      <c r="AB574" s="75"/>
    </row>
    <row r="575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  <c r="AA575" s="75"/>
      <c r="AB575" s="75"/>
    </row>
    <row r="576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  <c r="AA576" s="75"/>
      <c r="AB576" s="75"/>
    </row>
    <row r="577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  <c r="AA577" s="75"/>
      <c r="AB577" s="75"/>
    </row>
    <row r="578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  <c r="AA578" s="75"/>
      <c r="AB578" s="75"/>
    </row>
    <row r="579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  <c r="AA579" s="75"/>
      <c r="AB579" s="75"/>
    </row>
    <row r="580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  <c r="AA580" s="75"/>
      <c r="AB580" s="75"/>
    </row>
    <row r="58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  <c r="AA581" s="75"/>
      <c r="AB581" s="75"/>
    </row>
    <row r="582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  <c r="AA582" s="75"/>
      <c r="AB582" s="75"/>
    </row>
    <row r="583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  <c r="AA583" s="75"/>
      <c r="AB583" s="75"/>
    </row>
    <row r="584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  <c r="AA584" s="75"/>
      <c r="AB584" s="75"/>
    </row>
    <row r="585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75"/>
      <c r="AB585" s="75"/>
    </row>
    <row r="586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  <c r="AA586" s="75"/>
      <c r="AB586" s="75"/>
    </row>
    <row r="587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  <c r="AA587" s="75"/>
      <c r="AB587" s="75"/>
    </row>
    <row r="588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  <c r="AA588" s="75"/>
      <c r="AB588" s="75"/>
    </row>
    <row r="589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  <c r="AA589" s="75"/>
      <c r="AB589" s="75"/>
    </row>
    <row r="590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  <c r="AA590" s="75"/>
      <c r="AB590" s="75"/>
    </row>
    <row r="59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  <c r="AA591" s="75"/>
      <c r="AB591" s="75"/>
    </row>
    <row r="592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  <c r="AA592" s="75"/>
      <c r="AB592" s="75"/>
    </row>
    <row r="593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  <c r="AA593" s="75"/>
      <c r="AB593" s="75"/>
    </row>
    <row r="594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  <c r="AA594" s="75"/>
      <c r="AB594" s="75"/>
    </row>
    <row r="595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  <c r="AA595" s="75"/>
      <c r="AB595" s="75"/>
    </row>
    <row r="596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  <c r="AA596" s="75"/>
      <c r="AB596" s="75"/>
    </row>
    <row r="597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  <c r="AA597" s="75"/>
      <c r="AB597" s="75"/>
    </row>
    <row r="598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  <c r="AA598" s="75"/>
      <c r="AB598" s="75"/>
    </row>
    <row r="599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  <c r="AA599" s="75"/>
      <c r="AB599" s="75"/>
    </row>
    <row r="600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  <c r="AA600" s="75"/>
      <c r="AB600" s="75"/>
    </row>
    <row r="60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  <c r="AA601" s="75"/>
      <c r="AB601" s="75"/>
    </row>
    <row r="602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  <c r="AA602" s="75"/>
      <c r="AB602" s="75"/>
    </row>
    <row r="603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  <c r="AA603" s="75"/>
      <c r="AB603" s="75"/>
    </row>
    <row r="604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  <c r="AA604" s="75"/>
      <c r="AB604" s="75"/>
    </row>
    <row r="605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  <c r="AA605" s="75"/>
      <c r="AB605" s="75"/>
    </row>
    <row r="606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  <c r="AA606" s="75"/>
      <c r="AB606" s="75"/>
    </row>
    <row r="607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  <c r="AA607" s="75"/>
      <c r="AB607" s="75"/>
    </row>
    <row r="608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  <c r="AA608" s="75"/>
      <c r="AB608" s="75"/>
    </row>
    <row r="609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  <c r="AA609" s="75"/>
      <c r="AB609" s="75"/>
    </row>
    <row r="610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  <c r="AA610" s="75"/>
      <c r="AB610" s="75"/>
    </row>
    <row r="61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  <c r="AA611" s="75"/>
      <c r="AB611" s="75"/>
    </row>
    <row r="612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  <c r="AA612" s="75"/>
      <c r="AB612" s="75"/>
    </row>
    <row r="613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  <c r="AA613" s="75"/>
      <c r="AB613" s="75"/>
    </row>
    <row r="614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  <c r="AA614" s="75"/>
      <c r="AB614" s="75"/>
    </row>
    <row r="615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  <c r="AA615" s="75"/>
      <c r="AB615" s="75"/>
    </row>
    <row r="616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  <c r="AA616" s="75"/>
      <c r="AB616" s="75"/>
    </row>
    <row r="617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  <c r="AA617" s="75"/>
      <c r="AB617" s="75"/>
    </row>
    <row r="618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  <c r="AA618" s="75"/>
      <c r="AB618" s="75"/>
    </row>
    <row r="619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  <c r="AA619" s="75"/>
      <c r="AB619" s="75"/>
    </row>
    <row r="620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  <c r="AA620" s="75"/>
      <c r="AB620" s="75"/>
    </row>
    <row r="62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  <c r="AA621" s="75"/>
      <c r="AB621" s="75"/>
    </row>
    <row r="622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  <c r="AA622" s="75"/>
      <c r="AB622" s="75"/>
    </row>
    <row r="623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  <c r="AA623" s="75"/>
      <c r="AB623" s="75"/>
    </row>
    <row r="624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  <c r="AA624" s="75"/>
      <c r="AB624" s="75"/>
    </row>
    <row r="625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  <c r="AA625" s="75"/>
      <c r="AB625" s="75"/>
    </row>
    <row r="626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  <c r="AA626" s="75"/>
      <c r="AB626" s="75"/>
    </row>
    <row r="627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  <c r="AA627" s="75"/>
      <c r="AB627" s="75"/>
    </row>
    <row r="628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  <c r="AA628" s="75"/>
      <c r="AB628" s="75"/>
    </row>
    <row r="629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  <c r="AA629" s="75"/>
      <c r="AB629" s="75"/>
    </row>
    <row r="630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  <c r="AA630" s="75"/>
      <c r="AB630" s="75"/>
    </row>
    <row r="63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  <c r="AA631" s="75"/>
      <c r="AB631" s="75"/>
    </row>
    <row r="632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  <c r="AA632" s="75"/>
      <c r="AB632" s="75"/>
    </row>
    <row r="633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  <c r="AA633" s="75"/>
      <c r="AB633" s="75"/>
    </row>
    <row r="634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  <c r="AA634" s="75"/>
      <c r="AB634" s="75"/>
    </row>
    <row r="635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  <c r="AA635" s="75"/>
      <c r="AB635" s="75"/>
    </row>
    <row r="636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  <c r="AA636" s="75"/>
      <c r="AB636" s="75"/>
    </row>
    <row r="637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  <c r="AA637" s="75"/>
      <c r="AB637" s="75"/>
    </row>
    <row r="638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  <c r="AA638" s="75"/>
      <c r="AB638" s="75"/>
    </row>
    <row r="639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  <c r="AA639" s="75"/>
      <c r="AB639" s="75"/>
    </row>
    <row r="640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  <c r="AA640" s="75"/>
      <c r="AB640" s="75"/>
    </row>
    <row r="64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  <c r="AA641" s="75"/>
      <c r="AB641" s="75"/>
    </row>
    <row r="642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  <c r="AA642" s="75"/>
      <c r="AB642" s="75"/>
    </row>
    <row r="643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  <c r="AA643" s="75"/>
      <c r="AB643" s="75"/>
    </row>
    <row r="644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  <c r="AA644" s="75"/>
      <c r="AB644" s="75"/>
    </row>
    <row r="645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  <c r="AA645" s="75"/>
      <c r="AB645" s="75"/>
    </row>
    <row r="646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  <c r="AA646" s="75"/>
      <c r="AB646" s="75"/>
    </row>
    <row r="647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  <c r="AA647" s="75"/>
      <c r="AB647" s="75"/>
    </row>
    <row r="648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  <c r="AA648" s="75"/>
      <c r="AB648" s="75"/>
    </row>
    <row r="649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  <c r="AA649" s="75"/>
      <c r="AB649" s="75"/>
    </row>
    <row r="650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  <c r="AA650" s="75"/>
      <c r="AB650" s="75"/>
    </row>
    <row r="65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  <c r="AA651" s="75"/>
      <c r="AB651" s="75"/>
    </row>
    <row r="652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  <c r="AA652" s="75"/>
      <c r="AB652" s="75"/>
    </row>
    <row r="653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  <c r="AA653" s="75"/>
      <c r="AB653" s="75"/>
    </row>
    <row r="654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  <c r="AA654" s="75"/>
      <c r="AB654" s="75"/>
    </row>
    <row r="655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  <c r="AA655" s="75"/>
      <c r="AB655" s="75"/>
    </row>
    <row r="656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  <c r="AA656" s="75"/>
      <c r="AB656" s="75"/>
    </row>
    <row r="657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  <c r="AA657" s="75"/>
      <c r="AB657" s="75"/>
    </row>
    <row r="658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  <c r="AA658" s="75"/>
      <c r="AB658" s="75"/>
    </row>
    <row r="659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  <c r="AA659" s="75"/>
      <c r="AB659" s="75"/>
    </row>
    <row r="660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  <c r="AA660" s="75"/>
      <c r="AB660" s="75"/>
    </row>
    <row r="66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  <c r="AA661" s="75"/>
      <c r="AB661" s="75"/>
    </row>
    <row r="662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  <c r="AA662" s="75"/>
      <c r="AB662" s="75"/>
    </row>
    <row r="663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  <c r="AA663" s="75"/>
      <c r="AB663" s="75"/>
    </row>
    <row r="664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  <c r="AA664" s="75"/>
      <c r="AB664" s="75"/>
    </row>
    <row r="665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  <c r="AA665" s="75"/>
      <c r="AB665" s="75"/>
    </row>
    <row r="666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  <c r="AA666" s="75"/>
      <c r="AB666" s="75"/>
    </row>
    <row r="667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  <c r="AA667" s="75"/>
      <c r="AB667" s="75"/>
    </row>
    <row r="668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  <c r="AA668" s="75"/>
      <c r="AB668" s="75"/>
    </row>
    <row r="669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  <c r="AA669" s="75"/>
      <c r="AB669" s="75"/>
    </row>
    <row r="670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  <c r="AA670" s="75"/>
      <c r="AB670" s="75"/>
    </row>
    <row r="67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  <c r="AA671" s="75"/>
      <c r="AB671" s="75"/>
    </row>
    <row r="672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  <c r="AA672" s="75"/>
      <c r="AB672" s="75"/>
    </row>
    <row r="673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  <c r="AA673" s="75"/>
      <c r="AB673" s="75"/>
    </row>
    <row r="674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  <c r="AA674" s="75"/>
      <c r="AB674" s="75"/>
    </row>
    <row r="675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  <c r="AA675" s="75"/>
      <c r="AB675" s="75"/>
    </row>
    <row r="676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  <c r="AA676" s="75"/>
      <c r="AB676" s="75"/>
    </row>
    <row r="677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  <c r="AA677" s="75"/>
      <c r="AB677" s="75"/>
    </row>
    <row r="678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  <c r="AA678" s="75"/>
      <c r="AB678" s="75"/>
    </row>
    <row r="679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  <c r="AA679" s="75"/>
      <c r="AB679" s="75"/>
    </row>
    <row r="680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  <c r="AA680" s="75"/>
      <c r="AB680" s="75"/>
    </row>
    <row r="68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  <c r="AA681" s="75"/>
      <c r="AB681" s="75"/>
    </row>
    <row r="682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  <c r="AA682" s="75"/>
      <c r="AB682" s="75"/>
    </row>
    <row r="683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  <c r="AA683" s="75"/>
      <c r="AB683" s="75"/>
    </row>
    <row r="684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  <c r="AA684" s="75"/>
      <c r="AB684" s="75"/>
    </row>
    <row r="685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  <c r="AA685" s="75"/>
      <c r="AB685" s="75"/>
    </row>
    <row r="686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  <c r="AA686" s="75"/>
      <c r="AB686" s="75"/>
    </row>
    <row r="687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  <c r="AA687" s="75"/>
      <c r="AB687" s="75"/>
    </row>
    <row r="688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  <c r="AA688" s="75"/>
      <c r="AB688" s="75"/>
    </row>
    <row r="689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  <c r="AA689" s="75"/>
      <c r="AB689" s="75"/>
    </row>
    <row r="690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  <c r="AA690" s="75"/>
      <c r="AB690" s="75"/>
    </row>
    <row r="69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  <c r="AA691" s="75"/>
      <c r="AB691" s="75"/>
    </row>
    <row r="692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  <c r="AA692" s="75"/>
      <c r="AB692" s="75"/>
    </row>
    <row r="693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  <c r="AA693" s="75"/>
      <c r="AB693" s="75"/>
    </row>
    <row r="694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  <c r="AA694" s="75"/>
      <c r="AB694" s="75"/>
    </row>
    <row r="695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  <c r="AA695" s="75"/>
      <c r="AB695" s="75"/>
    </row>
    <row r="696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  <c r="AA696" s="75"/>
      <c r="AB696" s="75"/>
    </row>
    <row r="697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  <c r="AA697" s="75"/>
      <c r="AB697" s="75"/>
    </row>
    <row r="698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  <c r="AA698" s="75"/>
      <c r="AB698" s="75"/>
    </row>
    <row r="699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  <c r="AA699" s="75"/>
      <c r="AB699" s="75"/>
    </row>
    <row r="700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  <c r="AA700" s="75"/>
      <c r="AB700" s="75"/>
    </row>
    <row r="70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  <c r="AA701" s="75"/>
      <c r="AB701" s="75"/>
    </row>
    <row r="702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  <c r="AA702" s="75"/>
      <c r="AB702" s="75"/>
    </row>
    <row r="703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  <c r="AA703" s="75"/>
      <c r="AB703" s="75"/>
    </row>
    <row r="704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  <c r="AA704" s="75"/>
      <c r="AB704" s="75"/>
    </row>
    <row r="705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  <c r="AA705" s="75"/>
      <c r="AB705" s="75"/>
    </row>
    <row r="706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  <c r="AA706" s="75"/>
      <c r="AB706" s="75"/>
    </row>
    <row r="707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  <c r="AA707" s="75"/>
      <c r="AB707" s="75"/>
    </row>
    <row r="708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  <c r="AA708" s="75"/>
      <c r="AB708" s="75"/>
    </row>
    <row r="709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  <c r="AA709" s="75"/>
      <c r="AB709" s="75"/>
    </row>
    <row r="710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75"/>
      <c r="AB710" s="75"/>
    </row>
    <row r="71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  <c r="AA711" s="75"/>
      <c r="AB711" s="75"/>
    </row>
    <row r="712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  <c r="AB712" s="75"/>
    </row>
    <row r="713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  <c r="AA713" s="75"/>
      <c r="AB713" s="75"/>
    </row>
    <row r="714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  <c r="AA714" s="75"/>
      <c r="AB714" s="75"/>
    </row>
    <row r="715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  <c r="AA715" s="75"/>
      <c r="AB715" s="75"/>
    </row>
    <row r="716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  <c r="AA716" s="75"/>
      <c r="AB716" s="75"/>
    </row>
    <row r="717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  <c r="AA717" s="75"/>
      <c r="AB717" s="75"/>
    </row>
    <row r="718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  <c r="AA718" s="75"/>
      <c r="AB718" s="75"/>
    </row>
    <row r="719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  <c r="AA719" s="75"/>
      <c r="AB719" s="75"/>
    </row>
    <row r="720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  <c r="AA720" s="75"/>
      <c r="AB720" s="75"/>
    </row>
    <row r="72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  <c r="AA721" s="75"/>
      <c r="AB721" s="75"/>
    </row>
    <row r="722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  <c r="AA722" s="75"/>
      <c r="AB722" s="75"/>
    </row>
    <row r="723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  <c r="AA723" s="75"/>
      <c r="AB723" s="75"/>
    </row>
    <row r="724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  <c r="AA724" s="75"/>
      <c r="AB724" s="75"/>
    </row>
    <row r="725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  <c r="AA725" s="75"/>
      <c r="AB725" s="75"/>
    </row>
    <row r="726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  <c r="AA726" s="75"/>
      <c r="AB726" s="75"/>
    </row>
    <row r="727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  <c r="AA727" s="75"/>
      <c r="AB727" s="75"/>
    </row>
    <row r="728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  <c r="AA728" s="75"/>
      <c r="AB728" s="75"/>
    </row>
    <row r="729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  <c r="AA729" s="75"/>
      <c r="AB729" s="75"/>
    </row>
    <row r="730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  <c r="AA730" s="75"/>
      <c r="AB730" s="75"/>
    </row>
    <row r="73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  <c r="AA731" s="75"/>
      <c r="AB731" s="75"/>
    </row>
    <row r="732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  <c r="AA732" s="75"/>
      <c r="AB732" s="75"/>
    </row>
    <row r="733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  <c r="AA733" s="75"/>
      <c r="AB733" s="75"/>
    </row>
    <row r="734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  <c r="AA734" s="75"/>
      <c r="AB734" s="75"/>
    </row>
    <row r="735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  <c r="AA735" s="75"/>
      <c r="AB735" s="75"/>
    </row>
    <row r="736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  <c r="AA736" s="75"/>
      <c r="AB736" s="75"/>
    </row>
    <row r="737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  <c r="AA737" s="75"/>
      <c r="AB737" s="75"/>
    </row>
    <row r="738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  <c r="AA738" s="75"/>
      <c r="AB738" s="75"/>
    </row>
    <row r="739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  <c r="AA739" s="75"/>
      <c r="AB739" s="75"/>
    </row>
    <row r="740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  <c r="AA740" s="75"/>
      <c r="AB740" s="75"/>
    </row>
    <row r="74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  <c r="AA741" s="75"/>
      <c r="AB741" s="75"/>
    </row>
    <row r="742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  <c r="AA742" s="75"/>
      <c r="AB742" s="75"/>
    </row>
    <row r="743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  <c r="AA743" s="75"/>
      <c r="AB743" s="75"/>
    </row>
    <row r="744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  <c r="AA744" s="75"/>
      <c r="AB744" s="75"/>
    </row>
    <row r="745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  <c r="AA745" s="75"/>
      <c r="AB745" s="75"/>
    </row>
    <row r="746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  <c r="AA746" s="75"/>
      <c r="AB746" s="75"/>
    </row>
    <row r="747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  <c r="AA747" s="75"/>
      <c r="AB747" s="75"/>
    </row>
    <row r="748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  <c r="AA748" s="75"/>
      <c r="AB748" s="75"/>
    </row>
    <row r="749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  <c r="AA749" s="75"/>
      <c r="AB749" s="75"/>
    </row>
    <row r="750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  <c r="AA750" s="75"/>
      <c r="AB750" s="75"/>
    </row>
    <row r="75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  <c r="AA751" s="75"/>
      <c r="AB751" s="75"/>
    </row>
    <row r="752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  <c r="AA752" s="75"/>
      <c r="AB752" s="75"/>
    </row>
    <row r="753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  <c r="AA753" s="75"/>
      <c r="AB753" s="75"/>
    </row>
    <row r="754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  <c r="AA754" s="75"/>
      <c r="AB754" s="75"/>
    </row>
    <row r="755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  <c r="AA755" s="75"/>
      <c r="AB755" s="75"/>
    </row>
    <row r="756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  <c r="AA756" s="75"/>
      <c r="AB756" s="75"/>
    </row>
    <row r="757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  <c r="AA757" s="75"/>
      <c r="AB757" s="75"/>
    </row>
    <row r="758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  <c r="AA758" s="75"/>
      <c r="AB758" s="75"/>
    </row>
    <row r="759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  <c r="AA759" s="75"/>
      <c r="AB759" s="75"/>
    </row>
    <row r="760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  <c r="AA760" s="75"/>
      <c r="AB760" s="75"/>
    </row>
    <row r="76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  <c r="AA761" s="75"/>
      <c r="AB761" s="75"/>
    </row>
    <row r="762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  <c r="AA762" s="75"/>
      <c r="AB762" s="75"/>
    </row>
    <row r="763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  <c r="AA763" s="75"/>
      <c r="AB763" s="75"/>
    </row>
    <row r="764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  <c r="AA764" s="75"/>
      <c r="AB764" s="75"/>
    </row>
    <row r="765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  <c r="AA765" s="75"/>
      <c r="AB765" s="75"/>
    </row>
    <row r="766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  <c r="AA766" s="75"/>
      <c r="AB766" s="75"/>
    </row>
    <row r="767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  <c r="AA767" s="75"/>
      <c r="AB767" s="75"/>
    </row>
    <row r="768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  <c r="AA768" s="75"/>
      <c r="AB768" s="75"/>
    </row>
    <row r="769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  <c r="AA769" s="75"/>
      <c r="AB769" s="75"/>
    </row>
    <row r="770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  <c r="AA770" s="75"/>
      <c r="AB770" s="75"/>
    </row>
    <row r="77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  <c r="AA771" s="75"/>
      <c r="AB771" s="75"/>
    </row>
    <row r="772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  <c r="AA772" s="75"/>
      <c r="AB772" s="75"/>
    </row>
    <row r="773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  <c r="AA773" s="75"/>
      <c r="AB773" s="75"/>
    </row>
    <row r="774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  <c r="AA774" s="75"/>
      <c r="AB774" s="75"/>
    </row>
    <row r="775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  <c r="AA775" s="75"/>
      <c r="AB775" s="75"/>
    </row>
    <row r="776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  <c r="AA776" s="75"/>
      <c r="AB776" s="75"/>
    </row>
    <row r="777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  <c r="AA777" s="75"/>
      <c r="AB777" s="75"/>
    </row>
    <row r="778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  <c r="AA778" s="75"/>
      <c r="AB778" s="75"/>
    </row>
    <row r="779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  <c r="AA779" s="75"/>
      <c r="AB779" s="75"/>
    </row>
    <row r="780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  <c r="AA780" s="75"/>
      <c r="AB780" s="75"/>
    </row>
    <row r="78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  <c r="AA781" s="75"/>
      <c r="AB781" s="75"/>
    </row>
    <row r="782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  <c r="AA782" s="75"/>
      <c r="AB782" s="75"/>
    </row>
    <row r="783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  <c r="AA783" s="75"/>
      <c r="AB783" s="75"/>
    </row>
    <row r="784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  <c r="AA784" s="75"/>
      <c r="AB784" s="75"/>
    </row>
    <row r="785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  <c r="AA785" s="75"/>
      <c r="AB785" s="75"/>
    </row>
    <row r="786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  <c r="AA786" s="75"/>
      <c r="AB786" s="75"/>
    </row>
    <row r="787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  <c r="AA787" s="75"/>
      <c r="AB787" s="75"/>
    </row>
    <row r="788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  <c r="AA788" s="75"/>
      <c r="AB788" s="75"/>
    </row>
    <row r="789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  <c r="AA789" s="75"/>
      <c r="AB789" s="75"/>
    </row>
    <row r="790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  <c r="AA790" s="75"/>
      <c r="AB790" s="75"/>
    </row>
    <row r="79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  <c r="AA791" s="75"/>
      <c r="AB791" s="75"/>
    </row>
    <row r="792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  <c r="AA792" s="75"/>
      <c r="AB792" s="75"/>
    </row>
    <row r="793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  <c r="AA793" s="75"/>
      <c r="AB793" s="75"/>
    </row>
    <row r="794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  <c r="AA794" s="75"/>
      <c r="AB794" s="75"/>
    </row>
    <row r="795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  <c r="AA795" s="75"/>
      <c r="AB795" s="75"/>
    </row>
    <row r="796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  <c r="AA796" s="75"/>
      <c r="AB796" s="75"/>
    </row>
    <row r="797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  <c r="AA797" s="75"/>
      <c r="AB797" s="75"/>
    </row>
    <row r="798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  <c r="AA798" s="75"/>
      <c r="AB798" s="75"/>
    </row>
    <row r="799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  <c r="AA799" s="75"/>
      <c r="AB799" s="75"/>
    </row>
    <row r="800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  <c r="AA800" s="75"/>
      <c r="AB800" s="75"/>
    </row>
    <row r="80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  <c r="AA801" s="75"/>
      <c r="AB801" s="75"/>
    </row>
    <row r="802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  <c r="AA802" s="75"/>
      <c r="AB802" s="75"/>
    </row>
    <row r="803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  <c r="AA803" s="75"/>
      <c r="AB803" s="75"/>
    </row>
    <row r="804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  <c r="AA804" s="75"/>
      <c r="AB804" s="75"/>
    </row>
    <row r="805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  <c r="AA805" s="75"/>
      <c r="AB805" s="75"/>
    </row>
    <row r="806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  <c r="AA806" s="75"/>
      <c r="AB806" s="75"/>
    </row>
    <row r="807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  <c r="AA807" s="75"/>
      <c r="AB807" s="75"/>
    </row>
    <row r="808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  <c r="AA808" s="75"/>
      <c r="AB808" s="75"/>
    </row>
    <row r="809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  <c r="AA809" s="75"/>
      <c r="AB809" s="75"/>
    </row>
    <row r="810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  <c r="AA810" s="75"/>
      <c r="AB810" s="75"/>
    </row>
    <row r="81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  <c r="AA811" s="75"/>
      <c r="AB811" s="75"/>
    </row>
    <row r="812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  <c r="AA812" s="75"/>
      <c r="AB812" s="75"/>
    </row>
    <row r="813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  <c r="AA813" s="75"/>
      <c r="AB813" s="75"/>
    </row>
    <row r="814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  <c r="AA814" s="75"/>
      <c r="AB814" s="75"/>
    </row>
    <row r="815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  <c r="AA815" s="75"/>
      <c r="AB815" s="75"/>
    </row>
    <row r="816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  <c r="AA816" s="75"/>
      <c r="AB816" s="75"/>
    </row>
    <row r="817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  <c r="AA817" s="75"/>
      <c r="AB817" s="75"/>
    </row>
    <row r="818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  <c r="AA818" s="75"/>
      <c r="AB818" s="75"/>
    </row>
    <row r="819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  <c r="AA819" s="75"/>
      <c r="AB819" s="75"/>
    </row>
    <row r="820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  <c r="AA820" s="75"/>
      <c r="AB820" s="75"/>
    </row>
    <row r="82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  <c r="AA821" s="75"/>
      <c r="AB821" s="75"/>
    </row>
    <row r="822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  <c r="AA822" s="75"/>
      <c r="AB822" s="75"/>
    </row>
    <row r="823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  <c r="AA823" s="75"/>
      <c r="AB823" s="75"/>
    </row>
    <row r="824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  <c r="AA824" s="75"/>
      <c r="AB824" s="75"/>
    </row>
    <row r="825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  <c r="AA825" s="75"/>
      <c r="AB825" s="75"/>
    </row>
    <row r="826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  <c r="AA826" s="75"/>
      <c r="AB826" s="75"/>
    </row>
    <row r="827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  <c r="AA827" s="75"/>
      <c r="AB827" s="75"/>
    </row>
    <row r="828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  <c r="AA828" s="75"/>
      <c r="AB828" s="75"/>
    </row>
    <row r="829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  <c r="AA829" s="75"/>
      <c r="AB829" s="75"/>
    </row>
    <row r="830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  <c r="AA830" s="75"/>
      <c r="AB830" s="75"/>
    </row>
    <row r="83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  <c r="AA831" s="75"/>
      <c r="AB831" s="75"/>
    </row>
    <row r="832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  <c r="AA832" s="75"/>
      <c r="AB832" s="75"/>
    </row>
    <row r="833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  <c r="AA833" s="75"/>
      <c r="AB833" s="75"/>
    </row>
    <row r="834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  <c r="AA834" s="75"/>
      <c r="AB834" s="75"/>
    </row>
    <row r="835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  <c r="AA835" s="75"/>
      <c r="AB835" s="75"/>
    </row>
    <row r="836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  <c r="AA836" s="75"/>
      <c r="AB836" s="75"/>
    </row>
    <row r="837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  <c r="AA837" s="75"/>
      <c r="AB837" s="75"/>
    </row>
    <row r="838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  <c r="AA838" s="75"/>
      <c r="AB838" s="75"/>
    </row>
    <row r="839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  <c r="AA839" s="75"/>
      <c r="AB839" s="75"/>
    </row>
    <row r="840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  <c r="AA840" s="75"/>
      <c r="AB840" s="75"/>
    </row>
    <row r="84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  <c r="AA841" s="75"/>
      <c r="AB841" s="75"/>
    </row>
    <row r="842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  <c r="AA842" s="75"/>
      <c r="AB842" s="75"/>
    </row>
    <row r="843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  <c r="AA843" s="75"/>
      <c r="AB843" s="75"/>
    </row>
    <row r="844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  <c r="AA844" s="75"/>
      <c r="AB844" s="75"/>
    </row>
    <row r="845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  <c r="AA845" s="75"/>
      <c r="AB845" s="75"/>
    </row>
    <row r="846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  <c r="AA846" s="75"/>
      <c r="AB846" s="75"/>
    </row>
    <row r="847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  <c r="AA847" s="75"/>
      <c r="AB847" s="75"/>
    </row>
    <row r="848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  <c r="AA848" s="75"/>
      <c r="AB848" s="75"/>
    </row>
    <row r="849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  <c r="AA849" s="75"/>
      <c r="AB849" s="75"/>
    </row>
    <row r="850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  <c r="AA850" s="75"/>
      <c r="AB850" s="75"/>
    </row>
    <row r="85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  <c r="AA851" s="75"/>
      <c r="AB851" s="75"/>
    </row>
    <row r="852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  <c r="AA852" s="75"/>
      <c r="AB852" s="75"/>
    </row>
    <row r="853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  <c r="AA853" s="75"/>
      <c r="AB853" s="75"/>
    </row>
    <row r="854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  <c r="AA854" s="75"/>
      <c r="AB854" s="75"/>
    </row>
    <row r="855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  <c r="AA855" s="75"/>
      <c r="AB855" s="75"/>
    </row>
    <row r="856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  <c r="AA856" s="75"/>
      <c r="AB856" s="75"/>
    </row>
    <row r="857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  <c r="AA857" s="75"/>
      <c r="AB857" s="75"/>
    </row>
    <row r="858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  <c r="AA858" s="75"/>
      <c r="AB858" s="75"/>
    </row>
    <row r="859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  <c r="AA859" s="75"/>
      <c r="AB859" s="75"/>
    </row>
    <row r="860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  <c r="AA860" s="75"/>
      <c r="AB860" s="75"/>
    </row>
    <row r="86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  <c r="AA861" s="75"/>
      <c r="AB861" s="75"/>
    </row>
    <row r="862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  <c r="AA862" s="75"/>
      <c r="AB862" s="75"/>
    </row>
    <row r="863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  <c r="AA863" s="75"/>
      <c r="AB863" s="75"/>
    </row>
    <row r="864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  <c r="AA864" s="75"/>
      <c r="AB864" s="75"/>
    </row>
    <row r="865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  <c r="AA865" s="75"/>
      <c r="AB865" s="75"/>
    </row>
    <row r="866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  <c r="AA866" s="75"/>
      <c r="AB866" s="75"/>
    </row>
    <row r="867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  <c r="AA867" s="75"/>
      <c r="AB867" s="75"/>
    </row>
    <row r="868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  <c r="AA868" s="75"/>
      <c r="AB868" s="75"/>
    </row>
    <row r="869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  <c r="AA869" s="75"/>
      <c r="AB869" s="75"/>
    </row>
    <row r="870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  <c r="AA870" s="75"/>
      <c r="AB870" s="75"/>
    </row>
    <row r="87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  <c r="AA871" s="75"/>
      <c r="AB871" s="75"/>
    </row>
    <row r="872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  <c r="AA872" s="75"/>
      <c r="AB872" s="75"/>
    </row>
    <row r="873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  <c r="AA873" s="75"/>
      <c r="AB873" s="75"/>
    </row>
    <row r="874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  <c r="AA874" s="75"/>
      <c r="AB874" s="75"/>
    </row>
    <row r="875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  <c r="AA875" s="75"/>
      <c r="AB875" s="75"/>
    </row>
    <row r="876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  <c r="AA876" s="75"/>
      <c r="AB876" s="75"/>
    </row>
    <row r="877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  <c r="AA877" s="75"/>
      <c r="AB877" s="75"/>
    </row>
    <row r="878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  <c r="AA878" s="75"/>
      <c r="AB878" s="75"/>
    </row>
    <row r="879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  <c r="AA879" s="75"/>
      <c r="AB879" s="75"/>
    </row>
    <row r="880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  <c r="AA880" s="75"/>
      <c r="AB880" s="75"/>
    </row>
    <row r="88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  <c r="AA881" s="75"/>
      <c r="AB881" s="75"/>
    </row>
    <row r="882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  <c r="AA882" s="75"/>
      <c r="AB882" s="75"/>
    </row>
    <row r="883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  <c r="AA883" s="75"/>
      <c r="AB883" s="75"/>
    </row>
    <row r="884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  <c r="AA884" s="75"/>
      <c r="AB884" s="75"/>
    </row>
    <row r="885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  <c r="AA885" s="75"/>
      <c r="AB885" s="75"/>
    </row>
    <row r="886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  <c r="AA886" s="75"/>
      <c r="AB886" s="75"/>
    </row>
    <row r="887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  <c r="AA887" s="75"/>
      <c r="AB887" s="75"/>
    </row>
    <row r="888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  <c r="AA888" s="75"/>
      <c r="AB888" s="75"/>
    </row>
    <row r="889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  <c r="AA889" s="75"/>
      <c r="AB889" s="75"/>
    </row>
    <row r="890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  <c r="AA890" s="75"/>
      <c r="AB890" s="75"/>
    </row>
    <row r="89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  <c r="AA891" s="75"/>
      <c r="AB891" s="75"/>
    </row>
    <row r="892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  <c r="AA892" s="75"/>
      <c r="AB892" s="75"/>
    </row>
    <row r="893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  <c r="AA893" s="75"/>
      <c r="AB893" s="75"/>
    </row>
    <row r="894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  <c r="AA894" s="75"/>
      <c r="AB894" s="75"/>
    </row>
    <row r="895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  <c r="AA895" s="75"/>
      <c r="AB895" s="75"/>
    </row>
    <row r="896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  <c r="AA896" s="75"/>
      <c r="AB896" s="75"/>
    </row>
    <row r="897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  <c r="AA897" s="75"/>
      <c r="AB897" s="75"/>
    </row>
    <row r="898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  <c r="AA898" s="75"/>
      <c r="AB898" s="75"/>
    </row>
    <row r="899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  <c r="AA899" s="75"/>
      <c r="AB899" s="75"/>
    </row>
    <row r="900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  <c r="AA900" s="75"/>
      <c r="AB900" s="75"/>
    </row>
    <row r="90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  <c r="AA901" s="75"/>
      <c r="AB901" s="75"/>
    </row>
    <row r="902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  <c r="AA902" s="75"/>
      <c r="AB902" s="75"/>
    </row>
    <row r="903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  <c r="AA903" s="75"/>
      <c r="AB903" s="75"/>
    </row>
    <row r="904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  <c r="AA904" s="75"/>
      <c r="AB904" s="75"/>
    </row>
    <row r="905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  <c r="AA905" s="75"/>
      <c r="AB905" s="75"/>
    </row>
    <row r="906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  <c r="AA906" s="75"/>
      <c r="AB906" s="75"/>
    </row>
    <row r="907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  <c r="AA907" s="75"/>
      <c r="AB907" s="75"/>
    </row>
    <row r="908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  <c r="AA908" s="75"/>
      <c r="AB908" s="75"/>
    </row>
    <row r="909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  <c r="AA909" s="75"/>
      <c r="AB909" s="75"/>
    </row>
    <row r="910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  <c r="AA910" s="75"/>
      <c r="AB910" s="75"/>
    </row>
    <row r="91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  <c r="AA911" s="75"/>
      <c r="AB911" s="75"/>
    </row>
    <row r="912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  <c r="AA912" s="75"/>
      <c r="AB912" s="75"/>
    </row>
    <row r="913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  <c r="AA913" s="75"/>
      <c r="AB913" s="75"/>
    </row>
    <row r="914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  <c r="AA914" s="75"/>
      <c r="AB914" s="75"/>
    </row>
    <row r="915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  <c r="AA915" s="75"/>
      <c r="AB915" s="75"/>
    </row>
    <row r="916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  <c r="AA916" s="75"/>
      <c r="AB916" s="75"/>
    </row>
    <row r="917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  <c r="AA917" s="75"/>
      <c r="AB917" s="75"/>
    </row>
    <row r="918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  <c r="AA918" s="75"/>
      <c r="AB918" s="75"/>
    </row>
    <row r="919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  <c r="AA919" s="75"/>
      <c r="AB919" s="75"/>
    </row>
    <row r="920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  <c r="AA920" s="75"/>
      <c r="AB920" s="75"/>
    </row>
    <row r="92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  <c r="AA921" s="75"/>
      <c r="AB921" s="75"/>
    </row>
    <row r="922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  <c r="AA922" s="75"/>
      <c r="AB922" s="75"/>
    </row>
    <row r="923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  <c r="AA923" s="75"/>
      <c r="AB923" s="75"/>
    </row>
    <row r="924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  <c r="AA924" s="75"/>
      <c r="AB924" s="75"/>
    </row>
    <row r="925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  <c r="AA925" s="75"/>
      <c r="AB925" s="75"/>
    </row>
    <row r="926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  <c r="AA926" s="75"/>
      <c r="AB926" s="75"/>
    </row>
    <row r="927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  <c r="AA927" s="75"/>
      <c r="AB927" s="75"/>
    </row>
    <row r="928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  <c r="AA928" s="75"/>
      <c r="AB928" s="75"/>
    </row>
    <row r="929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  <c r="AA929" s="75"/>
      <c r="AB929" s="75"/>
    </row>
    <row r="930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  <c r="AA930" s="75"/>
      <c r="AB930" s="75"/>
    </row>
    <row r="93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  <c r="AA931" s="75"/>
      <c r="AB931" s="75"/>
    </row>
    <row r="932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  <c r="AA932" s="75"/>
      <c r="AB932" s="75"/>
    </row>
    <row r="933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  <c r="AA933" s="75"/>
      <c r="AB933" s="75"/>
    </row>
    <row r="934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  <c r="AA934" s="75"/>
      <c r="AB934" s="75"/>
    </row>
    <row r="935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  <c r="AA935" s="75"/>
      <c r="AB935" s="75"/>
    </row>
    <row r="936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  <c r="AA936" s="75"/>
      <c r="AB936" s="75"/>
    </row>
    <row r="937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  <c r="AA937" s="75"/>
      <c r="AB937" s="75"/>
    </row>
    <row r="938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  <c r="AA938" s="75"/>
      <c r="AB938" s="75"/>
    </row>
    <row r="939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  <c r="AA939" s="75"/>
      <c r="AB939" s="75"/>
    </row>
    <row r="940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  <c r="AA940" s="75"/>
      <c r="AB940" s="75"/>
    </row>
    <row r="94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  <c r="AA941" s="75"/>
      <c r="AB941" s="75"/>
    </row>
    <row r="942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  <c r="AA942" s="75"/>
      <c r="AB942" s="75"/>
    </row>
    <row r="943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  <c r="AA943" s="75"/>
      <c r="AB943" s="75"/>
    </row>
    <row r="944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  <c r="AA944" s="75"/>
      <c r="AB944" s="75"/>
    </row>
    <row r="945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  <c r="AA945" s="75"/>
      <c r="AB945" s="75"/>
    </row>
    <row r="946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  <c r="AA946" s="75"/>
      <c r="AB946" s="75"/>
    </row>
    <row r="947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  <c r="AA947" s="75"/>
      <c r="AB947" s="75"/>
    </row>
    <row r="948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  <c r="AA948" s="75"/>
      <c r="AB948" s="75"/>
    </row>
    <row r="949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  <c r="AA949" s="75"/>
      <c r="AB949" s="75"/>
    </row>
    <row r="950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  <c r="AA950" s="75"/>
      <c r="AB950" s="75"/>
    </row>
    <row r="95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  <c r="AA951" s="75"/>
      <c r="AB951" s="75"/>
    </row>
    <row r="952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  <c r="AA952" s="75"/>
      <c r="AB952" s="75"/>
    </row>
    <row r="953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  <c r="AA953" s="75"/>
      <c r="AB953" s="75"/>
    </row>
    <row r="954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  <c r="AA954" s="75"/>
      <c r="AB954" s="75"/>
    </row>
    <row r="955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  <c r="AA955" s="75"/>
      <c r="AB955" s="75"/>
    </row>
    <row r="956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  <c r="AA956" s="75"/>
      <c r="AB956" s="75"/>
    </row>
    <row r="957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  <c r="AA957" s="75"/>
      <c r="AB957" s="75"/>
    </row>
    <row r="958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  <c r="AA958" s="75"/>
      <c r="AB958" s="75"/>
    </row>
    <row r="959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  <c r="AA959" s="75"/>
      <c r="AB959" s="75"/>
    </row>
    <row r="960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  <c r="AA960" s="75"/>
      <c r="AB960" s="75"/>
    </row>
    <row r="96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  <c r="AA961" s="75"/>
      <c r="AB961" s="75"/>
    </row>
    <row r="962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  <c r="AA962" s="75"/>
      <c r="AB962" s="75"/>
    </row>
    <row r="963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  <c r="AA963" s="75"/>
      <c r="AB963" s="75"/>
    </row>
    <row r="964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  <c r="AA964" s="75"/>
      <c r="AB964" s="75"/>
    </row>
    <row r="965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  <c r="AA965" s="75"/>
      <c r="AB965" s="75"/>
    </row>
    <row r="966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  <c r="AA966" s="75"/>
      <c r="AB966" s="75"/>
    </row>
    <row r="967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  <c r="AA967" s="75"/>
      <c r="AB967" s="75"/>
    </row>
    <row r="968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  <c r="AA968" s="75"/>
      <c r="AB968" s="75"/>
    </row>
    <row r="969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  <c r="AA969" s="75"/>
      <c r="AB969" s="75"/>
    </row>
    <row r="970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  <c r="AA970" s="75"/>
      <c r="AB970" s="75"/>
    </row>
    <row r="97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  <c r="AA971" s="75"/>
      <c r="AB971" s="75"/>
    </row>
    <row r="972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  <c r="AA972" s="75"/>
      <c r="AB972" s="75"/>
    </row>
    <row r="973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  <c r="AA973" s="75"/>
      <c r="AB973" s="75"/>
    </row>
    <row r="974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  <c r="AA974" s="75"/>
      <c r="AB974" s="75"/>
    </row>
    <row r="975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  <c r="AA975" s="75"/>
      <c r="AB975" s="75"/>
    </row>
    <row r="976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  <c r="AA976" s="75"/>
      <c r="AB976" s="75"/>
    </row>
    <row r="977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  <c r="AA977" s="75"/>
      <c r="AB977" s="75"/>
    </row>
    <row r="978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  <c r="AA978" s="75"/>
      <c r="AB978" s="75"/>
    </row>
    <row r="979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  <c r="AA979" s="75"/>
      <c r="AB979" s="75"/>
    </row>
    <row r="980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  <c r="AA980" s="75"/>
      <c r="AB980" s="75"/>
    </row>
    <row r="98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  <c r="AA981" s="75"/>
      <c r="AB981" s="75"/>
    </row>
    <row r="982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  <c r="AA982" s="75"/>
      <c r="AB982" s="75"/>
    </row>
    <row r="983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  <c r="AA983" s="75"/>
      <c r="AB983" s="75"/>
    </row>
    <row r="984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  <c r="AA984" s="75"/>
      <c r="AB984" s="75"/>
    </row>
    <row r="985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  <c r="AA985" s="75"/>
      <c r="AB985" s="75"/>
    </row>
    <row r="986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  <c r="AA986" s="75"/>
      <c r="AB986" s="75"/>
    </row>
    <row r="987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  <c r="AA987" s="75"/>
      <c r="AB987" s="75"/>
    </row>
    <row r="988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  <c r="AA988" s="75"/>
      <c r="AB988" s="75"/>
    </row>
    <row r="989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  <c r="AA989" s="75"/>
      <c r="AB989" s="75"/>
    </row>
    <row r="990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  <c r="AA990" s="75"/>
      <c r="AB990" s="75"/>
    </row>
    <row r="99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  <c r="AA991" s="75"/>
      <c r="AB991" s="75"/>
    </row>
    <row r="992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  <c r="AA992" s="75"/>
      <c r="AB992" s="75"/>
    </row>
    <row r="993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  <c r="AA993" s="75"/>
      <c r="AB993" s="75"/>
    </row>
    <row r="994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  <c r="AA994" s="75"/>
      <c r="AB994" s="75"/>
    </row>
    <row r="995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  <c r="AA995" s="75"/>
      <c r="AB995" s="75"/>
    </row>
    <row r="996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  <c r="AA996" s="75"/>
      <c r="AB996" s="75"/>
    </row>
    <row r="997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  <c r="AA997" s="75"/>
      <c r="AB997" s="75"/>
    </row>
    <row r="998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  <c r="AA998" s="75"/>
      <c r="AB998" s="75"/>
    </row>
    <row r="999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  <c r="AA999" s="75"/>
      <c r="AB999" s="75"/>
    </row>
    <row r="1000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  <c r="AA1000" s="75"/>
      <c r="AB1000" s="75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6636</v>
      </c>
      <c r="B1" s="4" t="s">
        <v>6637</v>
      </c>
      <c r="C1" s="4" t="s">
        <v>6638</v>
      </c>
      <c r="D1" s="4" t="s">
        <v>6639</v>
      </c>
      <c r="E1" s="4" t="s">
        <v>6640</v>
      </c>
      <c r="F1" s="4" t="s">
        <v>6641</v>
      </c>
      <c r="G1" s="4" t="s">
        <v>6642</v>
      </c>
      <c r="H1" s="4" t="s">
        <v>6643</v>
      </c>
      <c r="I1" s="4" t="s">
        <v>6644</v>
      </c>
      <c r="J1" s="4" t="s">
        <v>6645</v>
      </c>
      <c r="K1" s="4" t="s">
        <v>6646</v>
      </c>
      <c r="L1" s="4" t="s">
        <v>6647</v>
      </c>
      <c r="M1" s="4" t="s">
        <v>6648</v>
      </c>
      <c r="N1" s="4" t="s">
        <v>6649</v>
      </c>
      <c r="O1" s="4" t="s">
        <v>6650</v>
      </c>
      <c r="P1" s="4" t="s">
        <v>6651</v>
      </c>
      <c r="Q1" s="4" t="s">
        <v>6652</v>
      </c>
      <c r="R1" s="4" t="s">
        <v>6653</v>
      </c>
      <c r="S1" s="4" t="s">
        <v>6654</v>
      </c>
      <c r="T1" s="4" t="s">
        <v>6655</v>
      </c>
      <c r="U1" s="4" t="s">
        <v>6656</v>
      </c>
      <c r="V1" s="4" t="s">
        <v>6657</v>
      </c>
      <c r="W1" s="4" t="s">
        <v>6658</v>
      </c>
      <c r="X1" s="4" t="s">
        <v>6659</v>
      </c>
      <c r="Y1" s="4" t="s">
        <v>6660</v>
      </c>
      <c r="Z1" s="4" t="s">
        <v>6661</v>
      </c>
      <c r="AA1" s="4" t="s">
        <v>6662</v>
      </c>
      <c r="AB1" s="4" t="s">
        <v>6663</v>
      </c>
      <c r="AC1" s="4" t="s">
        <v>6664</v>
      </c>
    </row>
    <row r="2">
      <c r="A2" s="4" t="s">
        <v>6665</v>
      </c>
      <c r="B2" s="4" t="s">
        <v>6666</v>
      </c>
      <c r="C2" s="4" t="s">
        <v>6667</v>
      </c>
      <c r="D2" s="125">
        <v>0.0</v>
      </c>
      <c r="E2" s="125">
        <v>1.0</v>
      </c>
      <c r="F2" s="125">
        <v>2.0</v>
      </c>
      <c r="G2" s="4" t="s">
        <v>6668</v>
      </c>
      <c r="H2" s="4" t="s">
        <v>6669</v>
      </c>
      <c r="I2" s="4" t="s">
        <v>6669</v>
      </c>
      <c r="J2" s="4" t="s">
        <v>6670</v>
      </c>
      <c r="K2" s="4" t="s">
        <v>6671</v>
      </c>
      <c r="L2" s="4" t="s">
        <v>6671</v>
      </c>
      <c r="M2" s="4" t="s">
        <v>6672</v>
      </c>
      <c r="N2" s="4" t="b">
        <v>1</v>
      </c>
      <c r="O2" s="4" t="s">
        <v>6673</v>
      </c>
      <c r="P2" s="4" t="b">
        <v>0</v>
      </c>
      <c r="R2" s="4" t="b">
        <v>0</v>
      </c>
      <c r="S2" s="4" t="b">
        <v>0</v>
      </c>
      <c r="X2" s="4" t="b">
        <v>0</v>
      </c>
      <c r="AA2" s="4" t="b">
        <v>1</v>
      </c>
    </row>
    <row r="3">
      <c r="A3" s="4" t="s">
        <v>6674</v>
      </c>
      <c r="B3" s="4" t="s">
        <v>6675</v>
      </c>
      <c r="C3" s="4" t="s">
        <v>6667</v>
      </c>
      <c r="D3" s="125">
        <v>3.2791443E8</v>
      </c>
      <c r="E3" s="125">
        <v>1.0</v>
      </c>
      <c r="F3" s="125">
        <v>2.0</v>
      </c>
      <c r="G3" s="4" t="s">
        <v>6668</v>
      </c>
      <c r="H3" s="4" t="s">
        <v>6669</v>
      </c>
      <c r="I3" s="4" t="s">
        <v>6669</v>
      </c>
      <c r="J3" s="4" t="s">
        <v>6676</v>
      </c>
      <c r="K3" s="4" t="s">
        <v>6671</v>
      </c>
      <c r="L3" s="4" t="s">
        <v>6671</v>
      </c>
      <c r="M3" s="4" t="s">
        <v>6672</v>
      </c>
      <c r="N3" s="4" t="b">
        <v>1</v>
      </c>
      <c r="O3" s="4" t="s">
        <v>6673</v>
      </c>
      <c r="P3" s="4" t="b">
        <v>0</v>
      </c>
      <c r="R3" s="4" t="b">
        <v>0</v>
      </c>
      <c r="S3" s="4" t="b">
        <v>0</v>
      </c>
      <c r="X3" s="4" t="b">
        <v>0</v>
      </c>
      <c r="AA3" s="4" t="b">
        <v>0</v>
      </c>
    </row>
    <row r="4">
      <c r="A4" s="4" t="s">
        <v>6677</v>
      </c>
      <c r="B4" s="4" t="s">
        <v>6678</v>
      </c>
      <c r="C4" s="4" t="s">
        <v>6679</v>
      </c>
      <c r="D4" s="125">
        <v>2.37183797E8</v>
      </c>
      <c r="E4" s="125">
        <v>1.0</v>
      </c>
      <c r="F4" s="125">
        <v>2.0</v>
      </c>
      <c r="G4" s="4" t="s">
        <v>6668</v>
      </c>
      <c r="H4" s="4" t="s">
        <v>6669</v>
      </c>
      <c r="I4" s="4" t="s">
        <v>6669</v>
      </c>
      <c r="J4" s="4" t="s">
        <v>6680</v>
      </c>
      <c r="K4" s="4" t="s">
        <v>6671</v>
      </c>
      <c r="L4" s="4" t="s">
        <v>6671</v>
      </c>
      <c r="M4" s="4" t="s">
        <v>6672</v>
      </c>
      <c r="N4" s="4" t="b">
        <v>1</v>
      </c>
      <c r="O4" s="4" t="s">
        <v>6673</v>
      </c>
      <c r="P4" s="4" t="b">
        <v>0</v>
      </c>
      <c r="R4" s="4" t="b">
        <v>0</v>
      </c>
      <c r="S4" s="4" t="b">
        <v>0</v>
      </c>
      <c r="X4" s="4" t="b">
        <v>0</v>
      </c>
      <c r="AA4" s="4" t="b">
        <v>0</v>
      </c>
    </row>
    <row r="5">
      <c r="A5" s="4" t="s">
        <v>6681</v>
      </c>
      <c r="B5" s="4" t="s">
        <v>6682</v>
      </c>
      <c r="C5" s="4" t="s">
        <v>6679</v>
      </c>
      <c r="D5" s="125">
        <v>1.778092126E9</v>
      </c>
      <c r="E5" s="125">
        <v>1.0</v>
      </c>
      <c r="F5" s="125">
        <v>2.0</v>
      </c>
      <c r="G5" s="4" t="s">
        <v>6668</v>
      </c>
      <c r="H5" s="4" t="s">
        <v>6669</v>
      </c>
      <c r="I5" s="4" t="s">
        <v>6669</v>
      </c>
      <c r="J5" s="4" t="s">
        <v>6683</v>
      </c>
      <c r="K5" s="4" t="s">
        <v>6671</v>
      </c>
      <c r="L5" s="4" t="s">
        <v>6671</v>
      </c>
      <c r="M5" s="4" t="s">
        <v>6672</v>
      </c>
      <c r="N5" s="4" t="b">
        <v>1</v>
      </c>
      <c r="O5" s="4" t="s">
        <v>6673</v>
      </c>
      <c r="P5" s="4" t="b">
        <v>0</v>
      </c>
      <c r="R5" s="4" t="b">
        <v>0</v>
      </c>
      <c r="S5" s="4" t="b">
        <v>0</v>
      </c>
      <c r="X5" s="4" t="b">
        <v>0</v>
      </c>
      <c r="AA5" s="4" t="b">
        <v>0</v>
      </c>
    </row>
    <row r="6">
      <c r="A6" s="4" t="s">
        <v>6684</v>
      </c>
      <c r="B6" s="4" t="s">
        <v>6685</v>
      </c>
      <c r="C6" s="4" t="s">
        <v>6686</v>
      </c>
      <c r="D6" s="125">
        <v>1.728703768E9</v>
      </c>
      <c r="E6" s="125">
        <v>1.0</v>
      </c>
      <c r="F6" s="125">
        <v>2.0</v>
      </c>
      <c r="G6" s="4" t="s">
        <v>6668</v>
      </c>
      <c r="H6" s="4" t="s">
        <v>6669</v>
      </c>
      <c r="I6" s="4" t="s">
        <v>6669</v>
      </c>
      <c r="J6" s="4" t="s">
        <v>6687</v>
      </c>
      <c r="K6" s="4" t="s">
        <v>6671</v>
      </c>
      <c r="L6" s="4" t="s">
        <v>6671</v>
      </c>
      <c r="M6" s="4" t="s">
        <v>6672</v>
      </c>
      <c r="N6" s="4" t="b">
        <v>1</v>
      </c>
      <c r="O6" s="4" t="s">
        <v>6673</v>
      </c>
      <c r="P6" s="4" t="b">
        <v>0</v>
      </c>
      <c r="R6" s="4" t="b">
        <v>0</v>
      </c>
      <c r="S6" s="4" t="b">
        <v>0</v>
      </c>
      <c r="X6" s="4" t="b">
        <v>0</v>
      </c>
      <c r="AA6" s="4" t="b">
        <v>0</v>
      </c>
    </row>
    <row r="7">
      <c r="A7" s="4" t="s">
        <v>6688</v>
      </c>
      <c r="B7" s="4" t="s">
        <v>6689</v>
      </c>
      <c r="C7" s="4" t="s">
        <v>6686</v>
      </c>
      <c r="D7" s="125">
        <v>6.8758696E7</v>
      </c>
      <c r="E7" s="125">
        <v>1.0</v>
      </c>
      <c r="F7" s="125">
        <v>2.0</v>
      </c>
      <c r="G7" s="4" t="s">
        <v>6668</v>
      </c>
      <c r="H7" s="4" t="s">
        <v>6669</v>
      </c>
      <c r="I7" s="4" t="s">
        <v>6669</v>
      </c>
      <c r="J7" s="4" t="s">
        <v>6690</v>
      </c>
      <c r="K7" s="4" t="s">
        <v>6671</v>
      </c>
      <c r="L7" s="4" t="s">
        <v>6671</v>
      </c>
      <c r="M7" s="4" t="s">
        <v>6672</v>
      </c>
      <c r="N7" s="4" t="b">
        <v>1</v>
      </c>
      <c r="O7" s="4" t="s">
        <v>6691</v>
      </c>
      <c r="P7" s="4" t="b">
        <v>0</v>
      </c>
      <c r="R7" s="4" t="b">
        <v>0</v>
      </c>
      <c r="S7" s="4" t="b">
        <v>0</v>
      </c>
      <c r="X7" s="4" t="b">
        <v>0</v>
      </c>
      <c r="AA7" s="4" t="b">
        <v>0</v>
      </c>
    </row>
    <row r="8">
      <c r="A8" s="4" t="s">
        <v>6692</v>
      </c>
      <c r="B8" s="4" t="s">
        <v>6693</v>
      </c>
      <c r="C8" s="4" t="s">
        <v>6694</v>
      </c>
      <c r="D8" s="125">
        <v>1.897320026E9</v>
      </c>
      <c r="E8" s="125">
        <v>1.0</v>
      </c>
      <c r="F8" s="125">
        <v>2.0</v>
      </c>
      <c r="G8" s="4" t="s">
        <v>6668</v>
      </c>
      <c r="H8" s="4" t="s">
        <v>6669</v>
      </c>
      <c r="I8" s="4" t="s">
        <v>6669</v>
      </c>
      <c r="J8" s="4" t="s">
        <v>6695</v>
      </c>
      <c r="K8" s="4" t="s">
        <v>6671</v>
      </c>
      <c r="L8" s="4" t="s">
        <v>6671</v>
      </c>
      <c r="M8" s="4" t="s">
        <v>6672</v>
      </c>
      <c r="N8" s="4" t="b">
        <v>1</v>
      </c>
      <c r="O8" s="4" t="s">
        <v>6673</v>
      </c>
      <c r="P8" s="4" t="b">
        <v>0</v>
      </c>
      <c r="R8" s="4" t="b">
        <v>0</v>
      </c>
      <c r="S8" s="4" t="b">
        <v>0</v>
      </c>
      <c r="X8" s="4" t="b">
        <v>0</v>
      </c>
      <c r="AA8" s="4" t="b">
        <v>0</v>
      </c>
    </row>
    <row r="9">
      <c r="A9" s="4" t="s">
        <v>6696</v>
      </c>
      <c r="B9" s="4" t="s">
        <v>6697</v>
      </c>
      <c r="C9" s="4" t="s">
        <v>6694</v>
      </c>
      <c r="D9" s="125">
        <v>1.02773762E9</v>
      </c>
      <c r="E9" s="125">
        <v>1.0</v>
      </c>
      <c r="F9" s="125">
        <v>2.0</v>
      </c>
      <c r="G9" s="4" t="s">
        <v>6668</v>
      </c>
      <c r="H9" s="4" t="s">
        <v>6669</v>
      </c>
      <c r="I9" s="4" t="s">
        <v>6669</v>
      </c>
      <c r="J9" s="4" t="s">
        <v>6698</v>
      </c>
      <c r="K9" s="4" t="s">
        <v>6671</v>
      </c>
      <c r="L9" s="4" t="s">
        <v>6671</v>
      </c>
      <c r="M9" s="4" t="s">
        <v>6672</v>
      </c>
      <c r="N9" s="4" t="b">
        <v>1</v>
      </c>
      <c r="O9" s="4" t="s">
        <v>6673</v>
      </c>
      <c r="P9" s="4" t="b">
        <v>0</v>
      </c>
      <c r="R9" s="4" t="b">
        <v>0</v>
      </c>
      <c r="S9" s="4" t="b">
        <v>0</v>
      </c>
      <c r="X9" s="4" t="b">
        <v>0</v>
      </c>
      <c r="AA9" s="4" t="b">
        <v>0</v>
      </c>
    </row>
    <row r="10">
      <c r="A10" s="4" t="s">
        <v>6699</v>
      </c>
      <c r="B10" s="4" t="s">
        <v>6700</v>
      </c>
      <c r="C10" s="4" t="s">
        <v>6701</v>
      </c>
      <c r="D10" s="125">
        <v>1.778396E7</v>
      </c>
      <c r="E10" s="125">
        <v>1.0</v>
      </c>
      <c r="F10" s="125">
        <v>2.0</v>
      </c>
      <c r="G10" s="4" t="s">
        <v>6668</v>
      </c>
      <c r="H10" s="4" t="s">
        <v>6669</v>
      </c>
      <c r="I10" s="4" t="s">
        <v>6669</v>
      </c>
      <c r="J10" s="4" t="s">
        <v>6702</v>
      </c>
      <c r="K10" s="4" t="s">
        <v>6671</v>
      </c>
      <c r="L10" s="4" t="s">
        <v>6671</v>
      </c>
      <c r="M10" s="4" t="s">
        <v>6672</v>
      </c>
      <c r="N10" s="4" t="b">
        <v>1</v>
      </c>
      <c r="O10" s="4" t="s">
        <v>6691</v>
      </c>
      <c r="P10" s="4" t="b">
        <v>0</v>
      </c>
      <c r="R10" s="4" t="b">
        <v>0</v>
      </c>
      <c r="S10" s="4" t="b">
        <v>0</v>
      </c>
      <c r="X10" s="4" t="b">
        <v>0</v>
      </c>
      <c r="AA10" s="4" t="b">
        <v>0</v>
      </c>
    </row>
    <row r="11">
      <c r="A11" s="4" t="s">
        <v>6703</v>
      </c>
      <c r="B11" s="4" t="s">
        <v>6704</v>
      </c>
      <c r="C11" s="4" t="s">
        <v>6701</v>
      </c>
      <c r="D11" s="125">
        <v>1.340260996E9</v>
      </c>
      <c r="E11" s="125">
        <v>1.0</v>
      </c>
      <c r="F11" s="125">
        <v>2.0</v>
      </c>
      <c r="G11" s="4" t="s">
        <v>6668</v>
      </c>
      <c r="H11" s="4" t="s">
        <v>6669</v>
      </c>
      <c r="I11" s="4" t="s">
        <v>6669</v>
      </c>
      <c r="J11" s="4" t="s">
        <v>6705</v>
      </c>
      <c r="K11" s="4" t="s">
        <v>6671</v>
      </c>
      <c r="L11" s="4" t="s">
        <v>6671</v>
      </c>
      <c r="M11" s="4" t="s">
        <v>6672</v>
      </c>
      <c r="N11" s="4" t="b">
        <v>1</v>
      </c>
      <c r="O11" s="4" t="s">
        <v>6691</v>
      </c>
      <c r="P11" s="4" t="b">
        <v>0</v>
      </c>
      <c r="R11" s="4" t="b">
        <v>0</v>
      </c>
      <c r="S11" s="4" t="b">
        <v>0</v>
      </c>
      <c r="X11" s="4" t="b">
        <v>0</v>
      </c>
      <c r="AA11" s="4" t="b">
        <v>0</v>
      </c>
    </row>
    <row r="12">
      <c r="A12" s="4" t="s">
        <v>6706</v>
      </c>
      <c r="B12" s="4" t="s">
        <v>6707</v>
      </c>
      <c r="C12" s="4" t="s">
        <v>6708</v>
      </c>
      <c r="D12" s="125">
        <v>1.636951096E9</v>
      </c>
      <c r="E12" s="125">
        <v>1.0</v>
      </c>
      <c r="F12" s="125">
        <v>2.0</v>
      </c>
      <c r="G12" s="4" t="s">
        <v>6668</v>
      </c>
      <c r="H12" s="4" t="s">
        <v>6669</v>
      </c>
      <c r="I12" s="4" t="s">
        <v>6669</v>
      </c>
      <c r="J12" s="4" t="s">
        <v>6709</v>
      </c>
      <c r="K12" s="4" t="s">
        <v>6671</v>
      </c>
      <c r="L12" s="4" t="s">
        <v>6671</v>
      </c>
      <c r="M12" s="4" t="s">
        <v>6672</v>
      </c>
      <c r="N12" s="4" t="b">
        <v>1</v>
      </c>
      <c r="O12" s="4" t="s">
        <v>6673</v>
      </c>
      <c r="P12" s="4" t="b">
        <v>0</v>
      </c>
      <c r="R12" s="4" t="b">
        <v>0</v>
      </c>
      <c r="S12" s="4" t="b">
        <v>0</v>
      </c>
      <c r="X12" s="4" t="b">
        <v>0</v>
      </c>
      <c r="AA12" s="4" t="b">
        <v>0</v>
      </c>
    </row>
    <row r="13">
      <c r="A13" s="4" t="s">
        <v>6710</v>
      </c>
      <c r="B13" s="4" t="s">
        <v>6711</v>
      </c>
      <c r="C13" s="4" t="s">
        <v>6708</v>
      </c>
      <c r="D13" s="125">
        <v>5.49296364E8</v>
      </c>
      <c r="E13" s="125">
        <v>1.0</v>
      </c>
      <c r="F13" s="125">
        <v>2.0</v>
      </c>
      <c r="G13" s="4" t="s">
        <v>6668</v>
      </c>
      <c r="H13" s="4" t="s">
        <v>6669</v>
      </c>
      <c r="I13" s="4" t="s">
        <v>6669</v>
      </c>
      <c r="J13" s="4" t="s">
        <v>6712</v>
      </c>
      <c r="K13" s="4" t="s">
        <v>6671</v>
      </c>
      <c r="L13" s="4" t="s">
        <v>6671</v>
      </c>
      <c r="M13" s="4" t="s">
        <v>6672</v>
      </c>
      <c r="N13" s="4" t="b">
        <v>1</v>
      </c>
      <c r="O13" s="4" t="s">
        <v>6673</v>
      </c>
      <c r="P13" s="4" t="b">
        <v>0</v>
      </c>
      <c r="R13" s="4" t="b">
        <v>0</v>
      </c>
      <c r="S13" s="4" t="b">
        <v>0</v>
      </c>
      <c r="X13" s="4" t="b">
        <v>0</v>
      </c>
      <c r="AA13" s="4" t="b">
        <v>0</v>
      </c>
    </row>
    <row r="14">
      <c r="A14" s="4" t="s">
        <v>6713</v>
      </c>
      <c r="B14" s="4" t="s">
        <v>6714</v>
      </c>
      <c r="C14" s="4" t="s">
        <v>6715</v>
      </c>
      <c r="D14" s="125">
        <v>1.780952624E9</v>
      </c>
      <c r="E14" s="125">
        <v>1.0</v>
      </c>
      <c r="F14" s="125">
        <v>2.0</v>
      </c>
      <c r="G14" s="4" t="s">
        <v>6668</v>
      </c>
      <c r="H14" s="4" t="s">
        <v>6669</v>
      </c>
      <c r="I14" s="4" t="s">
        <v>6669</v>
      </c>
      <c r="J14" s="4" t="s">
        <v>6716</v>
      </c>
      <c r="K14" s="4" t="s">
        <v>6671</v>
      </c>
      <c r="L14" s="4" t="s">
        <v>6671</v>
      </c>
      <c r="M14" s="4" t="s">
        <v>6672</v>
      </c>
      <c r="N14" s="4" t="b">
        <v>1</v>
      </c>
      <c r="O14" s="4" t="s">
        <v>6673</v>
      </c>
      <c r="P14" s="4" t="b">
        <v>0</v>
      </c>
      <c r="R14" s="4" t="b">
        <v>0</v>
      </c>
      <c r="S14" s="4" t="b">
        <v>0</v>
      </c>
      <c r="X14" s="4" t="b">
        <v>0</v>
      </c>
      <c r="AA14" s="4" t="b">
        <v>0</v>
      </c>
    </row>
    <row r="15">
      <c r="A15" s="4" t="s">
        <v>6717</v>
      </c>
      <c r="B15" s="4" t="s">
        <v>6718</v>
      </c>
      <c r="C15" s="4" t="s">
        <v>6715</v>
      </c>
      <c r="D15" s="125">
        <v>1.892238819E9</v>
      </c>
      <c r="E15" s="125">
        <v>1.0</v>
      </c>
      <c r="F15" s="125">
        <v>2.0</v>
      </c>
      <c r="G15" s="4" t="s">
        <v>6668</v>
      </c>
      <c r="H15" s="4" t="s">
        <v>6669</v>
      </c>
      <c r="I15" s="4" t="s">
        <v>6669</v>
      </c>
      <c r="J15" s="4" t="s">
        <v>6719</v>
      </c>
      <c r="K15" s="4" t="s">
        <v>6671</v>
      </c>
      <c r="L15" s="4" t="s">
        <v>6671</v>
      </c>
      <c r="M15" s="4" t="s">
        <v>6672</v>
      </c>
      <c r="N15" s="4" t="b">
        <v>1</v>
      </c>
      <c r="O15" s="4" t="s">
        <v>6673</v>
      </c>
      <c r="P15" s="4" t="b">
        <v>0</v>
      </c>
      <c r="R15" s="4" t="b">
        <v>0</v>
      </c>
      <c r="S15" s="4" t="b">
        <v>0</v>
      </c>
      <c r="X15" s="4" t="b">
        <v>0</v>
      </c>
      <c r="AA15" s="4" t="b">
        <v>0</v>
      </c>
    </row>
    <row r="16">
      <c r="A16" s="4" t="s">
        <v>6720</v>
      </c>
      <c r="B16" s="4" t="s">
        <v>6721</v>
      </c>
      <c r="C16" s="4" t="s">
        <v>6722</v>
      </c>
      <c r="D16" s="125">
        <v>1.582459565E9</v>
      </c>
      <c r="E16" s="125">
        <v>1.0</v>
      </c>
      <c r="F16" s="125">
        <v>2.0</v>
      </c>
      <c r="G16" s="4" t="s">
        <v>6668</v>
      </c>
      <c r="H16" s="4" t="s">
        <v>6669</v>
      </c>
      <c r="I16" s="4" t="s">
        <v>6669</v>
      </c>
      <c r="J16" s="4" t="s">
        <v>6723</v>
      </c>
      <c r="K16" s="4" t="s">
        <v>6671</v>
      </c>
      <c r="L16" s="4" t="s">
        <v>6671</v>
      </c>
      <c r="M16" s="4" t="s">
        <v>6672</v>
      </c>
      <c r="N16" s="4" t="b">
        <v>1</v>
      </c>
      <c r="O16" s="4" t="s">
        <v>6673</v>
      </c>
      <c r="P16" s="4" t="b">
        <v>0</v>
      </c>
      <c r="R16" s="4" t="b">
        <v>0</v>
      </c>
      <c r="S16" s="4" t="b">
        <v>0</v>
      </c>
      <c r="X16" s="4" t="b">
        <v>0</v>
      </c>
      <c r="AA16" s="4" t="b">
        <v>0</v>
      </c>
    </row>
    <row r="17">
      <c r="A17" s="4" t="s">
        <v>6724</v>
      </c>
      <c r="B17" s="4" t="s">
        <v>6725</v>
      </c>
      <c r="C17" s="4" t="s">
        <v>6722</v>
      </c>
      <c r="D17" s="125">
        <v>1.450814269E9</v>
      </c>
      <c r="E17" s="125">
        <v>1.0</v>
      </c>
      <c r="F17" s="125">
        <v>2.0</v>
      </c>
      <c r="G17" s="4" t="s">
        <v>6668</v>
      </c>
      <c r="H17" s="4" t="s">
        <v>6669</v>
      </c>
      <c r="I17" s="4" t="s">
        <v>6669</v>
      </c>
      <c r="J17" s="4" t="s">
        <v>6726</v>
      </c>
      <c r="K17" s="4" t="s">
        <v>6671</v>
      </c>
      <c r="L17" s="4" t="s">
        <v>6671</v>
      </c>
      <c r="M17" s="4" t="s">
        <v>6672</v>
      </c>
      <c r="N17" s="4" t="b">
        <v>1</v>
      </c>
      <c r="O17" s="4" t="s">
        <v>6673</v>
      </c>
      <c r="P17" s="4" t="b">
        <v>0</v>
      </c>
      <c r="R17" s="4" t="b">
        <v>0</v>
      </c>
      <c r="S17" s="4" t="b">
        <v>0</v>
      </c>
      <c r="X17" s="4" t="b">
        <v>0</v>
      </c>
      <c r="AA17" s="4" t="b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 t="s">
        <v>283</v>
      </c>
      <c r="B1" s="24" t="s">
        <v>284</v>
      </c>
    </row>
    <row r="2">
      <c r="A2" s="4" t="s">
        <v>285</v>
      </c>
      <c r="B2" s="4" t="s">
        <v>286</v>
      </c>
    </row>
    <row r="3">
      <c r="A3" s="4" t="s">
        <v>287</v>
      </c>
      <c r="B3" s="4" t="s">
        <v>288</v>
      </c>
    </row>
    <row r="4">
      <c r="A4" s="4" t="s">
        <v>289</v>
      </c>
      <c r="B4" s="4" t="s">
        <v>290</v>
      </c>
    </row>
    <row r="5">
      <c r="A5" s="4" t="s">
        <v>291</v>
      </c>
      <c r="B5" s="4" t="s">
        <v>292</v>
      </c>
    </row>
    <row r="6">
      <c r="A6" s="4" t="s">
        <v>293</v>
      </c>
      <c r="B6" s="4" t="s">
        <v>288</v>
      </c>
    </row>
    <row r="7">
      <c r="A7" s="4" t="s">
        <v>294</v>
      </c>
      <c r="B7" s="4" t="s">
        <v>295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34.43"/>
    <col customWidth="1" min="3" max="3" width="19.57"/>
    <col customWidth="1" min="4" max="5" width="22.0"/>
    <col customWidth="1" min="6" max="6" width="32.71"/>
    <col customWidth="1" min="7" max="7" width="11.43"/>
    <col customWidth="1" min="8" max="9" width="8.71"/>
    <col customWidth="1" min="11" max="11" width="222.86"/>
    <col customWidth="1" min="18" max="18" width="40.57"/>
    <col customWidth="1" min="19" max="19" width="42.14"/>
    <col customWidth="1" min="20" max="20" width="80.0"/>
    <col customWidth="1" min="21" max="21" width="46.57"/>
    <col customWidth="1" min="22" max="22" width="132.14"/>
  </cols>
  <sheetData>
    <row r="1">
      <c r="A1" s="25" t="s">
        <v>296</v>
      </c>
      <c r="B1" s="26" t="s">
        <v>297</v>
      </c>
      <c r="C1" s="26" t="s">
        <v>1</v>
      </c>
      <c r="D1" s="26" t="s">
        <v>298</v>
      </c>
      <c r="E1" s="27" t="s">
        <v>4</v>
      </c>
      <c r="F1" s="28" t="s">
        <v>6</v>
      </c>
      <c r="G1" s="5" t="s">
        <v>7</v>
      </c>
      <c r="H1" s="5" t="s">
        <v>12</v>
      </c>
      <c r="I1" s="5" t="s">
        <v>9</v>
      </c>
      <c r="J1" s="5" t="s">
        <v>10</v>
      </c>
      <c r="K1" s="29" t="s">
        <v>11</v>
      </c>
      <c r="L1" s="30"/>
      <c r="M1" s="30"/>
      <c r="N1" s="30"/>
      <c r="O1" s="30"/>
      <c r="P1" s="30"/>
      <c r="Q1" s="30"/>
      <c r="R1" s="6" t="s">
        <v>12</v>
      </c>
      <c r="S1" s="31" t="s">
        <v>299</v>
      </c>
      <c r="T1" s="8" t="s">
        <v>14</v>
      </c>
      <c r="U1" s="31" t="s">
        <v>300</v>
      </c>
      <c r="V1" s="31" t="s">
        <v>301</v>
      </c>
      <c r="W1" s="30"/>
      <c r="X1" s="30"/>
      <c r="Y1" s="30"/>
      <c r="Z1" s="30"/>
      <c r="AA1" s="30"/>
      <c r="AB1" s="30"/>
    </row>
    <row r="2">
      <c r="A2" s="32">
        <v>1.0</v>
      </c>
      <c r="B2" s="33" t="s">
        <v>302</v>
      </c>
      <c r="C2" s="34" t="s">
        <v>303</v>
      </c>
      <c r="D2" s="34" t="s">
        <v>304</v>
      </c>
      <c r="E2" s="34" t="str">
        <f t="shared" ref="E2:E23" si="1">PROPER(D2)</f>
        <v>Hitesh Mitruka</v>
      </c>
      <c r="F2" s="35" t="s">
        <v>305</v>
      </c>
      <c r="G2" s="5" t="s">
        <v>21</v>
      </c>
      <c r="H2" s="5" t="s">
        <v>306</v>
      </c>
      <c r="I2" s="5">
        <v>2022.0</v>
      </c>
      <c r="J2" s="16" t="str">
        <f t="shared" ref="J2:J23" si="2">CONCAT(CONCAT(A2,G2),CONCAT(H2,I2))</f>
        <v>1DH3W2022</v>
      </c>
      <c r="K2" s="36" t="s">
        <v>307</v>
      </c>
      <c r="L2" s="30"/>
      <c r="M2" s="30"/>
      <c r="N2" s="30"/>
      <c r="O2" s="30"/>
      <c r="P2" s="30"/>
      <c r="Q2" s="30"/>
      <c r="R2" s="5" t="s">
        <v>308</v>
      </c>
      <c r="S2" s="29" t="s">
        <v>309</v>
      </c>
      <c r="T2" s="37" t="s">
        <v>310</v>
      </c>
      <c r="U2" s="38" t="str">
        <f>HYPERLINK("https://drive.google.com/file/d/1StoI81-qNy4csFIoriY6gVWqM6scb6HV/view?usp=drivesdk","1DH3W2022")</f>
        <v>1DH3W2022</v>
      </c>
      <c r="V2" s="29" t="s">
        <v>27</v>
      </c>
      <c r="W2" s="30"/>
      <c r="X2" s="30"/>
      <c r="Y2" s="30"/>
      <c r="Z2" s="30"/>
      <c r="AA2" s="30"/>
      <c r="AB2" s="30"/>
    </row>
    <row r="3">
      <c r="A3" s="32">
        <v>2.0</v>
      </c>
      <c r="B3" s="34" t="s">
        <v>311</v>
      </c>
      <c r="C3" s="34" t="s">
        <v>312</v>
      </c>
      <c r="D3" s="39" t="s">
        <v>313</v>
      </c>
      <c r="E3" s="34" t="str">
        <f t="shared" si="1"/>
        <v>Yash Borikar</v>
      </c>
      <c r="F3" s="34" t="s">
        <v>314</v>
      </c>
      <c r="G3" s="5" t="s">
        <v>21</v>
      </c>
      <c r="H3" s="5" t="s">
        <v>306</v>
      </c>
      <c r="I3" s="5">
        <v>2022.0</v>
      </c>
      <c r="J3" s="16" t="str">
        <f t="shared" si="2"/>
        <v>2DH3W2022</v>
      </c>
      <c r="K3" s="36" t="s">
        <v>315</v>
      </c>
      <c r="L3" s="30"/>
      <c r="M3" s="30"/>
      <c r="N3" s="30"/>
      <c r="O3" s="30"/>
      <c r="P3" s="30"/>
      <c r="Q3" s="30"/>
      <c r="R3" s="5" t="s">
        <v>308</v>
      </c>
      <c r="S3" s="29" t="s">
        <v>316</v>
      </c>
      <c r="T3" s="37" t="s">
        <v>317</v>
      </c>
      <c r="U3" s="38" t="str">
        <f>HYPERLINK("https://drive.google.com/file/d/1r4OIUpa-34-J2b_L7F9Bs51hOX1qECnG/view?usp=drivesdk","2DH3W2022")</f>
        <v>2DH3W2022</v>
      </c>
      <c r="V3" s="29" t="s">
        <v>27</v>
      </c>
      <c r="W3" s="30"/>
      <c r="X3" s="30"/>
      <c r="Y3" s="30"/>
      <c r="Z3" s="30"/>
      <c r="AA3" s="30"/>
      <c r="AB3" s="30"/>
    </row>
    <row r="4">
      <c r="A4" s="32">
        <v>3.0</v>
      </c>
      <c r="B4" s="34" t="s">
        <v>311</v>
      </c>
      <c r="C4" s="34" t="s">
        <v>312</v>
      </c>
      <c r="D4" s="34" t="s">
        <v>318</v>
      </c>
      <c r="E4" s="34" t="str">
        <f t="shared" si="1"/>
        <v>M. A. Rizvi</v>
      </c>
      <c r="F4" s="34" t="s">
        <v>319</v>
      </c>
      <c r="G4" s="5" t="s">
        <v>21</v>
      </c>
      <c r="H4" s="5" t="s">
        <v>306</v>
      </c>
      <c r="I4" s="5">
        <v>2022.0</v>
      </c>
      <c r="J4" s="16" t="str">
        <f t="shared" si="2"/>
        <v>3DH3W2022</v>
      </c>
      <c r="K4" s="36" t="s">
        <v>315</v>
      </c>
      <c r="L4" s="30"/>
      <c r="M4" s="30"/>
      <c r="N4" s="30"/>
      <c r="O4" s="30"/>
      <c r="P4" s="30"/>
      <c r="Q4" s="30"/>
      <c r="R4" s="5" t="s">
        <v>308</v>
      </c>
      <c r="S4" s="29" t="s">
        <v>320</v>
      </c>
      <c r="T4" s="37" t="s">
        <v>321</v>
      </c>
      <c r="U4" s="38" t="str">
        <f>HYPERLINK("https://drive.google.com/file/d/1dK6f5C-vJBR4dcgn8lMaGOC1nOgE3WJv/view?usp=drivesdk","3DH3W2022")</f>
        <v>3DH3W2022</v>
      </c>
      <c r="V4" s="29" t="s">
        <v>27</v>
      </c>
      <c r="W4" s="30"/>
      <c r="X4" s="30"/>
      <c r="Y4" s="30"/>
      <c r="Z4" s="30"/>
      <c r="AA4" s="30"/>
      <c r="AB4" s="30"/>
    </row>
    <row r="5">
      <c r="A5" s="32">
        <v>4.0</v>
      </c>
      <c r="B5" s="34" t="s">
        <v>311</v>
      </c>
      <c r="C5" s="34" t="s">
        <v>312</v>
      </c>
      <c r="D5" s="34" t="s">
        <v>322</v>
      </c>
      <c r="E5" s="34" t="str">
        <f t="shared" si="1"/>
        <v>Prathak Garg</v>
      </c>
      <c r="F5" s="34" t="s">
        <v>323</v>
      </c>
      <c r="G5" s="5" t="s">
        <v>21</v>
      </c>
      <c r="H5" s="5" t="s">
        <v>306</v>
      </c>
      <c r="I5" s="5">
        <v>2022.0</v>
      </c>
      <c r="J5" s="16" t="str">
        <f t="shared" si="2"/>
        <v>4DH3W2022</v>
      </c>
      <c r="K5" s="36" t="s">
        <v>315</v>
      </c>
      <c r="L5" s="30"/>
      <c r="M5" s="30"/>
      <c r="N5" s="30"/>
      <c r="O5" s="30"/>
      <c r="P5" s="30"/>
      <c r="Q5" s="30"/>
      <c r="R5" s="5" t="s">
        <v>308</v>
      </c>
      <c r="S5" s="29" t="s">
        <v>324</v>
      </c>
      <c r="T5" s="37" t="s">
        <v>325</v>
      </c>
      <c r="U5" s="38" t="str">
        <f>HYPERLINK("https://drive.google.com/file/d/1eMC9YOe_tn-IBgROONnykVVZFtJJ1ciz/view?usp=drivesdk","4DH3W2022")</f>
        <v>4DH3W2022</v>
      </c>
      <c r="V5" s="29" t="s">
        <v>27</v>
      </c>
      <c r="W5" s="30"/>
      <c r="X5" s="30"/>
      <c r="Y5" s="30"/>
      <c r="Z5" s="30"/>
      <c r="AA5" s="30"/>
      <c r="AB5" s="30"/>
    </row>
    <row r="6">
      <c r="A6" s="32">
        <v>6.0</v>
      </c>
      <c r="B6" s="34" t="s">
        <v>326</v>
      </c>
      <c r="C6" s="34" t="s">
        <v>327</v>
      </c>
      <c r="D6" s="34" t="s">
        <v>113</v>
      </c>
      <c r="E6" s="34" t="str">
        <f t="shared" si="1"/>
        <v>Darshan</v>
      </c>
      <c r="F6" s="34" t="s">
        <v>328</v>
      </c>
      <c r="G6" s="5" t="s">
        <v>21</v>
      </c>
      <c r="H6" s="5" t="s">
        <v>306</v>
      </c>
      <c r="I6" s="5">
        <v>2022.0</v>
      </c>
      <c r="J6" s="16" t="str">
        <f t="shared" si="2"/>
        <v>6DH3W2022</v>
      </c>
      <c r="K6" s="36" t="s">
        <v>329</v>
      </c>
      <c r="L6" s="30"/>
      <c r="M6" s="30"/>
      <c r="N6" s="30"/>
      <c r="O6" s="30"/>
      <c r="P6" s="30"/>
      <c r="Q6" s="30"/>
      <c r="R6" s="5" t="s">
        <v>308</v>
      </c>
      <c r="S6" s="29" t="s">
        <v>330</v>
      </c>
      <c r="T6" s="37" t="s">
        <v>331</v>
      </c>
      <c r="U6" s="38" t="str">
        <f>HYPERLINK("https://drive.google.com/file/d/1Hzq83VEA-pcODoWDv-ADywyr4iI5tDG2/view?usp=drivesdk","6DH3W2022")</f>
        <v>6DH3W2022</v>
      </c>
      <c r="V6" s="29" t="s">
        <v>27</v>
      </c>
      <c r="W6" s="30"/>
      <c r="X6" s="30"/>
      <c r="Y6" s="30"/>
      <c r="Z6" s="30"/>
      <c r="AA6" s="30"/>
      <c r="AB6" s="30"/>
    </row>
    <row r="7">
      <c r="A7" s="32">
        <v>7.0</v>
      </c>
      <c r="B7" s="34" t="s">
        <v>326</v>
      </c>
      <c r="C7" s="34" t="s">
        <v>327</v>
      </c>
      <c r="D7" s="34" t="s">
        <v>332</v>
      </c>
      <c r="E7" s="34" t="str">
        <f t="shared" si="1"/>
        <v>Adnan</v>
      </c>
      <c r="F7" s="34" t="s">
        <v>333</v>
      </c>
      <c r="G7" s="5" t="s">
        <v>21</v>
      </c>
      <c r="H7" s="5" t="s">
        <v>306</v>
      </c>
      <c r="I7" s="5">
        <v>2022.0</v>
      </c>
      <c r="J7" s="16" t="str">
        <f t="shared" si="2"/>
        <v>7DH3W2022</v>
      </c>
      <c r="K7" s="36" t="s">
        <v>329</v>
      </c>
      <c r="L7" s="30"/>
      <c r="M7" s="30"/>
      <c r="N7" s="30"/>
      <c r="O7" s="30"/>
      <c r="P7" s="30"/>
      <c r="Q7" s="30"/>
      <c r="R7" s="5" t="s">
        <v>308</v>
      </c>
      <c r="S7" s="29" t="s">
        <v>334</v>
      </c>
      <c r="T7" s="37" t="s">
        <v>335</v>
      </c>
      <c r="U7" s="38" t="str">
        <f>HYPERLINK("https://drive.google.com/file/d/1DlAVGv6P4Cj44PooZQMIcPWuzcnhpbJL/view?usp=drivesdk","7DH3W2022")</f>
        <v>7DH3W2022</v>
      </c>
      <c r="V7" s="29" t="s">
        <v>27</v>
      </c>
      <c r="W7" s="30"/>
      <c r="X7" s="30"/>
      <c r="Y7" s="30"/>
      <c r="Z7" s="30"/>
      <c r="AA7" s="30"/>
      <c r="AB7" s="30"/>
    </row>
    <row r="8">
      <c r="A8" s="32">
        <v>8.0</v>
      </c>
      <c r="B8" s="34" t="s">
        <v>326</v>
      </c>
      <c r="C8" s="34" t="s">
        <v>327</v>
      </c>
      <c r="D8" s="34" t="s">
        <v>336</v>
      </c>
      <c r="E8" s="34" t="str">
        <f t="shared" si="1"/>
        <v>Thanmai</v>
      </c>
      <c r="F8" s="34" t="s">
        <v>337</v>
      </c>
      <c r="G8" s="5" t="s">
        <v>21</v>
      </c>
      <c r="H8" s="5" t="s">
        <v>306</v>
      </c>
      <c r="I8" s="5">
        <v>2022.0</v>
      </c>
      <c r="J8" s="16" t="str">
        <f t="shared" si="2"/>
        <v>8DH3W2022</v>
      </c>
      <c r="K8" s="36" t="s">
        <v>329</v>
      </c>
      <c r="L8" s="30"/>
      <c r="M8" s="30"/>
      <c r="N8" s="30"/>
      <c r="O8" s="30"/>
      <c r="P8" s="30"/>
      <c r="Q8" s="30"/>
      <c r="R8" s="5" t="s">
        <v>308</v>
      </c>
      <c r="S8" s="29" t="s">
        <v>338</v>
      </c>
      <c r="T8" s="37" t="s">
        <v>339</v>
      </c>
      <c r="U8" s="38" t="str">
        <f>HYPERLINK("https://drive.google.com/file/d/1XLHbElLdTnfy5ngd52dJ9J4Bex5ySjTm/view?usp=drivesdk","8DH3W2022")</f>
        <v>8DH3W2022</v>
      </c>
      <c r="V8" s="29" t="s">
        <v>61</v>
      </c>
      <c r="W8" s="30"/>
      <c r="X8" s="30"/>
      <c r="Y8" s="30"/>
      <c r="Z8" s="30"/>
      <c r="AA8" s="30"/>
      <c r="AB8" s="30"/>
    </row>
    <row r="9">
      <c r="A9" s="32">
        <v>9.0</v>
      </c>
      <c r="B9" s="34" t="s">
        <v>326</v>
      </c>
      <c r="C9" s="34" t="s">
        <v>327</v>
      </c>
      <c r="D9" s="39" t="s">
        <v>340</v>
      </c>
      <c r="E9" s="34" t="str">
        <f t="shared" si="1"/>
        <v>Harsh Y Mehta</v>
      </c>
      <c r="F9" s="34" t="s">
        <v>341</v>
      </c>
      <c r="G9" s="5" t="s">
        <v>21</v>
      </c>
      <c r="H9" s="5" t="s">
        <v>306</v>
      </c>
      <c r="I9" s="5">
        <v>2022.0</v>
      </c>
      <c r="J9" s="16" t="str">
        <f t="shared" si="2"/>
        <v>9DH3W2022</v>
      </c>
      <c r="K9" s="36" t="s">
        <v>329</v>
      </c>
      <c r="L9" s="30"/>
      <c r="M9" s="30"/>
      <c r="N9" s="30"/>
      <c r="O9" s="30"/>
      <c r="P9" s="30"/>
      <c r="Q9" s="30"/>
      <c r="R9" s="5" t="s">
        <v>308</v>
      </c>
      <c r="S9" s="29" t="s">
        <v>342</v>
      </c>
      <c r="T9" s="37" t="s">
        <v>343</v>
      </c>
      <c r="U9" s="38" t="str">
        <f>HYPERLINK("https://drive.google.com/file/d/13mcZBCxgEyTIY3FDBvNlBptt1xS_ZJUh/view?usp=drivesdk","9DH3W2022")</f>
        <v>9DH3W2022</v>
      </c>
      <c r="V9" s="29" t="s">
        <v>61</v>
      </c>
      <c r="W9" s="30"/>
      <c r="X9" s="30"/>
      <c r="Y9" s="30"/>
      <c r="Z9" s="30"/>
      <c r="AA9" s="30"/>
      <c r="AB9" s="30"/>
    </row>
    <row r="10">
      <c r="A10" s="32">
        <v>11.0</v>
      </c>
      <c r="B10" s="34" t="s">
        <v>344</v>
      </c>
      <c r="C10" s="34" t="s">
        <v>345</v>
      </c>
      <c r="D10" s="34" t="s">
        <v>346</v>
      </c>
      <c r="E10" s="34" t="str">
        <f t="shared" si="1"/>
        <v>Dhiraj</v>
      </c>
      <c r="F10" s="34" t="s">
        <v>347</v>
      </c>
      <c r="G10" s="5" t="s">
        <v>21</v>
      </c>
      <c r="H10" s="5" t="s">
        <v>306</v>
      </c>
      <c r="I10" s="5">
        <v>2022.0</v>
      </c>
      <c r="J10" s="16" t="str">
        <f t="shared" si="2"/>
        <v>11DH3W2022</v>
      </c>
      <c r="K10" s="40" t="s">
        <v>348</v>
      </c>
      <c r="L10" s="30"/>
      <c r="M10" s="30"/>
      <c r="N10" s="30"/>
      <c r="O10" s="30"/>
      <c r="P10" s="30"/>
      <c r="Q10" s="30"/>
      <c r="R10" s="5" t="s">
        <v>308</v>
      </c>
      <c r="S10" s="29" t="s">
        <v>349</v>
      </c>
      <c r="T10" s="37" t="s">
        <v>350</v>
      </c>
      <c r="U10" s="38" t="str">
        <f>HYPERLINK("https://drive.google.com/file/d/1Qkh6SFyIqxKCVs_btzdiD0lW_2ZgZYMc/view?usp=drivesdk","11DH3W2022")</f>
        <v>11DH3W2022</v>
      </c>
      <c r="V10" s="29" t="s">
        <v>61</v>
      </c>
      <c r="W10" s="30"/>
      <c r="X10" s="30"/>
      <c r="Y10" s="30"/>
      <c r="Z10" s="30"/>
      <c r="AA10" s="30"/>
      <c r="AB10" s="30"/>
    </row>
    <row r="11">
      <c r="A11" s="32">
        <v>12.0</v>
      </c>
      <c r="B11" s="34" t="s">
        <v>344</v>
      </c>
      <c r="C11" s="34" t="s">
        <v>345</v>
      </c>
      <c r="D11" s="34" t="s">
        <v>351</v>
      </c>
      <c r="E11" s="34" t="str">
        <f t="shared" si="1"/>
        <v>Anurag</v>
      </c>
      <c r="F11" s="34" t="s">
        <v>352</v>
      </c>
      <c r="G11" s="5" t="s">
        <v>21</v>
      </c>
      <c r="H11" s="5" t="s">
        <v>306</v>
      </c>
      <c r="I11" s="5">
        <v>2022.0</v>
      </c>
      <c r="J11" s="16" t="str">
        <f t="shared" si="2"/>
        <v>12DH3W2022</v>
      </c>
      <c r="K11" s="40" t="s">
        <v>348</v>
      </c>
      <c r="L11" s="30"/>
      <c r="M11" s="30"/>
      <c r="N11" s="30"/>
      <c r="O11" s="30"/>
      <c r="P11" s="30"/>
      <c r="Q11" s="30"/>
      <c r="R11" s="5" t="s">
        <v>308</v>
      </c>
      <c r="S11" s="29" t="s">
        <v>353</v>
      </c>
      <c r="T11" s="37" t="s">
        <v>354</v>
      </c>
      <c r="U11" s="38" t="str">
        <f>HYPERLINK("https://drive.google.com/file/d/1pblbL0Yo6dIan6Nip9WDSdP4FFKdHQ4i/view?usp=drivesdk","12DH3W2022")</f>
        <v>12DH3W2022</v>
      </c>
      <c r="V11" s="29" t="s">
        <v>61</v>
      </c>
      <c r="W11" s="30"/>
      <c r="X11" s="30"/>
      <c r="Y11" s="30"/>
      <c r="Z11" s="30"/>
      <c r="AA11" s="30"/>
      <c r="AB11" s="30"/>
    </row>
    <row r="12">
      <c r="A12" s="32">
        <v>13.0</v>
      </c>
      <c r="B12" s="34" t="s">
        <v>344</v>
      </c>
      <c r="C12" s="34" t="s">
        <v>345</v>
      </c>
      <c r="D12" s="34" t="s">
        <v>355</v>
      </c>
      <c r="E12" s="34" t="str">
        <f t="shared" si="1"/>
        <v>Saksham</v>
      </c>
      <c r="F12" s="34" t="s">
        <v>356</v>
      </c>
      <c r="G12" s="5" t="s">
        <v>21</v>
      </c>
      <c r="H12" s="5" t="s">
        <v>306</v>
      </c>
      <c r="I12" s="5">
        <v>2022.0</v>
      </c>
      <c r="J12" s="16" t="str">
        <f t="shared" si="2"/>
        <v>13DH3W2022</v>
      </c>
      <c r="K12" s="40" t="s">
        <v>348</v>
      </c>
      <c r="L12" s="30"/>
      <c r="M12" s="30"/>
      <c r="N12" s="30"/>
      <c r="O12" s="30"/>
      <c r="P12" s="30"/>
      <c r="Q12" s="30"/>
      <c r="R12" s="5" t="s">
        <v>308</v>
      </c>
      <c r="S12" s="29" t="s">
        <v>357</v>
      </c>
      <c r="T12" s="37" t="s">
        <v>358</v>
      </c>
      <c r="U12" s="38" t="str">
        <f>HYPERLINK("https://drive.google.com/file/d/1K1nFawifnDDTixo5HZZGZsx4LPFkov9G/view?usp=drivesdk","13DH3W2022")</f>
        <v>13DH3W2022</v>
      </c>
      <c r="V12" s="29" t="s">
        <v>61</v>
      </c>
      <c r="W12" s="30"/>
      <c r="X12" s="30"/>
      <c r="Y12" s="30"/>
      <c r="Z12" s="30"/>
      <c r="AA12" s="30"/>
      <c r="AB12" s="30"/>
    </row>
    <row r="13">
      <c r="A13" s="32">
        <v>14.0</v>
      </c>
      <c r="B13" s="34" t="s">
        <v>344</v>
      </c>
      <c r="C13" s="34" t="s">
        <v>345</v>
      </c>
      <c r="D13" s="34" t="s">
        <v>359</v>
      </c>
      <c r="E13" s="34" t="str">
        <f t="shared" si="1"/>
        <v>Shubh</v>
      </c>
      <c r="F13" s="34" t="s">
        <v>360</v>
      </c>
      <c r="G13" s="5" t="s">
        <v>21</v>
      </c>
      <c r="H13" s="5" t="s">
        <v>306</v>
      </c>
      <c r="I13" s="5">
        <v>2022.0</v>
      </c>
      <c r="J13" s="16" t="str">
        <f t="shared" si="2"/>
        <v>14DH3W2022</v>
      </c>
      <c r="K13" s="40" t="s">
        <v>348</v>
      </c>
      <c r="L13" s="30"/>
      <c r="M13" s="30"/>
      <c r="N13" s="30"/>
      <c r="O13" s="30"/>
      <c r="P13" s="30"/>
      <c r="Q13" s="30"/>
      <c r="R13" s="5" t="s">
        <v>308</v>
      </c>
      <c r="S13" s="29" t="s">
        <v>361</v>
      </c>
      <c r="T13" s="37" t="s">
        <v>362</v>
      </c>
      <c r="U13" s="38" t="str">
        <f>HYPERLINK("https://drive.google.com/file/d/1SflkMw2SiYhI84cFN3etkL6pChOtvt22/view?usp=drivesdk","14DH3W2022")</f>
        <v>14DH3W2022</v>
      </c>
      <c r="V13" s="29" t="s">
        <v>61</v>
      </c>
      <c r="W13" s="30"/>
      <c r="X13" s="30"/>
      <c r="Y13" s="30"/>
      <c r="Z13" s="30"/>
      <c r="AA13" s="30"/>
      <c r="AB13" s="30"/>
    </row>
    <row r="14">
      <c r="A14" s="32">
        <v>16.0</v>
      </c>
      <c r="B14" s="34" t="s">
        <v>363</v>
      </c>
      <c r="C14" s="34" t="s">
        <v>345</v>
      </c>
      <c r="D14" s="34" t="s">
        <v>346</v>
      </c>
      <c r="E14" s="34" t="str">
        <f t="shared" si="1"/>
        <v>Dhiraj</v>
      </c>
      <c r="F14" s="34" t="s">
        <v>347</v>
      </c>
      <c r="G14" s="5" t="s">
        <v>21</v>
      </c>
      <c r="H14" s="5" t="s">
        <v>306</v>
      </c>
      <c r="I14" s="5">
        <v>2022.0</v>
      </c>
      <c r="J14" s="16" t="str">
        <f t="shared" si="2"/>
        <v>16DH3W2022</v>
      </c>
      <c r="K14" s="40" t="s">
        <v>364</v>
      </c>
      <c r="L14" s="30"/>
      <c r="M14" s="30"/>
      <c r="N14" s="30"/>
      <c r="O14" s="30"/>
      <c r="P14" s="30"/>
      <c r="Q14" s="30"/>
      <c r="R14" s="5" t="s">
        <v>308</v>
      </c>
      <c r="S14" s="29" t="s">
        <v>365</v>
      </c>
      <c r="T14" s="37" t="s">
        <v>366</v>
      </c>
      <c r="U14" s="38" t="str">
        <f>HYPERLINK("https://drive.google.com/file/d/1I3Nl5qRn_DnxhkdACr6V3JRFN6WLiX2H/view?usp=drivesdk","16DH3W2022")</f>
        <v>16DH3W2022</v>
      </c>
      <c r="V14" s="29" t="s">
        <v>94</v>
      </c>
      <c r="W14" s="30"/>
      <c r="X14" s="30"/>
      <c r="Y14" s="30"/>
      <c r="Z14" s="30"/>
      <c r="AA14" s="30"/>
      <c r="AB14" s="30"/>
    </row>
    <row r="15">
      <c r="A15" s="32">
        <v>17.0</v>
      </c>
      <c r="B15" s="34" t="s">
        <v>363</v>
      </c>
      <c r="C15" s="34" t="s">
        <v>345</v>
      </c>
      <c r="D15" s="34" t="s">
        <v>351</v>
      </c>
      <c r="E15" s="34" t="str">
        <f t="shared" si="1"/>
        <v>Anurag</v>
      </c>
      <c r="F15" s="34" t="s">
        <v>352</v>
      </c>
      <c r="G15" s="5" t="s">
        <v>21</v>
      </c>
      <c r="H15" s="5" t="s">
        <v>306</v>
      </c>
      <c r="I15" s="5">
        <v>2022.0</v>
      </c>
      <c r="J15" s="16" t="str">
        <f t="shared" si="2"/>
        <v>17DH3W2022</v>
      </c>
      <c r="K15" s="40" t="s">
        <v>364</v>
      </c>
      <c r="L15" s="30"/>
      <c r="M15" s="30"/>
      <c r="N15" s="30"/>
      <c r="O15" s="30"/>
      <c r="P15" s="30"/>
      <c r="Q15" s="30"/>
      <c r="R15" s="5" t="s">
        <v>308</v>
      </c>
      <c r="S15" s="29" t="s">
        <v>367</v>
      </c>
      <c r="T15" s="37" t="s">
        <v>368</v>
      </c>
      <c r="U15" s="38" t="str">
        <f>HYPERLINK("https://drive.google.com/file/d/1kPgTIQgHkKblHGzojUt3irc_9cuIFYKS/view?usp=drivesdk","17DH3W2022")</f>
        <v>17DH3W2022</v>
      </c>
      <c r="V15" s="29" t="s">
        <v>94</v>
      </c>
      <c r="W15" s="30"/>
      <c r="X15" s="30"/>
      <c r="Y15" s="30"/>
      <c r="Z15" s="30"/>
      <c r="AA15" s="30"/>
      <c r="AB15" s="30"/>
    </row>
    <row r="16">
      <c r="A16" s="32">
        <v>18.0</v>
      </c>
      <c r="B16" s="34" t="s">
        <v>363</v>
      </c>
      <c r="C16" s="34" t="s">
        <v>345</v>
      </c>
      <c r="D16" s="34" t="s">
        <v>355</v>
      </c>
      <c r="E16" s="34" t="str">
        <f t="shared" si="1"/>
        <v>Saksham</v>
      </c>
      <c r="F16" s="34" t="s">
        <v>356</v>
      </c>
      <c r="G16" s="5" t="s">
        <v>21</v>
      </c>
      <c r="H16" s="5" t="s">
        <v>306</v>
      </c>
      <c r="I16" s="5">
        <v>2022.0</v>
      </c>
      <c r="J16" s="16" t="str">
        <f t="shared" si="2"/>
        <v>18DH3W2022</v>
      </c>
      <c r="K16" s="40" t="s">
        <v>364</v>
      </c>
      <c r="L16" s="30"/>
      <c r="M16" s="30"/>
      <c r="N16" s="30"/>
      <c r="O16" s="30"/>
      <c r="P16" s="30"/>
      <c r="Q16" s="30"/>
      <c r="R16" s="5" t="s">
        <v>308</v>
      </c>
      <c r="S16" s="29" t="s">
        <v>369</v>
      </c>
      <c r="T16" s="37" t="s">
        <v>370</v>
      </c>
      <c r="U16" s="38" t="str">
        <f>HYPERLINK("https://drive.google.com/file/d/1ChmiKCFuLZQiP3bdojNf6-NeCRmLRiZS/view?usp=drivesdk","18DH3W2022")</f>
        <v>18DH3W2022</v>
      </c>
      <c r="V16" s="29" t="s">
        <v>94</v>
      </c>
      <c r="W16" s="30"/>
      <c r="X16" s="30"/>
      <c r="Y16" s="30"/>
      <c r="Z16" s="30"/>
      <c r="AA16" s="30"/>
      <c r="AB16" s="30"/>
    </row>
    <row r="17">
      <c r="A17" s="32">
        <v>19.0</v>
      </c>
      <c r="B17" s="34" t="s">
        <v>363</v>
      </c>
      <c r="C17" s="34" t="s">
        <v>345</v>
      </c>
      <c r="D17" s="34" t="s">
        <v>359</v>
      </c>
      <c r="E17" s="34" t="str">
        <f t="shared" si="1"/>
        <v>Shubh</v>
      </c>
      <c r="F17" s="34" t="s">
        <v>360</v>
      </c>
      <c r="G17" s="5" t="s">
        <v>21</v>
      </c>
      <c r="H17" s="5" t="s">
        <v>306</v>
      </c>
      <c r="I17" s="5">
        <v>2022.0</v>
      </c>
      <c r="J17" s="16" t="str">
        <f t="shared" si="2"/>
        <v>19DH3W2022</v>
      </c>
      <c r="K17" s="40" t="s">
        <v>364</v>
      </c>
      <c r="L17" s="30"/>
      <c r="M17" s="30"/>
      <c r="N17" s="30"/>
      <c r="O17" s="30"/>
      <c r="P17" s="30"/>
      <c r="Q17" s="30"/>
      <c r="R17" s="5" t="s">
        <v>308</v>
      </c>
      <c r="S17" s="29" t="s">
        <v>371</v>
      </c>
      <c r="T17" s="37" t="s">
        <v>372</v>
      </c>
      <c r="U17" s="38" t="str">
        <f>HYPERLINK("https://drive.google.com/file/d/1MipmHCzJ_YzmD64J9zt3ksj2IvwfJLcI/view?usp=drivesdk","19DH3W2022")</f>
        <v>19DH3W2022</v>
      </c>
      <c r="V17" s="29" t="s">
        <v>94</v>
      </c>
      <c r="W17" s="30"/>
      <c r="X17" s="30"/>
      <c r="Y17" s="30"/>
      <c r="Z17" s="30"/>
      <c r="AA17" s="30"/>
      <c r="AB17" s="30"/>
    </row>
    <row r="18">
      <c r="A18" s="32">
        <v>21.0</v>
      </c>
      <c r="B18" s="34" t="s">
        <v>373</v>
      </c>
      <c r="C18" s="34" t="s">
        <v>374</v>
      </c>
      <c r="D18" s="34" t="s">
        <v>375</v>
      </c>
      <c r="E18" s="34" t="str">
        <f t="shared" si="1"/>
        <v>Harshika</v>
      </c>
      <c r="F18" s="35" t="s">
        <v>376</v>
      </c>
      <c r="G18" s="5" t="s">
        <v>21</v>
      </c>
      <c r="H18" s="5" t="s">
        <v>306</v>
      </c>
      <c r="I18" s="5">
        <v>2022.0</v>
      </c>
      <c r="J18" s="16" t="str">
        <f t="shared" si="2"/>
        <v>21DH3W2022</v>
      </c>
      <c r="K18" s="40" t="s">
        <v>377</v>
      </c>
      <c r="L18" s="30"/>
      <c r="M18" s="30"/>
      <c r="N18" s="30"/>
      <c r="O18" s="30"/>
      <c r="P18" s="30"/>
      <c r="Q18" s="30"/>
      <c r="R18" s="5" t="s">
        <v>308</v>
      </c>
      <c r="S18" s="29" t="s">
        <v>378</v>
      </c>
      <c r="T18" s="37" t="s">
        <v>379</v>
      </c>
      <c r="U18" s="38" t="str">
        <f>HYPERLINK("https://drive.google.com/file/d/1G1Erel-SnK0Egz6_-U01UX7knKtaNvfO/view?usp=drivesdk","21DH3W2022")</f>
        <v>21DH3W2022</v>
      </c>
      <c r="V18" s="29" t="s">
        <v>94</v>
      </c>
      <c r="W18" s="30"/>
      <c r="X18" s="30"/>
      <c r="Y18" s="30"/>
      <c r="Z18" s="30"/>
      <c r="AA18" s="30"/>
      <c r="AB18" s="30"/>
    </row>
    <row r="19">
      <c r="A19" s="32">
        <v>23.0</v>
      </c>
      <c r="B19" s="34" t="s">
        <v>380</v>
      </c>
      <c r="C19" s="34" t="s">
        <v>381</v>
      </c>
      <c r="D19" s="34" t="s">
        <v>382</v>
      </c>
      <c r="E19" s="34" t="str">
        <f t="shared" si="1"/>
        <v>Vivek</v>
      </c>
      <c r="F19" s="34" t="s">
        <v>383</v>
      </c>
      <c r="G19" s="5" t="s">
        <v>21</v>
      </c>
      <c r="H19" s="5" t="s">
        <v>306</v>
      </c>
      <c r="I19" s="5">
        <v>2022.0</v>
      </c>
      <c r="J19" s="16" t="str">
        <f t="shared" si="2"/>
        <v>23DH3W2022</v>
      </c>
      <c r="K19" s="40" t="s">
        <v>384</v>
      </c>
      <c r="L19" s="30"/>
      <c r="M19" s="30"/>
      <c r="N19" s="30"/>
      <c r="O19" s="30"/>
      <c r="P19" s="30"/>
      <c r="Q19" s="30"/>
      <c r="R19" s="5" t="s">
        <v>308</v>
      </c>
      <c r="S19" s="29" t="s">
        <v>385</v>
      </c>
      <c r="T19" s="37" t="s">
        <v>386</v>
      </c>
      <c r="U19" s="38" t="str">
        <f>HYPERLINK("https://drive.google.com/file/d/1akPXBs7jLSRWZqGBef-tO-K-n2e991ue/view?usp=drivesdk","23DH3W2022")</f>
        <v>23DH3W2022</v>
      </c>
      <c r="V19" s="29" t="s">
        <v>94</v>
      </c>
      <c r="W19" s="30"/>
      <c r="X19" s="30"/>
      <c r="Y19" s="30"/>
      <c r="Z19" s="30"/>
      <c r="AA19" s="30"/>
      <c r="AB19" s="30"/>
    </row>
    <row r="20">
      <c r="A20" s="32">
        <v>24.0</v>
      </c>
      <c r="B20" s="34" t="s">
        <v>380</v>
      </c>
      <c r="C20" s="34" t="s">
        <v>381</v>
      </c>
      <c r="D20" s="34" t="s">
        <v>387</v>
      </c>
      <c r="E20" s="34" t="str">
        <f t="shared" si="1"/>
        <v>Swapnesh</v>
      </c>
      <c r="F20" s="34" t="s">
        <v>388</v>
      </c>
      <c r="G20" s="5" t="s">
        <v>21</v>
      </c>
      <c r="H20" s="5" t="s">
        <v>306</v>
      </c>
      <c r="I20" s="5">
        <v>2022.0</v>
      </c>
      <c r="J20" s="16" t="str">
        <f t="shared" si="2"/>
        <v>24DH3W2022</v>
      </c>
      <c r="K20" s="40" t="s">
        <v>384</v>
      </c>
      <c r="L20" s="30"/>
      <c r="M20" s="30"/>
      <c r="N20" s="30"/>
      <c r="O20" s="30"/>
      <c r="P20" s="30"/>
      <c r="Q20" s="30"/>
      <c r="R20" s="5" t="s">
        <v>308</v>
      </c>
      <c r="S20" s="29" t="s">
        <v>389</v>
      </c>
      <c r="T20" s="37" t="s">
        <v>390</v>
      </c>
      <c r="U20" s="38" t="str">
        <f>HYPERLINK("https://drive.google.com/file/d/152ZvfKXPkTsAozYn4D0DacCq8c3QlgpK/view?usp=drivesdk","24DH3W2022")</f>
        <v>24DH3W2022</v>
      </c>
      <c r="V20" s="29" t="s">
        <v>129</v>
      </c>
      <c r="W20" s="30"/>
      <c r="X20" s="30"/>
      <c r="Y20" s="30"/>
      <c r="Z20" s="30"/>
      <c r="AA20" s="30"/>
      <c r="AB20" s="30"/>
    </row>
    <row r="21">
      <c r="A21" s="32">
        <v>25.0</v>
      </c>
      <c r="B21" s="34" t="s">
        <v>380</v>
      </c>
      <c r="C21" s="34" t="s">
        <v>381</v>
      </c>
      <c r="D21" s="34" t="s">
        <v>391</v>
      </c>
      <c r="E21" s="34" t="str">
        <f t="shared" si="1"/>
        <v>Agrim</v>
      </c>
      <c r="F21" s="34" t="s">
        <v>392</v>
      </c>
      <c r="G21" s="5" t="s">
        <v>21</v>
      </c>
      <c r="H21" s="5" t="s">
        <v>306</v>
      </c>
      <c r="I21" s="5">
        <v>2022.0</v>
      </c>
      <c r="J21" s="16" t="str">
        <f t="shared" si="2"/>
        <v>25DH3W2022</v>
      </c>
      <c r="K21" s="40" t="s">
        <v>384</v>
      </c>
      <c r="L21" s="30"/>
      <c r="M21" s="30"/>
      <c r="N21" s="30"/>
      <c r="O21" s="30"/>
      <c r="P21" s="30"/>
      <c r="Q21" s="30"/>
      <c r="R21" s="5" t="s">
        <v>308</v>
      </c>
      <c r="S21" s="29" t="s">
        <v>393</v>
      </c>
      <c r="T21" s="37" t="s">
        <v>394</v>
      </c>
      <c r="U21" s="38" t="str">
        <f>HYPERLINK("https://drive.google.com/file/d/1oqv83iyn8e-IE0aJyRd81t4QdePg3d3K/view?usp=drivesdk","25DH3W2022")</f>
        <v>25DH3W2022</v>
      </c>
      <c r="V21" s="29" t="s">
        <v>129</v>
      </c>
      <c r="W21" s="30"/>
      <c r="X21" s="30"/>
      <c r="Y21" s="30"/>
      <c r="Z21" s="30"/>
      <c r="AA21" s="30"/>
      <c r="AB21" s="30"/>
    </row>
    <row r="22">
      <c r="A22" s="32">
        <v>26.0</v>
      </c>
      <c r="B22" s="34" t="s">
        <v>380</v>
      </c>
      <c r="C22" s="34" t="s">
        <v>381</v>
      </c>
      <c r="D22" s="34" t="s">
        <v>395</v>
      </c>
      <c r="E22" s="34" t="str">
        <f t="shared" si="1"/>
        <v>Mandar</v>
      </c>
      <c r="F22" s="34" t="s">
        <v>396</v>
      </c>
      <c r="G22" s="5" t="s">
        <v>21</v>
      </c>
      <c r="H22" s="5" t="s">
        <v>306</v>
      </c>
      <c r="I22" s="5">
        <v>2022.0</v>
      </c>
      <c r="J22" s="16" t="str">
        <f t="shared" si="2"/>
        <v>26DH3W2022</v>
      </c>
      <c r="K22" s="40" t="s">
        <v>384</v>
      </c>
      <c r="L22" s="30"/>
      <c r="M22" s="30"/>
      <c r="N22" s="30"/>
      <c r="O22" s="30"/>
      <c r="P22" s="30"/>
      <c r="Q22" s="30"/>
      <c r="R22" s="5" t="s">
        <v>308</v>
      </c>
      <c r="S22" s="29" t="s">
        <v>397</v>
      </c>
      <c r="T22" s="37" t="s">
        <v>398</v>
      </c>
      <c r="U22" s="38" t="str">
        <f>HYPERLINK("https://drive.google.com/file/d/1L0rsukTJJ5UVQ1LMDzqw-XsiEpBtrPzF/view?usp=drivesdk","26DH3W2022")</f>
        <v>26DH3W2022</v>
      </c>
      <c r="V22" s="29" t="s">
        <v>129</v>
      </c>
      <c r="W22" s="30"/>
      <c r="X22" s="30"/>
      <c r="Y22" s="30"/>
      <c r="Z22" s="30"/>
      <c r="AA22" s="30"/>
      <c r="AB22" s="30"/>
    </row>
    <row r="23">
      <c r="A23" s="29">
        <v>27.0</v>
      </c>
      <c r="B23" s="34" t="s">
        <v>373</v>
      </c>
      <c r="C23" s="34" t="s">
        <v>374</v>
      </c>
      <c r="D23" s="41" t="s">
        <v>399</v>
      </c>
      <c r="E23" s="34" t="str">
        <f t="shared" si="1"/>
        <v>Vishal Vats</v>
      </c>
      <c r="F23" s="42" t="s">
        <v>400</v>
      </c>
      <c r="G23" s="5" t="s">
        <v>401</v>
      </c>
      <c r="H23" s="5" t="s">
        <v>306</v>
      </c>
      <c r="I23" s="5">
        <v>2022.0</v>
      </c>
      <c r="J23" s="16" t="str">
        <f t="shared" si="2"/>
        <v>27DH4W2022</v>
      </c>
      <c r="K23" s="40" t="s">
        <v>377</v>
      </c>
      <c r="L23" s="30"/>
      <c r="M23" s="30"/>
      <c r="N23" s="30"/>
      <c r="O23" s="30"/>
      <c r="P23" s="30"/>
      <c r="Q23" s="30"/>
      <c r="R23" s="5" t="s">
        <v>308</v>
      </c>
      <c r="S23" s="43" t="s">
        <v>402</v>
      </c>
      <c r="T23" s="44" t="s">
        <v>403</v>
      </c>
      <c r="U23" s="44" t="s">
        <v>404</v>
      </c>
      <c r="V23" s="29" t="s">
        <v>129</v>
      </c>
      <c r="W23" s="30"/>
      <c r="X23" s="30"/>
      <c r="Y23" s="30"/>
      <c r="Z23" s="30"/>
      <c r="AA23" s="30"/>
      <c r="AB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5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5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5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5"/>
      <c r="S27" s="30"/>
      <c r="T27" s="30"/>
      <c r="U27" s="30"/>
      <c r="V27" s="30"/>
      <c r="W27" s="30"/>
      <c r="X27" s="30"/>
      <c r="Y27" s="30"/>
      <c r="Z27" s="30"/>
      <c r="AA27" s="30"/>
      <c r="AB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5"/>
      <c r="S28" s="30"/>
      <c r="T28" s="30"/>
      <c r="U28" s="30"/>
      <c r="V28" s="30"/>
      <c r="W28" s="30"/>
      <c r="X28" s="30"/>
      <c r="Y28" s="30"/>
      <c r="Z28" s="30"/>
      <c r="AA28" s="30"/>
      <c r="AB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5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5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5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5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5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5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5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5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5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5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5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5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5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5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5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5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5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5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5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5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16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16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1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1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1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1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1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1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10"/>
      <c r="S57" s="30"/>
      <c r="T57" s="30"/>
      <c r="U57" s="30"/>
      <c r="V57" s="30"/>
      <c r="W57" s="30"/>
      <c r="X57" s="30"/>
      <c r="Y57" s="30"/>
      <c r="Z57" s="30"/>
      <c r="AA57" s="30"/>
      <c r="AB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10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1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1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1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1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1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1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1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1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1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1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1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1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1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1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1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1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1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1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1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1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1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1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1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1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1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1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1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1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10"/>
      <c r="S87" s="30"/>
      <c r="T87" s="30"/>
      <c r="U87" s="30"/>
      <c r="V87" s="30"/>
      <c r="W87" s="30"/>
      <c r="X87" s="30"/>
      <c r="Y87" s="30"/>
      <c r="Z87" s="30"/>
      <c r="AA87" s="30"/>
      <c r="AB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10"/>
      <c r="S88" s="30"/>
      <c r="T88" s="30"/>
      <c r="U88" s="30"/>
      <c r="V88" s="30"/>
      <c r="W88" s="30"/>
      <c r="X88" s="30"/>
      <c r="Y88" s="30"/>
      <c r="Z88" s="30"/>
      <c r="AA88" s="30"/>
      <c r="AB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10"/>
      <c r="S89" s="30"/>
      <c r="T89" s="30"/>
      <c r="U89" s="30"/>
      <c r="V89" s="30"/>
      <c r="W89" s="30"/>
      <c r="X89" s="30"/>
      <c r="Y89" s="30"/>
      <c r="Z89" s="30"/>
      <c r="AA89" s="30"/>
      <c r="AB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10"/>
      <c r="S90" s="30"/>
      <c r="T90" s="30"/>
      <c r="U90" s="30"/>
      <c r="V90" s="30"/>
      <c r="W90" s="30"/>
      <c r="X90" s="30"/>
      <c r="Y90" s="30"/>
      <c r="Z90" s="30"/>
      <c r="AA90" s="30"/>
      <c r="AB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10"/>
      <c r="S91" s="30"/>
      <c r="T91" s="30"/>
      <c r="U91" s="30"/>
      <c r="V91" s="30"/>
      <c r="W91" s="30"/>
      <c r="X91" s="30"/>
      <c r="Y91" s="30"/>
      <c r="Z91" s="30"/>
      <c r="AA91" s="30"/>
      <c r="AB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10"/>
      <c r="S92" s="30"/>
      <c r="T92" s="30"/>
      <c r="U92" s="30"/>
      <c r="V92" s="30"/>
      <c r="W92" s="30"/>
      <c r="X92" s="30"/>
      <c r="Y92" s="30"/>
      <c r="Z92" s="30"/>
      <c r="AA92" s="30"/>
      <c r="AB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10"/>
      <c r="S93" s="30"/>
      <c r="T93" s="30"/>
      <c r="U93" s="30"/>
      <c r="V93" s="30"/>
      <c r="W93" s="30"/>
      <c r="X93" s="30"/>
      <c r="Y93" s="30"/>
      <c r="Z93" s="30"/>
      <c r="AA93" s="30"/>
      <c r="AB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10"/>
      <c r="S94" s="30"/>
      <c r="T94" s="30"/>
      <c r="U94" s="30"/>
      <c r="V94" s="30"/>
      <c r="W94" s="30"/>
      <c r="X94" s="30"/>
      <c r="Y94" s="30"/>
      <c r="Z94" s="30"/>
      <c r="AA94" s="30"/>
      <c r="AB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10"/>
      <c r="S95" s="30"/>
      <c r="T95" s="30"/>
      <c r="U95" s="30"/>
      <c r="V95" s="30"/>
      <c r="W95" s="30"/>
      <c r="X95" s="30"/>
      <c r="Y95" s="30"/>
      <c r="Z95" s="30"/>
      <c r="AA95" s="30"/>
      <c r="AB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10"/>
      <c r="S96" s="30"/>
      <c r="T96" s="30"/>
      <c r="U96" s="30"/>
      <c r="V96" s="30"/>
      <c r="W96" s="30"/>
      <c r="X96" s="30"/>
      <c r="Y96" s="30"/>
      <c r="Z96" s="30"/>
      <c r="AA96" s="30"/>
      <c r="AB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10"/>
      <c r="S97" s="30"/>
      <c r="T97" s="30"/>
      <c r="U97" s="30"/>
      <c r="V97" s="30"/>
      <c r="W97" s="30"/>
      <c r="X97" s="30"/>
      <c r="Y97" s="30"/>
      <c r="Z97" s="30"/>
      <c r="AA97" s="30"/>
      <c r="AB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10"/>
      <c r="S98" s="30"/>
      <c r="T98" s="30"/>
      <c r="U98" s="30"/>
      <c r="V98" s="30"/>
      <c r="W98" s="30"/>
      <c r="X98" s="30"/>
      <c r="Y98" s="30"/>
      <c r="Z98" s="30"/>
      <c r="AA98" s="30"/>
      <c r="AB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10"/>
      <c r="S99" s="30"/>
      <c r="T99" s="30"/>
      <c r="U99" s="30"/>
      <c r="V99" s="30"/>
      <c r="W99" s="30"/>
      <c r="X99" s="30"/>
      <c r="Y99" s="30"/>
      <c r="Z99" s="30"/>
      <c r="AA99" s="30"/>
      <c r="AB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1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1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1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1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1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1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1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1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1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1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1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1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1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1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1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1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1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1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1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1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1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1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1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1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1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1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1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1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1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1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1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1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1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1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1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1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1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1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1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1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1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1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1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1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1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1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1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1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1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1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1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1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1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1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1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1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1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1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1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1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1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1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1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1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1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1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1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1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1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1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1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1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1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1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1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1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1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1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1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1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1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1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1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1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1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1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1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1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1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1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1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1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1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1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1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1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1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1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1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1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1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1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1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1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1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1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1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1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1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1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1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1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1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1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1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1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1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1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1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1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1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1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1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1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1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1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1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1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1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1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1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1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1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1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1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1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1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1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1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1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1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1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1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1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1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1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1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1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1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1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1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1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1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1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1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1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1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1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1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1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1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1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1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1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1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1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1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1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1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1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1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1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1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1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1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1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1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1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1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1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1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1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1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1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1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1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1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1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1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1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1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1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1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1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1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1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1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1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1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1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1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1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1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1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1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1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1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1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1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1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1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1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1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1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1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1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1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1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1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1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1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1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1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1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1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1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1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1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1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1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1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1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1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1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1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1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1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1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1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1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1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1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1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1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1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1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1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1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1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1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1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1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1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1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1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1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1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1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1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1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1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1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1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1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1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1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1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1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1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1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1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1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1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1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1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1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1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1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1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1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1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1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1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1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1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1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1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1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1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1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1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1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1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1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1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1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1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1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1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1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1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1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1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1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1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1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1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1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1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1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1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1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1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1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1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1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1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1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1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1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1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1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1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1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1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1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1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1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1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1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1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1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1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1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1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1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1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1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1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1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1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1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1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1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1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1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1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1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1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1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1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1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1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1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1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1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1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1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1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1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1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1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1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1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1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1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1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1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1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1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1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1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1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1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1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1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1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1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1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1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1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1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1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1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1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1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1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1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1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1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1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1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1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1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1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1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1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1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1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1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1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1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1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1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1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1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1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1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1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1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1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1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1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1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1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1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1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1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1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1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1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1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1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1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1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1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1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1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1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1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1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1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1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1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1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1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1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1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1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1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1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1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1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1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1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1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1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1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1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1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1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1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1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1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1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1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1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1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1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1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1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1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1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1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1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1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1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1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1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1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1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1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1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1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1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1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1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1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1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1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1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1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1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1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1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1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1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1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1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1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1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1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1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1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1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1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1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1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1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1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1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1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1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1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1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1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1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1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1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1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1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1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1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1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1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1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1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1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1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1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1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1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1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1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1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1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1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1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1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1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1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1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1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1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1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1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1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1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1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1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1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1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1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1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1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1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1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1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1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1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1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1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1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1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1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1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1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1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1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1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1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1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1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1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1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1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1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1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1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1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1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1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1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1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1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1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1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1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1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1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1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1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1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1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1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1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1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1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1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1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1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1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1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1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1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1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1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1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1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1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1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1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1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1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1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1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1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1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1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1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1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1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1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1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1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1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1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1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1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1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1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1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1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1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1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1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1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1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1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1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1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1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1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1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1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1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1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1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1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1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1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1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1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1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1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1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1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1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1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1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1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1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1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1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1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1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1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1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1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1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1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1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1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1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1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1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1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1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1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1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1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1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1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1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1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1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1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1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1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1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1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1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1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1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1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1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1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1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1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1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1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1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1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1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1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1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1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1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1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1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1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1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1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1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1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1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1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1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1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1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1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1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1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1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1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1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1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1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1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1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1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1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1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1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1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1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1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1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1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1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1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1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1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1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1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1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1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1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1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1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1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1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1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1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1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1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1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1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1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1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1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1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1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1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1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1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1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1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1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1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1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1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1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1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1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1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1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1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1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1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1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1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1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1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1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1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1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1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1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1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1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1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1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1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1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1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1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1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1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1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1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1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1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1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1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1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1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1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1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1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1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1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1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1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1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1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1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1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1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1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1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1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1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1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1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1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1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1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1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1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1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1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1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1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1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1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1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1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1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1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1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1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1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1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1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1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1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1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1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1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1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1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1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1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1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1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1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1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1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1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1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1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1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1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1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1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1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1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1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1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1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1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1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1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1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1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1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1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1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1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1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1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1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1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1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1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1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1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1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1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1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1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1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</row>
  </sheetData>
  <hyperlinks>
    <hyperlink r:id="rId1" ref="A1"/>
    <hyperlink r:id="rId2" ref="T2"/>
    <hyperlink r:id="rId3" ref="T3"/>
    <hyperlink r:id="rId4" ref="T4"/>
    <hyperlink r:id="rId5" ref="T5"/>
    <hyperlink r:id="rId6" ref="T6"/>
    <hyperlink r:id="rId7" ref="T7"/>
    <hyperlink r:id="rId8" ref="T8"/>
    <hyperlink r:id="rId9" ref="T9"/>
    <hyperlink r:id="rId10" ref="T10"/>
    <hyperlink r:id="rId11" ref="T11"/>
    <hyperlink r:id="rId12" ref="T12"/>
    <hyperlink r:id="rId13" ref="T13"/>
    <hyperlink r:id="rId14" ref="T14"/>
    <hyperlink r:id="rId15" ref="T15"/>
    <hyperlink r:id="rId16" ref="T16"/>
    <hyperlink r:id="rId17" ref="T17"/>
    <hyperlink r:id="rId18" ref="T18"/>
    <hyperlink r:id="rId19" ref="T19"/>
    <hyperlink r:id="rId20" ref="T20"/>
    <hyperlink r:id="rId21" ref="T21"/>
    <hyperlink r:id="rId22" ref="T22"/>
    <hyperlink r:id="rId23" ref="T23"/>
    <hyperlink r:id="rId24" ref="U23"/>
  </hyperlinks>
  <drawing r:id="rId2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29.86"/>
    <col customWidth="1" min="4" max="4" width="37.29"/>
    <col customWidth="1" min="5" max="5" width="24.71"/>
    <col customWidth="1" min="6" max="6" width="62.0"/>
    <col customWidth="1" min="11" max="11" width="167.43"/>
    <col customWidth="1" min="12" max="12" width="40.57"/>
    <col customWidth="1" min="13" max="13" width="84.0"/>
    <col customWidth="1" min="14" max="14" width="44.0"/>
    <col customWidth="1" min="15" max="15" width="48.57"/>
    <col customWidth="1" min="16" max="16" width="132.14"/>
  </cols>
  <sheetData>
    <row r="1">
      <c r="A1" s="45" t="s">
        <v>405</v>
      </c>
      <c r="B1" s="45" t="s">
        <v>406</v>
      </c>
      <c r="C1" s="45" t="s">
        <v>4</v>
      </c>
      <c r="D1" s="4" t="s">
        <v>6</v>
      </c>
      <c r="E1" s="46" t="s">
        <v>407</v>
      </c>
      <c r="F1" s="46" t="s">
        <v>408</v>
      </c>
      <c r="G1" s="47" t="s">
        <v>7</v>
      </c>
      <c r="H1" s="47" t="s">
        <v>12</v>
      </c>
      <c r="I1" s="47" t="s">
        <v>9</v>
      </c>
      <c r="J1" s="47" t="s">
        <v>10</v>
      </c>
      <c r="K1" s="48" t="s">
        <v>11</v>
      </c>
      <c r="L1" s="6" t="s">
        <v>12</v>
      </c>
      <c r="M1" s="8" t="s">
        <v>14</v>
      </c>
      <c r="N1" s="49" t="s">
        <v>409</v>
      </c>
      <c r="O1" s="49" t="s">
        <v>410</v>
      </c>
      <c r="P1" s="49" t="s">
        <v>411</v>
      </c>
    </row>
    <row r="2">
      <c r="A2" s="50">
        <v>1.0</v>
      </c>
      <c r="B2" s="51" t="s">
        <v>412</v>
      </c>
      <c r="C2" s="51" t="str">
        <f t="shared" ref="C2:C160" si="1">PROPER(B2)</f>
        <v>Rangey Raghav</v>
      </c>
      <c r="D2" s="52" t="s">
        <v>413</v>
      </c>
      <c r="E2" s="51">
        <v>8.869999307E9</v>
      </c>
      <c r="F2" s="51" t="s">
        <v>414</v>
      </c>
      <c r="G2" s="4" t="s">
        <v>415</v>
      </c>
      <c r="H2" s="4" t="s">
        <v>22</v>
      </c>
      <c r="I2" s="4">
        <v>2022.0</v>
      </c>
      <c r="J2" s="53" t="str">
        <f t="shared" ref="J2:J160" si="2">CONCATENATE(A2, G2, H2, I2)</f>
        <v>1AS2PRT2022</v>
      </c>
      <c r="K2" s="54" t="s">
        <v>416</v>
      </c>
      <c r="L2" s="5" t="s">
        <v>24</v>
      </c>
      <c r="M2" s="55" t="s">
        <v>417</v>
      </c>
      <c r="N2" s="4" t="s">
        <v>418</v>
      </c>
      <c r="O2" s="56" t="str">
        <f>HYPERLINK("https://drive.google.com/file/d/1NGXHtZJOHKBTuNbd0-LxIMx3KPtvLVHq/view?usp=drivesdk","1AS2PRT2022")</f>
        <v>1AS2PRT2022</v>
      </c>
      <c r="P2" s="4" t="s">
        <v>419</v>
      </c>
    </row>
    <row r="3">
      <c r="A3" s="50">
        <v>2.0</v>
      </c>
      <c r="B3" s="51" t="s">
        <v>420</v>
      </c>
      <c r="C3" s="51" t="str">
        <f t="shared" si="1"/>
        <v>Sarthak Gupta</v>
      </c>
      <c r="D3" s="52" t="s">
        <v>421</v>
      </c>
      <c r="E3" s="51">
        <v>6.23980356E9</v>
      </c>
      <c r="F3" s="51" t="s">
        <v>422</v>
      </c>
      <c r="G3" s="4" t="s">
        <v>415</v>
      </c>
      <c r="H3" s="4" t="s">
        <v>22</v>
      </c>
      <c r="I3" s="4">
        <v>2022.0</v>
      </c>
      <c r="J3" s="53" t="str">
        <f t="shared" si="2"/>
        <v>2AS2PRT2022</v>
      </c>
      <c r="K3" s="54" t="s">
        <v>416</v>
      </c>
      <c r="L3" s="5" t="s">
        <v>24</v>
      </c>
      <c r="M3" s="55" t="s">
        <v>423</v>
      </c>
      <c r="N3" s="4" t="s">
        <v>424</v>
      </c>
      <c r="O3" s="56" t="str">
        <f>HYPERLINK("https://drive.google.com/file/d/1WB3LhuUXA8Kd7zOyRDLKjQACbbZqEyFE/view?usp=drivesdk","2AS2PRT2022")</f>
        <v>2AS2PRT2022</v>
      </c>
      <c r="P3" s="4" t="s">
        <v>419</v>
      </c>
    </row>
    <row r="4">
      <c r="A4" s="50">
        <v>3.0</v>
      </c>
      <c r="B4" s="51" t="s">
        <v>425</v>
      </c>
      <c r="C4" s="51" t="str">
        <f t="shared" si="1"/>
        <v>Akshat Gupta</v>
      </c>
      <c r="D4" s="52" t="s">
        <v>426</v>
      </c>
      <c r="E4" s="51">
        <v>9.754656225E9</v>
      </c>
      <c r="F4" s="51" t="s">
        <v>422</v>
      </c>
      <c r="G4" s="4" t="s">
        <v>415</v>
      </c>
      <c r="H4" s="4" t="s">
        <v>22</v>
      </c>
      <c r="I4" s="4">
        <v>2022.0</v>
      </c>
      <c r="J4" s="53" t="str">
        <f t="shared" si="2"/>
        <v>3AS2PRT2022</v>
      </c>
      <c r="K4" s="54" t="s">
        <v>416</v>
      </c>
      <c r="L4" s="5" t="s">
        <v>24</v>
      </c>
      <c r="M4" s="55" t="s">
        <v>427</v>
      </c>
      <c r="N4" s="4" t="s">
        <v>428</v>
      </c>
      <c r="O4" s="56" t="str">
        <f>HYPERLINK("https://drive.google.com/file/d/1pN2B9KGP5_VxzS7X3x4P5U6cni-WDjSq/view?usp=drivesdk","3AS2PRT2022")</f>
        <v>3AS2PRT2022</v>
      </c>
      <c r="P4" s="4" t="s">
        <v>419</v>
      </c>
    </row>
    <row r="5">
      <c r="A5" s="50">
        <v>4.0</v>
      </c>
      <c r="B5" s="51" t="s">
        <v>429</v>
      </c>
      <c r="C5" s="51" t="str">
        <f t="shared" si="1"/>
        <v>Karan Agarwalla</v>
      </c>
      <c r="D5" s="52" t="s">
        <v>430</v>
      </c>
      <c r="E5" s="51">
        <v>8.018097762E9</v>
      </c>
      <c r="F5" s="51" t="s">
        <v>431</v>
      </c>
      <c r="G5" s="4" t="s">
        <v>415</v>
      </c>
      <c r="H5" s="4" t="s">
        <v>22</v>
      </c>
      <c r="I5" s="4">
        <v>2022.0</v>
      </c>
      <c r="J5" s="53" t="str">
        <f t="shared" si="2"/>
        <v>4AS2PRT2022</v>
      </c>
      <c r="K5" s="54" t="s">
        <v>416</v>
      </c>
      <c r="L5" s="5" t="s">
        <v>24</v>
      </c>
      <c r="M5" s="55" t="s">
        <v>432</v>
      </c>
      <c r="N5" s="4" t="s">
        <v>433</v>
      </c>
      <c r="O5" s="56" t="str">
        <f>HYPERLINK("https://drive.google.com/file/d/10gnu_F6m69dFAojy_j6IdWOKQSKMe-xa/view?usp=drivesdk","4AS2PRT2022")</f>
        <v>4AS2PRT2022</v>
      </c>
      <c r="P5" s="4" t="s">
        <v>419</v>
      </c>
    </row>
    <row r="6">
      <c r="A6" s="50">
        <v>5.0</v>
      </c>
      <c r="B6" s="51" t="s">
        <v>434</v>
      </c>
      <c r="C6" s="51" t="str">
        <f t="shared" si="1"/>
        <v>Naren Loganathan</v>
      </c>
      <c r="D6" s="51" t="s">
        <v>435</v>
      </c>
      <c r="E6" s="51">
        <v>9.159501191E9</v>
      </c>
      <c r="F6" s="51" t="s">
        <v>436</v>
      </c>
      <c r="G6" s="4" t="s">
        <v>415</v>
      </c>
      <c r="H6" s="4" t="s">
        <v>22</v>
      </c>
      <c r="I6" s="4">
        <v>2022.0</v>
      </c>
      <c r="J6" s="53" t="str">
        <f t="shared" si="2"/>
        <v>5AS2PRT2022</v>
      </c>
      <c r="K6" s="54" t="s">
        <v>416</v>
      </c>
      <c r="L6" s="5" t="s">
        <v>24</v>
      </c>
      <c r="M6" s="55" t="s">
        <v>437</v>
      </c>
      <c r="N6" s="4" t="s">
        <v>438</v>
      </c>
      <c r="O6" s="56" t="str">
        <f>HYPERLINK("https://drive.google.com/file/d/1coDWmLSyewC4OmZkputIMQMASfbG5MhY/view?usp=drivesdk","5AS2PRT2022")</f>
        <v>5AS2PRT2022</v>
      </c>
      <c r="P6" s="4" t="s">
        <v>419</v>
      </c>
    </row>
    <row r="7">
      <c r="A7" s="50">
        <v>6.0</v>
      </c>
      <c r="B7" s="51" t="s">
        <v>439</v>
      </c>
      <c r="C7" s="51" t="str">
        <f t="shared" si="1"/>
        <v>Shivam Garg</v>
      </c>
      <c r="D7" s="52" t="s">
        <v>440</v>
      </c>
      <c r="E7" s="51">
        <v>7.011579819E9</v>
      </c>
      <c r="F7" s="51" t="s">
        <v>441</v>
      </c>
      <c r="G7" s="4" t="s">
        <v>415</v>
      </c>
      <c r="H7" s="4" t="s">
        <v>22</v>
      </c>
      <c r="I7" s="4">
        <v>2022.0</v>
      </c>
      <c r="J7" s="53" t="str">
        <f t="shared" si="2"/>
        <v>6AS2PRT2022</v>
      </c>
      <c r="K7" s="54" t="s">
        <v>416</v>
      </c>
      <c r="L7" s="5" t="s">
        <v>24</v>
      </c>
      <c r="M7" s="55" t="s">
        <v>442</v>
      </c>
      <c r="N7" s="4" t="s">
        <v>443</v>
      </c>
      <c r="O7" s="56" t="str">
        <f>HYPERLINK("https://drive.google.com/file/d/1jM90eTlOgC6Le0J1AK17EMfYUkVQWfgg/view?usp=drivesdk","6AS2PRT2022")</f>
        <v>6AS2PRT2022</v>
      </c>
      <c r="P7" s="4" t="s">
        <v>444</v>
      </c>
    </row>
    <row r="8">
      <c r="A8" s="50">
        <v>7.0</v>
      </c>
      <c r="B8" s="51" t="s">
        <v>445</v>
      </c>
      <c r="C8" s="51" t="str">
        <f t="shared" si="1"/>
        <v>Sushil Raaja U</v>
      </c>
      <c r="D8" s="52" t="s">
        <v>446</v>
      </c>
      <c r="E8" s="51" t="s">
        <v>447</v>
      </c>
      <c r="F8" s="51" t="s">
        <v>448</v>
      </c>
      <c r="G8" s="4" t="s">
        <v>415</v>
      </c>
      <c r="H8" s="4" t="s">
        <v>22</v>
      </c>
      <c r="I8" s="4">
        <v>2022.0</v>
      </c>
      <c r="J8" s="53" t="str">
        <f t="shared" si="2"/>
        <v>7AS2PRT2022</v>
      </c>
      <c r="K8" s="54" t="s">
        <v>416</v>
      </c>
      <c r="L8" s="5" t="s">
        <v>24</v>
      </c>
      <c r="M8" s="55" t="s">
        <v>449</v>
      </c>
      <c r="N8" s="4" t="s">
        <v>450</v>
      </c>
      <c r="O8" s="56" t="str">
        <f>HYPERLINK("https://drive.google.com/file/d/1_VtsvkPMS-6Zvg7_KskmmIHGSdw7djHn/view?usp=drivesdk","7AS2PRT2022")</f>
        <v>7AS2PRT2022</v>
      </c>
      <c r="P8" s="4" t="s">
        <v>444</v>
      </c>
    </row>
    <row r="9">
      <c r="A9" s="50">
        <v>8.0</v>
      </c>
      <c r="B9" s="51" t="s">
        <v>451</v>
      </c>
      <c r="C9" s="51" t="str">
        <f t="shared" si="1"/>
        <v>Ankit Kumar</v>
      </c>
      <c r="D9" s="52" t="s">
        <v>452</v>
      </c>
      <c r="E9" s="51">
        <v>9.102596459E9</v>
      </c>
      <c r="F9" s="51" t="s">
        <v>453</v>
      </c>
      <c r="G9" s="4" t="s">
        <v>415</v>
      </c>
      <c r="H9" s="4" t="s">
        <v>22</v>
      </c>
      <c r="I9" s="4">
        <v>2022.0</v>
      </c>
      <c r="J9" s="53" t="str">
        <f t="shared" si="2"/>
        <v>8AS2PRT2022</v>
      </c>
      <c r="K9" s="54" t="s">
        <v>416</v>
      </c>
      <c r="L9" s="5" t="s">
        <v>24</v>
      </c>
      <c r="M9" s="55" t="s">
        <v>454</v>
      </c>
      <c r="N9" s="4" t="s">
        <v>455</v>
      </c>
      <c r="O9" s="56" t="str">
        <f>HYPERLINK("https://drive.google.com/file/d/1GwELxr54NPRNfsQhwDivQxTK1W9EX7Lo/view?usp=drivesdk","8AS2PRT2022")</f>
        <v>8AS2PRT2022</v>
      </c>
      <c r="P9" s="4" t="s">
        <v>444</v>
      </c>
    </row>
    <row r="10">
      <c r="A10" s="50">
        <v>9.0</v>
      </c>
      <c r="B10" s="51" t="s">
        <v>456</v>
      </c>
      <c r="C10" s="51" t="str">
        <f t="shared" si="1"/>
        <v>Moni Gupta</v>
      </c>
      <c r="D10" s="52" t="s">
        <v>457</v>
      </c>
      <c r="E10" s="51">
        <v>8.010094224E9</v>
      </c>
      <c r="F10" s="51" t="s">
        <v>458</v>
      </c>
      <c r="G10" s="4" t="s">
        <v>415</v>
      </c>
      <c r="H10" s="4" t="s">
        <v>22</v>
      </c>
      <c r="I10" s="4">
        <v>2022.0</v>
      </c>
      <c r="J10" s="53" t="str">
        <f t="shared" si="2"/>
        <v>9AS2PRT2022</v>
      </c>
      <c r="K10" s="54" t="s">
        <v>416</v>
      </c>
      <c r="L10" s="5" t="s">
        <v>24</v>
      </c>
      <c r="M10" s="55" t="s">
        <v>459</v>
      </c>
      <c r="N10" s="4" t="s">
        <v>460</v>
      </c>
      <c r="O10" s="56" t="str">
        <f>HYPERLINK("https://drive.google.com/file/d/1YiV9cvnnCDNEpyYcx4bFki5G01vUMGXS/view?usp=drivesdk","9AS2PRT2022")</f>
        <v>9AS2PRT2022</v>
      </c>
      <c r="P10" s="4" t="s">
        <v>444</v>
      </c>
    </row>
    <row r="11">
      <c r="A11" s="50">
        <v>10.0</v>
      </c>
      <c r="B11" s="51" t="s">
        <v>461</v>
      </c>
      <c r="C11" s="51" t="str">
        <f t="shared" si="1"/>
        <v>Saravpreet Singh</v>
      </c>
      <c r="D11" s="52" t="s">
        <v>462</v>
      </c>
      <c r="E11" s="51">
        <v>9.650716167E9</v>
      </c>
      <c r="F11" s="51" t="s">
        <v>441</v>
      </c>
      <c r="G11" s="4" t="s">
        <v>415</v>
      </c>
      <c r="H11" s="4" t="s">
        <v>22</v>
      </c>
      <c r="I11" s="4">
        <v>2022.0</v>
      </c>
      <c r="J11" s="53" t="str">
        <f t="shared" si="2"/>
        <v>10AS2PRT2022</v>
      </c>
      <c r="K11" s="54" t="s">
        <v>416</v>
      </c>
      <c r="L11" s="5" t="s">
        <v>24</v>
      </c>
      <c r="M11" s="55" t="s">
        <v>463</v>
      </c>
      <c r="N11" s="4" t="s">
        <v>464</v>
      </c>
      <c r="O11" s="56" t="str">
        <f>HYPERLINK("https://drive.google.com/file/d/1DMkKT_Uk5G3XVI0Dgew0SDKlfTmX03qS/view?usp=drivesdk","10AS2PRT2022")</f>
        <v>10AS2PRT2022</v>
      </c>
      <c r="P11" s="4" t="s">
        <v>444</v>
      </c>
    </row>
    <row r="12">
      <c r="A12" s="50">
        <v>11.0</v>
      </c>
      <c r="B12" s="51" t="s">
        <v>465</v>
      </c>
      <c r="C12" s="51" t="str">
        <f t="shared" si="1"/>
        <v>Nikhil Choudhary</v>
      </c>
      <c r="D12" s="52" t="s">
        <v>466</v>
      </c>
      <c r="E12" s="51">
        <v>9.896899982E9</v>
      </c>
      <c r="F12" s="51" t="s">
        <v>467</v>
      </c>
      <c r="G12" s="4" t="s">
        <v>415</v>
      </c>
      <c r="H12" s="4" t="s">
        <v>22</v>
      </c>
      <c r="I12" s="4">
        <v>2022.0</v>
      </c>
      <c r="J12" s="53" t="str">
        <f t="shared" si="2"/>
        <v>11AS2PRT2022</v>
      </c>
      <c r="K12" s="54" t="s">
        <v>416</v>
      </c>
      <c r="L12" s="5" t="s">
        <v>24</v>
      </c>
      <c r="M12" s="55" t="s">
        <v>468</v>
      </c>
      <c r="N12" s="4" t="s">
        <v>469</v>
      </c>
      <c r="O12" s="56" t="str">
        <f>HYPERLINK("https://drive.google.com/file/d/1CaS5jzeeieD0IxpqvlkBJ_yj0JDnLoiK/view?usp=drivesdk","11AS2PRT2022")</f>
        <v>11AS2PRT2022</v>
      </c>
      <c r="P12" s="4" t="s">
        <v>444</v>
      </c>
    </row>
    <row r="13">
      <c r="A13" s="50">
        <v>12.0</v>
      </c>
      <c r="B13" s="51" t="s">
        <v>470</v>
      </c>
      <c r="C13" s="51" t="str">
        <f t="shared" si="1"/>
        <v>Maharshivishnu</v>
      </c>
      <c r="D13" s="52" t="s">
        <v>471</v>
      </c>
      <c r="E13" s="51">
        <v>9.423036764E9</v>
      </c>
      <c r="F13" s="51" t="s">
        <v>472</v>
      </c>
      <c r="G13" s="4" t="s">
        <v>415</v>
      </c>
      <c r="H13" s="4" t="s">
        <v>22</v>
      </c>
      <c r="I13" s="4">
        <v>2022.0</v>
      </c>
      <c r="J13" s="53" t="str">
        <f t="shared" si="2"/>
        <v>12AS2PRT2022</v>
      </c>
      <c r="K13" s="54" t="s">
        <v>416</v>
      </c>
      <c r="L13" s="5" t="s">
        <v>24</v>
      </c>
      <c r="M13" s="55" t="s">
        <v>473</v>
      </c>
      <c r="N13" s="4" t="s">
        <v>474</v>
      </c>
      <c r="O13" s="56" t="str">
        <f>HYPERLINK("https://drive.google.com/file/d/1oJFC8dRg702c5SeBN_TJDfxwNFNblSSw/view?usp=drivesdk","12AS2PRT2022")</f>
        <v>12AS2PRT2022</v>
      </c>
      <c r="P13" s="4" t="s">
        <v>475</v>
      </c>
    </row>
    <row r="14">
      <c r="A14" s="50">
        <v>13.0</v>
      </c>
      <c r="B14" s="51" t="s">
        <v>476</v>
      </c>
      <c r="C14" s="51" t="str">
        <f t="shared" si="1"/>
        <v>Prakalp Shakya</v>
      </c>
      <c r="D14" s="52" t="s">
        <v>477</v>
      </c>
      <c r="E14" s="51">
        <v>8.527475673E9</v>
      </c>
      <c r="F14" s="51" t="s">
        <v>478</v>
      </c>
      <c r="G14" s="4" t="s">
        <v>415</v>
      </c>
      <c r="H14" s="4" t="s">
        <v>22</v>
      </c>
      <c r="I14" s="4">
        <v>2022.0</v>
      </c>
      <c r="J14" s="53" t="str">
        <f t="shared" si="2"/>
        <v>13AS2PRT2022</v>
      </c>
      <c r="K14" s="54" t="s">
        <v>416</v>
      </c>
      <c r="L14" s="5" t="s">
        <v>24</v>
      </c>
      <c r="M14" s="55" t="s">
        <v>479</v>
      </c>
      <c r="N14" s="4" t="s">
        <v>480</v>
      </c>
      <c r="O14" s="56" t="str">
        <f>HYPERLINK("https://drive.google.com/file/d/1LDi6E_bmy-DVGdTRHKuUDzIbvTDasB1d/view?usp=drivesdk","13AS2PRT2022")</f>
        <v>13AS2PRT2022</v>
      </c>
      <c r="P14" s="4" t="s">
        <v>475</v>
      </c>
    </row>
    <row r="15">
      <c r="A15" s="50">
        <v>14.0</v>
      </c>
      <c r="B15" s="51" t="s">
        <v>481</v>
      </c>
      <c r="C15" s="51" t="str">
        <f t="shared" si="1"/>
        <v>Bhawna Rajput</v>
      </c>
      <c r="D15" s="52" t="s">
        <v>482</v>
      </c>
      <c r="E15" s="51">
        <v>9.310748136E9</v>
      </c>
      <c r="F15" s="51" t="s">
        <v>483</v>
      </c>
      <c r="G15" s="4" t="s">
        <v>415</v>
      </c>
      <c r="H15" s="4" t="s">
        <v>22</v>
      </c>
      <c r="I15" s="4">
        <v>2022.0</v>
      </c>
      <c r="J15" s="53" t="str">
        <f t="shared" si="2"/>
        <v>14AS2PRT2022</v>
      </c>
      <c r="K15" s="54" t="s">
        <v>416</v>
      </c>
      <c r="L15" s="5" t="s">
        <v>24</v>
      </c>
      <c r="M15" s="55" t="s">
        <v>484</v>
      </c>
      <c r="N15" s="4" t="s">
        <v>485</v>
      </c>
      <c r="O15" s="56" t="str">
        <f>HYPERLINK("https://drive.google.com/file/d/1TeHI5coG5XcJjedNv6sECiLHLmoOg6aj/view?usp=drivesdk","14AS2PRT2022")</f>
        <v>14AS2PRT2022</v>
      </c>
      <c r="P15" s="4" t="s">
        <v>475</v>
      </c>
    </row>
    <row r="16">
      <c r="A16" s="50">
        <v>15.0</v>
      </c>
      <c r="B16" s="51" t="s">
        <v>486</v>
      </c>
      <c r="C16" s="51" t="str">
        <f t="shared" si="1"/>
        <v>Lakshay Jain</v>
      </c>
      <c r="D16" s="52" t="s">
        <v>487</v>
      </c>
      <c r="E16" s="51">
        <v>7.300318854E9</v>
      </c>
      <c r="F16" s="51" t="s">
        <v>488</v>
      </c>
      <c r="G16" s="4" t="s">
        <v>415</v>
      </c>
      <c r="H16" s="4" t="s">
        <v>22</v>
      </c>
      <c r="I16" s="4">
        <v>2022.0</v>
      </c>
      <c r="J16" s="53" t="str">
        <f t="shared" si="2"/>
        <v>15AS2PRT2022</v>
      </c>
      <c r="K16" s="54" t="s">
        <v>416</v>
      </c>
      <c r="L16" s="5" t="s">
        <v>24</v>
      </c>
      <c r="M16" s="55" t="s">
        <v>489</v>
      </c>
      <c r="N16" s="4" t="s">
        <v>490</v>
      </c>
      <c r="O16" s="56" t="str">
        <f>HYPERLINK("https://drive.google.com/file/d/1kl5-ew9dAjMBkueuDsLdSUODP7V1nJQd/view?usp=drivesdk","15AS2PRT2022")</f>
        <v>15AS2PRT2022</v>
      </c>
      <c r="P16" s="4" t="s">
        <v>475</v>
      </c>
    </row>
    <row r="17">
      <c r="A17" s="50">
        <v>16.0</v>
      </c>
      <c r="B17" s="51" t="s">
        <v>491</v>
      </c>
      <c r="C17" s="51" t="str">
        <f t="shared" si="1"/>
        <v>Sahil</v>
      </c>
      <c r="D17" s="52" t="s">
        <v>492</v>
      </c>
      <c r="E17" s="51">
        <v>8.448041058E9</v>
      </c>
      <c r="F17" s="51" t="s">
        <v>493</v>
      </c>
      <c r="G17" s="4" t="s">
        <v>415</v>
      </c>
      <c r="H17" s="4" t="s">
        <v>22</v>
      </c>
      <c r="I17" s="4">
        <v>2022.0</v>
      </c>
      <c r="J17" s="53" t="str">
        <f t="shared" si="2"/>
        <v>16AS2PRT2022</v>
      </c>
      <c r="K17" s="54" t="s">
        <v>416</v>
      </c>
      <c r="L17" s="5" t="s">
        <v>24</v>
      </c>
      <c r="M17" s="55" t="s">
        <v>494</v>
      </c>
      <c r="N17" s="4" t="s">
        <v>495</v>
      </c>
      <c r="O17" s="56" t="str">
        <f>HYPERLINK("https://drive.google.com/file/d/1qbUXqRevbOIxUapEH_RKcAhjv-vhilXR/view?usp=drivesdk","16AS2PRT2022")</f>
        <v>16AS2PRT2022</v>
      </c>
      <c r="P17" s="4" t="s">
        <v>475</v>
      </c>
    </row>
    <row r="18">
      <c r="A18" s="50">
        <v>17.0</v>
      </c>
      <c r="B18" s="51" t="s">
        <v>496</v>
      </c>
      <c r="C18" s="51" t="str">
        <f t="shared" si="1"/>
        <v>Agamya Yadav</v>
      </c>
      <c r="D18" s="52" t="s">
        <v>497</v>
      </c>
      <c r="E18" s="51">
        <v>9.625341798E9</v>
      </c>
      <c r="F18" s="51" t="s">
        <v>422</v>
      </c>
      <c r="G18" s="4" t="s">
        <v>415</v>
      </c>
      <c r="H18" s="4" t="s">
        <v>22</v>
      </c>
      <c r="I18" s="4">
        <v>2022.0</v>
      </c>
      <c r="J18" s="53" t="str">
        <f t="shared" si="2"/>
        <v>17AS2PRT2022</v>
      </c>
      <c r="K18" s="54" t="s">
        <v>416</v>
      </c>
      <c r="L18" s="5" t="s">
        <v>24</v>
      </c>
      <c r="M18" s="55" t="s">
        <v>498</v>
      </c>
      <c r="N18" s="4" t="s">
        <v>499</v>
      </c>
      <c r="O18" s="56" t="str">
        <f>HYPERLINK("https://drive.google.com/file/d/1ZZN3H3XxJVfGLnJ57qJ1vpw7h3GkP-6E/view?usp=drivesdk","17AS2PRT2022")</f>
        <v>17AS2PRT2022</v>
      </c>
      <c r="P18" s="4" t="s">
        <v>500</v>
      </c>
    </row>
    <row r="19">
      <c r="A19" s="50">
        <v>18.0</v>
      </c>
      <c r="B19" s="51" t="s">
        <v>501</v>
      </c>
      <c r="C19" s="51" t="str">
        <f t="shared" si="1"/>
        <v>Brahmadevara Sai Yashwanth</v>
      </c>
      <c r="D19" s="52" t="s">
        <v>501</v>
      </c>
      <c r="E19" s="51">
        <v>9.84906123E9</v>
      </c>
      <c r="F19" s="51" t="s">
        <v>502</v>
      </c>
      <c r="G19" s="4" t="s">
        <v>415</v>
      </c>
      <c r="H19" s="4" t="s">
        <v>22</v>
      </c>
      <c r="I19" s="4">
        <v>2022.0</v>
      </c>
      <c r="J19" s="53" t="str">
        <f t="shared" si="2"/>
        <v>18AS2PRT2022</v>
      </c>
      <c r="K19" s="54" t="s">
        <v>416</v>
      </c>
      <c r="L19" s="5" t="s">
        <v>24</v>
      </c>
      <c r="M19" s="55" t="s">
        <v>503</v>
      </c>
      <c r="N19" s="4" t="s">
        <v>504</v>
      </c>
      <c r="O19" s="56" t="str">
        <f>HYPERLINK("https://drive.google.com/file/d/1KfkLtr3IqEzOvyOXMXv-vjpOI_XARWQl/view?usp=drivesdk","18AS2PRT2022")</f>
        <v>18AS2PRT2022</v>
      </c>
      <c r="P19" s="4" t="s">
        <v>500</v>
      </c>
    </row>
    <row r="20">
      <c r="A20" s="50">
        <v>19.0</v>
      </c>
      <c r="B20" s="51" t="s">
        <v>505</v>
      </c>
      <c r="C20" s="51" t="str">
        <f t="shared" si="1"/>
        <v>Achintya Eeshan</v>
      </c>
      <c r="D20" s="52" t="s">
        <v>506</v>
      </c>
      <c r="E20" s="51">
        <v>9.99927904E9</v>
      </c>
      <c r="F20" s="51" t="s">
        <v>507</v>
      </c>
      <c r="G20" s="4" t="s">
        <v>415</v>
      </c>
      <c r="H20" s="4" t="s">
        <v>22</v>
      </c>
      <c r="I20" s="4">
        <v>2022.0</v>
      </c>
      <c r="J20" s="53" t="str">
        <f t="shared" si="2"/>
        <v>19AS2PRT2022</v>
      </c>
      <c r="K20" s="54" t="s">
        <v>416</v>
      </c>
      <c r="L20" s="5" t="s">
        <v>24</v>
      </c>
      <c r="M20" s="55" t="s">
        <v>508</v>
      </c>
      <c r="N20" s="4" t="s">
        <v>509</v>
      </c>
      <c r="O20" s="56" t="str">
        <f>HYPERLINK("https://drive.google.com/file/d/1GUHllDHvfvCbV_elPHDxpi9CEJF8V43f/view?usp=drivesdk","19AS2PRT2022")</f>
        <v>19AS2PRT2022</v>
      </c>
      <c r="P20" s="4" t="s">
        <v>500</v>
      </c>
    </row>
    <row r="21">
      <c r="A21" s="50">
        <v>20.0</v>
      </c>
      <c r="B21" s="51" t="s">
        <v>510</v>
      </c>
      <c r="C21" s="51" t="str">
        <f t="shared" si="1"/>
        <v>Rahul Agrawal</v>
      </c>
      <c r="D21" s="52" t="s">
        <v>511</v>
      </c>
      <c r="E21" s="51">
        <v>6.202069895E9</v>
      </c>
      <c r="F21" s="51" t="s">
        <v>453</v>
      </c>
      <c r="G21" s="4" t="s">
        <v>415</v>
      </c>
      <c r="H21" s="4" t="s">
        <v>22</v>
      </c>
      <c r="I21" s="4">
        <v>2022.0</v>
      </c>
      <c r="J21" s="53" t="str">
        <f t="shared" si="2"/>
        <v>20AS2PRT2022</v>
      </c>
      <c r="K21" s="54" t="s">
        <v>416</v>
      </c>
      <c r="L21" s="5" t="s">
        <v>24</v>
      </c>
      <c r="M21" s="55" t="s">
        <v>512</v>
      </c>
      <c r="N21" s="4" t="s">
        <v>513</v>
      </c>
      <c r="O21" s="56" t="str">
        <f>HYPERLINK("https://drive.google.com/file/d/1qEAh0UgukvRbNfMKt_qU6OknP-bA9A2o/view?usp=drivesdk","20AS2PRT2022")</f>
        <v>20AS2PRT2022</v>
      </c>
      <c r="P21" s="4" t="s">
        <v>500</v>
      </c>
    </row>
    <row r="22">
      <c r="A22" s="50">
        <v>21.0</v>
      </c>
      <c r="B22" s="51" t="s">
        <v>514</v>
      </c>
      <c r="C22" s="51" t="str">
        <f t="shared" si="1"/>
        <v>Satyam Mishra</v>
      </c>
      <c r="D22" s="52" t="s">
        <v>515</v>
      </c>
      <c r="E22" s="51">
        <v>8.957958643E9</v>
      </c>
      <c r="F22" s="51" t="s">
        <v>436</v>
      </c>
      <c r="G22" s="4" t="s">
        <v>415</v>
      </c>
      <c r="H22" s="4" t="s">
        <v>22</v>
      </c>
      <c r="I22" s="4">
        <v>2022.0</v>
      </c>
      <c r="J22" s="53" t="str">
        <f t="shared" si="2"/>
        <v>21AS2PRT2022</v>
      </c>
      <c r="K22" s="54" t="s">
        <v>416</v>
      </c>
      <c r="L22" s="5" t="s">
        <v>24</v>
      </c>
      <c r="M22" s="55" t="s">
        <v>516</v>
      </c>
      <c r="N22" s="4" t="s">
        <v>517</v>
      </c>
      <c r="O22" s="56" t="str">
        <f>HYPERLINK("https://drive.google.com/file/d/12-cW1bTn2hwiyMJb68Xa1RI4TdvQgJKl/view?usp=drivesdk","21AS2PRT2022")</f>
        <v>21AS2PRT2022</v>
      </c>
      <c r="P22" s="4" t="s">
        <v>500</v>
      </c>
    </row>
    <row r="23">
      <c r="A23" s="50">
        <v>22.0</v>
      </c>
      <c r="B23" s="51" t="s">
        <v>518</v>
      </c>
      <c r="C23" s="51" t="str">
        <f t="shared" si="1"/>
        <v>Abineth Anantharam</v>
      </c>
      <c r="D23" s="52" t="s">
        <v>519</v>
      </c>
      <c r="E23" s="51">
        <v>9.444088938E9</v>
      </c>
      <c r="F23" s="51" t="s">
        <v>520</v>
      </c>
      <c r="G23" s="4" t="s">
        <v>415</v>
      </c>
      <c r="H23" s="4" t="s">
        <v>22</v>
      </c>
      <c r="I23" s="4">
        <v>2022.0</v>
      </c>
      <c r="J23" s="53" t="str">
        <f t="shared" si="2"/>
        <v>22AS2PRT2022</v>
      </c>
      <c r="K23" s="54" t="s">
        <v>416</v>
      </c>
      <c r="L23" s="5" t="s">
        <v>24</v>
      </c>
      <c r="M23" s="55" t="s">
        <v>521</v>
      </c>
      <c r="N23" s="4" t="s">
        <v>522</v>
      </c>
      <c r="O23" s="56" t="str">
        <f>HYPERLINK("https://drive.google.com/file/d/1TbjxfzZdLdGBRkPa18EbuM-Xc_PHNXIx/view?usp=drivesdk","22AS2PRT2022")</f>
        <v>22AS2PRT2022</v>
      </c>
      <c r="P23" s="4" t="s">
        <v>500</v>
      </c>
    </row>
    <row r="24">
      <c r="A24" s="50">
        <v>23.0</v>
      </c>
      <c r="B24" s="51" t="s">
        <v>523</v>
      </c>
      <c r="C24" s="51" t="str">
        <f t="shared" si="1"/>
        <v>Arpit Kesharwani</v>
      </c>
      <c r="D24" s="52" t="s">
        <v>524</v>
      </c>
      <c r="E24" s="51">
        <v>7.735903032E9</v>
      </c>
      <c r="F24" s="51" t="s">
        <v>422</v>
      </c>
      <c r="G24" s="4" t="s">
        <v>415</v>
      </c>
      <c r="H24" s="4" t="s">
        <v>22</v>
      </c>
      <c r="I24" s="4">
        <v>2022.0</v>
      </c>
      <c r="J24" s="53" t="str">
        <f t="shared" si="2"/>
        <v>23AS2PRT2022</v>
      </c>
      <c r="K24" s="54" t="s">
        <v>416</v>
      </c>
      <c r="L24" s="5" t="s">
        <v>24</v>
      </c>
      <c r="M24" s="55" t="s">
        <v>525</v>
      </c>
      <c r="N24" s="4" t="s">
        <v>526</v>
      </c>
      <c r="O24" s="56" t="str">
        <f>HYPERLINK("https://drive.google.com/file/d/1MX8RpvMzkeUpJFtPQVDdte4Mt6Tj4kEo/view?usp=drivesdk","23AS2PRT2022")</f>
        <v>23AS2PRT2022</v>
      </c>
      <c r="P24" s="4" t="s">
        <v>527</v>
      </c>
    </row>
    <row r="25">
      <c r="A25" s="50">
        <v>24.0</v>
      </c>
      <c r="B25" s="51" t="s">
        <v>528</v>
      </c>
      <c r="C25" s="51" t="str">
        <f t="shared" si="1"/>
        <v>Aditya</v>
      </c>
      <c r="D25" s="52" t="s">
        <v>529</v>
      </c>
      <c r="E25" s="51">
        <v>9.64336734E9</v>
      </c>
      <c r="F25" s="51" t="s">
        <v>467</v>
      </c>
      <c r="G25" s="4" t="s">
        <v>415</v>
      </c>
      <c r="H25" s="4" t="s">
        <v>22</v>
      </c>
      <c r="I25" s="4">
        <v>2022.0</v>
      </c>
      <c r="J25" s="53" t="str">
        <f t="shared" si="2"/>
        <v>24AS2PRT2022</v>
      </c>
      <c r="K25" s="54" t="s">
        <v>416</v>
      </c>
      <c r="L25" s="5" t="s">
        <v>24</v>
      </c>
      <c r="M25" s="55" t="s">
        <v>530</v>
      </c>
      <c r="N25" s="4" t="s">
        <v>531</v>
      </c>
      <c r="O25" s="56" t="str">
        <f>HYPERLINK("https://drive.google.com/file/d/1qhvfJ-Dsor9NUnfJQXqS0ZIkGSa751ev/view?usp=drivesdk","24AS2PRT2022")</f>
        <v>24AS2PRT2022</v>
      </c>
      <c r="P25" s="4" t="s">
        <v>527</v>
      </c>
    </row>
    <row r="26">
      <c r="A26" s="50">
        <v>25.0</v>
      </c>
      <c r="B26" s="51" t="s">
        <v>532</v>
      </c>
      <c r="C26" s="51" t="str">
        <f t="shared" si="1"/>
        <v>Dev Jain</v>
      </c>
      <c r="D26" s="52" t="s">
        <v>533</v>
      </c>
      <c r="E26" s="51">
        <v>9.64323105E9</v>
      </c>
      <c r="F26" s="51" t="s">
        <v>534</v>
      </c>
      <c r="G26" s="4" t="s">
        <v>415</v>
      </c>
      <c r="H26" s="4" t="s">
        <v>22</v>
      </c>
      <c r="I26" s="4">
        <v>2022.0</v>
      </c>
      <c r="J26" s="53" t="str">
        <f t="shared" si="2"/>
        <v>25AS2PRT2022</v>
      </c>
      <c r="K26" s="54" t="s">
        <v>416</v>
      </c>
      <c r="L26" s="5" t="s">
        <v>24</v>
      </c>
      <c r="M26" s="55" t="s">
        <v>535</v>
      </c>
      <c r="N26" s="4" t="s">
        <v>536</v>
      </c>
      <c r="O26" s="56" t="str">
        <f>HYPERLINK("https://drive.google.com/file/d/13yRiaiu8in9cJkOJGDd0tRakkqq7SeH5/view?usp=drivesdk","25AS2PRT2022")</f>
        <v>25AS2PRT2022</v>
      </c>
      <c r="P26" s="4" t="s">
        <v>527</v>
      </c>
    </row>
    <row r="27">
      <c r="A27" s="50">
        <v>26.0</v>
      </c>
      <c r="B27" s="51" t="s">
        <v>537</v>
      </c>
      <c r="C27" s="51" t="str">
        <f t="shared" si="1"/>
        <v>Ved Sharda</v>
      </c>
      <c r="D27" s="52" t="s">
        <v>538</v>
      </c>
      <c r="E27" s="51">
        <v>7.296933913E9</v>
      </c>
      <c r="F27" s="51" t="s">
        <v>539</v>
      </c>
      <c r="G27" s="4" t="s">
        <v>415</v>
      </c>
      <c r="H27" s="4" t="s">
        <v>22</v>
      </c>
      <c r="I27" s="4">
        <v>2022.0</v>
      </c>
      <c r="J27" s="53" t="str">
        <f t="shared" si="2"/>
        <v>26AS2PRT2022</v>
      </c>
      <c r="K27" s="54" t="s">
        <v>416</v>
      </c>
      <c r="L27" s="5" t="s">
        <v>24</v>
      </c>
      <c r="M27" s="55" t="s">
        <v>540</v>
      </c>
      <c r="N27" s="4" t="s">
        <v>541</v>
      </c>
      <c r="O27" s="56" t="str">
        <f>HYPERLINK("https://drive.google.com/file/d/142sehdEmHbKvkekta09nZhMOuGXdjCBa/view?usp=drivesdk","26AS2PRT2022")</f>
        <v>26AS2PRT2022</v>
      </c>
      <c r="P27" s="4" t="s">
        <v>527</v>
      </c>
    </row>
    <row r="28">
      <c r="A28" s="50">
        <v>27.0</v>
      </c>
      <c r="B28" s="51" t="s">
        <v>542</v>
      </c>
      <c r="C28" s="51" t="str">
        <f t="shared" si="1"/>
        <v>Chintan</v>
      </c>
      <c r="D28" s="52" t="s">
        <v>543</v>
      </c>
      <c r="E28" s="51">
        <v>8.866941609E9</v>
      </c>
      <c r="F28" s="51" t="s">
        <v>544</v>
      </c>
      <c r="G28" s="4" t="s">
        <v>415</v>
      </c>
      <c r="H28" s="4" t="s">
        <v>22</v>
      </c>
      <c r="I28" s="4">
        <v>2022.0</v>
      </c>
      <c r="J28" s="53" t="str">
        <f t="shared" si="2"/>
        <v>27AS2PRT2022</v>
      </c>
      <c r="K28" s="54" t="s">
        <v>416</v>
      </c>
      <c r="L28" s="5" t="s">
        <v>24</v>
      </c>
      <c r="M28" s="55" t="s">
        <v>545</v>
      </c>
      <c r="N28" s="4" t="s">
        <v>546</v>
      </c>
      <c r="O28" s="56" t="str">
        <f>HYPERLINK("https://drive.google.com/file/d/1Ci4TDRQE7ma1cezTSWm_0jeHq0qDmW-d/view?usp=drivesdk","27AS2PRT2022")</f>
        <v>27AS2PRT2022</v>
      </c>
      <c r="P28" s="4" t="s">
        <v>527</v>
      </c>
    </row>
    <row r="29">
      <c r="A29" s="50">
        <v>28.0</v>
      </c>
      <c r="B29" s="51" t="s">
        <v>547</v>
      </c>
      <c r="C29" s="51" t="str">
        <f t="shared" si="1"/>
        <v>Piyush Sharma</v>
      </c>
      <c r="D29" s="52" t="s">
        <v>548</v>
      </c>
      <c r="E29" s="51">
        <v>9.368022614E9</v>
      </c>
      <c r="F29" s="51" t="s">
        <v>453</v>
      </c>
      <c r="G29" s="4" t="s">
        <v>415</v>
      </c>
      <c r="H29" s="4" t="s">
        <v>22</v>
      </c>
      <c r="I29" s="4">
        <v>2022.0</v>
      </c>
      <c r="J29" s="53" t="str">
        <f t="shared" si="2"/>
        <v>28AS2PRT2022</v>
      </c>
      <c r="K29" s="54" t="s">
        <v>416</v>
      </c>
      <c r="L29" s="5" t="s">
        <v>24</v>
      </c>
      <c r="M29" s="55" t="s">
        <v>549</v>
      </c>
      <c r="N29" s="4" t="s">
        <v>550</v>
      </c>
      <c r="O29" s="56" t="str">
        <f>HYPERLINK("https://drive.google.com/file/d/1FabQ3kx6VYLZPeJAiNQgYACYHUCRyxWD/view?usp=drivesdk","28AS2PRT2022")</f>
        <v>28AS2PRT2022</v>
      </c>
      <c r="P29" s="4" t="s">
        <v>527</v>
      </c>
    </row>
    <row r="30">
      <c r="A30" s="50">
        <v>29.0</v>
      </c>
      <c r="B30" s="51" t="s">
        <v>551</v>
      </c>
      <c r="C30" s="51" t="str">
        <f t="shared" si="1"/>
        <v>Abhijeet Singh</v>
      </c>
      <c r="D30" s="52" t="s">
        <v>552</v>
      </c>
      <c r="E30" s="51">
        <v>7.80056688E9</v>
      </c>
      <c r="F30" s="51" t="s">
        <v>488</v>
      </c>
      <c r="G30" s="4" t="s">
        <v>415</v>
      </c>
      <c r="H30" s="4" t="s">
        <v>22</v>
      </c>
      <c r="I30" s="4">
        <v>2022.0</v>
      </c>
      <c r="J30" s="53" t="str">
        <f t="shared" si="2"/>
        <v>29AS2PRT2022</v>
      </c>
      <c r="K30" s="54" t="s">
        <v>416</v>
      </c>
      <c r="L30" s="5" t="s">
        <v>24</v>
      </c>
      <c r="M30" s="55" t="s">
        <v>553</v>
      </c>
      <c r="N30" s="4" t="s">
        <v>554</v>
      </c>
      <c r="O30" s="56" t="str">
        <f>HYPERLINK("https://drive.google.com/file/d/1Q8bmGpsPGVJQfiw2UuVlmnTOtd9nvG5c/view?usp=drivesdk","29AS2PRT2022")</f>
        <v>29AS2PRT2022</v>
      </c>
      <c r="P30" s="4" t="s">
        <v>555</v>
      </c>
    </row>
    <row r="31">
      <c r="A31" s="50">
        <v>30.0</v>
      </c>
      <c r="B31" s="51" t="s">
        <v>556</v>
      </c>
      <c r="C31" s="51" t="str">
        <f t="shared" si="1"/>
        <v>Abhijeet Kumar Singh</v>
      </c>
      <c r="D31" s="52" t="s">
        <v>557</v>
      </c>
      <c r="E31" s="51">
        <v>6.205161415E9</v>
      </c>
      <c r="F31" s="51" t="s">
        <v>539</v>
      </c>
      <c r="G31" s="4" t="s">
        <v>415</v>
      </c>
      <c r="H31" s="4" t="s">
        <v>22</v>
      </c>
      <c r="I31" s="4">
        <v>2022.0</v>
      </c>
      <c r="J31" s="53" t="str">
        <f t="shared" si="2"/>
        <v>30AS2PRT2022</v>
      </c>
      <c r="K31" s="54" t="s">
        <v>416</v>
      </c>
      <c r="L31" s="5" t="s">
        <v>24</v>
      </c>
      <c r="M31" s="55" t="s">
        <v>558</v>
      </c>
      <c r="N31" s="4" t="s">
        <v>559</v>
      </c>
      <c r="O31" s="56" t="str">
        <f>HYPERLINK("https://drive.google.com/file/d/1hhInCQqi22U3lEQCrTEn9SD_d4WCG7Aj/view?usp=drivesdk","30AS2PRT2022")</f>
        <v>30AS2PRT2022</v>
      </c>
      <c r="P31" s="4" t="s">
        <v>555</v>
      </c>
    </row>
    <row r="32">
      <c r="A32" s="50">
        <v>31.0</v>
      </c>
      <c r="B32" s="51" t="s">
        <v>560</v>
      </c>
      <c r="C32" s="51" t="str">
        <f t="shared" si="1"/>
        <v>Harsh</v>
      </c>
      <c r="D32" s="52" t="s">
        <v>561</v>
      </c>
      <c r="E32" s="51">
        <v>6.377549374E9</v>
      </c>
      <c r="F32" s="51" t="s">
        <v>539</v>
      </c>
      <c r="G32" s="4" t="s">
        <v>415</v>
      </c>
      <c r="H32" s="4" t="s">
        <v>22</v>
      </c>
      <c r="I32" s="4">
        <v>2022.0</v>
      </c>
      <c r="J32" s="53" t="str">
        <f t="shared" si="2"/>
        <v>31AS2PRT2022</v>
      </c>
      <c r="K32" s="54" t="s">
        <v>416</v>
      </c>
      <c r="L32" s="5" t="s">
        <v>24</v>
      </c>
      <c r="M32" s="55" t="s">
        <v>562</v>
      </c>
      <c r="N32" s="4" t="s">
        <v>563</v>
      </c>
      <c r="O32" s="56" t="str">
        <f>HYPERLINK("https://drive.google.com/file/d/1IUdTU_DUlXz5AFrvDJaU89krj-E70aic/view?usp=drivesdk","31AS2PRT2022")</f>
        <v>31AS2PRT2022</v>
      </c>
      <c r="P32" s="4" t="s">
        <v>564</v>
      </c>
    </row>
    <row r="33">
      <c r="A33" s="50">
        <v>32.0</v>
      </c>
      <c r="B33" s="51" t="s">
        <v>565</v>
      </c>
      <c r="C33" s="51" t="str">
        <f t="shared" si="1"/>
        <v>Shlok Goyal</v>
      </c>
      <c r="D33" s="52" t="s">
        <v>566</v>
      </c>
      <c r="E33" s="51">
        <v>9.991190798E9</v>
      </c>
      <c r="F33" s="51" t="s">
        <v>467</v>
      </c>
      <c r="G33" s="4" t="s">
        <v>415</v>
      </c>
      <c r="H33" s="4" t="s">
        <v>22</v>
      </c>
      <c r="I33" s="4">
        <v>2022.0</v>
      </c>
      <c r="J33" s="53" t="str">
        <f t="shared" si="2"/>
        <v>32AS2PRT2022</v>
      </c>
      <c r="K33" s="54" t="s">
        <v>416</v>
      </c>
      <c r="L33" s="5" t="s">
        <v>24</v>
      </c>
      <c r="M33" s="55" t="s">
        <v>567</v>
      </c>
      <c r="N33" s="4" t="s">
        <v>568</v>
      </c>
      <c r="O33" s="56" t="str">
        <f>HYPERLINK("https://drive.google.com/file/d/1pYvpNSj6vtvMw3IHRqSYhIw7olCZU3C6/view?usp=drivesdk","32AS2PRT2022")</f>
        <v>32AS2PRT2022</v>
      </c>
      <c r="P33" s="4" t="s">
        <v>564</v>
      </c>
    </row>
    <row r="34">
      <c r="A34" s="50">
        <v>33.0</v>
      </c>
      <c r="B34" s="51" t="s">
        <v>569</v>
      </c>
      <c r="C34" s="51" t="str">
        <f t="shared" si="1"/>
        <v>Prahalad Vijaykumar</v>
      </c>
      <c r="D34" s="52" t="s">
        <v>570</v>
      </c>
      <c r="E34" s="51">
        <v>9.10845617E9</v>
      </c>
      <c r="F34" s="51" t="s">
        <v>571</v>
      </c>
      <c r="G34" s="4" t="s">
        <v>415</v>
      </c>
      <c r="H34" s="4" t="s">
        <v>22</v>
      </c>
      <c r="I34" s="4">
        <v>2022.0</v>
      </c>
      <c r="J34" s="53" t="str">
        <f t="shared" si="2"/>
        <v>33AS2PRT2022</v>
      </c>
      <c r="K34" s="54" t="s">
        <v>416</v>
      </c>
      <c r="L34" s="5" t="s">
        <v>24</v>
      </c>
      <c r="M34" s="55" t="s">
        <v>572</v>
      </c>
      <c r="N34" s="4" t="s">
        <v>573</v>
      </c>
      <c r="O34" s="56" t="str">
        <f>HYPERLINK("https://drive.google.com/file/d/1qa5m636CkglyjrD1PUkHxneD1rk54LhN/view?usp=drivesdk","33AS2PRT2022")</f>
        <v>33AS2PRT2022</v>
      </c>
      <c r="P34" s="4" t="s">
        <v>564</v>
      </c>
    </row>
    <row r="35">
      <c r="A35" s="50">
        <v>34.0</v>
      </c>
      <c r="B35" s="51" t="s">
        <v>574</v>
      </c>
      <c r="C35" s="51" t="str">
        <f t="shared" si="1"/>
        <v>Kartik</v>
      </c>
      <c r="D35" s="52" t="s">
        <v>575</v>
      </c>
      <c r="E35" s="51">
        <v>8.105475671E9</v>
      </c>
      <c r="F35" s="51" t="s">
        <v>502</v>
      </c>
      <c r="G35" s="4" t="s">
        <v>415</v>
      </c>
      <c r="H35" s="4" t="s">
        <v>22</v>
      </c>
      <c r="I35" s="4">
        <v>2022.0</v>
      </c>
      <c r="J35" s="53" t="str">
        <f t="shared" si="2"/>
        <v>34AS2PRT2022</v>
      </c>
      <c r="K35" s="54" t="s">
        <v>416</v>
      </c>
      <c r="L35" s="5" t="s">
        <v>24</v>
      </c>
      <c r="M35" s="55" t="s">
        <v>576</v>
      </c>
      <c r="N35" s="4" t="s">
        <v>577</v>
      </c>
      <c r="O35" s="56" t="str">
        <f>HYPERLINK("https://drive.google.com/file/d/1YsJA2_-9Tumb2f0hIHdhUdoaEJHfgQ4G/view?usp=drivesdk","34AS2PRT2022")</f>
        <v>34AS2PRT2022</v>
      </c>
      <c r="P35" s="4" t="s">
        <v>564</v>
      </c>
    </row>
    <row r="36">
      <c r="A36" s="50">
        <v>35.0</v>
      </c>
      <c r="B36" s="51" t="s">
        <v>578</v>
      </c>
      <c r="C36" s="51" t="str">
        <f t="shared" si="1"/>
        <v>Kunjan Gevariya</v>
      </c>
      <c r="D36" s="52" t="s">
        <v>579</v>
      </c>
      <c r="E36" s="51">
        <v>8.23811992E9</v>
      </c>
      <c r="F36" s="51" t="s">
        <v>571</v>
      </c>
      <c r="G36" s="4" t="s">
        <v>415</v>
      </c>
      <c r="H36" s="4" t="s">
        <v>22</v>
      </c>
      <c r="I36" s="4">
        <v>2022.0</v>
      </c>
      <c r="J36" s="53" t="str">
        <f t="shared" si="2"/>
        <v>35AS2PRT2022</v>
      </c>
      <c r="K36" s="54" t="s">
        <v>416</v>
      </c>
      <c r="L36" s="5" t="s">
        <v>24</v>
      </c>
      <c r="M36" s="55" t="s">
        <v>580</v>
      </c>
      <c r="N36" s="4" t="s">
        <v>581</v>
      </c>
      <c r="O36" s="56" t="str">
        <f>HYPERLINK("https://drive.google.com/file/d/1epDoK39_Xxj4qwkgmp84c1RsRJ2M5nHX/view?usp=drivesdk","35AS2PRT2022")</f>
        <v>35AS2PRT2022</v>
      </c>
      <c r="P36" s="4" t="s">
        <v>564</v>
      </c>
    </row>
    <row r="37">
      <c r="A37" s="50">
        <v>36.0</v>
      </c>
      <c r="B37" s="51" t="s">
        <v>582</v>
      </c>
      <c r="C37" s="51" t="str">
        <f t="shared" si="1"/>
        <v>Dummy Learnner</v>
      </c>
      <c r="D37" s="52" t="s">
        <v>583</v>
      </c>
      <c r="E37" s="51">
        <v>8.123456779E9</v>
      </c>
      <c r="F37" s="51" t="s">
        <v>584</v>
      </c>
      <c r="G37" s="4" t="s">
        <v>415</v>
      </c>
      <c r="H37" s="4" t="s">
        <v>22</v>
      </c>
      <c r="I37" s="4">
        <v>2022.0</v>
      </c>
      <c r="J37" s="53" t="str">
        <f t="shared" si="2"/>
        <v>36AS2PRT2022</v>
      </c>
      <c r="K37" s="54" t="s">
        <v>416</v>
      </c>
      <c r="L37" s="5" t="s">
        <v>24</v>
      </c>
      <c r="M37" s="55" t="s">
        <v>585</v>
      </c>
      <c r="N37" s="4" t="s">
        <v>586</v>
      </c>
      <c r="O37" s="56" t="str">
        <f>HYPERLINK("https://drive.google.com/file/d/1PXWdC5qIv8dKp5tTIO13lVD2R72x_y5b/view?usp=drivesdk","36AS2PRT2022")</f>
        <v>36AS2PRT2022</v>
      </c>
      <c r="P37" s="4" t="s">
        <v>564</v>
      </c>
    </row>
    <row r="38">
      <c r="A38" s="50">
        <v>37.0</v>
      </c>
      <c r="B38" s="51" t="s">
        <v>587</v>
      </c>
      <c r="C38" s="51" t="str">
        <f t="shared" si="1"/>
        <v>Suraj Kumar</v>
      </c>
      <c r="D38" s="52" t="s">
        <v>588</v>
      </c>
      <c r="E38" s="51">
        <v>9.953727296E9</v>
      </c>
      <c r="F38" s="51" t="s">
        <v>458</v>
      </c>
      <c r="G38" s="4" t="s">
        <v>415</v>
      </c>
      <c r="H38" s="4" t="s">
        <v>22</v>
      </c>
      <c r="I38" s="4">
        <v>2022.0</v>
      </c>
      <c r="J38" s="53" t="str">
        <f t="shared" si="2"/>
        <v>37AS2PRT2022</v>
      </c>
      <c r="K38" s="54" t="s">
        <v>416</v>
      </c>
      <c r="L38" s="5" t="s">
        <v>24</v>
      </c>
      <c r="M38" s="55" t="s">
        <v>589</v>
      </c>
      <c r="N38" s="4" t="s">
        <v>590</v>
      </c>
      <c r="O38" s="56" t="str">
        <f>HYPERLINK("https://drive.google.com/file/d/1gkdqNNrc5j5V5LnEIynIUDxM2QIvVsZz/view?usp=drivesdk","37AS2PRT2022")</f>
        <v>37AS2PRT2022</v>
      </c>
      <c r="P38" s="4" t="s">
        <v>591</v>
      </c>
    </row>
    <row r="39">
      <c r="A39" s="50">
        <v>38.0</v>
      </c>
      <c r="B39" s="51" t="s">
        <v>592</v>
      </c>
      <c r="C39" s="51" t="str">
        <f t="shared" si="1"/>
        <v>Abhinay Kumar</v>
      </c>
      <c r="D39" s="52" t="s">
        <v>593</v>
      </c>
      <c r="E39" s="51">
        <v>6.20598492E9</v>
      </c>
      <c r="F39" s="51" t="s">
        <v>594</v>
      </c>
      <c r="G39" s="4" t="s">
        <v>415</v>
      </c>
      <c r="H39" s="4" t="s">
        <v>22</v>
      </c>
      <c r="I39" s="4">
        <v>2022.0</v>
      </c>
      <c r="J39" s="53" t="str">
        <f t="shared" si="2"/>
        <v>38AS2PRT2022</v>
      </c>
      <c r="K39" s="54" t="s">
        <v>416</v>
      </c>
      <c r="L39" s="5" t="s">
        <v>24</v>
      </c>
      <c r="M39" s="55" t="s">
        <v>595</v>
      </c>
      <c r="N39" s="4" t="s">
        <v>596</v>
      </c>
      <c r="O39" s="56" t="str">
        <f>HYPERLINK("https://drive.google.com/file/d/1vTZU3EGGxpLm2E4ZIwR_7FXMrz9ArroZ/view?usp=drivesdk","38AS2PRT2022")</f>
        <v>38AS2PRT2022</v>
      </c>
      <c r="P39" s="4" t="s">
        <v>591</v>
      </c>
    </row>
    <row r="40">
      <c r="A40" s="50">
        <v>39.0</v>
      </c>
      <c r="B40" s="51" t="s">
        <v>597</v>
      </c>
      <c r="C40" s="51" t="str">
        <f t="shared" si="1"/>
        <v>G O Amrutha Praveen</v>
      </c>
      <c r="D40" s="52" t="s">
        <v>597</v>
      </c>
      <c r="E40" s="51">
        <v>7.306446679E9</v>
      </c>
      <c r="F40" s="51" t="s">
        <v>502</v>
      </c>
      <c r="G40" s="4" t="s">
        <v>415</v>
      </c>
      <c r="H40" s="4" t="s">
        <v>22</v>
      </c>
      <c r="I40" s="4">
        <v>2022.0</v>
      </c>
      <c r="J40" s="53" t="str">
        <f t="shared" si="2"/>
        <v>39AS2PRT2022</v>
      </c>
      <c r="K40" s="54" t="s">
        <v>416</v>
      </c>
      <c r="L40" s="5" t="s">
        <v>24</v>
      </c>
      <c r="M40" s="55" t="s">
        <v>598</v>
      </c>
      <c r="N40" s="4" t="s">
        <v>599</v>
      </c>
      <c r="O40" s="56" t="str">
        <f>HYPERLINK("https://drive.google.com/file/d/1DU5bN3kNfzL_y4pD1C6DyPNMVcEWwXOz/view?usp=drivesdk","39AS2PRT2022")</f>
        <v>39AS2PRT2022</v>
      </c>
      <c r="P40" s="4" t="s">
        <v>591</v>
      </c>
    </row>
    <row r="41">
      <c r="A41" s="50">
        <v>40.0</v>
      </c>
      <c r="B41" s="51" t="s">
        <v>600</v>
      </c>
      <c r="C41" s="51" t="str">
        <f t="shared" si="1"/>
        <v>Nishanth S</v>
      </c>
      <c r="D41" s="52" t="s">
        <v>601</v>
      </c>
      <c r="E41" s="51">
        <v>8.861722093E9</v>
      </c>
      <c r="F41" s="51" t="s">
        <v>602</v>
      </c>
      <c r="G41" s="4" t="s">
        <v>415</v>
      </c>
      <c r="H41" s="4" t="s">
        <v>22</v>
      </c>
      <c r="I41" s="4">
        <v>2022.0</v>
      </c>
      <c r="J41" s="53" t="str">
        <f t="shared" si="2"/>
        <v>40AS2PRT2022</v>
      </c>
      <c r="K41" s="54" t="s">
        <v>416</v>
      </c>
      <c r="L41" s="5" t="s">
        <v>24</v>
      </c>
      <c r="M41" s="55" t="s">
        <v>603</v>
      </c>
      <c r="N41" s="4" t="s">
        <v>604</v>
      </c>
      <c r="O41" s="56" t="str">
        <f>HYPERLINK("https://drive.google.com/file/d/1ALU-F_qDNjp-YPAP5BYLs83uZiiO8EEK/view?usp=drivesdk","40AS2PRT2022")</f>
        <v>40AS2PRT2022</v>
      </c>
      <c r="P41" s="4" t="s">
        <v>591</v>
      </c>
    </row>
    <row r="42">
      <c r="A42" s="50">
        <v>41.0</v>
      </c>
      <c r="B42" s="51" t="s">
        <v>605</v>
      </c>
      <c r="C42" s="51" t="str">
        <f t="shared" si="1"/>
        <v>Asad Nizami</v>
      </c>
      <c r="D42" s="52" t="s">
        <v>606</v>
      </c>
      <c r="E42" s="51">
        <v>9.625217644E9</v>
      </c>
      <c r="F42" s="51" t="s">
        <v>607</v>
      </c>
      <c r="G42" s="4" t="s">
        <v>415</v>
      </c>
      <c r="H42" s="4" t="s">
        <v>22</v>
      </c>
      <c r="I42" s="4">
        <v>2022.0</v>
      </c>
      <c r="J42" s="53" t="str">
        <f t="shared" si="2"/>
        <v>41AS2PRT2022</v>
      </c>
      <c r="K42" s="54" t="s">
        <v>416</v>
      </c>
      <c r="L42" s="5" t="s">
        <v>24</v>
      </c>
      <c r="M42" s="55" t="s">
        <v>608</v>
      </c>
      <c r="N42" s="4" t="s">
        <v>609</v>
      </c>
      <c r="O42" s="56" t="str">
        <f>HYPERLINK("https://drive.google.com/file/d/1XpKLTprc4Q4raXewDtRZBHOp-LqoC5W3/view?usp=drivesdk","41AS2PRT2022")</f>
        <v>41AS2PRT2022</v>
      </c>
      <c r="P42" s="4" t="s">
        <v>591</v>
      </c>
    </row>
    <row r="43">
      <c r="A43" s="50">
        <v>42.0</v>
      </c>
      <c r="B43" s="51" t="s">
        <v>491</v>
      </c>
      <c r="C43" s="51" t="str">
        <f t="shared" si="1"/>
        <v>Sahil</v>
      </c>
      <c r="D43" s="52" t="s">
        <v>610</v>
      </c>
      <c r="E43" s="51">
        <v>8.950084653E9</v>
      </c>
      <c r="F43" s="51" t="s">
        <v>436</v>
      </c>
      <c r="G43" s="4" t="s">
        <v>415</v>
      </c>
      <c r="H43" s="4" t="s">
        <v>22</v>
      </c>
      <c r="I43" s="4">
        <v>2022.0</v>
      </c>
      <c r="J43" s="53" t="str">
        <f t="shared" si="2"/>
        <v>42AS2PRT2022</v>
      </c>
      <c r="K43" s="54" t="s">
        <v>416</v>
      </c>
      <c r="L43" s="5" t="s">
        <v>24</v>
      </c>
      <c r="M43" s="55" t="s">
        <v>611</v>
      </c>
      <c r="N43" s="4" t="s">
        <v>612</v>
      </c>
      <c r="O43" s="56" t="str">
        <f>HYPERLINK("https://drive.google.com/file/d/1BpmYMpxm6EcjIYGbJz4EhLf11O2MEY66/view?usp=drivesdk","42AS2PRT2022")</f>
        <v>42AS2PRT2022</v>
      </c>
      <c r="P43" s="4" t="s">
        <v>591</v>
      </c>
    </row>
    <row r="44">
      <c r="A44" s="50">
        <v>43.0</v>
      </c>
      <c r="B44" s="51" t="s">
        <v>613</v>
      </c>
      <c r="C44" s="51" t="str">
        <f t="shared" si="1"/>
        <v>Unmesh Kumar</v>
      </c>
      <c r="D44" s="52" t="s">
        <v>614</v>
      </c>
      <c r="E44" s="51">
        <v>7.023287956E9</v>
      </c>
      <c r="F44" s="51" t="s">
        <v>467</v>
      </c>
      <c r="G44" s="4" t="s">
        <v>415</v>
      </c>
      <c r="H44" s="4" t="s">
        <v>22</v>
      </c>
      <c r="I44" s="4">
        <v>2022.0</v>
      </c>
      <c r="J44" s="53" t="str">
        <f t="shared" si="2"/>
        <v>43AS2PRT2022</v>
      </c>
      <c r="K44" s="54" t="s">
        <v>416</v>
      </c>
      <c r="L44" s="5" t="s">
        <v>24</v>
      </c>
      <c r="M44" s="55" t="s">
        <v>615</v>
      </c>
      <c r="N44" s="4" t="s">
        <v>616</v>
      </c>
      <c r="O44" s="56" t="str">
        <f>HYPERLINK("https://drive.google.com/file/d/1_Q_mtQgfEnLJ7DcT4ZxvZx_PkD2QndTI/view?usp=drivesdk","43AS2PRT2022")</f>
        <v>43AS2PRT2022</v>
      </c>
      <c r="P44" s="4" t="s">
        <v>617</v>
      </c>
    </row>
    <row r="45">
      <c r="A45" s="50">
        <v>44.0</v>
      </c>
      <c r="B45" s="51" t="s">
        <v>280</v>
      </c>
      <c r="C45" s="51" t="str">
        <f t="shared" si="1"/>
        <v>Likhilesh Suryabhan Balpande</v>
      </c>
      <c r="D45" s="52" t="s">
        <v>280</v>
      </c>
      <c r="E45" s="51">
        <v>9.359552881E9</v>
      </c>
      <c r="F45" s="51" t="s">
        <v>502</v>
      </c>
      <c r="G45" s="4" t="s">
        <v>415</v>
      </c>
      <c r="H45" s="4" t="s">
        <v>22</v>
      </c>
      <c r="I45" s="4">
        <v>2022.0</v>
      </c>
      <c r="J45" s="53" t="str">
        <f t="shared" si="2"/>
        <v>44AS2PRT2022</v>
      </c>
      <c r="K45" s="54" t="s">
        <v>416</v>
      </c>
      <c r="L45" s="5" t="s">
        <v>24</v>
      </c>
      <c r="M45" s="55" t="s">
        <v>618</v>
      </c>
      <c r="N45" s="4" t="s">
        <v>619</v>
      </c>
      <c r="O45" s="56" t="str">
        <f>HYPERLINK("https://drive.google.com/file/d/1amekzUlMxI5AEfoR-Is3QL3rhA_dQgUE/view?usp=drivesdk","44AS2PRT2022")</f>
        <v>44AS2PRT2022</v>
      </c>
      <c r="P45" s="4" t="s">
        <v>617</v>
      </c>
    </row>
    <row r="46">
      <c r="A46" s="50">
        <v>45.0</v>
      </c>
      <c r="B46" s="51" t="s">
        <v>620</v>
      </c>
      <c r="C46" s="51" t="str">
        <f t="shared" si="1"/>
        <v>Kumar</v>
      </c>
      <c r="D46" s="52" t="s">
        <v>621</v>
      </c>
      <c r="E46" s="51">
        <v>7.543889377E9</v>
      </c>
      <c r="F46" s="51" t="s">
        <v>622</v>
      </c>
      <c r="G46" s="4" t="s">
        <v>415</v>
      </c>
      <c r="H46" s="4" t="s">
        <v>22</v>
      </c>
      <c r="I46" s="4">
        <v>2022.0</v>
      </c>
      <c r="J46" s="53" t="str">
        <f t="shared" si="2"/>
        <v>45AS2PRT2022</v>
      </c>
      <c r="K46" s="54" t="s">
        <v>416</v>
      </c>
      <c r="L46" s="5" t="s">
        <v>24</v>
      </c>
      <c r="M46" s="55" t="s">
        <v>623</v>
      </c>
      <c r="N46" s="4" t="s">
        <v>624</v>
      </c>
      <c r="O46" s="56" t="str">
        <f>HYPERLINK("https://drive.google.com/file/d/1_jrqyQ5k9dB-Q8urJuAFQwt6Wch39Xdp/view?usp=drivesdk","45AS2PRT2022")</f>
        <v>45AS2PRT2022</v>
      </c>
      <c r="P46" s="4" t="s">
        <v>617</v>
      </c>
    </row>
    <row r="47">
      <c r="A47" s="50">
        <v>46.0</v>
      </c>
      <c r="B47" s="51" t="s">
        <v>625</v>
      </c>
      <c r="C47" s="51" t="str">
        <f t="shared" si="1"/>
        <v>Harsh Vardhan Goenka</v>
      </c>
      <c r="D47" s="52" t="s">
        <v>626</v>
      </c>
      <c r="E47" s="51">
        <v>8.33492373E9</v>
      </c>
      <c r="F47" s="51" t="s">
        <v>627</v>
      </c>
      <c r="G47" s="4" t="s">
        <v>415</v>
      </c>
      <c r="H47" s="4" t="s">
        <v>22</v>
      </c>
      <c r="I47" s="4">
        <v>2022.0</v>
      </c>
      <c r="J47" s="53" t="str">
        <f t="shared" si="2"/>
        <v>46AS2PRT2022</v>
      </c>
      <c r="K47" s="54" t="s">
        <v>416</v>
      </c>
      <c r="L47" s="5" t="s">
        <v>24</v>
      </c>
      <c r="M47" s="55" t="s">
        <v>628</v>
      </c>
      <c r="N47" s="4" t="s">
        <v>629</v>
      </c>
      <c r="O47" s="56" t="str">
        <f>HYPERLINK("https://drive.google.com/file/d/14Hk-wQNzjFMIzHAcpnYLqsZAZp5_3gAn/view?usp=drivesdk","46AS2PRT2022")</f>
        <v>46AS2PRT2022</v>
      </c>
      <c r="P47" s="4" t="s">
        <v>617</v>
      </c>
    </row>
    <row r="48">
      <c r="A48" s="50">
        <v>47.0</v>
      </c>
      <c r="B48" s="51" t="s">
        <v>630</v>
      </c>
      <c r="C48" s="51" t="str">
        <f t="shared" si="1"/>
        <v>Kanchi Pardhi</v>
      </c>
      <c r="D48" s="52" t="s">
        <v>631</v>
      </c>
      <c r="E48" s="51">
        <v>8.98948759E9</v>
      </c>
      <c r="F48" s="51" t="s">
        <v>632</v>
      </c>
      <c r="G48" s="4" t="s">
        <v>415</v>
      </c>
      <c r="H48" s="4" t="s">
        <v>22</v>
      </c>
      <c r="I48" s="4">
        <v>2022.0</v>
      </c>
      <c r="J48" s="53" t="str">
        <f t="shared" si="2"/>
        <v>47AS2PRT2022</v>
      </c>
      <c r="K48" s="54" t="s">
        <v>416</v>
      </c>
      <c r="L48" s="5" t="s">
        <v>24</v>
      </c>
      <c r="M48" s="55" t="s">
        <v>633</v>
      </c>
      <c r="N48" s="4" t="s">
        <v>634</v>
      </c>
      <c r="O48" s="56" t="str">
        <f>HYPERLINK("https://drive.google.com/file/d/1DqCme3jsCyh6snO7iBvRTuc-XHGOZfWA/view?usp=drivesdk","47AS2PRT2022")</f>
        <v>47AS2PRT2022</v>
      </c>
      <c r="P48" s="4" t="s">
        <v>617</v>
      </c>
    </row>
    <row r="49">
      <c r="A49" s="50">
        <v>48.0</v>
      </c>
      <c r="B49" s="51" t="s">
        <v>635</v>
      </c>
      <c r="C49" s="51" t="str">
        <f t="shared" si="1"/>
        <v>Sumedhsingh</v>
      </c>
      <c r="D49" s="52" t="s">
        <v>636</v>
      </c>
      <c r="E49" s="51">
        <v>9.834142362E9</v>
      </c>
      <c r="F49" s="51" t="s">
        <v>502</v>
      </c>
      <c r="G49" s="4" t="s">
        <v>415</v>
      </c>
      <c r="H49" s="4" t="s">
        <v>22</v>
      </c>
      <c r="I49" s="4">
        <v>2022.0</v>
      </c>
      <c r="J49" s="53" t="str">
        <f t="shared" si="2"/>
        <v>48AS2PRT2022</v>
      </c>
      <c r="K49" s="54" t="s">
        <v>416</v>
      </c>
      <c r="L49" s="5" t="s">
        <v>24</v>
      </c>
      <c r="M49" s="55" t="s">
        <v>637</v>
      </c>
      <c r="N49" s="4" t="s">
        <v>638</v>
      </c>
      <c r="O49" s="56" t="str">
        <f>HYPERLINK("https://drive.google.com/file/d/19l7DpgqToZ-zbpLqmhcSmnhDjdBZE7IR/view?usp=drivesdk","48AS2PRT2022")</f>
        <v>48AS2PRT2022</v>
      </c>
      <c r="P49" s="4" t="s">
        <v>639</v>
      </c>
    </row>
    <row r="50">
      <c r="A50" s="50">
        <v>49.0</v>
      </c>
      <c r="B50" s="51" t="s">
        <v>640</v>
      </c>
      <c r="C50" s="51" t="str">
        <f t="shared" si="1"/>
        <v>Soham Nandy</v>
      </c>
      <c r="D50" s="52" t="s">
        <v>641</v>
      </c>
      <c r="E50" s="51">
        <v>7.029706558E9</v>
      </c>
      <c r="F50" s="51" t="s">
        <v>642</v>
      </c>
      <c r="G50" s="4" t="s">
        <v>415</v>
      </c>
      <c r="H50" s="4" t="s">
        <v>22</v>
      </c>
      <c r="I50" s="4">
        <v>2022.0</v>
      </c>
      <c r="J50" s="53" t="str">
        <f t="shared" si="2"/>
        <v>49AS2PRT2022</v>
      </c>
      <c r="K50" s="54" t="s">
        <v>416</v>
      </c>
      <c r="L50" s="5" t="s">
        <v>24</v>
      </c>
      <c r="M50" s="55" t="s">
        <v>643</v>
      </c>
      <c r="N50" s="4" t="s">
        <v>644</v>
      </c>
      <c r="O50" s="56" t="str">
        <f>HYPERLINK("https://drive.google.com/file/d/1wnV5Ca363XCLRf62LnoXaefWHzsvxaVP/view?usp=drivesdk","49AS2PRT2022")</f>
        <v>49AS2PRT2022</v>
      </c>
      <c r="P50" s="4" t="s">
        <v>639</v>
      </c>
    </row>
    <row r="51">
      <c r="A51" s="50">
        <v>50.0</v>
      </c>
      <c r="B51" s="51" t="s">
        <v>645</v>
      </c>
      <c r="C51" s="51" t="str">
        <f t="shared" si="1"/>
        <v>Srijay Singh Gusain</v>
      </c>
      <c r="D51" s="52" t="s">
        <v>646</v>
      </c>
      <c r="E51" s="51">
        <v>8.417831831E9</v>
      </c>
      <c r="F51" s="51" t="s">
        <v>453</v>
      </c>
      <c r="G51" s="4" t="s">
        <v>415</v>
      </c>
      <c r="H51" s="4" t="s">
        <v>22</v>
      </c>
      <c r="I51" s="4">
        <v>2022.0</v>
      </c>
      <c r="J51" s="53" t="str">
        <f t="shared" si="2"/>
        <v>50AS2PRT2022</v>
      </c>
      <c r="K51" s="54" t="s">
        <v>416</v>
      </c>
      <c r="L51" s="5" t="s">
        <v>24</v>
      </c>
      <c r="M51" s="55" t="s">
        <v>647</v>
      </c>
      <c r="N51" s="4" t="s">
        <v>648</v>
      </c>
      <c r="O51" s="56" t="str">
        <f>HYPERLINK("https://drive.google.com/file/d/1EGyY8w5RfkBU2r47VfPNcuh6vb07c1vi/view?usp=drivesdk","50AS2PRT2022")</f>
        <v>50AS2PRT2022</v>
      </c>
      <c r="P51" s="4" t="s">
        <v>639</v>
      </c>
    </row>
    <row r="52">
      <c r="A52" s="50">
        <v>51.0</v>
      </c>
      <c r="B52" s="51" t="s">
        <v>649</v>
      </c>
      <c r="C52" s="51" t="str">
        <f t="shared" si="1"/>
        <v>Prajwal Patil</v>
      </c>
      <c r="D52" s="52" t="s">
        <v>650</v>
      </c>
      <c r="E52" s="51">
        <v>9.067969825E9</v>
      </c>
      <c r="F52" s="51" t="s">
        <v>431</v>
      </c>
      <c r="G52" s="4" t="s">
        <v>415</v>
      </c>
      <c r="H52" s="4" t="s">
        <v>22</v>
      </c>
      <c r="I52" s="4">
        <v>2022.0</v>
      </c>
      <c r="J52" s="53" t="str">
        <f t="shared" si="2"/>
        <v>51AS2PRT2022</v>
      </c>
      <c r="K52" s="54" t="s">
        <v>416</v>
      </c>
      <c r="L52" s="5" t="s">
        <v>24</v>
      </c>
      <c r="M52" s="55" t="s">
        <v>651</v>
      </c>
      <c r="N52" s="4" t="s">
        <v>652</v>
      </c>
      <c r="O52" s="56" t="str">
        <f>HYPERLINK("https://drive.google.com/file/d/1aaPyeEb9dbGEseORiuAMB2GVvXtW9O-D/view?usp=drivesdk","51AS2PRT2022")</f>
        <v>51AS2PRT2022</v>
      </c>
      <c r="P52" s="4" t="s">
        <v>639</v>
      </c>
    </row>
    <row r="53">
      <c r="A53" s="50">
        <v>52.0</v>
      </c>
      <c r="B53" s="51" t="s">
        <v>653</v>
      </c>
      <c r="C53" s="51" t="str">
        <f t="shared" si="1"/>
        <v>Shashank P</v>
      </c>
      <c r="D53" s="52" t="s">
        <v>226</v>
      </c>
      <c r="E53" s="51">
        <v>9.48330332E9</v>
      </c>
      <c r="F53" s="51" t="s">
        <v>502</v>
      </c>
      <c r="G53" s="4" t="s">
        <v>415</v>
      </c>
      <c r="H53" s="4" t="s">
        <v>22</v>
      </c>
      <c r="I53" s="4">
        <v>2022.0</v>
      </c>
      <c r="J53" s="53" t="str">
        <f t="shared" si="2"/>
        <v>52AS2PRT2022</v>
      </c>
      <c r="K53" s="54" t="s">
        <v>416</v>
      </c>
      <c r="L53" s="5" t="s">
        <v>24</v>
      </c>
      <c r="M53" s="55" t="s">
        <v>654</v>
      </c>
      <c r="N53" s="4" t="s">
        <v>655</v>
      </c>
      <c r="O53" s="56" t="str">
        <f>HYPERLINK("https://drive.google.com/file/d/1ibb5-R9Bsxr_wT_Gn3RugO383Z4dyDo7/view?usp=drivesdk","52AS2PRT2022")</f>
        <v>52AS2PRT2022</v>
      </c>
      <c r="P53" s="4" t="s">
        <v>639</v>
      </c>
    </row>
    <row r="54">
      <c r="A54" s="50">
        <v>53.0</v>
      </c>
      <c r="B54" s="51" t="s">
        <v>74</v>
      </c>
      <c r="C54" s="51" t="str">
        <f t="shared" si="1"/>
        <v>Anand Hegde</v>
      </c>
      <c r="D54" s="52" t="s">
        <v>74</v>
      </c>
      <c r="E54" s="51">
        <v>8.660925038E9</v>
      </c>
      <c r="F54" s="51" t="s">
        <v>502</v>
      </c>
      <c r="G54" s="4" t="s">
        <v>415</v>
      </c>
      <c r="H54" s="4" t="s">
        <v>22</v>
      </c>
      <c r="I54" s="4">
        <v>2022.0</v>
      </c>
      <c r="J54" s="53" t="str">
        <f t="shared" si="2"/>
        <v>53AS2PRT2022</v>
      </c>
      <c r="K54" s="54" t="s">
        <v>416</v>
      </c>
      <c r="L54" s="5" t="s">
        <v>24</v>
      </c>
      <c r="M54" s="55" t="s">
        <v>656</v>
      </c>
      <c r="N54" s="4" t="s">
        <v>657</v>
      </c>
      <c r="O54" s="56" t="str">
        <f>HYPERLINK("https://drive.google.com/file/d/1d88yw8qFH6XVpygPpYVC2ujAef3Rk78l/view?usp=drivesdk","53AS2PRT2022")</f>
        <v>53AS2PRT2022</v>
      </c>
      <c r="P54" s="4" t="s">
        <v>639</v>
      </c>
    </row>
    <row r="55">
      <c r="A55" s="50">
        <v>54.0</v>
      </c>
      <c r="B55" s="51" t="s">
        <v>658</v>
      </c>
      <c r="C55" s="51" t="str">
        <f t="shared" si="1"/>
        <v>Chunduri Manohar</v>
      </c>
      <c r="D55" s="52" t="s">
        <v>658</v>
      </c>
      <c r="E55" s="51">
        <v>9.390246301E9</v>
      </c>
      <c r="F55" s="51" t="s">
        <v>502</v>
      </c>
      <c r="G55" s="4" t="s">
        <v>415</v>
      </c>
      <c r="H55" s="4" t="s">
        <v>22</v>
      </c>
      <c r="I55" s="4">
        <v>2022.0</v>
      </c>
      <c r="J55" s="53" t="str">
        <f t="shared" si="2"/>
        <v>54AS2PRT2022</v>
      </c>
      <c r="K55" s="54" t="s">
        <v>416</v>
      </c>
      <c r="L55" s="5" t="s">
        <v>24</v>
      </c>
      <c r="M55" s="55" t="s">
        <v>659</v>
      </c>
      <c r="N55" s="4" t="s">
        <v>660</v>
      </c>
      <c r="O55" s="56" t="str">
        <f>HYPERLINK("https://drive.google.com/file/d/1gdlgIEEtSGOd1FfT8yc-qTYU74EDKY3G/view?usp=drivesdk","54AS2PRT2022")</f>
        <v>54AS2PRT2022</v>
      </c>
      <c r="P55" s="4" t="s">
        <v>661</v>
      </c>
    </row>
    <row r="56">
      <c r="A56" s="50">
        <v>55.0</v>
      </c>
      <c r="B56" s="51" t="s">
        <v>662</v>
      </c>
      <c r="C56" s="51" t="str">
        <f t="shared" si="1"/>
        <v>Thati Bhanoday</v>
      </c>
      <c r="D56" s="52" t="s">
        <v>662</v>
      </c>
      <c r="E56" s="51">
        <v>9.576967725E9</v>
      </c>
      <c r="F56" s="51" t="s">
        <v>502</v>
      </c>
      <c r="G56" s="4" t="s">
        <v>415</v>
      </c>
      <c r="H56" s="4" t="s">
        <v>22</v>
      </c>
      <c r="I56" s="4">
        <v>2022.0</v>
      </c>
      <c r="J56" s="53" t="str">
        <f t="shared" si="2"/>
        <v>55AS2PRT2022</v>
      </c>
      <c r="K56" s="54" t="s">
        <v>416</v>
      </c>
      <c r="L56" s="5" t="s">
        <v>24</v>
      </c>
      <c r="M56" s="55" t="s">
        <v>663</v>
      </c>
      <c r="N56" s="4" t="s">
        <v>664</v>
      </c>
      <c r="O56" s="56" t="str">
        <f>HYPERLINK("https://drive.google.com/file/d/18Xa_jL-FQPLnR3z-Lvbxz3pSShokVEED/view?usp=drivesdk","55AS2PRT2022")</f>
        <v>55AS2PRT2022</v>
      </c>
      <c r="P56" s="4" t="s">
        <v>661</v>
      </c>
    </row>
    <row r="57">
      <c r="A57" s="50">
        <v>56.0</v>
      </c>
      <c r="B57" s="51" t="s">
        <v>64</v>
      </c>
      <c r="C57" s="51" t="str">
        <f t="shared" si="1"/>
        <v>Arvind Kumar M</v>
      </c>
      <c r="D57" s="52" t="s">
        <v>64</v>
      </c>
      <c r="E57" s="51">
        <v>7.539996785E9</v>
      </c>
      <c r="F57" s="51" t="s">
        <v>502</v>
      </c>
      <c r="G57" s="4" t="s">
        <v>415</v>
      </c>
      <c r="H57" s="4" t="s">
        <v>22</v>
      </c>
      <c r="I57" s="4">
        <v>2022.0</v>
      </c>
      <c r="J57" s="53" t="str">
        <f t="shared" si="2"/>
        <v>56AS2PRT2022</v>
      </c>
      <c r="K57" s="54" t="s">
        <v>416</v>
      </c>
      <c r="L57" s="5" t="s">
        <v>24</v>
      </c>
      <c r="M57" s="55" t="s">
        <v>665</v>
      </c>
      <c r="N57" s="4" t="s">
        <v>666</v>
      </c>
      <c r="O57" s="56" t="str">
        <f>HYPERLINK("https://drive.google.com/file/d/1wZl939rt1LPbDc00W8l6ZW1Zb1Jv6jhN/view?usp=drivesdk","56AS2PRT2022")</f>
        <v>56AS2PRT2022</v>
      </c>
      <c r="P57" s="4" t="s">
        <v>661</v>
      </c>
    </row>
    <row r="58">
      <c r="A58" s="50">
        <v>57.0</v>
      </c>
      <c r="B58" s="51" t="s">
        <v>667</v>
      </c>
      <c r="C58" s="51" t="str">
        <f t="shared" si="1"/>
        <v>Priyansh Kumar</v>
      </c>
      <c r="D58" s="52" t="s">
        <v>668</v>
      </c>
      <c r="E58" s="51">
        <v>9.608925141E9</v>
      </c>
      <c r="F58" s="51" t="s">
        <v>622</v>
      </c>
      <c r="G58" s="4" t="s">
        <v>415</v>
      </c>
      <c r="H58" s="4" t="s">
        <v>22</v>
      </c>
      <c r="I58" s="4">
        <v>2022.0</v>
      </c>
      <c r="J58" s="53" t="str">
        <f t="shared" si="2"/>
        <v>57AS2PRT2022</v>
      </c>
      <c r="K58" s="54" t="s">
        <v>416</v>
      </c>
      <c r="L58" s="5" t="s">
        <v>24</v>
      </c>
      <c r="M58" s="55" t="s">
        <v>669</v>
      </c>
      <c r="N58" s="4" t="s">
        <v>670</v>
      </c>
      <c r="O58" s="56" t="str">
        <f>HYPERLINK("https://drive.google.com/file/d/1fcxl1TjHIlUJy_s4v9JBC-NlYENWFtyq/view?usp=drivesdk","57AS2PRT2022")</f>
        <v>57AS2PRT2022</v>
      </c>
      <c r="P58" s="4" t="s">
        <v>661</v>
      </c>
    </row>
    <row r="59">
      <c r="A59" s="50">
        <v>58.0</v>
      </c>
      <c r="B59" s="51" t="s">
        <v>671</v>
      </c>
      <c r="C59" s="51" t="str">
        <f t="shared" si="1"/>
        <v>Satwik</v>
      </c>
      <c r="D59" s="52" t="s">
        <v>672</v>
      </c>
      <c r="E59" s="51">
        <v>9.121795006E9</v>
      </c>
      <c r="F59" s="51" t="s">
        <v>502</v>
      </c>
      <c r="G59" s="4" t="s">
        <v>415</v>
      </c>
      <c r="H59" s="4" t="s">
        <v>22</v>
      </c>
      <c r="I59" s="4">
        <v>2022.0</v>
      </c>
      <c r="J59" s="53" t="str">
        <f t="shared" si="2"/>
        <v>58AS2PRT2022</v>
      </c>
      <c r="K59" s="54" t="s">
        <v>416</v>
      </c>
      <c r="L59" s="5" t="s">
        <v>24</v>
      </c>
      <c r="M59" s="55" t="s">
        <v>673</v>
      </c>
      <c r="N59" s="4" t="s">
        <v>674</v>
      </c>
      <c r="O59" s="56" t="str">
        <f>HYPERLINK("https://drive.google.com/file/d/1YlBNsqrP0rdnk9IKaBKFQKH3LIRaXK9s/view?usp=drivesdk","58AS2PRT2022")</f>
        <v>58AS2PRT2022</v>
      </c>
      <c r="P59" s="4" t="s">
        <v>661</v>
      </c>
    </row>
    <row r="60">
      <c r="A60" s="50">
        <v>59.0</v>
      </c>
      <c r="B60" s="51" t="s">
        <v>675</v>
      </c>
      <c r="C60" s="51" t="str">
        <f t="shared" si="1"/>
        <v>Arpan Gupta</v>
      </c>
      <c r="D60" s="52" t="s">
        <v>676</v>
      </c>
      <c r="E60" s="51">
        <v>7.666250975E9</v>
      </c>
      <c r="F60" s="51" t="s">
        <v>677</v>
      </c>
      <c r="G60" s="4" t="s">
        <v>415</v>
      </c>
      <c r="H60" s="4" t="s">
        <v>22</v>
      </c>
      <c r="I60" s="4">
        <v>2022.0</v>
      </c>
      <c r="J60" s="53" t="str">
        <f t="shared" si="2"/>
        <v>59AS2PRT2022</v>
      </c>
      <c r="K60" s="54" t="s">
        <v>416</v>
      </c>
      <c r="L60" s="5" t="s">
        <v>24</v>
      </c>
      <c r="M60" s="55" t="s">
        <v>678</v>
      </c>
      <c r="N60" s="4" t="s">
        <v>679</v>
      </c>
      <c r="O60" s="56" t="str">
        <f>HYPERLINK("https://drive.google.com/file/d/1-RAtOCDtq57OEvn0nwl0vomZGsWdIxNm/view?usp=drivesdk","59AS2PRT2022")</f>
        <v>59AS2PRT2022</v>
      </c>
      <c r="P60" s="4" t="s">
        <v>680</v>
      </c>
    </row>
    <row r="61">
      <c r="A61" s="50">
        <v>60.0</v>
      </c>
      <c r="B61" s="51" t="s">
        <v>681</v>
      </c>
      <c r="C61" s="51" t="str">
        <f t="shared" si="1"/>
        <v>Abhishek Mittal</v>
      </c>
      <c r="D61" s="52" t="s">
        <v>241</v>
      </c>
      <c r="E61" s="51">
        <v>9.509495157E9</v>
      </c>
      <c r="F61" s="51" t="s">
        <v>502</v>
      </c>
      <c r="G61" s="4" t="s">
        <v>415</v>
      </c>
      <c r="H61" s="4" t="s">
        <v>22</v>
      </c>
      <c r="I61" s="4">
        <v>2022.0</v>
      </c>
      <c r="J61" s="53" t="str">
        <f t="shared" si="2"/>
        <v>60AS2PRT2022</v>
      </c>
      <c r="K61" s="54" t="s">
        <v>416</v>
      </c>
      <c r="L61" s="5" t="s">
        <v>24</v>
      </c>
      <c r="M61" s="55" t="s">
        <v>682</v>
      </c>
      <c r="N61" s="4" t="s">
        <v>683</v>
      </c>
      <c r="O61" s="56" t="str">
        <f>HYPERLINK("https://drive.google.com/file/d/12w_ngnIWhdRKmuheQ422JAXt8JaSv36e/view?usp=drivesdk","60AS2PRT2022")</f>
        <v>60AS2PRT2022</v>
      </c>
      <c r="P61" s="4" t="s">
        <v>680</v>
      </c>
    </row>
    <row r="62">
      <c r="A62" s="50">
        <v>61.0</v>
      </c>
      <c r="B62" s="51" t="s">
        <v>684</v>
      </c>
      <c r="C62" s="51" t="str">
        <f t="shared" si="1"/>
        <v>Newtan Ag Mukhopadhyay</v>
      </c>
      <c r="D62" s="52" t="s">
        <v>684</v>
      </c>
      <c r="E62" s="51">
        <v>8.469290598E9</v>
      </c>
      <c r="F62" s="51" t="s">
        <v>502</v>
      </c>
      <c r="G62" s="4" t="s">
        <v>415</v>
      </c>
      <c r="H62" s="4" t="s">
        <v>22</v>
      </c>
      <c r="I62" s="4">
        <v>2022.0</v>
      </c>
      <c r="J62" s="53" t="str">
        <f t="shared" si="2"/>
        <v>61AS2PRT2022</v>
      </c>
      <c r="K62" s="54" t="s">
        <v>416</v>
      </c>
      <c r="L62" s="5" t="s">
        <v>24</v>
      </c>
      <c r="M62" s="55" t="s">
        <v>685</v>
      </c>
      <c r="N62" s="4" t="s">
        <v>686</v>
      </c>
      <c r="O62" s="56" t="str">
        <f>HYPERLINK("https://drive.google.com/file/d/1jn5jZR10VPggvkldcwaV0JGyoIguJ-AP/view?usp=drivesdk","61AS2PRT2022")</f>
        <v>61AS2PRT2022</v>
      </c>
      <c r="P62" s="4" t="s">
        <v>680</v>
      </c>
    </row>
    <row r="63">
      <c r="A63" s="50">
        <v>62.0</v>
      </c>
      <c r="B63" s="51" t="s">
        <v>687</v>
      </c>
      <c r="C63" s="51" t="str">
        <f t="shared" si="1"/>
        <v>Yash Gupta</v>
      </c>
      <c r="D63" s="52" t="s">
        <v>688</v>
      </c>
      <c r="E63" s="51">
        <v>8.171373936E9</v>
      </c>
      <c r="F63" s="51" t="s">
        <v>467</v>
      </c>
      <c r="G63" s="4" t="s">
        <v>415</v>
      </c>
      <c r="H63" s="4" t="s">
        <v>22</v>
      </c>
      <c r="I63" s="4">
        <v>2022.0</v>
      </c>
      <c r="J63" s="53" t="str">
        <f t="shared" si="2"/>
        <v>62AS2PRT2022</v>
      </c>
      <c r="K63" s="54" t="s">
        <v>416</v>
      </c>
      <c r="L63" s="5" t="s">
        <v>24</v>
      </c>
      <c r="M63" s="55" t="s">
        <v>689</v>
      </c>
      <c r="N63" s="4" t="s">
        <v>690</v>
      </c>
      <c r="O63" s="56" t="str">
        <f>HYPERLINK("https://drive.google.com/file/d/1HJNi2Oc5pI3npoW5g56qYIaK2e9JDUon/view?usp=drivesdk","62AS2PRT2022")</f>
        <v>62AS2PRT2022</v>
      </c>
      <c r="P63" s="4" t="s">
        <v>680</v>
      </c>
    </row>
    <row r="64">
      <c r="A64" s="50">
        <v>63.0</v>
      </c>
      <c r="B64" s="51" t="s">
        <v>691</v>
      </c>
      <c r="C64" s="51" t="str">
        <f t="shared" si="1"/>
        <v>Sashwat Mishra</v>
      </c>
      <c r="D64" s="52" t="s">
        <v>692</v>
      </c>
      <c r="E64" s="51">
        <v>8.840576109E9</v>
      </c>
      <c r="F64" s="51" t="s">
        <v>693</v>
      </c>
      <c r="G64" s="4" t="s">
        <v>415</v>
      </c>
      <c r="H64" s="4" t="s">
        <v>22</v>
      </c>
      <c r="I64" s="4">
        <v>2022.0</v>
      </c>
      <c r="J64" s="53" t="str">
        <f t="shared" si="2"/>
        <v>63AS2PRT2022</v>
      </c>
      <c r="K64" s="54" t="s">
        <v>416</v>
      </c>
      <c r="L64" s="5" t="s">
        <v>24</v>
      </c>
      <c r="M64" s="55" t="s">
        <v>694</v>
      </c>
      <c r="N64" s="4" t="s">
        <v>695</v>
      </c>
      <c r="O64" s="56" t="str">
        <f>HYPERLINK("https://drive.google.com/file/d/1213gPc64wCvUohvRPXdv7cGQ_sQaBZLE/view?usp=drivesdk","63AS2PRT2022")</f>
        <v>63AS2PRT2022</v>
      </c>
      <c r="P64" s="4" t="s">
        <v>680</v>
      </c>
    </row>
    <row r="65">
      <c r="A65" s="50">
        <v>64.0</v>
      </c>
      <c r="B65" s="51" t="s">
        <v>696</v>
      </c>
      <c r="C65" s="51" t="str">
        <f t="shared" si="1"/>
        <v>Tella Rajashekhar Reddy</v>
      </c>
      <c r="D65" s="52" t="s">
        <v>697</v>
      </c>
      <c r="E65" s="51">
        <v>9.06390705E9</v>
      </c>
      <c r="F65" s="51" t="s">
        <v>502</v>
      </c>
      <c r="G65" s="4" t="s">
        <v>415</v>
      </c>
      <c r="H65" s="4" t="s">
        <v>22</v>
      </c>
      <c r="I65" s="4">
        <v>2022.0</v>
      </c>
      <c r="J65" s="53" t="str">
        <f t="shared" si="2"/>
        <v>64AS2PRT2022</v>
      </c>
      <c r="K65" s="54" t="s">
        <v>416</v>
      </c>
      <c r="L65" s="5" t="s">
        <v>24</v>
      </c>
      <c r="M65" s="55" t="s">
        <v>698</v>
      </c>
      <c r="N65" s="4" t="s">
        <v>699</v>
      </c>
      <c r="O65" s="56" t="str">
        <f>HYPERLINK("https://drive.google.com/file/d/1sWciczXHD-SuNaV7K1OUp6JTHq_uduKJ/view?usp=drivesdk","64AS2PRT2022")</f>
        <v>64AS2PRT2022</v>
      </c>
      <c r="P65" s="4" t="s">
        <v>700</v>
      </c>
    </row>
    <row r="66">
      <c r="A66" s="50">
        <v>65.0</v>
      </c>
      <c r="B66" s="51" t="s">
        <v>701</v>
      </c>
      <c r="C66" s="51" t="str">
        <f t="shared" si="1"/>
        <v>Muhammed Shiyadh</v>
      </c>
      <c r="D66" s="52" t="s">
        <v>702</v>
      </c>
      <c r="E66" s="51">
        <v>7.034373277E9</v>
      </c>
      <c r="F66" s="51" t="s">
        <v>422</v>
      </c>
      <c r="G66" s="4" t="s">
        <v>415</v>
      </c>
      <c r="H66" s="4" t="s">
        <v>22</v>
      </c>
      <c r="I66" s="4">
        <v>2022.0</v>
      </c>
      <c r="J66" s="53" t="str">
        <f t="shared" si="2"/>
        <v>65AS2PRT2022</v>
      </c>
      <c r="K66" s="54" t="s">
        <v>416</v>
      </c>
      <c r="L66" s="5" t="s">
        <v>24</v>
      </c>
      <c r="M66" s="55" t="s">
        <v>703</v>
      </c>
      <c r="N66" s="4" t="s">
        <v>704</v>
      </c>
      <c r="O66" s="56" t="str">
        <f>HYPERLINK("https://drive.google.com/file/d/1yGe2gxCm95NfKHKGse0KA_xoRWuwuIAw/view?usp=drivesdk","65AS2PRT2022")</f>
        <v>65AS2PRT2022</v>
      </c>
      <c r="P66" s="4" t="s">
        <v>700</v>
      </c>
    </row>
    <row r="67">
      <c r="A67" s="50">
        <v>66.0</v>
      </c>
      <c r="B67" s="51" t="s">
        <v>705</v>
      </c>
      <c r="C67" s="51" t="str">
        <f t="shared" si="1"/>
        <v>Aman Gupta</v>
      </c>
      <c r="D67" s="52" t="s">
        <v>706</v>
      </c>
      <c r="E67" s="51">
        <v>8.383803691E9</v>
      </c>
      <c r="F67" s="51" t="s">
        <v>707</v>
      </c>
      <c r="G67" s="4" t="s">
        <v>415</v>
      </c>
      <c r="H67" s="4" t="s">
        <v>22</v>
      </c>
      <c r="I67" s="4">
        <v>2022.0</v>
      </c>
      <c r="J67" s="53" t="str">
        <f t="shared" si="2"/>
        <v>66AS2PRT2022</v>
      </c>
      <c r="K67" s="54" t="s">
        <v>416</v>
      </c>
      <c r="L67" s="5" t="s">
        <v>24</v>
      </c>
      <c r="M67" s="55" t="s">
        <v>708</v>
      </c>
      <c r="N67" s="4" t="s">
        <v>709</v>
      </c>
      <c r="O67" s="56" t="str">
        <f>HYPERLINK("https://drive.google.com/file/d/1pLM3Q__2cxpUiXQIlkSq3QTqN43gqeLL/view?usp=drivesdk","66AS2PRT2022")</f>
        <v>66AS2PRT2022</v>
      </c>
      <c r="P67" s="4" t="s">
        <v>700</v>
      </c>
    </row>
    <row r="68">
      <c r="A68" s="50">
        <v>67.0</v>
      </c>
      <c r="B68" s="51" t="s">
        <v>710</v>
      </c>
      <c r="C68" s="51" t="str">
        <f t="shared" si="1"/>
        <v>Kritika Sharma</v>
      </c>
      <c r="D68" s="52" t="s">
        <v>711</v>
      </c>
      <c r="E68" s="51">
        <v>8.278848953E9</v>
      </c>
      <c r="F68" s="51" t="s">
        <v>712</v>
      </c>
      <c r="G68" s="4" t="s">
        <v>415</v>
      </c>
      <c r="H68" s="4" t="s">
        <v>22</v>
      </c>
      <c r="I68" s="4">
        <v>2022.0</v>
      </c>
      <c r="J68" s="53" t="str">
        <f t="shared" si="2"/>
        <v>67AS2PRT2022</v>
      </c>
      <c r="K68" s="54" t="s">
        <v>416</v>
      </c>
      <c r="L68" s="5" t="s">
        <v>24</v>
      </c>
      <c r="M68" s="55" t="s">
        <v>713</v>
      </c>
      <c r="N68" s="4" t="s">
        <v>714</v>
      </c>
      <c r="O68" s="56" t="str">
        <f>HYPERLINK("https://drive.google.com/file/d/1Uj9jpECirjF2jTsniPh3qPCp5zKuqwDA/view?usp=drivesdk","67AS2PRT2022")</f>
        <v>67AS2PRT2022</v>
      </c>
      <c r="P68" s="4" t="s">
        <v>700</v>
      </c>
    </row>
    <row r="69">
      <c r="A69" s="50">
        <v>68.0</v>
      </c>
      <c r="B69" s="51" t="s">
        <v>715</v>
      </c>
      <c r="C69" s="51" t="str">
        <f t="shared" si="1"/>
        <v>Amit Kumar Pandit</v>
      </c>
      <c r="D69" s="52" t="s">
        <v>716</v>
      </c>
      <c r="E69" s="51">
        <v>8.75645078E9</v>
      </c>
      <c r="F69" s="51" t="s">
        <v>422</v>
      </c>
      <c r="G69" s="4" t="s">
        <v>415</v>
      </c>
      <c r="H69" s="4" t="s">
        <v>22</v>
      </c>
      <c r="I69" s="4">
        <v>2022.0</v>
      </c>
      <c r="J69" s="53" t="str">
        <f t="shared" si="2"/>
        <v>68AS2PRT2022</v>
      </c>
      <c r="K69" s="54" t="s">
        <v>416</v>
      </c>
      <c r="L69" s="5" t="s">
        <v>24</v>
      </c>
      <c r="M69" s="55" t="s">
        <v>717</v>
      </c>
      <c r="N69" s="4" t="s">
        <v>718</v>
      </c>
      <c r="O69" s="56" t="str">
        <f>HYPERLINK("https://drive.google.com/file/d/1_cLwtQ85HOtGKs9xE8ofc3rJhcc8vW_i/view?usp=drivesdk","68AS2PRT2022")</f>
        <v>68AS2PRT2022</v>
      </c>
      <c r="P69" s="4" t="s">
        <v>700</v>
      </c>
    </row>
    <row r="70">
      <c r="A70" s="50">
        <v>69.0</v>
      </c>
      <c r="B70" s="51" t="s">
        <v>719</v>
      </c>
      <c r="C70" s="51" t="str">
        <f t="shared" si="1"/>
        <v>Keshav Gupta</v>
      </c>
      <c r="D70" s="52" t="s">
        <v>720</v>
      </c>
      <c r="E70" s="51">
        <v>8.810517929E9</v>
      </c>
      <c r="F70" s="51" t="s">
        <v>721</v>
      </c>
      <c r="G70" s="4" t="s">
        <v>415</v>
      </c>
      <c r="H70" s="4" t="s">
        <v>22</v>
      </c>
      <c r="I70" s="4">
        <v>2022.0</v>
      </c>
      <c r="J70" s="53" t="str">
        <f t="shared" si="2"/>
        <v>69AS2PRT2022</v>
      </c>
      <c r="K70" s="54" t="s">
        <v>416</v>
      </c>
      <c r="L70" s="5" t="s">
        <v>24</v>
      </c>
      <c r="M70" s="55" t="s">
        <v>722</v>
      </c>
      <c r="N70" s="4" t="s">
        <v>723</v>
      </c>
      <c r="O70" s="56" t="str">
        <f>HYPERLINK("https://drive.google.com/file/d/1d53UL64pwktNeZap8X8b3o3Dei2ZCHV3/view?usp=drivesdk","69AS2PRT2022")</f>
        <v>69AS2PRT2022</v>
      </c>
      <c r="P70" s="4" t="s">
        <v>724</v>
      </c>
    </row>
    <row r="71">
      <c r="A71" s="50">
        <v>70.0</v>
      </c>
      <c r="B71" s="51" t="s">
        <v>725</v>
      </c>
      <c r="C71" s="51" t="str">
        <f t="shared" si="1"/>
        <v>Hariprasad B</v>
      </c>
      <c r="D71" s="52" t="s">
        <v>726</v>
      </c>
      <c r="E71" s="51">
        <v>9.940520767E9</v>
      </c>
      <c r="F71" s="51" t="s">
        <v>727</v>
      </c>
      <c r="G71" s="4" t="s">
        <v>415</v>
      </c>
      <c r="H71" s="4" t="s">
        <v>22</v>
      </c>
      <c r="I71" s="4">
        <v>2022.0</v>
      </c>
      <c r="J71" s="53" t="str">
        <f t="shared" si="2"/>
        <v>70AS2PRT2022</v>
      </c>
      <c r="K71" s="54" t="s">
        <v>416</v>
      </c>
      <c r="L71" s="5" t="s">
        <v>24</v>
      </c>
      <c r="M71" s="55" t="s">
        <v>728</v>
      </c>
      <c r="N71" s="4" t="s">
        <v>729</v>
      </c>
      <c r="O71" s="56" t="str">
        <f>HYPERLINK("https://drive.google.com/file/d/1qcM2g0C-zre7J2yZzgAPYmjzh7smS9Yn/view?usp=drivesdk","70AS2PRT2022")</f>
        <v>70AS2PRT2022</v>
      </c>
      <c r="P71" s="4" t="s">
        <v>724</v>
      </c>
    </row>
    <row r="72">
      <c r="A72" s="50">
        <v>71.0</v>
      </c>
      <c r="B72" s="51" t="s">
        <v>730</v>
      </c>
      <c r="C72" s="51" t="str">
        <f t="shared" si="1"/>
        <v>Rahul Sumbly</v>
      </c>
      <c r="D72" s="52" t="s">
        <v>731</v>
      </c>
      <c r="E72" s="51">
        <v>5.08908225E8</v>
      </c>
      <c r="F72" s="51" t="s">
        <v>732</v>
      </c>
      <c r="G72" s="4" t="s">
        <v>415</v>
      </c>
      <c r="H72" s="4" t="s">
        <v>22</v>
      </c>
      <c r="I72" s="4">
        <v>2022.0</v>
      </c>
      <c r="J72" s="53" t="str">
        <f t="shared" si="2"/>
        <v>71AS2PRT2022</v>
      </c>
      <c r="K72" s="54" t="s">
        <v>416</v>
      </c>
      <c r="L72" s="5" t="s">
        <v>24</v>
      </c>
      <c r="M72" s="55" t="s">
        <v>733</v>
      </c>
      <c r="N72" s="4" t="s">
        <v>734</v>
      </c>
      <c r="O72" s="56" t="str">
        <f>HYPERLINK("https://drive.google.com/file/d/1QZEFYcL_jzlA-erk3gQG_HI3h2FgEQZ0/view?usp=drivesdk","71AS2PRT2022")</f>
        <v>71AS2PRT2022</v>
      </c>
      <c r="P72" s="4" t="s">
        <v>724</v>
      </c>
    </row>
    <row r="73">
      <c r="A73" s="50">
        <v>72.0</v>
      </c>
      <c r="B73" s="51" t="s">
        <v>735</v>
      </c>
      <c r="C73" s="51" t="str">
        <f t="shared" si="1"/>
        <v>Jaydeep Machhi</v>
      </c>
      <c r="D73" s="52" t="s">
        <v>736</v>
      </c>
      <c r="E73" s="51">
        <v>6.354317842E9</v>
      </c>
      <c r="F73" s="51" t="s">
        <v>737</v>
      </c>
      <c r="G73" s="4" t="s">
        <v>415</v>
      </c>
      <c r="H73" s="4" t="s">
        <v>22</v>
      </c>
      <c r="I73" s="4">
        <v>2022.0</v>
      </c>
      <c r="J73" s="53" t="str">
        <f t="shared" si="2"/>
        <v>72AS2PRT2022</v>
      </c>
      <c r="K73" s="54" t="s">
        <v>416</v>
      </c>
      <c r="L73" s="5" t="s">
        <v>24</v>
      </c>
      <c r="M73" s="55" t="s">
        <v>738</v>
      </c>
      <c r="N73" s="4" t="s">
        <v>739</v>
      </c>
      <c r="O73" s="56" t="str">
        <f>HYPERLINK("https://drive.google.com/file/d/1by7s45OcFuU9nop9ay8w-P1sDDlN6NNu/view?usp=drivesdk","72AS2PRT2022")</f>
        <v>72AS2PRT2022</v>
      </c>
      <c r="P73" s="4" t="s">
        <v>724</v>
      </c>
    </row>
    <row r="74">
      <c r="A74" s="50">
        <v>73.0</v>
      </c>
      <c r="B74" s="51" t="s">
        <v>740</v>
      </c>
      <c r="C74" s="51" t="str">
        <f t="shared" si="1"/>
        <v>Sumit Kumar</v>
      </c>
      <c r="D74" s="52" t="s">
        <v>741</v>
      </c>
      <c r="E74" s="51">
        <v>7.973579478E9</v>
      </c>
      <c r="F74" s="51" t="s">
        <v>742</v>
      </c>
      <c r="G74" s="4" t="s">
        <v>415</v>
      </c>
      <c r="H74" s="4" t="s">
        <v>22</v>
      </c>
      <c r="I74" s="4">
        <v>2022.0</v>
      </c>
      <c r="J74" s="53" t="str">
        <f t="shared" si="2"/>
        <v>73AS2PRT2022</v>
      </c>
      <c r="K74" s="54" t="s">
        <v>416</v>
      </c>
      <c r="L74" s="5" t="s">
        <v>24</v>
      </c>
      <c r="M74" s="55" t="s">
        <v>743</v>
      </c>
      <c r="N74" s="4" t="s">
        <v>744</v>
      </c>
      <c r="O74" s="56" t="str">
        <f>HYPERLINK("https://drive.google.com/file/d/1cWrM65BbEbw7UXvNhyeHENrcC1IfnDxK/view?usp=drivesdk","73AS2PRT2022")</f>
        <v>73AS2PRT2022</v>
      </c>
      <c r="P74" s="4" t="s">
        <v>724</v>
      </c>
    </row>
    <row r="75">
      <c r="A75" s="50">
        <v>74.0</v>
      </c>
      <c r="B75" s="51" t="s">
        <v>745</v>
      </c>
      <c r="C75" s="51" t="str">
        <f t="shared" si="1"/>
        <v>Tejas Kulkarni</v>
      </c>
      <c r="D75" s="52" t="s">
        <v>746</v>
      </c>
      <c r="E75" s="51">
        <v>8.452987073E9</v>
      </c>
      <c r="F75" s="51" t="s">
        <v>747</v>
      </c>
      <c r="G75" s="4" t="s">
        <v>415</v>
      </c>
      <c r="H75" s="4" t="s">
        <v>22</v>
      </c>
      <c r="I75" s="4">
        <v>2022.0</v>
      </c>
      <c r="J75" s="53" t="str">
        <f t="shared" si="2"/>
        <v>74AS2PRT2022</v>
      </c>
      <c r="K75" s="54" t="s">
        <v>416</v>
      </c>
      <c r="L75" s="5" t="s">
        <v>24</v>
      </c>
      <c r="M75" s="55" t="s">
        <v>748</v>
      </c>
      <c r="N75" s="4" t="s">
        <v>749</v>
      </c>
      <c r="O75" s="56" t="str">
        <f>HYPERLINK("https://drive.google.com/file/d/17asXocSozvH81G_NmQ69bKIf_FzBST2b/view?usp=drivesdk","74AS2PRT2022")</f>
        <v>74AS2PRT2022</v>
      </c>
      <c r="P75" s="4" t="s">
        <v>724</v>
      </c>
    </row>
    <row r="76">
      <c r="A76" s="50">
        <v>75.0</v>
      </c>
      <c r="B76" s="51" t="s">
        <v>750</v>
      </c>
      <c r="C76" s="51" t="str">
        <f t="shared" si="1"/>
        <v>Gowtham Sai</v>
      </c>
      <c r="D76" s="52" t="s">
        <v>751</v>
      </c>
      <c r="E76" s="51">
        <v>9.390291911E9</v>
      </c>
      <c r="F76" s="51" t="s">
        <v>502</v>
      </c>
      <c r="G76" s="4" t="s">
        <v>415</v>
      </c>
      <c r="H76" s="4" t="s">
        <v>22</v>
      </c>
      <c r="I76" s="4">
        <v>2022.0</v>
      </c>
      <c r="J76" s="53" t="str">
        <f t="shared" si="2"/>
        <v>75AS2PRT2022</v>
      </c>
      <c r="K76" s="54" t="s">
        <v>416</v>
      </c>
      <c r="L76" s="5" t="s">
        <v>24</v>
      </c>
      <c r="M76" s="55" t="s">
        <v>752</v>
      </c>
      <c r="N76" s="4" t="s">
        <v>753</v>
      </c>
      <c r="O76" s="56" t="str">
        <f>HYPERLINK("https://drive.google.com/file/d/1xQk26OzuubwCNIvyIUcP4oW4DwgRAGx2/view?usp=drivesdk","75AS2PRT2022")</f>
        <v>75AS2PRT2022</v>
      </c>
      <c r="P76" s="4" t="s">
        <v>754</v>
      </c>
    </row>
    <row r="77">
      <c r="A77" s="50">
        <v>76.0</v>
      </c>
      <c r="B77" s="51" t="s">
        <v>755</v>
      </c>
      <c r="C77" s="51" t="str">
        <f t="shared" si="1"/>
        <v>Richardxx00</v>
      </c>
      <c r="D77" s="52" t="s">
        <v>756</v>
      </c>
      <c r="E77" s="51">
        <v>9.205879194E9</v>
      </c>
      <c r="F77" s="51" t="s">
        <v>757</v>
      </c>
      <c r="G77" s="4" t="s">
        <v>415</v>
      </c>
      <c r="H77" s="4" t="s">
        <v>22</v>
      </c>
      <c r="I77" s="4">
        <v>2022.0</v>
      </c>
      <c r="J77" s="53" t="str">
        <f t="shared" si="2"/>
        <v>76AS2PRT2022</v>
      </c>
      <c r="K77" s="54" t="s">
        <v>416</v>
      </c>
      <c r="L77" s="5" t="s">
        <v>24</v>
      </c>
      <c r="M77" s="55" t="s">
        <v>758</v>
      </c>
      <c r="N77" s="4" t="s">
        <v>759</v>
      </c>
      <c r="O77" s="56" t="str">
        <f>HYPERLINK("https://drive.google.com/file/d/1u7fcrwmbWYnGf9H4sLdS9FSFCX1hJ2D2/view?usp=drivesdk","76AS2PRT2022")</f>
        <v>76AS2PRT2022</v>
      </c>
      <c r="P77" s="4" t="s">
        <v>754</v>
      </c>
    </row>
    <row r="78">
      <c r="A78" s="50">
        <v>77.0</v>
      </c>
      <c r="B78" s="51" t="s">
        <v>760</v>
      </c>
      <c r="C78" s="51" t="str">
        <f t="shared" si="1"/>
        <v>Sd</v>
      </c>
      <c r="D78" s="52" t="s">
        <v>761</v>
      </c>
      <c r="E78" s="51">
        <v>9.721710441E9</v>
      </c>
      <c r="F78" s="51" t="s">
        <v>762</v>
      </c>
      <c r="G78" s="4" t="s">
        <v>415</v>
      </c>
      <c r="H78" s="4" t="s">
        <v>22</v>
      </c>
      <c r="I78" s="4">
        <v>2022.0</v>
      </c>
      <c r="J78" s="53" t="str">
        <f t="shared" si="2"/>
        <v>77AS2PRT2022</v>
      </c>
      <c r="K78" s="54" t="s">
        <v>416</v>
      </c>
      <c r="L78" s="5" t="s">
        <v>24</v>
      </c>
      <c r="M78" s="55" t="s">
        <v>763</v>
      </c>
      <c r="N78" s="4" t="s">
        <v>764</v>
      </c>
      <c r="O78" s="56" t="str">
        <f>HYPERLINK("https://drive.google.com/file/d/1e3E3JOJzpYOqE_FGu1g46C5pXfFbT-0Q/view?usp=drivesdk","77AS2PRT2022")</f>
        <v>77AS2PRT2022</v>
      </c>
      <c r="P78" s="4" t="s">
        <v>754</v>
      </c>
    </row>
    <row r="79">
      <c r="A79" s="50">
        <v>78.0</v>
      </c>
      <c r="B79" s="51" t="s">
        <v>765</v>
      </c>
      <c r="C79" s="51" t="str">
        <f t="shared" si="1"/>
        <v>Lokesh N N</v>
      </c>
      <c r="D79" s="52" t="s">
        <v>766</v>
      </c>
      <c r="E79" s="51">
        <v>9.940080117E9</v>
      </c>
      <c r="F79" s="51" t="s">
        <v>727</v>
      </c>
      <c r="G79" s="4" t="s">
        <v>415</v>
      </c>
      <c r="H79" s="4" t="s">
        <v>22</v>
      </c>
      <c r="I79" s="4">
        <v>2022.0</v>
      </c>
      <c r="J79" s="53" t="str">
        <f t="shared" si="2"/>
        <v>78AS2PRT2022</v>
      </c>
      <c r="K79" s="54" t="s">
        <v>416</v>
      </c>
      <c r="L79" s="5" t="s">
        <v>24</v>
      </c>
      <c r="M79" s="55" t="s">
        <v>767</v>
      </c>
      <c r="N79" s="4" t="s">
        <v>768</v>
      </c>
      <c r="O79" s="56" t="str">
        <f>HYPERLINK("https://drive.google.com/file/d/1WfwYNwG6YBIA_cyedN-uSDyn2qBqkw14/view?usp=drivesdk","78AS2PRT2022")</f>
        <v>78AS2PRT2022</v>
      </c>
      <c r="P79" s="4" t="s">
        <v>754</v>
      </c>
    </row>
    <row r="80">
      <c r="A80" s="50">
        <v>79.0</v>
      </c>
      <c r="B80" s="51" t="s">
        <v>769</v>
      </c>
      <c r="C80" s="51" t="str">
        <f t="shared" si="1"/>
        <v>Vardan Jain</v>
      </c>
      <c r="D80" s="52" t="s">
        <v>770</v>
      </c>
      <c r="E80" s="51">
        <v>9.870444307E9</v>
      </c>
      <c r="F80" s="51" t="s">
        <v>467</v>
      </c>
      <c r="G80" s="4" t="s">
        <v>415</v>
      </c>
      <c r="H80" s="4" t="s">
        <v>22</v>
      </c>
      <c r="I80" s="4">
        <v>2022.0</v>
      </c>
      <c r="J80" s="53" t="str">
        <f t="shared" si="2"/>
        <v>79AS2PRT2022</v>
      </c>
      <c r="K80" s="54" t="s">
        <v>416</v>
      </c>
      <c r="L80" s="5" t="s">
        <v>24</v>
      </c>
      <c r="M80" s="55" t="s">
        <v>771</v>
      </c>
      <c r="N80" s="4" t="s">
        <v>772</v>
      </c>
      <c r="O80" s="56" t="str">
        <f>HYPERLINK("https://drive.google.com/file/d/1uZsWV7uKOLBdQMTtpqYCfoqMC5efl7hH/view?usp=drivesdk","79AS2PRT2022")</f>
        <v>79AS2PRT2022</v>
      </c>
      <c r="P80" s="4" t="s">
        <v>754</v>
      </c>
    </row>
    <row r="81">
      <c r="A81" s="50">
        <v>80.0</v>
      </c>
      <c r="B81" s="51" t="s">
        <v>773</v>
      </c>
      <c r="C81" s="51" t="str">
        <f t="shared" si="1"/>
        <v>Akshat Anand</v>
      </c>
      <c r="D81" s="52" t="s">
        <v>774</v>
      </c>
      <c r="E81" s="51">
        <v>7.294999165E9</v>
      </c>
      <c r="F81" s="51" t="s">
        <v>422</v>
      </c>
      <c r="G81" s="4" t="s">
        <v>415</v>
      </c>
      <c r="H81" s="4" t="s">
        <v>22</v>
      </c>
      <c r="I81" s="4">
        <v>2022.0</v>
      </c>
      <c r="J81" s="53" t="str">
        <f t="shared" si="2"/>
        <v>80AS2PRT2022</v>
      </c>
      <c r="K81" s="54" t="s">
        <v>416</v>
      </c>
      <c r="L81" s="5" t="s">
        <v>24</v>
      </c>
      <c r="M81" s="55" t="s">
        <v>775</v>
      </c>
      <c r="N81" s="4" t="s">
        <v>776</v>
      </c>
      <c r="O81" s="56" t="str">
        <f>HYPERLINK("https://drive.google.com/file/d/1_eUYG_FHtdVUKqQrnkSpdzn2jHvtvpLh/view?usp=drivesdk","80AS2PRT2022")</f>
        <v>80AS2PRT2022</v>
      </c>
      <c r="P81" s="4" t="s">
        <v>777</v>
      </c>
    </row>
    <row r="82">
      <c r="A82" s="50">
        <v>81.0</v>
      </c>
      <c r="B82" s="51" t="s">
        <v>778</v>
      </c>
      <c r="C82" s="51" t="str">
        <f t="shared" si="1"/>
        <v>Jayasooryan</v>
      </c>
      <c r="D82" s="52" t="s">
        <v>779</v>
      </c>
      <c r="E82" s="51">
        <v>6.290077214E9</v>
      </c>
      <c r="F82" s="51" t="s">
        <v>727</v>
      </c>
      <c r="G82" s="4" t="s">
        <v>415</v>
      </c>
      <c r="H82" s="4" t="s">
        <v>22</v>
      </c>
      <c r="I82" s="4">
        <v>2022.0</v>
      </c>
      <c r="J82" s="53" t="str">
        <f t="shared" si="2"/>
        <v>81AS2PRT2022</v>
      </c>
      <c r="K82" s="54" t="s">
        <v>416</v>
      </c>
      <c r="L82" s="5" t="s">
        <v>24</v>
      </c>
      <c r="M82" s="55" t="s">
        <v>780</v>
      </c>
      <c r="N82" s="4" t="s">
        <v>781</v>
      </c>
      <c r="O82" s="56" t="str">
        <f>HYPERLINK("https://drive.google.com/file/d/1wIwhgG5EWxL6Qhel6kl7EJLtwIZ2sqfx/view?usp=drivesdk","81AS2PRT2022")</f>
        <v>81AS2PRT2022</v>
      </c>
      <c r="P82" s="4" t="s">
        <v>777</v>
      </c>
    </row>
    <row r="83">
      <c r="A83" s="50">
        <v>82.0</v>
      </c>
      <c r="B83" s="51" t="s">
        <v>782</v>
      </c>
      <c r="C83" s="51" t="str">
        <f t="shared" si="1"/>
        <v>Subhajit Ghosh</v>
      </c>
      <c r="D83" s="52" t="s">
        <v>783</v>
      </c>
      <c r="E83" s="51">
        <v>6.367765138E9</v>
      </c>
      <c r="F83" s="51" t="s">
        <v>784</v>
      </c>
      <c r="G83" s="4" t="s">
        <v>415</v>
      </c>
      <c r="H83" s="4" t="s">
        <v>22</v>
      </c>
      <c r="I83" s="4">
        <v>2022.0</v>
      </c>
      <c r="J83" s="53" t="str">
        <f t="shared" si="2"/>
        <v>82AS2PRT2022</v>
      </c>
      <c r="K83" s="54" t="s">
        <v>416</v>
      </c>
      <c r="L83" s="5" t="s">
        <v>24</v>
      </c>
      <c r="M83" s="55" t="s">
        <v>785</v>
      </c>
      <c r="N83" s="4" t="s">
        <v>786</v>
      </c>
      <c r="O83" s="56" t="str">
        <f>HYPERLINK("https://drive.google.com/file/d/1HzpNB1LW7BUcwjmMzxMqRjOifBI405bY/view?usp=drivesdk","82AS2PRT2022")</f>
        <v>82AS2PRT2022</v>
      </c>
      <c r="P83" s="4" t="s">
        <v>777</v>
      </c>
    </row>
    <row r="84">
      <c r="A84" s="50">
        <v>83.0</v>
      </c>
      <c r="B84" s="51" t="s">
        <v>787</v>
      </c>
      <c r="C84" s="51" t="str">
        <f t="shared" si="1"/>
        <v>Rupesh Kalantre</v>
      </c>
      <c r="D84" s="52" t="s">
        <v>788</v>
      </c>
      <c r="E84" s="51">
        <v>9.370333926E9</v>
      </c>
      <c r="F84" s="51" t="s">
        <v>502</v>
      </c>
      <c r="G84" s="4" t="s">
        <v>415</v>
      </c>
      <c r="H84" s="4" t="s">
        <v>22</v>
      </c>
      <c r="I84" s="4">
        <v>2022.0</v>
      </c>
      <c r="J84" s="53" t="str">
        <f t="shared" si="2"/>
        <v>83AS2PRT2022</v>
      </c>
      <c r="K84" s="54" t="s">
        <v>416</v>
      </c>
      <c r="L84" s="5" t="s">
        <v>24</v>
      </c>
      <c r="M84" s="55" t="s">
        <v>789</v>
      </c>
      <c r="N84" s="4" t="s">
        <v>790</v>
      </c>
      <c r="O84" s="56" t="str">
        <f>HYPERLINK("https://drive.google.com/file/d/1nikyIYqrBTC4acy6xEaz9izTS1SCco5z/view?usp=drivesdk","83AS2PRT2022")</f>
        <v>83AS2PRT2022</v>
      </c>
      <c r="P84" s="4" t="s">
        <v>777</v>
      </c>
    </row>
    <row r="85">
      <c r="A85" s="50">
        <v>84.0</v>
      </c>
      <c r="B85" s="51" t="s">
        <v>791</v>
      </c>
      <c r="C85" s="51" t="str">
        <f t="shared" si="1"/>
        <v>Akash S P</v>
      </c>
      <c r="D85" s="52" t="s">
        <v>792</v>
      </c>
      <c r="E85" s="51">
        <v>9.8941422E9</v>
      </c>
      <c r="F85" s="51" t="s">
        <v>793</v>
      </c>
      <c r="G85" s="4" t="s">
        <v>415</v>
      </c>
      <c r="H85" s="4" t="s">
        <v>22</v>
      </c>
      <c r="I85" s="4">
        <v>2022.0</v>
      </c>
      <c r="J85" s="53" t="str">
        <f t="shared" si="2"/>
        <v>84AS2PRT2022</v>
      </c>
      <c r="K85" s="54" t="s">
        <v>416</v>
      </c>
      <c r="L85" s="5" t="s">
        <v>24</v>
      </c>
      <c r="M85" s="55" t="s">
        <v>794</v>
      </c>
      <c r="N85" s="4" t="s">
        <v>795</v>
      </c>
      <c r="O85" s="56" t="str">
        <f>HYPERLINK("https://drive.google.com/file/d/1Nb-xLvWHPi2JL18a9eKj4MZQa52nSCYB/view?usp=drivesdk","84AS2PRT2022")</f>
        <v>84AS2PRT2022</v>
      </c>
      <c r="P85" s="4" t="s">
        <v>777</v>
      </c>
    </row>
    <row r="86">
      <c r="A86" s="50">
        <v>85.0</v>
      </c>
      <c r="B86" s="51" t="s">
        <v>796</v>
      </c>
      <c r="C86" s="51" t="str">
        <f t="shared" si="1"/>
        <v>Y Yaswanth Reddy</v>
      </c>
      <c r="D86" s="52" t="s">
        <v>797</v>
      </c>
      <c r="E86" s="51">
        <v>8.68872199E9</v>
      </c>
      <c r="F86" s="51" t="s">
        <v>502</v>
      </c>
      <c r="G86" s="4" t="s">
        <v>415</v>
      </c>
      <c r="H86" s="4" t="s">
        <v>22</v>
      </c>
      <c r="I86" s="4">
        <v>2022.0</v>
      </c>
      <c r="J86" s="53" t="str">
        <f t="shared" si="2"/>
        <v>85AS2PRT2022</v>
      </c>
      <c r="K86" s="54" t="s">
        <v>416</v>
      </c>
      <c r="L86" s="5" t="s">
        <v>24</v>
      </c>
      <c r="M86" s="55" t="s">
        <v>798</v>
      </c>
      <c r="N86" s="4" t="s">
        <v>799</v>
      </c>
      <c r="O86" s="56" t="str">
        <f>HYPERLINK("https://drive.google.com/file/d/10_UnGRu7qTk7Nm1LeJKSP1KwbwBVzgAB/view?usp=drivesdk","85AS2PRT2022")</f>
        <v>85AS2PRT2022</v>
      </c>
      <c r="P86" s="4" t="s">
        <v>777</v>
      </c>
    </row>
    <row r="87">
      <c r="A87" s="50">
        <v>86.0</v>
      </c>
      <c r="B87" s="51" t="s">
        <v>800</v>
      </c>
      <c r="C87" s="51" t="str">
        <f t="shared" si="1"/>
        <v>Sundeep Chand</v>
      </c>
      <c r="D87" s="52" t="s">
        <v>801</v>
      </c>
      <c r="E87" s="51">
        <v>8.249139925E9</v>
      </c>
      <c r="F87" s="51" t="s">
        <v>458</v>
      </c>
      <c r="G87" s="4" t="s">
        <v>415</v>
      </c>
      <c r="H87" s="4" t="s">
        <v>22</v>
      </c>
      <c r="I87" s="4">
        <v>2022.0</v>
      </c>
      <c r="J87" s="53" t="str">
        <f t="shared" si="2"/>
        <v>86AS2PRT2022</v>
      </c>
      <c r="K87" s="54" t="s">
        <v>416</v>
      </c>
      <c r="L87" s="5" t="s">
        <v>24</v>
      </c>
      <c r="M87" s="55" t="s">
        <v>802</v>
      </c>
      <c r="N87" s="4" t="s">
        <v>803</v>
      </c>
      <c r="O87" s="56" t="str">
        <f>HYPERLINK("https://drive.google.com/file/d/1cAA2cJt4abPKdMlKcxyO07sNgqZNKscl/view?usp=drivesdk","86AS2PRT2022")</f>
        <v>86AS2PRT2022</v>
      </c>
      <c r="P87" s="4" t="s">
        <v>804</v>
      </c>
    </row>
    <row r="88">
      <c r="A88" s="50">
        <v>87.0</v>
      </c>
      <c r="B88" s="51" t="s">
        <v>805</v>
      </c>
      <c r="C88" s="51" t="str">
        <f t="shared" si="1"/>
        <v>Maya S Rao</v>
      </c>
      <c r="D88" s="52" t="s">
        <v>806</v>
      </c>
      <c r="E88" s="51">
        <v>7.829808808E9</v>
      </c>
      <c r="F88" s="51" t="s">
        <v>602</v>
      </c>
      <c r="G88" s="4" t="s">
        <v>415</v>
      </c>
      <c r="H88" s="4" t="s">
        <v>22</v>
      </c>
      <c r="I88" s="4">
        <v>2022.0</v>
      </c>
      <c r="J88" s="53" t="str">
        <f t="shared" si="2"/>
        <v>87AS2PRT2022</v>
      </c>
      <c r="K88" s="54" t="s">
        <v>416</v>
      </c>
      <c r="L88" s="5" t="s">
        <v>24</v>
      </c>
      <c r="M88" s="55" t="s">
        <v>807</v>
      </c>
      <c r="N88" s="4" t="s">
        <v>808</v>
      </c>
      <c r="O88" s="56" t="str">
        <f>HYPERLINK("https://drive.google.com/file/d/1XIqTbpiJsenl43X_yCn-MAqY-50QOX6l/view?usp=drivesdk","87AS2PRT2022")</f>
        <v>87AS2PRT2022</v>
      </c>
      <c r="P88" s="4" t="s">
        <v>804</v>
      </c>
    </row>
    <row r="89">
      <c r="A89" s="50">
        <v>88.0</v>
      </c>
      <c r="B89" s="51" t="s">
        <v>809</v>
      </c>
      <c r="C89" s="51" t="str">
        <f t="shared" si="1"/>
        <v>Aditya Bal Gupta</v>
      </c>
      <c r="D89" s="52" t="s">
        <v>810</v>
      </c>
      <c r="E89" s="51">
        <v>9.468157001E9</v>
      </c>
      <c r="F89" s="51" t="s">
        <v>811</v>
      </c>
      <c r="G89" s="4" t="s">
        <v>415</v>
      </c>
      <c r="H89" s="4" t="s">
        <v>22</v>
      </c>
      <c r="I89" s="4">
        <v>2022.0</v>
      </c>
      <c r="J89" s="53" t="str">
        <f t="shared" si="2"/>
        <v>88AS2PRT2022</v>
      </c>
      <c r="K89" s="54" t="s">
        <v>416</v>
      </c>
      <c r="L89" s="5" t="s">
        <v>24</v>
      </c>
      <c r="M89" s="55" t="s">
        <v>812</v>
      </c>
      <c r="N89" s="4" t="s">
        <v>813</v>
      </c>
      <c r="O89" s="56" t="str">
        <f>HYPERLINK("https://drive.google.com/file/d/1m3zmLKL9aKacJkQI2fKiQG6wciIqrCyJ/view?usp=drivesdk","88AS2PRT2022")</f>
        <v>88AS2PRT2022</v>
      </c>
      <c r="P89" s="4" t="s">
        <v>804</v>
      </c>
    </row>
    <row r="90">
      <c r="A90" s="50">
        <v>89.0</v>
      </c>
      <c r="B90" s="51" t="s">
        <v>814</v>
      </c>
      <c r="C90" s="51" t="str">
        <f t="shared" si="1"/>
        <v>Kavali Sri Vyshnavi Devi</v>
      </c>
      <c r="D90" s="52" t="s">
        <v>815</v>
      </c>
      <c r="E90" s="51">
        <v>9.44026546E9</v>
      </c>
      <c r="F90" s="51" t="s">
        <v>502</v>
      </c>
      <c r="G90" s="4" t="s">
        <v>415</v>
      </c>
      <c r="H90" s="4" t="s">
        <v>22</v>
      </c>
      <c r="I90" s="4">
        <v>2022.0</v>
      </c>
      <c r="J90" s="53" t="str">
        <f t="shared" si="2"/>
        <v>89AS2PRT2022</v>
      </c>
      <c r="K90" s="54" t="s">
        <v>416</v>
      </c>
      <c r="L90" s="5" t="s">
        <v>24</v>
      </c>
      <c r="M90" s="55" t="s">
        <v>816</v>
      </c>
      <c r="N90" s="4" t="s">
        <v>817</v>
      </c>
      <c r="O90" s="56" t="str">
        <f>HYPERLINK("https://drive.google.com/file/d/1YsqOgDkYLo7hVjWNssMM-3y2thTuhdJI/view?usp=drivesdk","89AS2PRT2022")</f>
        <v>89AS2PRT2022</v>
      </c>
      <c r="P90" s="4" t="s">
        <v>804</v>
      </c>
    </row>
    <row r="91">
      <c r="A91" s="50">
        <v>90.0</v>
      </c>
      <c r="B91" s="51" t="s">
        <v>818</v>
      </c>
      <c r="C91" s="51" t="str">
        <f t="shared" si="1"/>
        <v>A.Venkata Siva Sai</v>
      </c>
      <c r="D91" s="52" t="s">
        <v>818</v>
      </c>
      <c r="E91" s="51">
        <v>9.542684424E9</v>
      </c>
      <c r="F91" s="51" t="s">
        <v>502</v>
      </c>
      <c r="G91" s="4" t="s">
        <v>415</v>
      </c>
      <c r="H91" s="4" t="s">
        <v>22</v>
      </c>
      <c r="I91" s="4">
        <v>2022.0</v>
      </c>
      <c r="J91" s="53" t="str">
        <f t="shared" si="2"/>
        <v>90AS2PRT2022</v>
      </c>
      <c r="K91" s="54" t="s">
        <v>416</v>
      </c>
      <c r="L91" s="5" t="s">
        <v>24</v>
      </c>
      <c r="M91" s="55" t="s">
        <v>819</v>
      </c>
      <c r="N91" s="4" t="s">
        <v>820</v>
      </c>
      <c r="O91" s="56" t="str">
        <f>HYPERLINK("https://drive.google.com/file/d/1lKFrRkRutH7LcJ4TqlirMUOOu6iwBet6/view?usp=drivesdk","90AS2PRT2022")</f>
        <v>90AS2PRT2022</v>
      </c>
      <c r="P91" s="4" t="s">
        <v>821</v>
      </c>
    </row>
    <row r="92">
      <c r="A92" s="50">
        <v>91.0</v>
      </c>
      <c r="B92" s="51" t="s">
        <v>822</v>
      </c>
      <c r="C92" s="51" t="str">
        <f t="shared" si="1"/>
        <v>Deepamoy Pal</v>
      </c>
      <c r="D92" s="52" t="s">
        <v>823</v>
      </c>
      <c r="E92" s="51">
        <v>8.617290732E9</v>
      </c>
      <c r="F92" s="51" t="s">
        <v>824</v>
      </c>
      <c r="G92" s="4" t="s">
        <v>415</v>
      </c>
      <c r="H92" s="4" t="s">
        <v>22</v>
      </c>
      <c r="I92" s="4">
        <v>2022.0</v>
      </c>
      <c r="J92" s="53" t="str">
        <f t="shared" si="2"/>
        <v>91AS2PRT2022</v>
      </c>
      <c r="K92" s="54" t="s">
        <v>416</v>
      </c>
      <c r="L92" s="5" t="s">
        <v>24</v>
      </c>
      <c r="M92" s="55" t="s">
        <v>825</v>
      </c>
      <c r="N92" s="4" t="s">
        <v>826</v>
      </c>
      <c r="O92" s="56" t="str">
        <f>HYPERLINK("https://drive.google.com/file/d/1zdEtO1G9vs--IDGXTeI3Hlbhpd-2Kjtg/view?usp=drivesdk","91AS2PRT2022")</f>
        <v>91AS2PRT2022</v>
      </c>
      <c r="P92" s="4" t="s">
        <v>821</v>
      </c>
    </row>
    <row r="93">
      <c r="A93" s="50">
        <v>92.0</v>
      </c>
      <c r="B93" s="51" t="s">
        <v>827</v>
      </c>
      <c r="C93" s="51" t="str">
        <f t="shared" si="1"/>
        <v>Deepak Yadav</v>
      </c>
      <c r="D93" s="52" t="s">
        <v>828</v>
      </c>
      <c r="E93" s="51">
        <v>8.529784744E9</v>
      </c>
      <c r="F93" s="51" t="s">
        <v>502</v>
      </c>
      <c r="G93" s="4" t="s">
        <v>415</v>
      </c>
      <c r="H93" s="4" t="s">
        <v>22</v>
      </c>
      <c r="I93" s="4">
        <v>2022.0</v>
      </c>
      <c r="J93" s="53" t="str">
        <f t="shared" si="2"/>
        <v>92AS2PRT2022</v>
      </c>
      <c r="K93" s="54" t="s">
        <v>416</v>
      </c>
      <c r="L93" s="5" t="s">
        <v>24</v>
      </c>
      <c r="M93" s="55" t="s">
        <v>829</v>
      </c>
      <c r="N93" s="4" t="s">
        <v>830</v>
      </c>
      <c r="O93" s="56" t="str">
        <f>HYPERLINK("https://drive.google.com/file/d/1JBLXkvB9z6a7fuUFmV5cclWSDEpHs9wi/view?usp=drivesdk","92AS2PRT2022")</f>
        <v>92AS2PRT2022</v>
      </c>
      <c r="P93" s="4" t="s">
        <v>821</v>
      </c>
    </row>
    <row r="94">
      <c r="A94" s="50">
        <v>93.0</v>
      </c>
      <c r="B94" s="51" t="s">
        <v>831</v>
      </c>
      <c r="C94" s="51" t="str">
        <f t="shared" si="1"/>
        <v>Arun Bhat</v>
      </c>
      <c r="D94" s="52" t="s">
        <v>832</v>
      </c>
      <c r="E94" s="51">
        <v>9.483116501E9</v>
      </c>
      <c r="F94" s="51" t="s">
        <v>502</v>
      </c>
      <c r="G94" s="4" t="s">
        <v>415</v>
      </c>
      <c r="H94" s="4" t="s">
        <v>22</v>
      </c>
      <c r="I94" s="4">
        <v>2022.0</v>
      </c>
      <c r="J94" s="53" t="str">
        <f t="shared" si="2"/>
        <v>93AS2PRT2022</v>
      </c>
      <c r="K94" s="54" t="s">
        <v>416</v>
      </c>
      <c r="L94" s="5" t="s">
        <v>24</v>
      </c>
      <c r="M94" s="55" t="s">
        <v>833</v>
      </c>
      <c r="N94" s="4" t="s">
        <v>834</v>
      </c>
      <c r="O94" s="56" t="str">
        <f>HYPERLINK("https://drive.google.com/file/d/1oQ6uYdnaOsY9HxfEU4nA5l7jbEG4_iEP/view?usp=drivesdk","93AS2PRT2022")</f>
        <v>93AS2PRT2022</v>
      </c>
      <c r="P94" s="4" t="s">
        <v>821</v>
      </c>
    </row>
    <row r="95">
      <c r="A95" s="50">
        <v>94.0</v>
      </c>
      <c r="B95" s="51" t="s">
        <v>835</v>
      </c>
      <c r="C95" s="51" t="str">
        <f t="shared" si="1"/>
        <v>Meghana Sripalle</v>
      </c>
      <c r="D95" s="52" t="s">
        <v>836</v>
      </c>
      <c r="E95" s="51">
        <v>9.398312621E9</v>
      </c>
      <c r="F95" s="51" t="s">
        <v>502</v>
      </c>
      <c r="G95" s="4" t="s">
        <v>415</v>
      </c>
      <c r="H95" s="4" t="s">
        <v>22</v>
      </c>
      <c r="I95" s="4">
        <v>2022.0</v>
      </c>
      <c r="J95" s="53" t="str">
        <f t="shared" si="2"/>
        <v>94AS2PRT2022</v>
      </c>
      <c r="K95" s="54" t="s">
        <v>416</v>
      </c>
      <c r="L95" s="5" t="s">
        <v>24</v>
      </c>
      <c r="M95" s="55" t="s">
        <v>837</v>
      </c>
      <c r="N95" s="4" t="s">
        <v>838</v>
      </c>
      <c r="O95" s="56" t="str">
        <f>HYPERLINK("https://drive.google.com/file/d/1x1oE9w_7KZCFeLw4urdjS3vfHRDgv4xI/view?usp=drivesdk","94AS2PRT2022")</f>
        <v>94AS2PRT2022</v>
      </c>
      <c r="P95" s="4" t="s">
        <v>821</v>
      </c>
    </row>
    <row r="96">
      <c r="A96" s="50">
        <v>95.0</v>
      </c>
      <c r="B96" s="51" t="s">
        <v>839</v>
      </c>
      <c r="C96" s="51" t="str">
        <f t="shared" si="1"/>
        <v>Ujjwal Kumar</v>
      </c>
      <c r="D96" s="52" t="s">
        <v>840</v>
      </c>
      <c r="E96" s="51">
        <v>7.004584511E9</v>
      </c>
      <c r="F96" s="51" t="s">
        <v>841</v>
      </c>
      <c r="G96" s="4" t="s">
        <v>415</v>
      </c>
      <c r="H96" s="4" t="s">
        <v>22</v>
      </c>
      <c r="I96" s="4">
        <v>2022.0</v>
      </c>
      <c r="J96" s="53" t="str">
        <f t="shared" si="2"/>
        <v>95AS2PRT2022</v>
      </c>
      <c r="K96" s="54" t="s">
        <v>416</v>
      </c>
      <c r="L96" s="5" t="s">
        <v>24</v>
      </c>
      <c r="M96" s="55" t="s">
        <v>842</v>
      </c>
      <c r="N96" s="4" t="s">
        <v>843</v>
      </c>
      <c r="O96" s="56" t="str">
        <f>HYPERLINK("https://drive.google.com/file/d/1QpDIHiW6IREmBWoQ9W39r1guyVWVBuSH/view?usp=drivesdk","95AS2PRT2022")</f>
        <v>95AS2PRT2022</v>
      </c>
      <c r="P96" s="4" t="s">
        <v>821</v>
      </c>
    </row>
    <row r="97">
      <c r="A97" s="50">
        <v>96.0</v>
      </c>
      <c r="B97" s="51" t="s">
        <v>844</v>
      </c>
      <c r="C97" s="51" t="str">
        <f t="shared" si="1"/>
        <v>Karthik Raja Anandan</v>
      </c>
      <c r="D97" s="52" t="s">
        <v>845</v>
      </c>
      <c r="E97" s="51">
        <v>8.838113359E9</v>
      </c>
      <c r="F97" s="51" t="s">
        <v>727</v>
      </c>
      <c r="G97" s="4" t="s">
        <v>415</v>
      </c>
      <c r="H97" s="4" t="s">
        <v>22</v>
      </c>
      <c r="I97" s="4">
        <v>2022.0</v>
      </c>
      <c r="J97" s="53" t="str">
        <f t="shared" si="2"/>
        <v>96AS2PRT2022</v>
      </c>
      <c r="K97" s="54" t="s">
        <v>416</v>
      </c>
      <c r="L97" s="5" t="s">
        <v>24</v>
      </c>
      <c r="M97" s="55" t="s">
        <v>846</v>
      </c>
      <c r="N97" s="4" t="s">
        <v>847</v>
      </c>
      <c r="O97" s="56" t="str">
        <f>HYPERLINK("https://drive.google.com/file/d/1UUQQlxNafld3V_FSByKzQYWqdGIzVlHq/view?usp=drivesdk","96AS2PRT2022")</f>
        <v>96AS2PRT2022</v>
      </c>
      <c r="P97" s="4" t="s">
        <v>848</v>
      </c>
    </row>
    <row r="98">
      <c r="A98" s="50">
        <v>97.0</v>
      </c>
      <c r="B98" s="51" t="s">
        <v>849</v>
      </c>
      <c r="C98" s="51" t="str">
        <f t="shared" si="1"/>
        <v>Harshit Mali</v>
      </c>
      <c r="D98" s="52" t="s">
        <v>850</v>
      </c>
      <c r="E98" s="51">
        <v>8.999871344E9</v>
      </c>
      <c r="F98" s="51" t="s">
        <v>851</v>
      </c>
      <c r="G98" s="4" t="s">
        <v>415</v>
      </c>
      <c r="H98" s="4" t="s">
        <v>22</v>
      </c>
      <c r="I98" s="4">
        <v>2022.0</v>
      </c>
      <c r="J98" s="53" t="str">
        <f t="shared" si="2"/>
        <v>97AS2PRT2022</v>
      </c>
      <c r="K98" s="54" t="s">
        <v>416</v>
      </c>
      <c r="L98" s="5" t="s">
        <v>24</v>
      </c>
      <c r="M98" s="55" t="s">
        <v>852</v>
      </c>
      <c r="N98" s="4" t="s">
        <v>853</v>
      </c>
      <c r="O98" s="56" t="str">
        <f>HYPERLINK("https://drive.google.com/file/d/1VDBei7BREyPq7HlO_Ulp9fYuQbr5vgzg/view?usp=drivesdk","97AS2PRT2022")</f>
        <v>97AS2PRT2022</v>
      </c>
      <c r="P98" s="4" t="s">
        <v>848</v>
      </c>
    </row>
    <row r="99">
      <c r="A99" s="50">
        <v>98.0</v>
      </c>
      <c r="B99" s="51" t="s">
        <v>854</v>
      </c>
      <c r="C99" s="51" t="str">
        <f t="shared" si="1"/>
        <v>Anish</v>
      </c>
      <c r="D99" s="52" t="s">
        <v>855</v>
      </c>
      <c r="E99" s="51">
        <v>8.32960901E9</v>
      </c>
      <c r="F99" s="51" t="s">
        <v>851</v>
      </c>
      <c r="G99" s="4" t="s">
        <v>415</v>
      </c>
      <c r="H99" s="4" t="s">
        <v>22</v>
      </c>
      <c r="I99" s="4">
        <v>2022.0</v>
      </c>
      <c r="J99" s="53" t="str">
        <f t="shared" si="2"/>
        <v>98AS2PRT2022</v>
      </c>
      <c r="K99" s="54" t="s">
        <v>416</v>
      </c>
      <c r="L99" s="5" t="s">
        <v>24</v>
      </c>
      <c r="M99" s="55" t="s">
        <v>856</v>
      </c>
      <c r="N99" s="4" t="s">
        <v>857</v>
      </c>
      <c r="O99" s="56" t="str">
        <f>HYPERLINK("https://drive.google.com/file/d/1td1xWZEsVUuoZZ-xMw1gZzCq9TJl4wKP/view?usp=drivesdk","98AS2PRT2022")</f>
        <v>98AS2PRT2022</v>
      </c>
      <c r="P99" s="4" t="s">
        <v>848</v>
      </c>
    </row>
    <row r="100">
      <c r="A100" s="50">
        <v>99.0</v>
      </c>
      <c r="B100" s="51" t="s">
        <v>858</v>
      </c>
      <c r="C100" s="51" t="str">
        <f t="shared" si="1"/>
        <v>Pavan Kumar V Patil</v>
      </c>
      <c r="D100" s="52" t="s">
        <v>69</v>
      </c>
      <c r="E100" s="51">
        <v>9.740776505E9</v>
      </c>
      <c r="F100" s="51" t="s">
        <v>502</v>
      </c>
      <c r="G100" s="4" t="s">
        <v>415</v>
      </c>
      <c r="H100" s="4" t="s">
        <v>22</v>
      </c>
      <c r="I100" s="4">
        <v>2022.0</v>
      </c>
      <c r="J100" s="53" t="str">
        <f t="shared" si="2"/>
        <v>99AS2PRT2022</v>
      </c>
      <c r="K100" s="54" t="s">
        <v>416</v>
      </c>
      <c r="L100" s="5" t="s">
        <v>24</v>
      </c>
      <c r="M100" s="55" t="s">
        <v>859</v>
      </c>
      <c r="N100" s="4" t="s">
        <v>860</v>
      </c>
      <c r="O100" s="56" t="str">
        <f>HYPERLINK("https://drive.google.com/file/d/1TyxhJqpzmboUrCTfa6pMhvLh_lxMhv-t/view?usp=drivesdk","99AS2PRT2022")</f>
        <v>99AS2PRT2022</v>
      </c>
      <c r="P100" s="4" t="s">
        <v>848</v>
      </c>
    </row>
    <row r="101">
      <c r="A101" s="50">
        <v>100.0</v>
      </c>
      <c r="B101" s="51" t="s">
        <v>861</v>
      </c>
      <c r="C101" s="51" t="str">
        <f t="shared" si="1"/>
        <v>Akash Kumbar</v>
      </c>
      <c r="D101" s="52" t="s">
        <v>862</v>
      </c>
      <c r="E101" s="51">
        <v>7.022247514E9</v>
      </c>
      <c r="F101" s="51" t="s">
        <v>863</v>
      </c>
      <c r="G101" s="4" t="s">
        <v>415</v>
      </c>
      <c r="H101" s="4" t="s">
        <v>22</v>
      </c>
      <c r="I101" s="4">
        <v>2022.0</v>
      </c>
      <c r="J101" s="53" t="str">
        <f t="shared" si="2"/>
        <v>100AS2PRT2022</v>
      </c>
      <c r="K101" s="54" t="s">
        <v>416</v>
      </c>
      <c r="L101" s="5" t="s">
        <v>24</v>
      </c>
      <c r="M101" s="55" t="s">
        <v>864</v>
      </c>
      <c r="N101" s="4" t="s">
        <v>865</v>
      </c>
      <c r="O101" s="56" t="str">
        <f>HYPERLINK("https://drive.google.com/file/d/1SqLC0WpYcyG260mxR0OPitPr6N-MR1C6/view?usp=drivesdk","100AS2PRT2022")</f>
        <v>100AS2PRT2022</v>
      </c>
      <c r="P101" s="4" t="s">
        <v>848</v>
      </c>
    </row>
    <row r="102">
      <c r="A102" s="50">
        <v>101.0</v>
      </c>
      <c r="B102" s="51" t="s">
        <v>866</v>
      </c>
      <c r="C102" s="51" t="str">
        <f t="shared" si="1"/>
        <v>Pratik Mamdapure</v>
      </c>
      <c r="D102" s="52" t="s">
        <v>867</v>
      </c>
      <c r="E102" s="51">
        <v>7.767930927E9</v>
      </c>
      <c r="F102" s="51" t="s">
        <v>868</v>
      </c>
      <c r="G102" s="4" t="s">
        <v>415</v>
      </c>
      <c r="H102" s="4" t="s">
        <v>22</v>
      </c>
      <c r="I102" s="4">
        <v>2022.0</v>
      </c>
      <c r="J102" s="53" t="str">
        <f t="shared" si="2"/>
        <v>101AS2PRT2022</v>
      </c>
      <c r="K102" s="54" t="s">
        <v>416</v>
      </c>
      <c r="L102" s="5" t="s">
        <v>24</v>
      </c>
      <c r="M102" s="55" t="s">
        <v>869</v>
      </c>
      <c r="N102" s="4" t="s">
        <v>870</v>
      </c>
      <c r="O102" s="56" t="str">
        <f>HYPERLINK("https://drive.google.com/file/d/14jgaBKN26drI4FqvVbOueSbobI_NkWXd/view?usp=drivesdk","101AS2PRT2022")</f>
        <v>101AS2PRT2022</v>
      </c>
      <c r="P102" s="4" t="s">
        <v>848</v>
      </c>
    </row>
    <row r="103">
      <c r="A103" s="50">
        <v>102.0</v>
      </c>
      <c r="B103" s="51" t="s">
        <v>871</v>
      </c>
      <c r="C103" s="51" t="str">
        <f t="shared" si="1"/>
        <v>Yo Man</v>
      </c>
      <c r="D103" s="52" t="s">
        <v>872</v>
      </c>
      <c r="E103" s="51">
        <v>9.929072706E9</v>
      </c>
      <c r="F103" s="51" t="s">
        <v>502</v>
      </c>
      <c r="G103" s="4" t="s">
        <v>415</v>
      </c>
      <c r="H103" s="4" t="s">
        <v>22</v>
      </c>
      <c r="I103" s="4">
        <v>2022.0</v>
      </c>
      <c r="J103" s="53" t="str">
        <f t="shared" si="2"/>
        <v>102AS2PRT2022</v>
      </c>
      <c r="K103" s="54" t="s">
        <v>416</v>
      </c>
      <c r="L103" s="5" t="s">
        <v>24</v>
      </c>
      <c r="M103" s="55" t="s">
        <v>873</v>
      </c>
      <c r="N103" s="4" t="s">
        <v>874</v>
      </c>
      <c r="O103" s="56" t="str">
        <f>HYPERLINK("https://drive.google.com/file/d/1NcF_WzsMNAUNKoHcBNPHmudYtY7jLrI1/view?usp=drivesdk","102AS2PRT2022")</f>
        <v>102AS2PRT2022</v>
      </c>
      <c r="P103" s="4" t="s">
        <v>875</v>
      </c>
    </row>
    <row r="104">
      <c r="A104" s="50">
        <v>103.0</v>
      </c>
      <c r="B104" s="51" t="s">
        <v>876</v>
      </c>
      <c r="C104" s="51" t="str">
        <f t="shared" si="1"/>
        <v>Belthangady Siddharth Prabhu</v>
      </c>
      <c r="D104" s="52" t="s">
        <v>877</v>
      </c>
      <c r="E104" s="51">
        <v>9.48252342E9</v>
      </c>
      <c r="F104" s="51" t="s">
        <v>502</v>
      </c>
      <c r="G104" s="4" t="s">
        <v>415</v>
      </c>
      <c r="H104" s="4" t="s">
        <v>22</v>
      </c>
      <c r="I104" s="4">
        <v>2022.0</v>
      </c>
      <c r="J104" s="53" t="str">
        <f t="shared" si="2"/>
        <v>103AS2PRT2022</v>
      </c>
      <c r="K104" s="54" t="s">
        <v>416</v>
      </c>
      <c r="L104" s="5" t="s">
        <v>24</v>
      </c>
      <c r="M104" s="55" t="s">
        <v>878</v>
      </c>
      <c r="N104" s="4" t="s">
        <v>879</v>
      </c>
      <c r="O104" s="56" t="str">
        <f>HYPERLINK("https://drive.google.com/file/d/15b1lPpOcEcGy1WLqLIdqS8lyC1-r1avO/view?usp=drivesdk","103AS2PRT2022")</f>
        <v>103AS2PRT2022</v>
      </c>
      <c r="P104" s="4" t="s">
        <v>875</v>
      </c>
    </row>
    <row r="105">
      <c r="A105" s="50">
        <v>104.0</v>
      </c>
      <c r="B105" s="51" t="s">
        <v>880</v>
      </c>
      <c r="C105" s="51" t="str">
        <f t="shared" si="1"/>
        <v>Sourabh Kumar</v>
      </c>
      <c r="D105" s="52" t="s">
        <v>881</v>
      </c>
      <c r="E105" s="51">
        <v>8.969006285E9</v>
      </c>
      <c r="F105" s="51" t="s">
        <v>863</v>
      </c>
      <c r="G105" s="4" t="s">
        <v>415</v>
      </c>
      <c r="H105" s="4" t="s">
        <v>22</v>
      </c>
      <c r="I105" s="4">
        <v>2022.0</v>
      </c>
      <c r="J105" s="53" t="str">
        <f t="shared" si="2"/>
        <v>104AS2PRT2022</v>
      </c>
      <c r="K105" s="54" t="s">
        <v>416</v>
      </c>
      <c r="L105" s="5" t="s">
        <v>24</v>
      </c>
      <c r="M105" s="55" t="s">
        <v>882</v>
      </c>
      <c r="N105" s="4" t="s">
        <v>883</v>
      </c>
      <c r="O105" s="56" t="str">
        <f>HYPERLINK("https://drive.google.com/file/d/1xmRKoS3h5F8tRcb1Zkoc4wGAuvYV43du/view?usp=drivesdk","104AS2PRT2022")</f>
        <v>104AS2PRT2022</v>
      </c>
      <c r="P105" s="4" t="s">
        <v>875</v>
      </c>
    </row>
    <row r="106">
      <c r="A106" s="50">
        <v>105.0</v>
      </c>
      <c r="B106" s="51" t="s">
        <v>884</v>
      </c>
      <c r="C106" s="51" t="str">
        <f t="shared" si="1"/>
        <v>Saatvik</v>
      </c>
      <c r="D106" s="52" t="s">
        <v>885</v>
      </c>
      <c r="E106" s="51">
        <v>8.076815712E9</v>
      </c>
      <c r="F106" s="51" t="s">
        <v>441</v>
      </c>
      <c r="G106" s="4" t="s">
        <v>415</v>
      </c>
      <c r="H106" s="4" t="s">
        <v>22</v>
      </c>
      <c r="I106" s="4">
        <v>2022.0</v>
      </c>
      <c r="J106" s="53" t="str">
        <f t="shared" si="2"/>
        <v>105AS2PRT2022</v>
      </c>
      <c r="K106" s="54" t="s">
        <v>416</v>
      </c>
      <c r="L106" s="5" t="s">
        <v>24</v>
      </c>
      <c r="M106" s="55" t="s">
        <v>886</v>
      </c>
      <c r="N106" s="4" t="s">
        <v>887</v>
      </c>
      <c r="O106" s="56" t="str">
        <f>HYPERLINK("https://drive.google.com/file/d/1dVp64EVKOPZ8XCEifOd0bbGUWsMEd3yS/view?usp=drivesdk","105AS2PRT2022")</f>
        <v>105AS2PRT2022</v>
      </c>
      <c r="P106" s="4" t="s">
        <v>875</v>
      </c>
    </row>
    <row r="107">
      <c r="A107" s="50">
        <v>106.0</v>
      </c>
      <c r="B107" s="51" t="s">
        <v>888</v>
      </c>
      <c r="C107" s="51" t="str">
        <f t="shared" si="1"/>
        <v>Swapnil Tatiya</v>
      </c>
      <c r="D107" s="52" t="s">
        <v>889</v>
      </c>
      <c r="E107" s="51">
        <v>7.019271476E9</v>
      </c>
      <c r="F107" s="51" t="s">
        <v>422</v>
      </c>
      <c r="G107" s="4" t="s">
        <v>415</v>
      </c>
      <c r="H107" s="4" t="s">
        <v>22</v>
      </c>
      <c r="I107" s="4">
        <v>2022.0</v>
      </c>
      <c r="J107" s="53" t="str">
        <f t="shared" si="2"/>
        <v>106AS2PRT2022</v>
      </c>
      <c r="K107" s="54" t="s">
        <v>416</v>
      </c>
      <c r="L107" s="5" t="s">
        <v>24</v>
      </c>
      <c r="M107" s="55" t="s">
        <v>890</v>
      </c>
      <c r="N107" s="4" t="s">
        <v>891</v>
      </c>
      <c r="O107" s="56" t="str">
        <f>HYPERLINK("https://drive.google.com/file/d/1wmCtMGWqcIfVzR82JTZewA8fdYjxMwUT/view?usp=drivesdk","106AS2PRT2022")</f>
        <v>106AS2PRT2022</v>
      </c>
      <c r="P107" s="4" t="s">
        <v>875</v>
      </c>
    </row>
    <row r="108">
      <c r="A108" s="50">
        <v>107.0</v>
      </c>
      <c r="B108" s="51" t="s">
        <v>892</v>
      </c>
      <c r="C108" s="51" t="str">
        <f t="shared" si="1"/>
        <v>Aryan Gupta</v>
      </c>
      <c r="D108" s="52" t="s">
        <v>893</v>
      </c>
      <c r="E108" s="51">
        <v>9.205357183E9</v>
      </c>
      <c r="F108" s="51" t="s">
        <v>894</v>
      </c>
      <c r="G108" s="4" t="s">
        <v>415</v>
      </c>
      <c r="H108" s="4" t="s">
        <v>22</v>
      </c>
      <c r="I108" s="4">
        <v>2022.0</v>
      </c>
      <c r="J108" s="53" t="str">
        <f t="shared" si="2"/>
        <v>107AS2PRT2022</v>
      </c>
      <c r="K108" s="54" t="s">
        <v>416</v>
      </c>
      <c r="L108" s="5" t="s">
        <v>24</v>
      </c>
      <c r="M108" s="55" t="s">
        <v>895</v>
      </c>
      <c r="N108" s="4" t="s">
        <v>896</v>
      </c>
      <c r="O108" s="56" t="str">
        <f>HYPERLINK("https://drive.google.com/file/d/1GSTiiLF_wEjIVC7y4cjIhn9ygSGsT44B/view?usp=drivesdk","107AS2PRT2022")</f>
        <v>107AS2PRT2022</v>
      </c>
      <c r="P108" s="4" t="s">
        <v>897</v>
      </c>
    </row>
    <row r="109">
      <c r="A109" s="50">
        <v>108.0</v>
      </c>
      <c r="B109" s="51" t="s">
        <v>898</v>
      </c>
      <c r="C109" s="51" t="str">
        <f t="shared" si="1"/>
        <v>Aditya Sharan</v>
      </c>
      <c r="D109" s="52" t="s">
        <v>899</v>
      </c>
      <c r="E109" s="51">
        <v>9.821829085E9</v>
      </c>
      <c r="F109" s="51" t="s">
        <v>458</v>
      </c>
      <c r="G109" s="4" t="s">
        <v>415</v>
      </c>
      <c r="H109" s="4" t="s">
        <v>22</v>
      </c>
      <c r="I109" s="4">
        <v>2022.0</v>
      </c>
      <c r="J109" s="53" t="str">
        <f t="shared" si="2"/>
        <v>108AS2PRT2022</v>
      </c>
      <c r="K109" s="54" t="s">
        <v>416</v>
      </c>
      <c r="L109" s="5" t="s">
        <v>24</v>
      </c>
      <c r="M109" s="55" t="s">
        <v>900</v>
      </c>
      <c r="N109" s="4" t="s">
        <v>901</v>
      </c>
      <c r="O109" s="56" t="str">
        <f>HYPERLINK("https://drive.google.com/file/d/1_hU9pqr-3zE6R5AU9LV9cCOOMCkNE4_D/view?usp=drivesdk","108AS2PRT2022")</f>
        <v>108AS2PRT2022</v>
      </c>
      <c r="P109" s="4" t="s">
        <v>897</v>
      </c>
    </row>
    <row r="110">
      <c r="A110" s="50">
        <v>109.0</v>
      </c>
      <c r="B110" s="51" t="s">
        <v>902</v>
      </c>
      <c r="C110" s="51" t="str">
        <f t="shared" si="1"/>
        <v>Sathvik Goud</v>
      </c>
      <c r="D110" s="52" t="s">
        <v>903</v>
      </c>
      <c r="E110" s="51">
        <v>7.013602067E9</v>
      </c>
      <c r="F110" s="51" t="s">
        <v>502</v>
      </c>
      <c r="G110" s="4" t="s">
        <v>415</v>
      </c>
      <c r="H110" s="4" t="s">
        <v>22</v>
      </c>
      <c r="I110" s="4">
        <v>2022.0</v>
      </c>
      <c r="J110" s="53" t="str">
        <f t="shared" si="2"/>
        <v>109AS2PRT2022</v>
      </c>
      <c r="K110" s="54" t="s">
        <v>416</v>
      </c>
      <c r="L110" s="5" t="s">
        <v>24</v>
      </c>
      <c r="M110" s="55" t="s">
        <v>904</v>
      </c>
      <c r="N110" s="4" t="s">
        <v>905</v>
      </c>
      <c r="O110" s="56" t="str">
        <f>HYPERLINK("https://drive.google.com/file/d/10u48ViL6jZruUQ7PHAXOkxJukX-d9RsE/view?usp=drivesdk","109AS2PRT2022")</f>
        <v>109AS2PRT2022</v>
      </c>
      <c r="P110" s="4" t="s">
        <v>897</v>
      </c>
    </row>
    <row r="111">
      <c r="A111" s="50">
        <v>110.0</v>
      </c>
      <c r="B111" s="51" t="s">
        <v>906</v>
      </c>
      <c r="C111" s="51" t="str">
        <f t="shared" si="1"/>
        <v>Rahul</v>
      </c>
      <c r="D111" s="52" t="s">
        <v>907</v>
      </c>
      <c r="E111" s="51">
        <v>9.971101886E9</v>
      </c>
      <c r="F111" s="51" t="s">
        <v>908</v>
      </c>
      <c r="G111" s="4" t="s">
        <v>415</v>
      </c>
      <c r="H111" s="4" t="s">
        <v>22</v>
      </c>
      <c r="I111" s="4">
        <v>2022.0</v>
      </c>
      <c r="J111" s="53" t="str">
        <f t="shared" si="2"/>
        <v>110AS2PRT2022</v>
      </c>
      <c r="K111" s="54" t="s">
        <v>416</v>
      </c>
      <c r="L111" s="5" t="s">
        <v>24</v>
      </c>
      <c r="M111" s="55" t="s">
        <v>909</v>
      </c>
      <c r="N111" s="4" t="s">
        <v>910</v>
      </c>
      <c r="O111" s="56" t="str">
        <f>HYPERLINK("https://drive.google.com/file/d/1ilrmTmI6izDlpE1OUadlHIEL9v5YMFI7/view?usp=drivesdk","110AS2PRT2022")</f>
        <v>110AS2PRT2022</v>
      </c>
      <c r="P111" s="4" t="s">
        <v>897</v>
      </c>
    </row>
    <row r="112">
      <c r="A112" s="50">
        <v>111.0</v>
      </c>
      <c r="B112" s="51" t="s">
        <v>911</v>
      </c>
      <c r="C112" s="51" t="str">
        <f t="shared" si="1"/>
        <v>Kovilapu Karthik</v>
      </c>
      <c r="D112" s="52" t="s">
        <v>912</v>
      </c>
      <c r="E112" s="51">
        <v>9.676218429E9</v>
      </c>
      <c r="F112" s="51" t="s">
        <v>502</v>
      </c>
      <c r="G112" s="4" t="s">
        <v>415</v>
      </c>
      <c r="H112" s="4" t="s">
        <v>22</v>
      </c>
      <c r="I112" s="4">
        <v>2022.0</v>
      </c>
      <c r="J112" s="53" t="str">
        <f t="shared" si="2"/>
        <v>111AS2PRT2022</v>
      </c>
      <c r="K112" s="54" t="s">
        <v>416</v>
      </c>
      <c r="L112" s="5" t="s">
        <v>24</v>
      </c>
      <c r="M112" s="55" t="s">
        <v>913</v>
      </c>
      <c r="N112" s="4" t="s">
        <v>914</v>
      </c>
      <c r="O112" s="56" t="str">
        <f>HYPERLINK("https://drive.google.com/file/d/1OfYKD3jA893K8Nx7l5lQNN3hJYsOLoQu/view?usp=drivesdk","111AS2PRT2022")</f>
        <v>111AS2PRT2022</v>
      </c>
      <c r="P112" s="4" t="s">
        <v>897</v>
      </c>
    </row>
    <row r="113">
      <c r="A113" s="50">
        <v>112.0</v>
      </c>
      <c r="B113" s="51" t="s">
        <v>915</v>
      </c>
      <c r="C113" s="51" t="str">
        <f t="shared" si="1"/>
        <v>Vaibhav Jain</v>
      </c>
      <c r="D113" s="52" t="s">
        <v>916</v>
      </c>
      <c r="E113" s="51">
        <v>9.01523803E9</v>
      </c>
      <c r="F113" s="51" t="s">
        <v>917</v>
      </c>
      <c r="G113" s="4" t="s">
        <v>415</v>
      </c>
      <c r="H113" s="4" t="s">
        <v>22</v>
      </c>
      <c r="I113" s="4">
        <v>2022.0</v>
      </c>
      <c r="J113" s="53" t="str">
        <f t="shared" si="2"/>
        <v>112AS2PRT2022</v>
      </c>
      <c r="K113" s="54" t="s">
        <v>416</v>
      </c>
      <c r="L113" s="5" t="s">
        <v>24</v>
      </c>
      <c r="M113" s="55" t="s">
        <v>918</v>
      </c>
      <c r="N113" s="4" t="s">
        <v>919</v>
      </c>
      <c r="O113" s="56" t="str">
        <f>HYPERLINK("https://drive.google.com/file/d/1JlsAnL7_RfNh0OdGBvwqpYgEMAyumP6Q/view?usp=drivesdk","112AS2PRT2022")</f>
        <v>112AS2PRT2022</v>
      </c>
      <c r="P113" s="4" t="s">
        <v>897</v>
      </c>
    </row>
    <row r="114">
      <c r="A114" s="50">
        <v>113.0</v>
      </c>
      <c r="B114" s="51" t="s">
        <v>920</v>
      </c>
      <c r="C114" s="51" t="str">
        <f t="shared" si="1"/>
        <v>Paras Goyal</v>
      </c>
      <c r="D114" s="52" t="s">
        <v>921</v>
      </c>
      <c r="E114" s="51">
        <v>8.744831672E9</v>
      </c>
      <c r="F114" s="51" t="s">
        <v>917</v>
      </c>
      <c r="G114" s="4" t="s">
        <v>415</v>
      </c>
      <c r="H114" s="4" t="s">
        <v>22</v>
      </c>
      <c r="I114" s="4">
        <v>2022.0</v>
      </c>
      <c r="J114" s="53" t="str">
        <f t="shared" si="2"/>
        <v>113AS2PRT2022</v>
      </c>
      <c r="K114" s="54" t="s">
        <v>416</v>
      </c>
      <c r="L114" s="5" t="s">
        <v>24</v>
      </c>
      <c r="M114" s="55" t="s">
        <v>922</v>
      </c>
      <c r="N114" s="4" t="s">
        <v>923</v>
      </c>
      <c r="O114" s="56" t="str">
        <f>HYPERLINK("https://drive.google.com/file/d/1OsTS5SzFJCHKwSn97MC_V194UqK61902/view?usp=drivesdk","113AS2PRT2022")</f>
        <v>113AS2PRT2022</v>
      </c>
      <c r="P114" s="4" t="s">
        <v>897</v>
      </c>
    </row>
    <row r="115">
      <c r="A115" s="50">
        <v>114.0</v>
      </c>
      <c r="B115" s="51" t="s">
        <v>924</v>
      </c>
      <c r="C115" s="51" t="str">
        <f t="shared" si="1"/>
        <v>No Name</v>
      </c>
      <c r="D115" s="52" t="s">
        <v>925</v>
      </c>
      <c r="E115" s="51">
        <v>9.825011157E9</v>
      </c>
      <c r="F115" s="51" t="s">
        <v>926</v>
      </c>
      <c r="G115" s="4" t="s">
        <v>415</v>
      </c>
      <c r="H115" s="4" t="s">
        <v>22</v>
      </c>
      <c r="I115" s="4">
        <v>2022.0</v>
      </c>
      <c r="J115" s="53" t="str">
        <f t="shared" si="2"/>
        <v>114AS2PRT2022</v>
      </c>
      <c r="K115" s="54" t="s">
        <v>416</v>
      </c>
      <c r="L115" s="5" t="s">
        <v>24</v>
      </c>
      <c r="M115" s="55" t="s">
        <v>927</v>
      </c>
      <c r="N115" s="4" t="s">
        <v>928</v>
      </c>
      <c r="O115" s="56" t="str">
        <f>HYPERLINK("https://drive.google.com/file/d/1R3lx8Llt9AJc2j-njE15hm8suIxPL3UF/view?usp=drivesdk","114AS2PRT2022")</f>
        <v>114AS2PRT2022</v>
      </c>
      <c r="P115" s="4" t="s">
        <v>929</v>
      </c>
    </row>
    <row r="116">
      <c r="A116" s="50">
        <v>115.0</v>
      </c>
      <c r="B116" s="51" t="s">
        <v>930</v>
      </c>
      <c r="C116" s="51" t="str">
        <f t="shared" si="1"/>
        <v>Ashvin Bhat</v>
      </c>
      <c r="D116" s="52" t="s">
        <v>931</v>
      </c>
      <c r="E116" s="51">
        <v>7.337618184E9</v>
      </c>
      <c r="F116" s="51" t="s">
        <v>932</v>
      </c>
      <c r="G116" s="4" t="s">
        <v>415</v>
      </c>
      <c r="H116" s="4" t="s">
        <v>22</v>
      </c>
      <c r="I116" s="4">
        <v>2022.0</v>
      </c>
      <c r="J116" s="53" t="str">
        <f t="shared" si="2"/>
        <v>115AS2PRT2022</v>
      </c>
      <c r="K116" s="54" t="s">
        <v>416</v>
      </c>
      <c r="L116" s="5" t="s">
        <v>24</v>
      </c>
      <c r="M116" s="55" t="s">
        <v>933</v>
      </c>
      <c r="N116" s="4" t="s">
        <v>934</v>
      </c>
      <c r="O116" s="56" t="str">
        <f>HYPERLINK("https://drive.google.com/file/d/1AWSzhb-q_YrT8w7Ht5zkJBBUOpHz3cSW/view?usp=drivesdk","115AS2PRT2022")</f>
        <v>115AS2PRT2022</v>
      </c>
      <c r="P116" s="4" t="s">
        <v>929</v>
      </c>
    </row>
    <row r="117">
      <c r="A117" s="50">
        <v>116.0</v>
      </c>
      <c r="B117" s="51" t="s">
        <v>935</v>
      </c>
      <c r="C117" s="51" t="str">
        <f t="shared" si="1"/>
        <v>Chirag Hegde</v>
      </c>
      <c r="D117" s="52" t="s">
        <v>936</v>
      </c>
      <c r="E117" s="51">
        <v>9.886838417E9</v>
      </c>
      <c r="F117" s="51" t="s">
        <v>932</v>
      </c>
      <c r="G117" s="4" t="s">
        <v>415</v>
      </c>
      <c r="H117" s="4" t="s">
        <v>22</v>
      </c>
      <c r="I117" s="4">
        <v>2022.0</v>
      </c>
      <c r="J117" s="53" t="str">
        <f t="shared" si="2"/>
        <v>116AS2PRT2022</v>
      </c>
      <c r="K117" s="54" t="s">
        <v>416</v>
      </c>
      <c r="L117" s="5" t="s">
        <v>24</v>
      </c>
      <c r="M117" s="55" t="s">
        <v>937</v>
      </c>
      <c r="N117" s="4" t="s">
        <v>938</v>
      </c>
      <c r="O117" s="56" t="str">
        <f>HYPERLINK("https://drive.google.com/file/d/1tgfi3t6GNyLjThwICzN2m5mX2w_YvXIM/view?usp=drivesdk","116AS2PRT2022")</f>
        <v>116AS2PRT2022</v>
      </c>
      <c r="P117" s="4" t="s">
        <v>929</v>
      </c>
    </row>
    <row r="118">
      <c r="A118" s="50">
        <v>117.0</v>
      </c>
      <c r="B118" s="51" t="s">
        <v>939</v>
      </c>
      <c r="C118" s="51" t="str">
        <f t="shared" si="1"/>
        <v>Brijesh Kumar Patel</v>
      </c>
      <c r="D118" s="52" t="s">
        <v>940</v>
      </c>
      <c r="E118" s="51">
        <v>8.840204058E9</v>
      </c>
      <c r="F118" s="51" t="s">
        <v>941</v>
      </c>
      <c r="G118" s="4" t="s">
        <v>415</v>
      </c>
      <c r="H118" s="4" t="s">
        <v>22</v>
      </c>
      <c r="I118" s="4">
        <v>2022.0</v>
      </c>
      <c r="J118" s="53" t="str">
        <f t="shared" si="2"/>
        <v>117AS2PRT2022</v>
      </c>
      <c r="K118" s="54" t="s">
        <v>416</v>
      </c>
      <c r="L118" s="5" t="s">
        <v>24</v>
      </c>
      <c r="M118" s="55" t="s">
        <v>942</v>
      </c>
      <c r="N118" s="4" t="s">
        <v>943</v>
      </c>
      <c r="O118" s="56" t="str">
        <f>HYPERLINK("https://drive.google.com/file/d/1ey6nf8ewc6fMlaqLtpXf0zaWhNn87csu/view?usp=drivesdk","117AS2PRT2022")</f>
        <v>117AS2PRT2022</v>
      </c>
      <c r="P118" s="4" t="s">
        <v>929</v>
      </c>
    </row>
    <row r="119">
      <c r="A119" s="50">
        <v>118.0</v>
      </c>
      <c r="B119" s="51" t="s">
        <v>944</v>
      </c>
      <c r="C119" s="51" t="str">
        <f t="shared" si="1"/>
        <v>Shristi</v>
      </c>
      <c r="D119" s="52" t="s">
        <v>945</v>
      </c>
      <c r="E119" s="51">
        <v>7.061170924E9</v>
      </c>
      <c r="F119" s="51" t="s">
        <v>946</v>
      </c>
      <c r="G119" s="4" t="s">
        <v>415</v>
      </c>
      <c r="H119" s="4" t="s">
        <v>22</v>
      </c>
      <c r="I119" s="4">
        <v>2022.0</v>
      </c>
      <c r="J119" s="53" t="str">
        <f t="shared" si="2"/>
        <v>118AS2PRT2022</v>
      </c>
      <c r="K119" s="54" t="s">
        <v>416</v>
      </c>
      <c r="L119" s="5" t="s">
        <v>24</v>
      </c>
      <c r="M119" s="55" t="s">
        <v>947</v>
      </c>
      <c r="N119" s="4" t="s">
        <v>948</v>
      </c>
      <c r="O119" s="56" t="str">
        <f>HYPERLINK("https://drive.google.com/file/d/1YzyHcSv1W6Tdh38o3E6wf7VQZfE5jk0L/view?usp=drivesdk","118AS2PRT2022")</f>
        <v>118AS2PRT2022</v>
      </c>
      <c r="P119" s="4" t="s">
        <v>949</v>
      </c>
    </row>
    <row r="120">
      <c r="A120" s="50">
        <v>119.0</v>
      </c>
      <c r="B120" s="51" t="s">
        <v>950</v>
      </c>
      <c r="C120" s="51" t="str">
        <f t="shared" si="1"/>
        <v>Adarsh Kumar Mall</v>
      </c>
      <c r="D120" s="52" t="s">
        <v>950</v>
      </c>
      <c r="E120" s="51">
        <v>8.264100579E9</v>
      </c>
      <c r="F120" s="51" t="s">
        <v>502</v>
      </c>
      <c r="G120" s="4" t="s">
        <v>415</v>
      </c>
      <c r="H120" s="4" t="s">
        <v>22</v>
      </c>
      <c r="I120" s="4">
        <v>2022.0</v>
      </c>
      <c r="J120" s="53" t="str">
        <f t="shared" si="2"/>
        <v>119AS2PRT2022</v>
      </c>
      <c r="K120" s="54" t="s">
        <v>416</v>
      </c>
      <c r="L120" s="5" t="s">
        <v>24</v>
      </c>
      <c r="M120" s="55" t="s">
        <v>951</v>
      </c>
      <c r="N120" s="4" t="s">
        <v>952</v>
      </c>
      <c r="O120" s="56" t="str">
        <f>HYPERLINK("https://drive.google.com/file/d/1yFRl-cUqgzEDjgLUk7iPq8pXrIPZi2Hr/view?usp=drivesdk","119AS2PRT2022")</f>
        <v>119AS2PRT2022</v>
      </c>
      <c r="P120" s="4" t="s">
        <v>949</v>
      </c>
    </row>
    <row r="121">
      <c r="A121" s="50">
        <v>120.0</v>
      </c>
      <c r="B121" s="51" t="s">
        <v>953</v>
      </c>
      <c r="C121" s="51" t="str">
        <f t="shared" si="1"/>
        <v>Sairam Kandgule</v>
      </c>
      <c r="D121" s="52" t="s">
        <v>954</v>
      </c>
      <c r="E121" s="51">
        <v>7.416099275E9</v>
      </c>
      <c r="F121" s="51" t="s">
        <v>955</v>
      </c>
      <c r="G121" s="4" t="s">
        <v>415</v>
      </c>
      <c r="H121" s="4" t="s">
        <v>22</v>
      </c>
      <c r="I121" s="4">
        <v>2022.0</v>
      </c>
      <c r="J121" s="53" t="str">
        <f t="shared" si="2"/>
        <v>120AS2PRT2022</v>
      </c>
      <c r="K121" s="54" t="s">
        <v>416</v>
      </c>
      <c r="L121" s="5" t="s">
        <v>24</v>
      </c>
      <c r="M121" s="55" t="s">
        <v>956</v>
      </c>
      <c r="N121" s="4" t="s">
        <v>957</v>
      </c>
      <c r="O121" s="56" t="str">
        <f>HYPERLINK("https://drive.google.com/file/d/1ABH40P0IteB9mc-nHIgtfvG1TIEQk81l/view?usp=drivesdk","120AS2PRT2022")</f>
        <v>120AS2PRT2022</v>
      </c>
      <c r="P121" s="4" t="s">
        <v>949</v>
      </c>
    </row>
    <row r="122">
      <c r="A122" s="50">
        <v>121.0</v>
      </c>
      <c r="B122" s="51" t="s">
        <v>958</v>
      </c>
      <c r="C122" s="51" t="str">
        <f t="shared" si="1"/>
        <v>Karthik Karthi</v>
      </c>
      <c r="D122" s="52" t="s">
        <v>959</v>
      </c>
      <c r="E122" s="51">
        <v>9.663007653E9</v>
      </c>
      <c r="F122" s="51" t="s">
        <v>960</v>
      </c>
      <c r="G122" s="4" t="s">
        <v>415</v>
      </c>
      <c r="H122" s="4" t="s">
        <v>22</v>
      </c>
      <c r="I122" s="4">
        <v>2022.0</v>
      </c>
      <c r="J122" s="53" t="str">
        <f t="shared" si="2"/>
        <v>121AS2PRT2022</v>
      </c>
      <c r="K122" s="54" t="s">
        <v>416</v>
      </c>
      <c r="L122" s="5" t="s">
        <v>24</v>
      </c>
      <c r="M122" s="55" t="s">
        <v>961</v>
      </c>
      <c r="N122" s="4" t="s">
        <v>962</v>
      </c>
      <c r="O122" s="56" t="str">
        <f>HYPERLINK("https://drive.google.com/file/d/1P1SD6u5FeDCmZ5fOpyHnmJ5blxsP8NsB/view?usp=drivesdk","121AS2PRT2022")</f>
        <v>121AS2PRT2022</v>
      </c>
      <c r="P122" s="4" t="s">
        <v>949</v>
      </c>
    </row>
    <row r="123">
      <c r="A123" s="50">
        <v>122.0</v>
      </c>
      <c r="B123" s="51" t="s">
        <v>963</v>
      </c>
      <c r="C123" s="51" t="str">
        <f t="shared" si="1"/>
        <v>Teja Duddupudi</v>
      </c>
      <c r="D123" s="52" t="s">
        <v>964</v>
      </c>
      <c r="E123" s="51">
        <v>9.844485154E9</v>
      </c>
      <c r="F123" s="51" t="s">
        <v>965</v>
      </c>
      <c r="G123" s="4" t="s">
        <v>415</v>
      </c>
      <c r="H123" s="4" t="s">
        <v>22</v>
      </c>
      <c r="I123" s="4">
        <v>2022.0</v>
      </c>
      <c r="J123" s="53" t="str">
        <f t="shared" si="2"/>
        <v>122AS2PRT2022</v>
      </c>
      <c r="K123" s="54" t="s">
        <v>416</v>
      </c>
      <c r="L123" s="5" t="s">
        <v>24</v>
      </c>
      <c r="M123" s="55" t="s">
        <v>966</v>
      </c>
      <c r="N123" s="4" t="s">
        <v>967</v>
      </c>
      <c r="O123" s="56" t="str">
        <f>HYPERLINK("https://drive.google.com/file/d/18TyrBvYuvVkuWS5yBI0qA3B37MiM6tuP/view?usp=drivesdk","122AS2PRT2022")</f>
        <v>122AS2PRT2022</v>
      </c>
      <c r="P123" s="4" t="s">
        <v>949</v>
      </c>
    </row>
    <row r="124">
      <c r="A124" s="50">
        <v>123.0</v>
      </c>
      <c r="B124" s="51" t="s">
        <v>968</v>
      </c>
      <c r="C124" s="51" t="str">
        <f t="shared" si="1"/>
        <v>Vidyasagar Singadi</v>
      </c>
      <c r="D124" s="52" t="s">
        <v>969</v>
      </c>
      <c r="E124" s="51">
        <v>8.310114239E9</v>
      </c>
      <c r="F124" s="51" t="s">
        <v>502</v>
      </c>
      <c r="G124" s="4" t="s">
        <v>415</v>
      </c>
      <c r="H124" s="4" t="s">
        <v>22</v>
      </c>
      <c r="I124" s="4">
        <v>2022.0</v>
      </c>
      <c r="J124" s="53" t="str">
        <f t="shared" si="2"/>
        <v>123AS2PRT2022</v>
      </c>
      <c r="K124" s="54" t="s">
        <v>416</v>
      </c>
      <c r="L124" s="5" t="s">
        <v>24</v>
      </c>
      <c r="M124" s="55" t="s">
        <v>970</v>
      </c>
      <c r="N124" s="4" t="s">
        <v>971</v>
      </c>
      <c r="O124" s="56" t="str">
        <f>HYPERLINK("https://drive.google.com/file/d/1VOAsLyQhXwwNeDOLyFVMeRfAIHv-hF2Q/view?usp=drivesdk","123AS2PRT2022")</f>
        <v>123AS2PRT2022</v>
      </c>
      <c r="P124" s="4" t="s">
        <v>949</v>
      </c>
    </row>
    <row r="125">
      <c r="A125" s="50">
        <v>124.0</v>
      </c>
      <c r="B125" s="51" t="s">
        <v>451</v>
      </c>
      <c r="C125" s="51" t="str">
        <f t="shared" si="1"/>
        <v>Ankit Kumar</v>
      </c>
      <c r="D125" s="52" t="s">
        <v>972</v>
      </c>
      <c r="E125" s="51">
        <v>9.525294729E9</v>
      </c>
      <c r="F125" s="51" t="s">
        <v>973</v>
      </c>
      <c r="G125" s="4" t="s">
        <v>415</v>
      </c>
      <c r="H125" s="4" t="s">
        <v>22</v>
      </c>
      <c r="I125" s="4">
        <v>2022.0</v>
      </c>
      <c r="J125" s="53" t="str">
        <f t="shared" si="2"/>
        <v>124AS2PRT2022</v>
      </c>
      <c r="K125" s="54" t="s">
        <v>416</v>
      </c>
      <c r="L125" s="5" t="s">
        <v>24</v>
      </c>
      <c r="M125" s="55" t="s">
        <v>974</v>
      </c>
      <c r="N125" s="4" t="s">
        <v>975</v>
      </c>
      <c r="O125" s="56" t="str">
        <f>HYPERLINK("https://drive.google.com/file/d/1D-T-e6khDtaHW6QEwR6tCIvfN5VESUBh/view?usp=drivesdk","124AS2PRT2022")</f>
        <v>124AS2PRT2022</v>
      </c>
      <c r="P125" s="4" t="s">
        <v>976</v>
      </c>
    </row>
    <row r="126">
      <c r="A126" s="50">
        <v>125.0</v>
      </c>
      <c r="B126" s="51" t="s">
        <v>977</v>
      </c>
      <c r="C126" s="51" t="str">
        <f t="shared" si="1"/>
        <v>Srinivasan K</v>
      </c>
      <c r="D126" s="52" t="s">
        <v>978</v>
      </c>
      <c r="E126" s="51">
        <v>9.499039525E9</v>
      </c>
      <c r="F126" s="51" t="s">
        <v>793</v>
      </c>
      <c r="G126" s="4" t="s">
        <v>415</v>
      </c>
      <c r="H126" s="4" t="s">
        <v>22</v>
      </c>
      <c r="I126" s="4">
        <v>2022.0</v>
      </c>
      <c r="J126" s="53" t="str">
        <f t="shared" si="2"/>
        <v>125AS2PRT2022</v>
      </c>
      <c r="K126" s="54" t="s">
        <v>416</v>
      </c>
      <c r="L126" s="5" t="s">
        <v>24</v>
      </c>
      <c r="M126" s="55" t="s">
        <v>979</v>
      </c>
      <c r="N126" s="4" t="s">
        <v>980</v>
      </c>
      <c r="O126" s="56" t="str">
        <f>HYPERLINK("https://drive.google.com/file/d/10wJY6JOCuD1FeT-EPkyFs1DBCPbhvDPX/view?usp=drivesdk","125AS2PRT2022")</f>
        <v>125AS2PRT2022</v>
      </c>
      <c r="P126" s="4" t="s">
        <v>976</v>
      </c>
    </row>
    <row r="127">
      <c r="A127" s="50">
        <v>126.0</v>
      </c>
      <c r="B127" s="51" t="s">
        <v>981</v>
      </c>
      <c r="C127" s="51" t="str">
        <f t="shared" si="1"/>
        <v>Ritwik Raj</v>
      </c>
      <c r="D127" s="52" t="s">
        <v>982</v>
      </c>
      <c r="E127" s="51">
        <v>8.986490213E9</v>
      </c>
      <c r="F127" s="51" t="s">
        <v>983</v>
      </c>
      <c r="G127" s="4" t="s">
        <v>415</v>
      </c>
      <c r="H127" s="4" t="s">
        <v>22</v>
      </c>
      <c r="I127" s="4">
        <v>2022.0</v>
      </c>
      <c r="J127" s="53" t="str">
        <f t="shared" si="2"/>
        <v>126AS2PRT2022</v>
      </c>
      <c r="K127" s="54" t="s">
        <v>416</v>
      </c>
      <c r="L127" s="5" t="s">
        <v>24</v>
      </c>
      <c r="M127" s="55" t="s">
        <v>984</v>
      </c>
      <c r="N127" s="4" t="s">
        <v>985</v>
      </c>
      <c r="O127" s="56" t="str">
        <f>HYPERLINK("https://drive.google.com/file/d/1Uv1IZ_MFz2ogReUZ7U7INMEFW3AFV7KW/view?usp=drivesdk","126AS2PRT2022")</f>
        <v>126AS2PRT2022</v>
      </c>
      <c r="P127" s="4" t="s">
        <v>976</v>
      </c>
    </row>
    <row r="128">
      <c r="A128" s="50">
        <v>127.0</v>
      </c>
      <c r="B128" s="51" t="s">
        <v>986</v>
      </c>
      <c r="C128" s="51" t="str">
        <f t="shared" si="1"/>
        <v>Pranav Kumar</v>
      </c>
      <c r="D128" s="52" t="s">
        <v>987</v>
      </c>
      <c r="E128" s="51">
        <v>7.491867182E9</v>
      </c>
      <c r="F128" s="51" t="s">
        <v>988</v>
      </c>
      <c r="G128" s="4" t="s">
        <v>415</v>
      </c>
      <c r="H128" s="4" t="s">
        <v>22</v>
      </c>
      <c r="I128" s="4">
        <v>2022.0</v>
      </c>
      <c r="J128" s="53" t="str">
        <f t="shared" si="2"/>
        <v>127AS2PRT2022</v>
      </c>
      <c r="K128" s="54" t="s">
        <v>416</v>
      </c>
      <c r="L128" s="5" t="s">
        <v>24</v>
      </c>
      <c r="M128" s="55" t="s">
        <v>989</v>
      </c>
      <c r="N128" s="4" t="s">
        <v>990</v>
      </c>
      <c r="O128" s="56" t="str">
        <f>HYPERLINK("https://drive.google.com/file/d/1spOFz_DaGbkuSo32n9qyN7qPUKRRiXFE/view?usp=drivesdk","127AS2PRT2022")</f>
        <v>127AS2PRT2022</v>
      </c>
      <c r="P128" s="4" t="s">
        <v>976</v>
      </c>
    </row>
    <row r="129">
      <c r="A129" s="50">
        <v>128.0</v>
      </c>
      <c r="B129" s="51" t="s">
        <v>991</v>
      </c>
      <c r="C129" s="51" t="str">
        <f t="shared" si="1"/>
        <v>Santhosh D</v>
      </c>
      <c r="D129" s="52" t="s">
        <v>992</v>
      </c>
      <c r="E129" s="51" t="s">
        <v>993</v>
      </c>
      <c r="F129" s="51" t="s">
        <v>994</v>
      </c>
      <c r="G129" s="4" t="s">
        <v>415</v>
      </c>
      <c r="H129" s="4" t="s">
        <v>22</v>
      </c>
      <c r="I129" s="4">
        <v>2022.0</v>
      </c>
      <c r="J129" s="53" t="str">
        <f t="shared" si="2"/>
        <v>128AS2PRT2022</v>
      </c>
      <c r="K129" s="54" t="s">
        <v>416</v>
      </c>
      <c r="L129" s="5" t="s">
        <v>24</v>
      </c>
      <c r="M129" s="55" t="s">
        <v>995</v>
      </c>
      <c r="N129" s="4" t="s">
        <v>996</v>
      </c>
      <c r="O129" s="56" t="str">
        <f>HYPERLINK("https://drive.google.com/file/d/1mKzDxpSyilHbYYmsKyQQN4p3Tm_tkEoI/view?usp=drivesdk","128AS2PRT2022")</f>
        <v>128AS2PRT2022</v>
      </c>
      <c r="P129" s="4" t="s">
        <v>976</v>
      </c>
    </row>
    <row r="130">
      <c r="A130" s="50">
        <v>129.0</v>
      </c>
      <c r="B130" s="51" t="s">
        <v>997</v>
      </c>
      <c r="C130" s="51" t="str">
        <f t="shared" si="1"/>
        <v>Navaneeth Prabha</v>
      </c>
      <c r="D130" s="52" t="s">
        <v>998</v>
      </c>
      <c r="E130" s="51">
        <v>8.086878137E9</v>
      </c>
      <c r="F130" s="51" t="s">
        <v>999</v>
      </c>
      <c r="G130" s="4" t="s">
        <v>415</v>
      </c>
      <c r="H130" s="4" t="s">
        <v>22</v>
      </c>
      <c r="I130" s="4">
        <v>2022.0</v>
      </c>
      <c r="J130" s="53" t="str">
        <f t="shared" si="2"/>
        <v>129AS2PRT2022</v>
      </c>
      <c r="K130" s="54" t="s">
        <v>416</v>
      </c>
      <c r="L130" s="5" t="s">
        <v>24</v>
      </c>
      <c r="M130" s="55" t="s">
        <v>1000</v>
      </c>
      <c r="N130" s="4" t="s">
        <v>1001</v>
      </c>
      <c r="O130" s="56" t="str">
        <f>HYPERLINK("https://drive.google.com/file/d/1rYVUFtNp0YwVSSb5majlj4rIFdpTrjKe/view?usp=drivesdk","129AS2PRT2022")</f>
        <v>129AS2PRT2022</v>
      </c>
      <c r="P130" s="4" t="s">
        <v>976</v>
      </c>
    </row>
    <row r="131">
      <c r="A131" s="50">
        <v>130.0</v>
      </c>
      <c r="B131" s="51" t="s">
        <v>1002</v>
      </c>
      <c r="C131" s="51" t="str">
        <f t="shared" si="1"/>
        <v>Aditi Kaushal</v>
      </c>
      <c r="D131" s="52" t="s">
        <v>1003</v>
      </c>
      <c r="E131" s="51">
        <v>8.318910718E9</v>
      </c>
      <c r="F131" s="51" t="s">
        <v>1004</v>
      </c>
      <c r="G131" s="4" t="s">
        <v>415</v>
      </c>
      <c r="H131" s="4" t="s">
        <v>22</v>
      </c>
      <c r="I131" s="4">
        <v>2022.0</v>
      </c>
      <c r="J131" s="53" t="str">
        <f t="shared" si="2"/>
        <v>130AS2PRT2022</v>
      </c>
      <c r="K131" s="54" t="s">
        <v>416</v>
      </c>
      <c r="L131" s="5" t="s">
        <v>24</v>
      </c>
      <c r="M131" s="55" t="s">
        <v>1005</v>
      </c>
      <c r="N131" s="4" t="s">
        <v>1006</v>
      </c>
      <c r="O131" s="56" t="str">
        <f>HYPERLINK("https://drive.google.com/file/d/1NQINJ7hZnfQXKsYlxugUiQWskxHdItJj/view?usp=drivesdk","130AS2PRT2022")</f>
        <v>130AS2PRT2022</v>
      </c>
      <c r="P131" s="4" t="s">
        <v>564</v>
      </c>
    </row>
    <row r="132">
      <c r="A132" s="50">
        <v>131.0</v>
      </c>
      <c r="B132" s="51" t="s">
        <v>1007</v>
      </c>
      <c r="C132" s="51" t="str">
        <f t="shared" si="1"/>
        <v>Shikhar Mehrotra</v>
      </c>
      <c r="D132" s="52" t="s">
        <v>1008</v>
      </c>
      <c r="E132" s="51">
        <v>8.840527115E9</v>
      </c>
      <c r="F132" s="51" t="s">
        <v>539</v>
      </c>
      <c r="G132" s="4" t="s">
        <v>415</v>
      </c>
      <c r="H132" s="4" t="s">
        <v>22</v>
      </c>
      <c r="I132" s="4">
        <v>2022.0</v>
      </c>
      <c r="J132" s="53" t="str">
        <f t="shared" si="2"/>
        <v>131AS2PRT2022</v>
      </c>
      <c r="K132" s="54" t="s">
        <v>416</v>
      </c>
      <c r="L132" s="5" t="s">
        <v>24</v>
      </c>
      <c r="M132" s="55" t="s">
        <v>1009</v>
      </c>
      <c r="N132" s="4" t="s">
        <v>1010</v>
      </c>
      <c r="O132" s="56" t="str">
        <f>HYPERLINK("https://drive.google.com/file/d/1X3HVKShG88I8zDBE-2b2dyw9JeZkA_5F/view?usp=drivesdk","131AS2PRT2022")</f>
        <v>131AS2PRT2022</v>
      </c>
      <c r="P132" s="4" t="s">
        <v>564</v>
      </c>
    </row>
    <row r="133">
      <c r="A133" s="50">
        <v>132.0</v>
      </c>
      <c r="B133" s="51" t="s">
        <v>1011</v>
      </c>
      <c r="C133" s="51" t="str">
        <f t="shared" si="1"/>
        <v>Anushka Das</v>
      </c>
      <c r="D133" s="52" t="s">
        <v>1012</v>
      </c>
      <c r="E133" s="51">
        <v>7.903716805E9</v>
      </c>
      <c r="F133" s="51" t="s">
        <v>1013</v>
      </c>
      <c r="G133" s="4" t="s">
        <v>415</v>
      </c>
      <c r="H133" s="4" t="s">
        <v>22</v>
      </c>
      <c r="I133" s="4">
        <v>2022.0</v>
      </c>
      <c r="J133" s="53" t="str">
        <f t="shared" si="2"/>
        <v>132AS2PRT2022</v>
      </c>
      <c r="K133" s="54" t="s">
        <v>416</v>
      </c>
      <c r="L133" s="5" t="s">
        <v>24</v>
      </c>
      <c r="M133" s="55" t="s">
        <v>1014</v>
      </c>
      <c r="N133" s="4" t="s">
        <v>1015</v>
      </c>
      <c r="O133" s="56" t="str">
        <f>HYPERLINK("https://drive.google.com/file/d/1PHjDUdg_C1QuCZhrfQb1VEyFojPksheo/view?usp=drivesdk","132AS2PRT2022")</f>
        <v>132AS2PRT2022</v>
      </c>
      <c r="P133" s="4" t="s">
        <v>564</v>
      </c>
    </row>
    <row r="134">
      <c r="A134" s="50">
        <v>133.0</v>
      </c>
      <c r="B134" s="51" t="s">
        <v>1016</v>
      </c>
      <c r="C134" s="51" t="str">
        <f t="shared" si="1"/>
        <v>Ritesh</v>
      </c>
      <c r="D134" s="52" t="s">
        <v>1017</v>
      </c>
      <c r="E134" s="51">
        <v>9.822545666E9</v>
      </c>
      <c r="F134" s="51" t="s">
        <v>1018</v>
      </c>
      <c r="G134" s="4" t="s">
        <v>415</v>
      </c>
      <c r="H134" s="4" t="s">
        <v>22</v>
      </c>
      <c r="I134" s="4">
        <v>2022.0</v>
      </c>
      <c r="J134" s="53" t="str">
        <f t="shared" si="2"/>
        <v>133AS2PRT2022</v>
      </c>
      <c r="K134" s="54" t="s">
        <v>416</v>
      </c>
      <c r="L134" s="5" t="s">
        <v>24</v>
      </c>
      <c r="M134" s="55" t="s">
        <v>1019</v>
      </c>
      <c r="N134" s="4" t="s">
        <v>1020</v>
      </c>
      <c r="O134" s="56" t="str">
        <f>HYPERLINK("https://drive.google.com/file/d/1F2hu0YX23pTsoOjOhv4Ln45iY_46yEBo/view?usp=drivesdk","133AS2PRT2022")</f>
        <v>133AS2PRT2022</v>
      </c>
      <c r="P134" s="4" t="s">
        <v>564</v>
      </c>
    </row>
    <row r="135">
      <c r="A135" s="50">
        <v>134.0</v>
      </c>
      <c r="B135" s="51" t="s">
        <v>1021</v>
      </c>
      <c r="C135" s="51" t="str">
        <f t="shared" si="1"/>
        <v>Sak</v>
      </c>
      <c r="D135" s="52" t="s">
        <v>1022</v>
      </c>
      <c r="E135" s="51">
        <v>9.158587258E9</v>
      </c>
      <c r="F135" s="51" t="s">
        <v>1023</v>
      </c>
      <c r="G135" s="4" t="s">
        <v>415</v>
      </c>
      <c r="H135" s="4" t="s">
        <v>22</v>
      </c>
      <c r="I135" s="4">
        <v>2022.0</v>
      </c>
      <c r="J135" s="53" t="str">
        <f t="shared" si="2"/>
        <v>134AS2PRT2022</v>
      </c>
      <c r="K135" s="54" t="s">
        <v>416</v>
      </c>
      <c r="L135" s="5" t="s">
        <v>24</v>
      </c>
      <c r="M135" s="55" t="s">
        <v>1024</v>
      </c>
      <c r="N135" s="4" t="s">
        <v>1025</v>
      </c>
      <c r="O135" s="56" t="str">
        <f>HYPERLINK("https://drive.google.com/file/d/1AVjkE13PCbRsnH5LdwJPVPUW4AiT9uo3/view?usp=drivesdk","134AS2PRT2022")</f>
        <v>134AS2PRT2022</v>
      </c>
      <c r="P135" s="4" t="s">
        <v>564</v>
      </c>
    </row>
    <row r="136">
      <c r="A136" s="50">
        <v>135.0</v>
      </c>
      <c r="B136" s="51" t="s">
        <v>1026</v>
      </c>
      <c r="C136" s="51" t="str">
        <f t="shared" si="1"/>
        <v>Maninder Singh</v>
      </c>
      <c r="D136" s="52" t="s">
        <v>1027</v>
      </c>
      <c r="E136" s="51">
        <v>9.81544322E9</v>
      </c>
      <c r="F136" s="51" t="s">
        <v>1028</v>
      </c>
      <c r="G136" s="4" t="s">
        <v>415</v>
      </c>
      <c r="H136" s="4" t="s">
        <v>22</v>
      </c>
      <c r="I136" s="4">
        <v>2022.0</v>
      </c>
      <c r="J136" s="53" t="str">
        <f t="shared" si="2"/>
        <v>135AS2PRT2022</v>
      </c>
      <c r="K136" s="54" t="s">
        <v>416</v>
      </c>
      <c r="L136" s="5" t="s">
        <v>24</v>
      </c>
      <c r="M136" s="55" t="s">
        <v>1029</v>
      </c>
      <c r="N136" s="4" t="s">
        <v>1030</v>
      </c>
      <c r="O136" s="56" t="str">
        <f>HYPERLINK("https://drive.google.com/file/d/1IsbyF2kF4nafTy9hk46gUutBw3b0Suv0/view?usp=drivesdk","135AS2PRT2022")</f>
        <v>135AS2PRT2022</v>
      </c>
      <c r="P136" s="4" t="s">
        <v>591</v>
      </c>
    </row>
    <row r="137">
      <c r="A137" s="50">
        <v>136.0</v>
      </c>
      <c r="B137" s="51" t="s">
        <v>1031</v>
      </c>
      <c r="C137" s="51" t="str">
        <f t="shared" si="1"/>
        <v>Surajit@2003</v>
      </c>
      <c r="D137" s="52" t="s">
        <v>1032</v>
      </c>
      <c r="E137" s="51">
        <v>6.295969437E9</v>
      </c>
      <c r="F137" s="51" t="s">
        <v>1033</v>
      </c>
      <c r="G137" s="4" t="s">
        <v>415</v>
      </c>
      <c r="H137" s="4" t="s">
        <v>22</v>
      </c>
      <c r="I137" s="4">
        <v>2022.0</v>
      </c>
      <c r="J137" s="53" t="str">
        <f t="shared" si="2"/>
        <v>136AS2PRT2022</v>
      </c>
      <c r="K137" s="54" t="s">
        <v>416</v>
      </c>
      <c r="L137" s="5" t="s">
        <v>24</v>
      </c>
      <c r="M137" s="55" t="s">
        <v>1034</v>
      </c>
      <c r="N137" s="4" t="s">
        <v>1035</v>
      </c>
      <c r="O137" s="56" t="str">
        <f>HYPERLINK("https://drive.google.com/file/d/1tUby_89Z2QAUWz5P3oLwEwqshp5cXMYX/view?usp=drivesdk","136AS2PRT2022")</f>
        <v>136AS2PRT2022</v>
      </c>
      <c r="P137" s="4" t="s">
        <v>591</v>
      </c>
    </row>
    <row r="138">
      <c r="A138" s="50">
        <v>137.0</v>
      </c>
      <c r="B138" s="51" t="s">
        <v>1036</v>
      </c>
      <c r="C138" s="51" t="str">
        <f t="shared" si="1"/>
        <v>Vishnu Tejesh Movva</v>
      </c>
      <c r="D138" s="52" t="s">
        <v>1037</v>
      </c>
      <c r="E138" s="51">
        <v>8.181975999E9</v>
      </c>
      <c r="F138" s="51" t="s">
        <v>571</v>
      </c>
      <c r="G138" s="4" t="s">
        <v>415</v>
      </c>
      <c r="H138" s="4" t="s">
        <v>22</v>
      </c>
      <c r="I138" s="4">
        <v>2022.0</v>
      </c>
      <c r="J138" s="53" t="str">
        <f t="shared" si="2"/>
        <v>137AS2PRT2022</v>
      </c>
      <c r="K138" s="54" t="s">
        <v>416</v>
      </c>
      <c r="L138" s="5" t="s">
        <v>24</v>
      </c>
      <c r="M138" s="55" t="s">
        <v>1038</v>
      </c>
      <c r="N138" s="4" t="s">
        <v>1039</v>
      </c>
      <c r="O138" s="56" t="str">
        <f>HYPERLINK("https://drive.google.com/file/d/1dS5kc0koHEPNX-J5ALjJ4UayRgKkWlVT/view?usp=drivesdk","137AS2PRT2022")</f>
        <v>137AS2PRT2022</v>
      </c>
      <c r="P138" s="4" t="s">
        <v>591</v>
      </c>
    </row>
    <row r="139">
      <c r="A139" s="50">
        <v>138.0</v>
      </c>
      <c r="B139" s="51" t="s">
        <v>1040</v>
      </c>
      <c r="C139" s="51" t="str">
        <f t="shared" si="1"/>
        <v>Kartikey Sharma</v>
      </c>
      <c r="D139" s="52" t="s">
        <v>1041</v>
      </c>
      <c r="E139" s="51">
        <v>8.384078124E9</v>
      </c>
      <c r="F139" s="51" t="s">
        <v>571</v>
      </c>
      <c r="G139" s="4" t="s">
        <v>415</v>
      </c>
      <c r="H139" s="4" t="s">
        <v>22</v>
      </c>
      <c r="I139" s="4">
        <v>2022.0</v>
      </c>
      <c r="J139" s="53" t="str">
        <f t="shared" si="2"/>
        <v>138AS2PRT2022</v>
      </c>
      <c r="K139" s="54" t="s">
        <v>416</v>
      </c>
      <c r="L139" s="5" t="s">
        <v>24</v>
      </c>
      <c r="M139" s="55" t="s">
        <v>1042</v>
      </c>
      <c r="N139" s="4" t="s">
        <v>1043</v>
      </c>
      <c r="O139" s="56" t="str">
        <f>HYPERLINK("https://drive.google.com/file/d/1rLN3LmSHUsj4cjeQUpbyaynEnpTMRLbu/view?usp=drivesdk","138AS2PRT2022")</f>
        <v>138AS2PRT2022</v>
      </c>
      <c r="P139" s="4" t="s">
        <v>591</v>
      </c>
    </row>
    <row r="140">
      <c r="A140" s="50">
        <v>139.0</v>
      </c>
      <c r="B140" s="51" t="s">
        <v>1044</v>
      </c>
      <c r="C140" s="51" t="str">
        <f t="shared" si="1"/>
        <v>Kakateeya Sai Varun,1602 20 748 041</v>
      </c>
      <c r="D140" s="52" t="s">
        <v>1045</v>
      </c>
      <c r="E140" s="51">
        <v>8.096150904E9</v>
      </c>
      <c r="F140" s="51" t="s">
        <v>1046</v>
      </c>
      <c r="G140" s="4" t="s">
        <v>415</v>
      </c>
      <c r="H140" s="4" t="s">
        <v>22</v>
      </c>
      <c r="I140" s="4">
        <v>2022.0</v>
      </c>
      <c r="J140" s="53" t="str">
        <f t="shared" si="2"/>
        <v>139AS2PRT2022</v>
      </c>
      <c r="K140" s="54" t="s">
        <v>416</v>
      </c>
      <c r="L140" s="5" t="s">
        <v>24</v>
      </c>
      <c r="M140" s="55" t="s">
        <v>1047</v>
      </c>
      <c r="N140" s="4" t="s">
        <v>1048</v>
      </c>
      <c r="O140" s="56" t="str">
        <f>HYPERLINK("https://drive.google.com/file/d/1AYr6EKDkW9qMS-urDM6iLS_FslEpVE4A/view?usp=drivesdk","139AS2PRT2022")</f>
        <v>139AS2PRT2022</v>
      </c>
      <c r="P140" s="4" t="s">
        <v>591</v>
      </c>
    </row>
    <row r="141">
      <c r="A141" s="50">
        <v>140.0</v>
      </c>
      <c r="B141" s="51" t="s">
        <v>1049</v>
      </c>
      <c r="C141" s="51" t="str">
        <f t="shared" si="1"/>
        <v>Bhavani Am</v>
      </c>
      <c r="D141" s="52" t="s">
        <v>1050</v>
      </c>
      <c r="E141" s="51">
        <v>9.108696488E9</v>
      </c>
      <c r="F141" s="51" t="s">
        <v>502</v>
      </c>
      <c r="G141" s="4" t="s">
        <v>415</v>
      </c>
      <c r="H141" s="4" t="s">
        <v>22</v>
      </c>
      <c r="I141" s="4">
        <v>2022.0</v>
      </c>
      <c r="J141" s="53" t="str">
        <f t="shared" si="2"/>
        <v>140AS2PRT2022</v>
      </c>
      <c r="K141" s="54" t="s">
        <v>416</v>
      </c>
      <c r="L141" s="5" t="s">
        <v>24</v>
      </c>
      <c r="M141" s="55" t="s">
        <v>1051</v>
      </c>
      <c r="N141" s="4" t="s">
        <v>1052</v>
      </c>
      <c r="O141" s="56" t="str">
        <f>HYPERLINK("https://drive.google.com/file/d/1Bgq-60dQv2TeFhgz7g-rjAUXG6e_cg0_/view?usp=drivesdk","140AS2PRT2022")</f>
        <v>140AS2PRT2022</v>
      </c>
      <c r="P141" s="4" t="s">
        <v>591</v>
      </c>
    </row>
    <row r="142">
      <c r="A142" s="50">
        <v>141.0</v>
      </c>
      <c r="B142" s="51" t="s">
        <v>1053</v>
      </c>
      <c r="C142" s="51" t="str">
        <f t="shared" si="1"/>
        <v>W Prince L</v>
      </c>
      <c r="D142" s="52" t="s">
        <v>1054</v>
      </c>
      <c r="E142" s="51">
        <v>7.767955837E9</v>
      </c>
      <c r="F142" s="51" t="s">
        <v>1055</v>
      </c>
      <c r="G142" s="4" t="s">
        <v>415</v>
      </c>
      <c r="H142" s="4" t="s">
        <v>22</v>
      </c>
      <c r="I142" s="4">
        <v>2022.0</v>
      </c>
      <c r="J142" s="53" t="str">
        <f t="shared" si="2"/>
        <v>141AS2PRT2022</v>
      </c>
      <c r="K142" s="54" t="s">
        <v>416</v>
      </c>
      <c r="L142" s="5" t="s">
        <v>24</v>
      </c>
      <c r="M142" s="55" t="s">
        <v>1056</v>
      </c>
      <c r="N142" s="4" t="s">
        <v>1057</v>
      </c>
      <c r="O142" s="56" t="str">
        <f>HYPERLINK("https://drive.google.com/file/d/1cqZmh24fNAHg1bd77ByPwYKd9LPzdK_A/view?usp=drivesdk","141AS2PRT2022")</f>
        <v>141AS2PRT2022</v>
      </c>
      <c r="P142" s="4" t="s">
        <v>617</v>
      </c>
    </row>
    <row r="143">
      <c r="A143" s="50">
        <v>142.0</v>
      </c>
      <c r="B143" s="51" t="s">
        <v>1058</v>
      </c>
      <c r="C143" s="51" t="str">
        <f t="shared" si="1"/>
        <v>Shreya</v>
      </c>
      <c r="D143" s="52" t="s">
        <v>1059</v>
      </c>
      <c r="E143" s="51">
        <v>7.251083279E9</v>
      </c>
      <c r="F143" s="51" t="s">
        <v>1060</v>
      </c>
      <c r="G143" s="4" t="s">
        <v>415</v>
      </c>
      <c r="H143" s="4" t="s">
        <v>22</v>
      </c>
      <c r="I143" s="4">
        <v>2022.0</v>
      </c>
      <c r="J143" s="53" t="str">
        <f t="shared" si="2"/>
        <v>142AS2PRT2022</v>
      </c>
      <c r="K143" s="54" t="s">
        <v>416</v>
      </c>
      <c r="L143" s="5" t="s">
        <v>24</v>
      </c>
      <c r="M143" s="55" t="s">
        <v>1061</v>
      </c>
      <c r="N143" s="4" t="s">
        <v>1062</v>
      </c>
      <c r="O143" s="56" t="str">
        <f>HYPERLINK("https://drive.google.com/file/d/1qkZpXKMDkG9bcJhwQBqwBQFMZNhcAiB8/view?usp=drivesdk","142AS2PRT2022")</f>
        <v>142AS2PRT2022</v>
      </c>
      <c r="P143" s="4" t="s">
        <v>617</v>
      </c>
    </row>
    <row r="144">
      <c r="A144" s="50">
        <v>143.0</v>
      </c>
      <c r="B144" s="51" t="s">
        <v>1063</v>
      </c>
      <c r="C144" s="51" t="str">
        <f t="shared" si="1"/>
        <v>Samay Varshney</v>
      </c>
      <c r="D144" s="52" t="s">
        <v>1064</v>
      </c>
      <c r="E144" s="51">
        <v>9.354376887E9</v>
      </c>
      <c r="F144" s="51" t="s">
        <v>1065</v>
      </c>
      <c r="G144" s="4" t="s">
        <v>415</v>
      </c>
      <c r="H144" s="4" t="s">
        <v>22</v>
      </c>
      <c r="I144" s="4">
        <v>2022.0</v>
      </c>
      <c r="J144" s="53" t="str">
        <f t="shared" si="2"/>
        <v>143AS2PRT2022</v>
      </c>
      <c r="K144" s="54" t="s">
        <v>416</v>
      </c>
      <c r="L144" s="5" t="s">
        <v>24</v>
      </c>
      <c r="M144" s="55" t="s">
        <v>1066</v>
      </c>
      <c r="N144" s="4" t="s">
        <v>1067</v>
      </c>
      <c r="O144" s="56" t="str">
        <f>HYPERLINK("https://drive.google.com/file/d/1ndF6KXBrSkDP0rwuk4K3eLA7qQelHyo-/view?usp=drivesdk","143AS2PRT2022")</f>
        <v>143AS2PRT2022</v>
      </c>
      <c r="P144" s="4" t="s">
        <v>617</v>
      </c>
    </row>
    <row r="145">
      <c r="A145" s="50">
        <v>144.0</v>
      </c>
      <c r="B145" s="51" t="s">
        <v>1068</v>
      </c>
      <c r="C145" s="51" t="str">
        <f t="shared" si="1"/>
        <v>Vasu Bansal</v>
      </c>
      <c r="D145" s="52" t="s">
        <v>1069</v>
      </c>
      <c r="E145" s="51">
        <v>9.041190009E9</v>
      </c>
      <c r="F145" s="51" t="s">
        <v>811</v>
      </c>
      <c r="G145" s="4" t="s">
        <v>415</v>
      </c>
      <c r="H145" s="4" t="s">
        <v>22</v>
      </c>
      <c r="I145" s="4">
        <v>2022.0</v>
      </c>
      <c r="J145" s="53" t="str">
        <f t="shared" si="2"/>
        <v>144AS2PRT2022</v>
      </c>
      <c r="K145" s="54" t="s">
        <v>416</v>
      </c>
      <c r="L145" s="5" t="s">
        <v>24</v>
      </c>
      <c r="M145" s="55" t="s">
        <v>1070</v>
      </c>
      <c r="N145" s="4" t="s">
        <v>1071</v>
      </c>
      <c r="O145" s="56" t="str">
        <f>HYPERLINK("https://drive.google.com/file/d/1tFHGi588dX_MByor-Mgg8x1rHOWxypvw/view?usp=drivesdk","144AS2PRT2022")</f>
        <v>144AS2PRT2022</v>
      </c>
      <c r="P145" s="4" t="s">
        <v>617</v>
      </c>
    </row>
    <row r="146">
      <c r="A146" s="50">
        <v>145.0</v>
      </c>
      <c r="B146" s="51" t="s">
        <v>1072</v>
      </c>
      <c r="C146" s="51" t="str">
        <f t="shared" si="1"/>
        <v>Vishnusai Janjanam</v>
      </c>
      <c r="D146" s="52" t="s">
        <v>1073</v>
      </c>
      <c r="E146" s="51">
        <v>8.849554358E9</v>
      </c>
      <c r="F146" s="51" t="s">
        <v>811</v>
      </c>
      <c r="G146" s="4" t="s">
        <v>415</v>
      </c>
      <c r="H146" s="4" t="s">
        <v>22</v>
      </c>
      <c r="I146" s="4">
        <v>2022.0</v>
      </c>
      <c r="J146" s="53" t="str">
        <f t="shared" si="2"/>
        <v>145AS2PRT2022</v>
      </c>
      <c r="K146" s="54" t="s">
        <v>416</v>
      </c>
      <c r="L146" s="5" t="s">
        <v>24</v>
      </c>
      <c r="M146" s="55" t="s">
        <v>1074</v>
      </c>
      <c r="N146" s="4" t="s">
        <v>1075</v>
      </c>
      <c r="O146" s="56" t="str">
        <f>HYPERLINK("https://drive.google.com/file/d/1cspbS1sWmhIB1CNlReZI1jzGpE9icpWA/view?usp=drivesdk","145AS2PRT2022")</f>
        <v>145AS2PRT2022</v>
      </c>
      <c r="P146" s="4" t="s">
        <v>617</v>
      </c>
    </row>
    <row r="147">
      <c r="A147" s="50">
        <v>146.0</v>
      </c>
      <c r="B147" s="51" t="s">
        <v>1076</v>
      </c>
      <c r="C147" s="51" t="str">
        <f t="shared" si="1"/>
        <v>Ritika Shishodia</v>
      </c>
      <c r="D147" s="52" t="s">
        <v>1077</v>
      </c>
      <c r="E147" s="51">
        <v>7.456066589E9</v>
      </c>
      <c r="F147" s="51" t="s">
        <v>1078</v>
      </c>
      <c r="G147" s="4" t="s">
        <v>415</v>
      </c>
      <c r="H147" s="4" t="s">
        <v>22</v>
      </c>
      <c r="I147" s="4">
        <v>2022.0</v>
      </c>
      <c r="J147" s="53" t="str">
        <f t="shared" si="2"/>
        <v>146AS2PRT2022</v>
      </c>
      <c r="K147" s="54" t="s">
        <v>416</v>
      </c>
      <c r="L147" s="5" t="s">
        <v>24</v>
      </c>
      <c r="M147" s="55" t="s">
        <v>1079</v>
      </c>
      <c r="N147" s="4" t="s">
        <v>1080</v>
      </c>
      <c r="O147" s="56" t="str">
        <f>HYPERLINK("https://drive.google.com/file/d/1Lfy6npxBc_G7DG8j9WY_T2btVqO1yGda/view?usp=drivesdk","146AS2PRT2022")</f>
        <v>146AS2PRT2022</v>
      </c>
      <c r="P147" s="4" t="s">
        <v>617</v>
      </c>
    </row>
    <row r="148">
      <c r="A148" s="50">
        <v>147.0</v>
      </c>
      <c r="B148" s="51" t="s">
        <v>1081</v>
      </c>
      <c r="C148" s="51" t="str">
        <f t="shared" si="1"/>
        <v>Pranjul Mishra</v>
      </c>
      <c r="D148" s="52" t="s">
        <v>1082</v>
      </c>
      <c r="E148" s="51" t="s">
        <v>1083</v>
      </c>
      <c r="F148" s="51" t="s">
        <v>1084</v>
      </c>
      <c r="G148" s="4" t="s">
        <v>415</v>
      </c>
      <c r="H148" s="4" t="s">
        <v>22</v>
      </c>
      <c r="I148" s="4">
        <v>2022.0</v>
      </c>
      <c r="J148" s="53" t="str">
        <f t="shared" si="2"/>
        <v>147AS2PRT2022</v>
      </c>
      <c r="K148" s="54" t="s">
        <v>416</v>
      </c>
      <c r="L148" s="5" t="s">
        <v>24</v>
      </c>
      <c r="M148" s="55" t="s">
        <v>1085</v>
      </c>
      <c r="N148" s="4" t="s">
        <v>1086</v>
      </c>
      <c r="O148" s="56" t="str">
        <f>HYPERLINK("https://drive.google.com/file/d/1l3ucWHoc6OUKAKO1W2oQggW5BhHYLHfu/view?usp=drivesdk","147AS2PRT2022")</f>
        <v>147AS2PRT2022</v>
      </c>
      <c r="P148" s="4" t="s">
        <v>639</v>
      </c>
    </row>
    <row r="149">
      <c r="A149" s="50">
        <v>148.0</v>
      </c>
      <c r="B149" s="51" t="s">
        <v>1087</v>
      </c>
      <c r="C149" s="51" t="str">
        <f t="shared" si="1"/>
        <v>Pavanitha</v>
      </c>
      <c r="D149" s="52" t="s">
        <v>1088</v>
      </c>
      <c r="E149" s="51">
        <v>9.390349252E9</v>
      </c>
      <c r="F149" s="51" t="s">
        <v>502</v>
      </c>
      <c r="G149" s="4" t="s">
        <v>415</v>
      </c>
      <c r="H149" s="4" t="s">
        <v>22</v>
      </c>
      <c r="I149" s="4">
        <v>2022.0</v>
      </c>
      <c r="J149" s="53" t="str">
        <f t="shared" si="2"/>
        <v>148AS2PRT2022</v>
      </c>
      <c r="K149" s="54" t="s">
        <v>416</v>
      </c>
      <c r="L149" s="5" t="s">
        <v>24</v>
      </c>
      <c r="M149" s="55" t="s">
        <v>1089</v>
      </c>
      <c r="N149" s="4" t="s">
        <v>1090</v>
      </c>
      <c r="O149" s="56" t="str">
        <f>HYPERLINK("https://drive.google.com/file/d/1bvSWlhOwMXJqqaPX72hkD09xh8kyrWGo/view?usp=drivesdk","148AS2PRT2022")</f>
        <v>148AS2PRT2022</v>
      </c>
      <c r="P149" s="4" t="s">
        <v>639</v>
      </c>
    </row>
    <row r="150">
      <c r="A150" s="50">
        <v>149.0</v>
      </c>
      <c r="B150" s="51" t="s">
        <v>1091</v>
      </c>
      <c r="C150" s="51" t="str">
        <f t="shared" si="1"/>
        <v>64_ Vikash Ranjan</v>
      </c>
      <c r="D150" s="52" t="s">
        <v>1092</v>
      </c>
      <c r="E150" s="51">
        <v>7.541058925E9</v>
      </c>
      <c r="F150" s="51" t="s">
        <v>1093</v>
      </c>
      <c r="G150" s="4" t="s">
        <v>415</v>
      </c>
      <c r="H150" s="4" t="s">
        <v>22</v>
      </c>
      <c r="I150" s="4">
        <v>2022.0</v>
      </c>
      <c r="J150" s="53" t="str">
        <f t="shared" si="2"/>
        <v>149AS2PRT2022</v>
      </c>
      <c r="K150" s="54" t="s">
        <v>416</v>
      </c>
      <c r="L150" s="5" t="s">
        <v>24</v>
      </c>
      <c r="M150" s="55" t="s">
        <v>1094</v>
      </c>
      <c r="N150" s="4" t="s">
        <v>1095</v>
      </c>
      <c r="O150" s="56" t="str">
        <f>HYPERLINK("https://drive.google.com/file/d/1HaWw8Z_xAQYAhky1YwEcWsm4zm6muNct/view?usp=drivesdk","149AS2PRT2022")</f>
        <v>149AS2PRT2022</v>
      </c>
      <c r="P150" s="4" t="s">
        <v>639</v>
      </c>
    </row>
    <row r="151">
      <c r="A151" s="50">
        <v>150.0</v>
      </c>
      <c r="B151" s="51" t="s">
        <v>1096</v>
      </c>
      <c r="C151" s="51" t="str">
        <f t="shared" si="1"/>
        <v>Shahil Patel</v>
      </c>
      <c r="D151" s="52" t="s">
        <v>1097</v>
      </c>
      <c r="E151" s="51">
        <v>9.723011426E9</v>
      </c>
      <c r="F151" s="51" t="s">
        <v>502</v>
      </c>
      <c r="G151" s="4" t="s">
        <v>415</v>
      </c>
      <c r="H151" s="4" t="s">
        <v>22</v>
      </c>
      <c r="I151" s="4">
        <v>2022.0</v>
      </c>
      <c r="J151" s="53" t="str">
        <f t="shared" si="2"/>
        <v>150AS2PRT2022</v>
      </c>
      <c r="K151" s="54" t="s">
        <v>416</v>
      </c>
      <c r="L151" s="5" t="s">
        <v>24</v>
      </c>
      <c r="M151" s="55" t="s">
        <v>1098</v>
      </c>
      <c r="N151" s="4" t="s">
        <v>1099</v>
      </c>
      <c r="O151" s="56" t="str">
        <f>HYPERLINK("https://drive.google.com/file/d/1pxjRdbLxqP32bf1BPYzjQKGBf2_dpTSF/view?usp=drivesdk","150AS2PRT2022")</f>
        <v>150AS2PRT2022</v>
      </c>
      <c r="P151" s="4" t="s">
        <v>639</v>
      </c>
    </row>
    <row r="152">
      <c r="A152" s="50">
        <v>151.0</v>
      </c>
      <c r="B152" s="51" t="s">
        <v>1100</v>
      </c>
      <c r="C152" s="51" t="str">
        <f t="shared" si="1"/>
        <v>Mayank Mittal</v>
      </c>
      <c r="D152" s="52" t="s">
        <v>1101</v>
      </c>
      <c r="E152" s="51">
        <v>7.300160948E9</v>
      </c>
      <c r="F152" s="51" t="s">
        <v>502</v>
      </c>
      <c r="G152" s="4" t="s">
        <v>415</v>
      </c>
      <c r="H152" s="4" t="s">
        <v>22</v>
      </c>
      <c r="I152" s="4">
        <v>2022.0</v>
      </c>
      <c r="J152" s="53" t="str">
        <f t="shared" si="2"/>
        <v>151AS2PRT2022</v>
      </c>
      <c r="K152" s="54" t="s">
        <v>416</v>
      </c>
      <c r="L152" s="5" t="s">
        <v>24</v>
      </c>
      <c r="M152" s="55" t="s">
        <v>1102</v>
      </c>
      <c r="N152" s="4" t="s">
        <v>1103</v>
      </c>
      <c r="O152" s="56" t="str">
        <f>HYPERLINK("https://drive.google.com/file/d/1YHso305UQFsrD2MiUdAHzbbcMz7b4-_0/view?usp=drivesdk","151AS2PRT2022")</f>
        <v>151AS2PRT2022</v>
      </c>
      <c r="P152" s="4" t="s">
        <v>639</v>
      </c>
    </row>
    <row r="153">
      <c r="A153" s="50">
        <v>152.0</v>
      </c>
      <c r="B153" s="51" t="s">
        <v>1104</v>
      </c>
      <c r="C153" s="51" t="str">
        <f t="shared" si="1"/>
        <v>Dibyashu Kashyap</v>
      </c>
      <c r="D153" s="52" t="s">
        <v>1104</v>
      </c>
      <c r="E153" s="51">
        <v>7.849887587E9</v>
      </c>
      <c r="F153" s="51" t="s">
        <v>502</v>
      </c>
      <c r="G153" s="4" t="s">
        <v>415</v>
      </c>
      <c r="H153" s="4" t="s">
        <v>22</v>
      </c>
      <c r="I153" s="4">
        <v>2022.0</v>
      </c>
      <c r="J153" s="53" t="str">
        <f t="shared" si="2"/>
        <v>152AS2PRT2022</v>
      </c>
      <c r="K153" s="54" t="s">
        <v>416</v>
      </c>
      <c r="L153" s="5" t="s">
        <v>24</v>
      </c>
      <c r="M153" s="55" t="s">
        <v>1105</v>
      </c>
      <c r="N153" s="4" t="s">
        <v>1106</v>
      </c>
      <c r="O153" s="56" t="str">
        <f>HYPERLINK("https://drive.google.com/file/d/1pxlqyUUKcJy97HFotY6KU1mVh3q-2_JT/view?usp=drivesdk","152AS2PRT2022")</f>
        <v>152AS2PRT2022</v>
      </c>
      <c r="P153" s="4" t="s">
        <v>639</v>
      </c>
    </row>
    <row r="154">
      <c r="A154" s="50">
        <v>153.0</v>
      </c>
      <c r="B154" s="51" t="s">
        <v>1107</v>
      </c>
      <c r="C154" s="51" t="str">
        <f t="shared" si="1"/>
        <v>Varun Khachane</v>
      </c>
      <c r="D154" s="52" t="s">
        <v>1108</v>
      </c>
      <c r="E154" s="51">
        <v>9.313615925E9</v>
      </c>
      <c r="F154" s="51" t="s">
        <v>946</v>
      </c>
      <c r="G154" s="4" t="s">
        <v>415</v>
      </c>
      <c r="H154" s="4" t="s">
        <v>22</v>
      </c>
      <c r="I154" s="4">
        <v>2022.0</v>
      </c>
      <c r="J154" s="53" t="str">
        <f t="shared" si="2"/>
        <v>153AS2PRT2022</v>
      </c>
      <c r="K154" s="54" t="s">
        <v>416</v>
      </c>
      <c r="L154" s="5" t="s">
        <v>24</v>
      </c>
      <c r="M154" s="55" t="s">
        <v>1109</v>
      </c>
      <c r="N154" s="4" t="s">
        <v>1110</v>
      </c>
      <c r="O154" s="56" t="str">
        <f>HYPERLINK("https://drive.google.com/file/d/187v02Q0oHt2I323APqyurDLJZ1cmMdZL/view?usp=drivesdk","153AS2PRT2022")</f>
        <v>153AS2PRT2022</v>
      </c>
      <c r="P154" s="4" t="s">
        <v>661</v>
      </c>
    </row>
    <row r="155">
      <c r="A155" s="50">
        <v>154.0</v>
      </c>
      <c r="B155" s="51" t="s">
        <v>1111</v>
      </c>
      <c r="C155" s="51" t="str">
        <f t="shared" si="1"/>
        <v>Aditi Choudhary</v>
      </c>
      <c r="D155" s="52" t="s">
        <v>1112</v>
      </c>
      <c r="E155" s="51">
        <v>8.827190543E9</v>
      </c>
      <c r="F155" s="51" t="s">
        <v>1113</v>
      </c>
      <c r="G155" s="4" t="s">
        <v>415</v>
      </c>
      <c r="H155" s="4" t="s">
        <v>22</v>
      </c>
      <c r="I155" s="4">
        <v>2022.0</v>
      </c>
      <c r="J155" s="53" t="str">
        <f t="shared" si="2"/>
        <v>154AS2PRT2022</v>
      </c>
      <c r="K155" s="54" t="s">
        <v>416</v>
      </c>
      <c r="L155" s="5" t="s">
        <v>24</v>
      </c>
      <c r="M155" s="55" t="s">
        <v>1114</v>
      </c>
      <c r="N155" s="4" t="s">
        <v>1115</v>
      </c>
      <c r="O155" s="56" t="str">
        <f>HYPERLINK("https://drive.google.com/file/d/15F2tcKMIpWHrnjVtMPCvmRzdohKnuuBs/view?usp=drivesdk","154AS2PRT2022")</f>
        <v>154AS2PRT2022</v>
      </c>
      <c r="P155" s="4" t="s">
        <v>661</v>
      </c>
    </row>
    <row r="156">
      <c r="A156" s="50">
        <v>155.0</v>
      </c>
      <c r="B156" s="51" t="s">
        <v>1116</v>
      </c>
      <c r="C156" s="51" t="str">
        <f t="shared" si="1"/>
        <v>Harrithha B</v>
      </c>
      <c r="D156" s="52" t="s">
        <v>58</v>
      </c>
      <c r="E156" s="51">
        <v>9.823290363E9</v>
      </c>
      <c r="F156" s="51" t="s">
        <v>502</v>
      </c>
      <c r="G156" s="4" t="s">
        <v>415</v>
      </c>
      <c r="H156" s="4" t="s">
        <v>22</v>
      </c>
      <c r="I156" s="4">
        <v>2022.0</v>
      </c>
      <c r="J156" s="53" t="str">
        <f t="shared" si="2"/>
        <v>155AS2PRT2022</v>
      </c>
      <c r="K156" s="54" t="s">
        <v>416</v>
      </c>
      <c r="L156" s="5" t="s">
        <v>24</v>
      </c>
      <c r="M156" s="55" t="s">
        <v>1117</v>
      </c>
      <c r="N156" s="4" t="s">
        <v>1118</v>
      </c>
      <c r="O156" s="56" t="str">
        <f>HYPERLINK("https://drive.google.com/file/d/13iHALdIHmSt7UFSvbWdz7_dklD9m6LSR/view?usp=drivesdk","155AS2PRT2022")</f>
        <v>155AS2PRT2022</v>
      </c>
      <c r="P156" s="4" t="s">
        <v>661</v>
      </c>
    </row>
    <row r="157">
      <c r="A157" s="50">
        <v>156.0</v>
      </c>
      <c r="B157" s="51" t="s">
        <v>1119</v>
      </c>
      <c r="C157" s="51" t="str">
        <f t="shared" si="1"/>
        <v>Yash Bhuva</v>
      </c>
      <c r="D157" s="52" t="s">
        <v>1120</v>
      </c>
      <c r="E157" s="51">
        <v>9.724897847E9</v>
      </c>
      <c r="F157" s="51" t="s">
        <v>1121</v>
      </c>
      <c r="G157" s="4" t="s">
        <v>415</v>
      </c>
      <c r="H157" s="4" t="s">
        <v>22</v>
      </c>
      <c r="I157" s="4">
        <v>2022.0</v>
      </c>
      <c r="J157" s="53" t="str">
        <f t="shared" si="2"/>
        <v>156AS2PRT2022</v>
      </c>
      <c r="K157" s="54" t="s">
        <v>416</v>
      </c>
      <c r="L157" s="5" t="s">
        <v>24</v>
      </c>
      <c r="M157" s="55" t="s">
        <v>1122</v>
      </c>
      <c r="N157" s="4" t="s">
        <v>1123</v>
      </c>
      <c r="O157" s="56" t="str">
        <f>HYPERLINK("https://drive.google.com/file/d/1XJJfOmNNRDMgZEk0plmRKNG0WEWPcWv_/view?usp=drivesdk","156AS2PRT2022")</f>
        <v>156AS2PRT2022</v>
      </c>
      <c r="P157" s="4" t="s">
        <v>661</v>
      </c>
    </row>
    <row r="158">
      <c r="A158" s="50">
        <v>157.0</v>
      </c>
      <c r="B158" s="51" t="s">
        <v>1124</v>
      </c>
      <c r="C158" s="51" t="str">
        <f t="shared" si="1"/>
        <v>Mohit Varma</v>
      </c>
      <c r="D158" s="52" t="s">
        <v>1125</v>
      </c>
      <c r="E158" s="51">
        <v>8.779596963E9</v>
      </c>
      <c r="F158" s="51" t="s">
        <v>1126</v>
      </c>
      <c r="G158" s="4" t="s">
        <v>415</v>
      </c>
      <c r="H158" s="4" t="s">
        <v>22</v>
      </c>
      <c r="I158" s="4">
        <v>2022.0</v>
      </c>
      <c r="J158" s="53" t="str">
        <f t="shared" si="2"/>
        <v>157AS2PRT2022</v>
      </c>
      <c r="K158" s="54" t="s">
        <v>416</v>
      </c>
      <c r="L158" s="5" t="s">
        <v>24</v>
      </c>
      <c r="M158" s="55" t="s">
        <v>1127</v>
      </c>
      <c r="N158" s="4" t="s">
        <v>1128</v>
      </c>
      <c r="O158" s="56" t="str">
        <f>HYPERLINK("https://drive.google.com/file/d/1YzBM5VDg-2ztUsoHOJ6Dtgou5R75PsnT/view?usp=drivesdk","157AS2PRT2022")</f>
        <v>157AS2PRT2022</v>
      </c>
      <c r="P158" s="4" t="s">
        <v>661</v>
      </c>
    </row>
    <row r="159">
      <c r="A159" s="50">
        <v>158.0</v>
      </c>
      <c r="B159" s="51" t="s">
        <v>1129</v>
      </c>
      <c r="C159" s="51" t="str">
        <f t="shared" si="1"/>
        <v>Rajashree</v>
      </c>
      <c r="D159" s="52" t="s">
        <v>1130</v>
      </c>
      <c r="E159" s="51">
        <v>9.482839E9</v>
      </c>
      <c r="F159" s="51" t="s">
        <v>1131</v>
      </c>
      <c r="G159" s="4" t="s">
        <v>415</v>
      </c>
      <c r="H159" s="4" t="s">
        <v>22</v>
      </c>
      <c r="I159" s="4">
        <v>2022.0</v>
      </c>
      <c r="J159" s="53" t="str">
        <f t="shared" si="2"/>
        <v>158AS2PRT2022</v>
      </c>
      <c r="K159" s="54" t="s">
        <v>416</v>
      </c>
      <c r="L159" s="5" t="s">
        <v>24</v>
      </c>
      <c r="M159" s="55" t="s">
        <v>1132</v>
      </c>
      <c r="N159" s="4" t="s">
        <v>1133</v>
      </c>
      <c r="O159" s="56" t="str">
        <f>HYPERLINK("https://drive.google.com/file/d/1vCW74udvvfBfiCFLlHsFoq9Ik0HW6yx7/view?usp=drivesdk","158AS2PRT2022")</f>
        <v>158AS2PRT2022</v>
      </c>
      <c r="P159" s="4" t="s">
        <v>661</v>
      </c>
    </row>
    <row r="160">
      <c r="A160" s="50">
        <v>159.0</v>
      </c>
      <c r="B160" s="51" t="s">
        <v>1134</v>
      </c>
      <c r="C160" s="51" t="str">
        <f t="shared" si="1"/>
        <v>Sudhanshu Garg</v>
      </c>
      <c r="D160" s="52" t="s">
        <v>1135</v>
      </c>
      <c r="E160" s="51">
        <v>8.70031506E9</v>
      </c>
      <c r="F160" s="51" t="s">
        <v>1136</v>
      </c>
      <c r="G160" s="4" t="s">
        <v>415</v>
      </c>
      <c r="H160" s="4" t="s">
        <v>22</v>
      </c>
      <c r="I160" s="4">
        <v>2022.0</v>
      </c>
      <c r="J160" s="53" t="str">
        <f t="shared" si="2"/>
        <v>159AS2PRT2022</v>
      </c>
      <c r="K160" s="54" t="s">
        <v>416</v>
      </c>
      <c r="L160" s="5" t="s">
        <v>24</v>
      </c>
      <c r="M160" s="55" t="s">
        <v>1137</v>
      </c>
      <c r="N160" s="4" t="s">
        <v>1138</v>
      </c>
      <c r="O160" s="56" t="str">
        <f>HYPERLINK("https://drive.google.com/file/d/194B32FOpgTpHIZN6R7sfQdelE1tFBYKt/view?usp=drivesdk","159AS2PRT2022")</f>
        <v>159AS2PRT2022</v>
      </c>
      <c r="P160" s="4" t="s">
        <v>680</v>
      </c>
    </row>
    <row r="161">
      <c r="A161" s="57"/>
      <c r="B161" s="57"/>
      <c r="C161" s="57"/>
      <c r="D161" s="57"/>
      <c r="E161" s="57"/>
      <c r="F161" s="57"/>
      <c r="L161" s="10"/>
    </row>
    <row r="162">
      <c r="A162" s="57"/>
      <c r="B162" s="57"/>
      <c r="C162" s="57"/>
      <c r="D162" s="57"/>
      <c r="E162" s="57"/>
      <c r="F162" s="57"/>
      <c r="L162" s="10"/>
    </row>
    <row r="163">
      <c r="A163" s="57"/>
      <c r="B163" s="57"/>
      <c r="C163" s="57"/>
      <c r="D163" s="57"/>
      <c r="E163" s="57"/>
      <c r="F163" s="57"/>
      <c r="L163" s="10"/>
    </row>
    <row r="164">
      <c r="A164" s="57"/>
      <c r="B164" s="57"/>
      <c r="C164" s="57"/>
      <c r="D164" s="57"/>
      <c r="E164" s="57"/>
      <c r="F164" s="57"/>
      <c r="L164" s="10"/>
    </row>
    <row r="165">
      <c r="A165" s="57"/>
      <c r="B165" s="57"/>
      <c r="C165" s="57"/>
      <c r="D165" s="57"/>
      <c r="E165" s="57"/>
      <c r="F165" s="57"/>
      <c r="L165" s="10"/>
    </row>
    <row r="166">
      <c r="A166" s="57"/>
      <c r="B166" s="57"/>
      <c r="C166" s="57"/>
      <c r="D166" s="57"/>
      <c r="E166" s="57"/>
      <c r="F166" s="57"/>
      <c r="L166" s="10"/>
    </row>
    <row r="167">
      <c r="A167" s="57"/>
      <c r="B167" s="57"/>
      <c r="C167" s="57"/>
      <c r="D167" s="57"/>
      <c r="E167" s="57"/>
      <c r="F167" s="57"/>
      <c r="L167" s="10"/>
    </row>
    <row r="168">
      <c r="A168" s="57"/>
      <c r="B168" s="57"/>
      <c r="C168" s="57"/>
      <c r="D168" s="57"/>
      <c r="E168" s="57"/>
      <c r="F168" s="57"/>
      <c r="L168" s="10"/>
    </row>
    <row r="169">
      <c r="A169" s="57"/>
      <c r="B169" s="57"/>
      <c r="C169" s="57"/>
      <c r="D169" s="57"/>
      <c r="E169" s="57"/>
      <c r="F169" s="57"/>
      <c r="L169" s="10"/>
    </row>
    <row r="170">
      <c r="A170" s="57"/>
      <c r="B170" s="57"/>
      <c r="C170" s="57"/>
      <c r="D170" s="57"/>
      <c r="E170" s="57"/>
      <c r="F170" s="57"/>
      <c r="L170" s="10"/>
    </row>
    <row r="171">
      <c r="A171" s="57"/>
      <c r="B171" s="57"/>
      <c r="C171" s="57"/>
      <c r="D171" s="57"/>
      <c r="E171" s="57"/>
      <c r="F171" s="57"/>
      <c r="L171" s="10"/>
    </row>
    <row r="172">
      <c r="A172" s="57"/>
      <c r="B172" s="57"/>
      <c r="C172" s="57"/>
      <c r="D172" s="57"/>
      <c r="E172" s="57"/>
      <c r="F172" s="57"/>
      <c r="L172" s="10"/>
    </row>
    <row r="173">
      <c r="A173" s="57"/>
      <c r="B173" s="57"/>
      <c r="C173" s="57"/>
      <c r="D173" s="57"/>
      <c r="E173" s="57"/>
      <c r="F173" s="57"/>
      <c r="L173" s="10"/>
    </row>
    <row r="174">
      <c r="A174" s="57"/>
      <c r="B174" s="57"/>
      <c r="C174" s="57"/>
      <c r="D174" s="57"/>
      <c r="E174" s="57"/>
      <c r="F174" s="57"/>
      <c r="L174" s="10"/>
    </row>
    <row r="175">
      <c r="A175" s="57"/>
      <c r="B175" s="57"/>
      <c r="C175" s="57"/>
      <c r="D175" s="57"/>
      <c r="E175" s="57"/>
      <c r="F175" s="57"/>
      <c r="L175" s="10"/>
    </row>
    <row r="176">
      <c r="A176" s="57"/>
      <c r="B176" s="57"/>
      <c r="C176" s="57"/>
      <c r="D176" s="57"/>
      <c r="E176" s="57"/>
      <c r="F176" s="57"/>
      <c r="L176" s="10"/>
    </row>
    <row r="177">
      <c r="A177" s="57"/>
      <c r="B177" s="57"/>
      <c r="C177" s="57"/>
      <c r="D177" s="57"/>
      <c r="E177" s="57"/>
      <c r="F177" s="57"/>
      <c r="L177" s="10"/>
    </row>
    <row r="178">
      <c r="A178" s="57"/>
      <c r="B178" s="57"/>
      <c r="C178" s="57"/>
      <c r="D178" s="57"/>
      <c r="E178" s="57"/>
      <c r="F178" s="57"/>
      <c r="L178" s="10"/>
    </row>
    <row r="179">
      <c r="A179" s="57"/>
      <c r="B179" s="57"/>
      <c r="C179" s="57"/>
      <c r="D179" s="57"/>
      <c r="E179" s="57"/>
      <c r="F179" s="57"/>
      <c r="L179" s="10"/>
    </row>
    <row r="180">
      <c r="A180" s="57"/>
      <c r="B180" s="57"/>
      <c r="C180" s="57"/>
      <c r="D180" s="57"/>
      <c r="E180" s="57"/>
      <c r="F180" s="57"/>
      <c r="L180" s="10"/>
    </row>
    <row r="181">
      <c r="A181" s="57"/>
      <c r="B181" s="57"/>
      <c r="C181" s="57"/>
      <c r="D181" s="57"/>
      <c r="E181" s="57"/>
      <c r="F181" s="57"/>
      <c r="L181" s="10"/>
    </row>
    <row r="182">
      <c r="A182" s="57"/>
      <c r="B182" s="57"/>
      <c r="C182" s="57"/>
      <c r="D182" s="57"/>
      <c r="E182" s="57"/>
      <c r="F182" s="57"/>
      <c r="L182" s="10"/>
    </row>
    <row r="183">
      <c r="A183" s="57"/>
      <c r="B183" s="57"/>
      <c r="C183" s="57"/>
      <c r="D183" s="57"/>
      <c r="E183" s="57"/>
      <c r="F183" s="57"/>
      <c r="L183" s="10"/>
    </row>
    <row r="184">
      <c r="A184" s="57"/>
      <c r="B184" s="57"/>
      <c r="C184" s="57"/>
      <c r="D184" s="57"/>
      <c r="E184" s="57"/>
      <c r="F184" s="57"/>
      <c r="L184" s="10"/>
    </row>
    <row r="185">
      <c r="A185" s="57"/>
      <c r="B185" s="57"/>
      <c r="C185" s="57"/>
      <c r="D185" s="57"/>
      <c r="E185" s="57"/>
      <c r="F185" s="57"/>
      <c r="L185" s="10"/>
    </row>
    <row r="186">
      <c r="A186" s="57"/>
      <c r="B186" s="57"/>
      <c r="C186" s="57"/>
      <c r="D186" s="57"/>
      <c r="E186" s="57"/>
      <c r="F186" s="57"/>
      <c r="L186" s="10"/>
    </row>
    <row r="187">
      <c r="A187" s="57"/>
      <c r="B187" s="57"/>
      <c r="C187" s="57"/>
      <c r="D187" s="57"/>
      <c r="E187" s="57"/>
      <c r="F187" s="57"/>
      <c r="L187" s="10"/>
    </row>
    <row r="188">
      <c r="A188" s="57"/>
      <c r="B188" s="57"/>
      <c r="C188" s="57"/>
      <c r="D188" s="57"/>
      <c r="E188" s="57"/>
      <c r="F188" s="57"/>
      <c r="L188" s="10"/>
    </row>
    <row r="189">
      <c r="A189" s="57"/>
      <c r="B189" s="57"/>
      <c r="C189" s="57"/>
      <c r="D189" s="57"/>
      <c r="E189" s="57"/>
      <c r="F189" s="57"/>
      <c r="L189" s="10"/>
    </row>
    <row r="190">
      <c r="A190" s="57"/>
      <c r="B190" s="57"/>
      <c r="C190" s="57"/>
      <c r="D190" s="57"/>
      <c r="E190" s="57"/>
      <c r="F190" s="57"/>
      <c r="L190" s="10"/>
    </row>
    <row r="191">
      <c r="A191" s="57"/>
      <c r="B191" s="57"/>
      <c r="C191" s="57"/>
      <c r="D191" s="57"/>
      <c r="E191" s="57"/>
      <c r="F191" s="57"/>
      <c r="L191" s="10"/>
    </row>
    <row r="192">
      <c r="A192" s="57"/>
      <c r="B192" s="57"/>
      <c r="C192" s="57"/>
      <c r="D192" s="57"/>
      <c r="E192" s="57"/>
      <c r="F192" s="57"/>
      <c r="L192" s="10"/>
    </row>
    <row r="193">
      <c r="A193" s="57"/>
      <c r="B193" s="57"/>
      <c r="C193" s="57"/>
      <c r="D193" s="57"/>
      <c r="E193" s="57"/>
      <c r="F193" s="57"/>
      <c r="L193" s="10"/>
    </row>
    <row r="194">
      <c r="A194" s="57"/>
      <c r="B194" s="57"/>
      <c r="C194" s="57"/>
      <c r="D194" s="57"/>
      <c r="E194" s="57"/>
      <c r="F194" s="57"/>
      <c r="L194" s="10"/>
    </row>
    <row r="195">
      <c r="A195" s="57"/>
      <c r="B195" s="57"/>
      <c r="C195" s="57"/>
      <c r="D195" s="57"/>
      <c r="E195" s="57"/>
      <c r="F195" s="57"/>
      <c r="L195" s="10"/>
    </row>
    <row r="196">
      <c r="A196" s="57"/>
      <c r="B196" s="57"/>
      <c r="C196" s="57"/>
      <c r="D196" s="57"/>
      <c r="E196" s="57"/>
      <c r="F196" s="57"/>
      <c r="L196" s="10"/>
    </row>
    <row r="197">
      <c r="A197" s="57"/>
      <c r="B197" s="57"/>
      <c r="C197" s="57"/>
      <c r="D197" s="57"/>
      <c r="E197" s="57"/>
      <c r="F197" s="57"/>
      <c r="L197" s="10"/>
    </row>
    <row r="198">
      <c r="A198" s="57"/>
      <c r="B198" s="57"/>
      <c r="C198" s="57"/>
      <c r="D198" s="57"/>
      <c r="E198" s="57"/>
      <c r="F198" s="57"/>
      <c r="L198" s="10"/>
    </row>
    <row r="199">
      <c r="A199" s="57"/>
      <c r="B199" s="57"/>
      <c r="C199" s="57"/>
      <c r="D199" s="57"/>
      <c r="E199" s="57"/>
      <c r="F199" s="57"/>
      <c r="L199" s="10"/>
    </row>
    <row r="200">
      <c r="A200" s="57"/>
      <c r="B200" s="57"/>
      <c r="C200" s="57"/>
      <c r="D200" s="57"/>
      <c r="E200" s="57"/>
      <c r="F200" s="57"/>
      <c r="L200" s="10"/>
    </row>
    <row r="201">
      <c r="A201" s="57"/>
      <c r="B201" s="57"/>
      <c r="C201" s="57"/>
      <c r="D201" s="57"/>
      <c r="E201" s="57"/>
      <c r="F201" s="57"/>
      <c r="L201" s="10"/>
    </row>
    <row r="202">
      <c r="A202" s="57"/>
      <c r="B202" s="57"/>
      <c r="C202" s="57"/>
      <c r="D202" s="57"/>
      <c r="E202" s="57"/>
      <c r="F202" s="57"/>
      <c r="L202" s="10"/>
    </row>
    <row r="203">
      <c r="A203" s="57"/>
      <c r="B203" s="57"/>
      <c r="C203" s="57"/>
      <c r="D203" s="57"/>
      <c r="E203" s="57"/>
      <c r="F203" s="57"/>
      <c r="L203" s="10"/>
    </row>
    <row r="204">
      <c r="A204" s="57"/>
      <c r="B204" s="57"/>
      <c r="C204" s="57"/>
      <c r="D204" s="57"/>
      <c r="E204" s="57"/>
      <c r="F204" s="57"/>
      <c r="L204" s="10"/>
    </row>
    <row r="205">
      <c r="A205" s="57"/>
      <c r="B205" s="57"/>
      <c r="C205" s="57"/>
      <c r="D205" s="57"/>
      <c r="E205" s="57"/>
      <c r="F205" s="57"/>
      <c r="L205" s="10"/>
    </row>
    <row r="206">
      <c r="A206" s="57"/>
      <c r="B206" s="57"/>
      <c r="C206" s="57"/>
      <c r="D206" s="57"/>
      <c r="E206" s="57"/>
      <c r="F206" s="57"/>
      <c r="L206" s="10"/>
    </row>
    <row r="207">
      <c r="A207" s="57"/>
      <c r="B207" s="57"/>
      <c r="C207" s="57"/>
      <c r="D207" s="57"/>
      <c r="E207" s="57"/>
      <c r="F207" s="57"/>
      <c r="L207" s="10"/>
    </row>
    <row r="208">
      <c r="A208" s="57"/>
      <c r="B208" s="57"/>
      <c r="C208" s="57"/>
      <c r="D208" s="57"/>
      <c r="E208" s="57"/>
      <c r="F208" s="57"/>
      <c r="L208" s="10"/>
    </row>
    <row r="209">
      <c r="A209" s="57"/>
      <c r="B209" s="57"/>
      <c r="C209" s="57"/>
      <c r="D209" s="57"/>
      <c r="E209" s="57"/>
      <c r="F209" s="57"/>
      <c r="L209" s="10"/>
    </row>
    <row r="210">
      <c r="A210" s="57"/>
      <c r="B210" s="57"/>
      <c r="C210" s="57"/>
      <c r="D210" s="57"/>
      <c r="E210" s="57"/>
      <c r="F210" s="57"/>
      <c r="L210" s="10"/>
    </row>
    <row r="211">
      <c r="A211" s="57"/>
      <c r="B211" s="57"/>
      <c r="C211" s="57"/>
      <c r="D211" s="57"/>
      <c r="E211" s="57"/>
      <c r="F211" s="57"/>
      <c r="L211" s="10"/>
    </row>
    <row r="212">
      <c r="A212" s="57"/>
      <c r="B212" s="57"/>
      <c r="C212" s="57"/>
      <c r="D212" s="57"/>
      <c r="E212" s="57"/>
      <c r="F212" s="57"/>
      <c r="L212" s="10"/>
    </row>
    <row r="213">
      <c r="A213" s="57"/>
      <c r="B213" s="57"/>
      <c r="C213" s="57"/>
      <c r="D213" s="57"/>
      <c r="E213" s="57"/>
      <c r="F213" s="57"/>
      <c r="L213" s="10"/>
    </row>
    <row r="214">
      <c r="A214" s="57"/>
      <c r="B214" s="57"/>
      <c r="C214" s="57"/>
      <c r="D214" s="57"/>
      <c r="E214" s="57"/>
      <c r="F214" s="57"/>
      <c r="L214" s="10"/>
    </row>
    <row r="215">
      <c r="A215" s="57"/>
      <c r="B215" s="57"/>
      <c r="C215" s="57"/>
      <c r="D215" s="57"/>
      <c r="E215" s="57"/>
      <c r="F215" s="57"/>
      <c r="L215" s="10"/>
    </row>
    <row r="216">
      <c r="A216" s="57"/>
      <c r="B216" s="57"/>
      <c r="C216" s="57"/>
      <c r="D216" s="57"/>
      <c r="E216" s="57"/>
      <c r="F216" s="57"/>
      <c r="L216" s="10"/>
    </row>
    <row r="217">
      <c r="A217" s="57"/>
      <c r="B217" s="57"/>
      <c r="C217" s="57"/>
      <c r="D217" s="57"/>
      <c r="E217" s="57"/>
      <c r="F217" s="57"/>
      <c r="L217" s="10"/>
    </row>
    <row r="218">
      <c r="A218" s="57"/>
      <c r="B218" s="57"/>
      <c r="C218" s="57"/>
      <c r="D218" s="57"/>
      <c r="E218" s="57"/>
      <c r="F218" s="57"/>
      <c r="L218" s="10"/>
    </row>
    <row r="219">
      <c r="A219" s="57"/>
      <c r="B219" s="57"/>
      <c r="C219" s="57"/>
      <c r="D219" s="57"/>
      <c r="E219" s="57"/>
      <c r="F219" s="57"/>
      <c r="L219" s="10"/>
    </row>
    <row r="220">
      <c r="A220" s="57"/>
      <c r="B220" s="57"/>
      <c r="C220" s="57"/>
      <c r="D220" s="57"/>
      <c r="E220" s="57"/>
      <c r="F220" s="57"/>
      <c r="L220" s="10"/>
    </row>
    <row r="221">
      <c r="A221" s="57"/>
      <c r="B221" s="57"/>
      <c r="C221" s="57"/>
      <c r="D221" s="57"/>
      <c r="E221" s="57"/>
      <c r="F221" s="57"/>
      <c r="L221" s="10"/>
    </row>
    <row r="222">
      <c r="A222" s="57"/>
      <c r="B222" s="57"/>
      <c r="C222" s="57"/>
      <c r="D222" s="57"/>
      <c r="E222" s="57"/>
      <c r="F222" s="57"/>
      <c r="L222" s="10"/>
    </row>
    <row r="223">
      <c r="A223" s="57"/>
      <c r="B223" s="57"/>
      <c r="C223" s="57"/>
      <c r="D223" s="57"/>
      <c r="E223" s="57"/>
      <c r="F223" s="57"/>
      <c r="L223" s="10"/>
    </row>
    <row r="224">
      <c r="A224" s="57"/>
      <c r="B224" s="57"/>
      <c r="C224" s="57"/>
      <c r="D224" s="57"/>
      <c r="E224" s="57"/>
      <c r="F224" s="57"/>
      <c r="L224" s="10"/>
    </row>
    <row r="225">
      <c r="A225" s="57"/>
      <c r="B225" s="57"/>
      <c r="C225" s="57"/>
      <c r="D225" s="57"/>
      <c r="E225" s="57"/>
      <c r="F225" s="57"/>
      <c r="L225" s="10"/>
    </row>
    <row r="226">
      <c r="A226" s="57"/>
      <c r="B226" s="57"/>
      <c r="C226" s="57"/>
      <c r="D226" s="57"/>
      <c r="E226" s="57"/>
      <c r="F226" s="57"/>
      <c r="L226" s="10"/>
    </row>
    <row r="227">
      <c r="A227" s="57"/>
      <c r="B227" s="57"/>
      <c r="C227" s="57"/>
      <c r="D227" s="57"/>
      <c r="E227" s="57"/>
      <c r="F227" s="57"/>
      <c r="L227" s="10"/>
    </row>
    <row r="228">
      <c r="A228" s="57"/>
      <c r="B228" s="57"/>
      <c r="C228" s="57"/>
      <c r="D228" s="57"/>
      <c r="E228" s="57"/>
      <c r="F228" s="57"/>
      <c r="L228" s="10"/>
    </row>
    <row r="229">
      <c r="A229" s="57"/>
      <c r="B229" s="57"/>
      <c r="C229" s="57"/>
      <c r="D229" s="57"/>
      <c r="E229" s="57"/>
      <c r="F229" s="57"/>
      <c r="L229" s="10"/>
    </row>
    <row r="230">
      <c r="A230" s="57"/>
      <c r="B230" s="57"/>
      <c r="C230" s="57"/>
      <c r="D230" s="57"/>
      <c r="E230" s="57"/>
      <c r="F230" s="57"/>
      <c r="L230" s="10"/>
    </row>
    <row r="231">
      <c r="A231" s="57"/>
      <c r="B231" s="57"/>
      <c r="C231" s="57"/>
      <c r="D231" s="57"/>
      <c r="E231" s="57"/>
      <c r="F231" s="57"/>
      <c r="L231" s="10"/>
    </row>
    <row r="232">
      <c r="A232" s="57"/>
      <c r="B232" s="57"/>
      <c r="C232" s="57"/>
      <c r="D232" s="57"/>
      <c r="E232" s="57"/>
      <c r="F232" s="57"/>
      <c r="L232" s="10"/>
    </row>
    <row r="233">
      <c r="A233" s="57"/>
      <c r="B233" s="57"/>
      <c r="C233" s="57"/>
      <c r="D233" s="57"/>
      <c r="E233" s="57"/>
      <c r="F233" s="57"/>
      <c r="L233" s="10"/>
    </row>
    <row r="234">
      <c r="A234" s="57"/>
      <c r="B234" s="57"/>
      <c r="C234" s="57"/>
      <c r="D234" s="57"/>
      <c r="E234" s="57"/>
      <c r="F234" s="57"/>
      <c r="L234" s="10"/>
    </row>
    <row r="235">
      <c r="A235" s="57"/>
      <c r="B235" s="57"/>
      <c r="C235" s="57"/>
      <c r="D235" s="57"/>
      <c r="E235" s="57"/>
      <c r="F235" s="57"/>
      <c r="L235" s="10"/>
    </row>
    <row r="236">
      <c r="A236" s="57"/>
      <c r="B236" s="57"/>
      <c r="C236" s="57"/>
      <c r="D236" s="57"/>
      <c r="E236" s="57"/>
      <c r="F236" s="57"/>
      <c r="L236" s="10"/>
    </row>
    <row r="237">
      <c r="A237" s="57"/>
      <c r="B237" s="57"/>
      <c r="C237" s="57"/>
      <c r="D237" s="57"/>
      <c r="E237" s="57"/>
      <c r="F237" s="57"/>
      <c r="L237" s="10"/>
    </row>
    <row r="238">
      <c r="A238" s="57"/>
      <c r="B238" s="57"/>
      <c r="C238" s="57"/>
      <c r="D238" s="57"/>
      <c r="E238" s="57"/>
      <c r="F238" s="57"/>
      <c r="L238" s="10"/>
    </row>
    <row r="239">
      <c r="A239" s="57"/>
      <c r="B239" s="57"/>
      <c r="C239" s="57"/>
      <c r="D239" s="57"/>
      <c r="E239" s="57"/>
      <c r="F239" s="57"/>
      <c r="L239" s="10"/>
    </row>
    <row r="240">
      <c r="A240" s="57"/>
      <c r="B240" s="57"/>
      <c r="C240" s="57"/>
      <c r="D240" s="57"/>
      <c r="E240" s="57"/>
      <c r="F240" s="57"/>
      <c r="L240" s="10"/>
    </row>
    <row r="241">
      <c r="A241" s="57"/>
      <c r="B241" s="57"/>
      <c r="C241" s="57"/>
      <c r="D241" s="57"/>
      <c r="E241" s="57"/>
      <c r="F241" s="57"/>
      <c r="L241" s="10"/>
    </row>
    <row r="242">
      <c r="A242" s="57"/>
      <c r="B242" s="57"/>
      <c r="C242" s="57"/>
      <c r="D242" s="57"/>
      <c r="E242" s="57"/>
      <c r="F242" s="57"/>
      <c r="L242" s="10"/>
    </row>
    <row r="243">
      <c r="A243" s="57"/>
      <c r="B243" s="57"/>
      <c r="C243" s="57"/>
      <c r="D243" s="57"/>
      <c r="E243" s="57"/>
      <c r="F243" s="57"/>
      <c r="L243" s="10"/>
    </row>
    <row r="244">
      <c r="A244" s="57"/>
      <c r="B244" s="57"/>
      <c r="C244" s="57"/>
      <c r="D244" s="57"/>
      <c r="E244" s="57"/>
      <c r="F244" s="57"/>
      <c r="L244" s="10"/>
    </row>
    <row r="245">
      <c r="A245" s="57"/>
      <c r="B245" s="57"/>
      <c r="C245" s="57"/>
      <c r="D245" s="57"/>
      <c r="E245" s="57"/>
      <c r="F245" s="57"/>
      <c r="L245" s="10"/>
    </row>
    <row r="246">
      <c r="A246" s="57"/>
      <c r="B246" s="57"/>
      <c r="C246" s="57"/>
      <c r="D246" s="57"/>
      <c r="E246" s="57"/>
      <c r="F246" s="57"/>
      <c r="L246" s="10"/>
    </row>
    <row r="247">
      <c r="A247" s="57"/>
      <c r="B247" s="57"/>
      <c r="C247" s="57"/>
      <c r="D247" s="57"/>
      <c r="E247" s="57"/>
      <c r="F247" s="57"/>
      <c r="L247" s="10"/>
    </row>
    <row r="248">
      <c r="A248" s="57"/>
      <c r="B248" s="57"/>
      <c r="C248" s="57"/>
      <c r="D248" s="57"/>
      <c r="E248" s="57"/>
      <c r="F248" s="57"/>
      <c r="L248" s="10"/>
    </row>
    <row r="249">
      <c r="A249" s="57"/>
      <c r="B249" s="57"/>
      <c r="C249" s="57"/>
      <c r="D249" s="57"/>
      <c r="E249" s="57"/>
      <c r="F249" s="57"/>
      <c r="L249" s="10"/>
    </row>
    <row r="250">
      <c r="A250" s="57"/>
      <c r="B250" s="57"/>
      <c r="C250" s="57"/>
      <c r="D250" s="57"/>
      <c r="E250" s="57"/>
      <c r="F250" s="57"/>
      <c r="L250" s="10"/>
    </row>
    <row r="251">
      <c r="A251" s="57"/>
      <c r="B251" s="57"/>
      <c r="C251" s="57"/>
      <c r="D251" s="57"/>
      <c r="E251" s="57"/>
      <c r="F251" s="57"/>
      <c r="L251" s="10"/>
    </row>
    <row r="252">
      <c r="A252" s="57"/>
      <c r="B252" s="57"/>
      <c r="C252" s="57"/>
      <c r="D252" s="57"/>
      <c r="E252" s="57"/>
      <c r="F252" s="57"/>
      <c r="L252" s="10"/>
    </row>
    <row r="253">
      <c r="A253" s="57"/>
      <c r="B253" s="57"/>
      <c r="C253" s="57"/>
      <c r="D253" s="57"/>
      <c r="E253" s="57"/>
      <c r="F253" s="57"/>
      <c r="L253" s="10"/>
    </row>
    <row r="254">
      <c r="A254" s="57"/>
      <c r="B254" s="57"/>
      <c r="C254" s="57"/>
      <c r="D254" s="57"/>
      <c r="E254" s="57"/>
      <c r="F254" s="57"/>
      <c r="L254" s="10"/>
    </row>
    <row r="255">
      <c r="A255" s="57"/>
      <c r="B255" s="57"/>
      <c r="C255" s="57"/>
      <c r="D255" s="57"/>
      <c r="E255" s="57"/>
      <c r="F255" s="57"/>
      <c r="L255" s="10"/>
    </row>
    <row r="256">
      <c r="A256" s="57"/>
      <c r="B256" s="57"/>
      <c r="C256" s="57"/>
      <c r="D256" s="57"/>
      <c r="E256" s="57"/>
      <c r="F256" s="57"/>
      <c r="L256" s="10"/>
    </row>
    <row r="257">
      <c r="A257" s="57"/>
      <c r="B257" s="57"/>
      <c r="C257" s="57"/>
      <c r="D257" s="57"/>
      <c r="E257" s="57"/>
      <c r="F257" s="57"/>
      <c r="L257" s="10"/>
    </row>
    <row r="258">
      <c r="A258" s="57"/>
      <c r="B258" s="57"/>
      <c r="C258" s="57"/>
      <c r="D258" s="57"/>
      <c r="E258" s="57"/>
      <c r="F258" s="57"/>
      <c r="L258" s="10"/>
    </row>
    <row r="259">
      <c r="A259" s="57"/>
      <c r="B259" s="57"/>
      <c r="C259" s="57"/>
      <c r="D259" s="57"/>
      <c r="E259" s="57"/>
      <c r="F259" s="57"/>
      <c r="L259" s="10"/>
    </row>
    <row r="260">
      <c r="A260" s="57"/>
      <c r="B260" s="57"/>
      <c r="C260" s="57"/>
      <c r="D260" s="57"/>
      <c r="E260" s="57"/>
      <c r="F260" s="57"/>
      <c r="L260" s="10"/>
    </row>
    <row r="261">
      <c r="A261" s="57"/>
      <c r="B261" s="57"/>
      <c r="C261" s="57"/>
      <c r="D261" s="57"/>
      <c r="E261" s="57"/>
      <c r="F261" s="57"/>
      <c r="L261" s="10"/>
    </row>
    <row r="262">
      <c r="A262" s="57"/>
      <c r="B262" s="57"/>
      <c r="C262" s="57"/>
      <c r="D262" s="57"/>
      <c r="E262" s="57"/>
      <c r="F262" s="57"/>
      <c r="L262" s="10"/>
    </row>
    <row r="263">
      <c r="A263" s="57"/>
      <c r="B263" s="57"/>
      <c r="C263" s="57"/>
      <c r="D263" s="57"/>
      <c r="E263" s="57"/>
      <c r="F263" s="57"/>
      <c r="L263" s="10"/>
    </row>
    <row r="264">
      <c r="A264" s="57"/>
      <c r="B264" s="57"/>
      <c r="C264" s="57"/>
      <c r="D264" s="57"/>
      <c r="E264" s="57"/>
      <c r="F264" s="57"/>
      <c r="L264" s="10"/>
    </row>
    <row r="265">
      <c r="A265" s="57"/>
      <c r="B265" s="57"/>
      <c r="C265" s="57"/>
      <c r="D265" s="57"/>
      <c r="E265" s="57"/>
      <c r="F265" s="57"/>
      <c r="L265" s="10"/>
    </row>
    <row r="266">
      <c r="A266" s="57"/>
      <c r="B266" s="57"/>
      <c r="C266" s="57"/>
      <c r="D266" s="57"/>
      <c r="E266" s="57"/>
      <c r="F266" s="57"/>
      <c r="L266" s="10"/>
    </row>
    <row r="267">
      <c r="A267" s="57"/>
      <c r="B267" s="57"/>
      <c r="C267" s="57"/>
      <c r="D267" s="57"/>
      <c r="E267" s="57"/>
      <c r="F267" s="57"/>
      <c r="L267" s="10"/>
    </row>
    <row r="268">
      <c r="A268" s="57"/>
      <c r="B268" s="57"/>
      <c r="C268" s="57"/>
      <c r="D268" s="57"/>
      <c r="E268" s="57"/>
      <c r="F268" s="57"/>
      <c r="L268" s="10"/>
    </row>
    <row r="269">
      <c r="A269" s="57"/>
      <c r="B269" s="57"/>
      <c r="C269" s="57"/>
      <c r="D269" s="57"/>
      <c r="E269" s="57"/>
      <c r="F269" s="57"/>
      <c r="L269" s="10"/>
    </row>
    <row r="270">
      <c r="A270" s="57"/>
      <c r="B270" s="57"/>
      <c r="C270" s="57"/>
      <c r="D270" s="57"/>
      <c r="E270" s="57"/>
      <c r="F270" s="57"/>
      <c r="L270" s="10"/>
    </row>
    <row r="271">
      <c r="A271" s="57"/>
      <c r="B271" s="57"/>
      <c r="C271" s="57"/>
      <c r="D271" s="57"/>
      <c r="E271" s="57"/>
      <c r="F271" s="57"/>
      <c r="L271" s="10"/>
    </row>
    <row r="272">
      <c r="A272" s="57"/>
      <c r="B272" s="57"/>
      <c r="C272" s="57"/>
      <c r="D272" s="57"/>
      <c r="E272" s="57"/>
      <c r="F272" s="57"/>
      <c r="L272" s="10"/>
    </row>
    <row r="273">
      <c r="A273" s="57"/>
      <c r="B273" s="57"/>
      <c r="C273" s="57"/>
      <c r="D273" s="57"/>
      <c r="E273" s="57"/>
      <c r="F273" s="57"/>
      <c r="L273" s="10"/>
    </row>
    <row r="274">
      <c r="A274" s="57"/>
      <c r="B274" s="57"/>
      <c r="C274" s="57"/>
      <c r="D274" s="57"/>
      <c r="E274" s="57"/>
      <c r="F274" s="57"/>
      <c r="L274" s="10"/>
    </row>
    <row r="275">
      <c r="A275" s="57"/>
      <c r="B275" s="57"/>
      <c r="C275" s="57"/>
      <c r="D275" s="57"/>
      <c r="E275" s="57"/>
      <c r="F275" s="57"/>
      <c r="L275" s="10"/>
    </row>
    <row r="276">
      <c r="A276" s="57"/>
      <c r="B276" s="57"/>
      <c r="C276" s="57"/>
      <c r="D276" s="57"/>
      <c r="E276" s="57"/>
      <c r="F276" s="57"/>
      <c r="L276" s="10"/>
    </row>
    <row r="277">
      <c r="A277" s="57"/>
      <c r="B277" s="57"/>
      <c r="C277" s="57"/>
      <c r="D277" s="57"/>
      <c r="E277" s="57"/>
      <c r="F277" s="57"/>
      <c r="L277" s="10"/>
    </row>
    <row r="278">
      <c r="A278" s="57"/>
      <c r="B278" s="57"/>
      <c r="C278" s="57"/>
      <c r="D278" s="57"/>
      <c r="E278" s="57"/>
      <c r="F278" s="57"/>
      <c r="L278" s="10"/>
    </row>
    <row r="279">
      <c r="A279" s="57"/>
      <c r="B279" s="57"/>
      <c r="C279" s="57"/>
      <c r="D279" s="57"/>
      <c r="E279" s="57"/>
      <c r="F279" s="57"/>
      <c r="L279" s="10"/>
    </row>
    <row r="280">
      <c r="A280" s="57"/>
      <c r="B280" s="57"/>
      <c r="C280" s="57"/>
      <c r="D280" s="57"/>
      <c r="E280" s="57"/>
      <c r="F280" s="57"/>
      <c r="L280" s="10"/>
    </row>
    <row r="281">
      <c r="A281" s="57"/>
      <c r="B281" s="57"/>
      <c r="C281" s="57"/>
      <c r="D281" s="57"/>
      <c r="E281" s="57"/>
      <c r="F281" s="57"/>
      <c r="L281" s="10"/>
    </row>
    <row r="282">
      <c r="A282" s="57"/>
      <c r="B282" s="57"/>
      <c r="C282" s="57"/>
      <c r="D282" s="57"/>
      <c r="E282" s="57"/>
      <c r="F282" s="57"/>
      <c r="L282" s="10"/>
    </row>
    <row r="283">
      <c r="A283" s="57"/>
      <c r="B283" s="57"/>
      <c r="C283" s="57"/>
      <c r="D283" s="57"/>
      <c r="E283" s="57"/>
      <c r="F283" s="57"/>
      <c r="L283" s="10"/>
    </row>
    <row r="284">
      <c r="A284" s="57"/>
      <c r="B284" s="57"/>
      <c r="C284" s="57"/>
      <c r="D284" s="57"/>
      <c r="E284" s="57"/>
      <c r="F284" s="57"/>
      <c r="L284" s="10"/>
    </row>
    <row r="285">
      <c r="A285" s="57"/>
      <c r="B285" s="57"/>
      <c r="C285" s="57"/>
      <c r="D285" s="57"/>
      <c r="E285" s="57"/>
      <c r="F285" s="57"/>
      <c r="L285" s="10"/>
    </row>
    <row r="286">
      <c r="A286" s="57"/>
      <c r="B286" s="57"/>
      <c r="C286" s="57"/>
      <c r="D286" s="57"/>
      <c r="E286" s="57"/>
      <c r="F286" s="57"/>
      <c r="L286" s="10"/>
    </row>
    <row r="287">
      <c r="A287" s="57"/>
      <c r="B287" s="57"/>
      <c r="C287" s="57"/>
      <c r="D287" s="57"/>
      <c r="E287" s="57"/>
      <c r="F287" s="57"/>
      <c r="L287" s="10"/>
    </row>
    <row r="288">
      <c r="A288" s="57"/>
      <c r="B288" s="57"/>
      <c r="C288" s="57"/>
      <c r="D288" s="57"/>
      <c r="E288" s="57"/>
      <c r="F288" s="57"/>
      <c r="L288" s="10"/>
    </row>
    <row r="289">
      <c r="A289" s="57"/>
      <c r="B289" s="57"/>
      <c r="C289" s="57"/>
      <c r="D289" s="57"/>
      <c r="E289" s="57"/>
      <c r="F289" s="57"/>
      <c r="L289" s="10"/>
    </row>
    <row r="290">
      <c r="A290" s="57"/>
      <c r="B290" s="57"/>
      <c r="C290" s="57"/>
      <c r="D290" s="57"/>
      <c r="E290" s="57"/>
      <c r="F290" s="57"/>
      <c r="L290" s="10"/>
    </row>
    <row r="291">
      <c r="A291" s="57"/>
      <c r="B291" s="57"/>
      <c r="C291" s="57"/>
      <c r="D291" s="57"/>
      <c r="E291" s="57"/>
      <c r="F291" s="57"/>
      <c r="L291" s="10"/>
    </row>
    <row r="292">
      <c r="A292" s="57"/>
      <c r="B292" s="57"/>
      <c r="C292" s="57"/>
      <c r="D292" s="57"/>
      <c r="E292" s="57"/>
      <c r="F292" s="57"/>
      <c r="L292" s="10"/>
    </row>
    <row r="293">
      <c r="A293" s="57"/>
      <c r="B293" s="57"/>
      <c r="C293" s="57"/>
      <c r="D293" s="57"/>
      <c r="E293" s="57"/>
      <c r="F293" s="57"/>
      <c r="L293" s="10"/>
    </row>
    <row r="294">
      <c r="A294" s="57"/>
      <c r="B294" s="57"/>
      <c r="C294" s="57"/>
      <c r="D294" s="57"/>
      <c r="E294" s="57"/>
      <c r="F294" s="57"/>
      <c r="L294" s="10"/>
    </row>
    <row r="295">
      <c r="A295" s="57"/>
      <c r="B295" s="57"/>
      <c r="C295" s="57"/>
      <c r="D295" s="57"/>
      <c r="E295" s="57"/>
      <c r="F295" s="57"/>
      <c r="L295" s="10"/>
    </row>
    <row r="296">
      <c r="A296" s="57"/>
      <c r="B296" s="57"/>
      <c r="C296" s="57"/>
      <c r="D296" s="57"/>
      <c r="E296" s="57"/>
      <c r="F296" s="57"/>
      <c r="L296" s="10"/>
    </row>
    <row r="297">
      <c r="A297" s="57"/>
      <c r="B297" s="57"/>
      <c r="C297" s="57"/>
      <c r="D297" s="57"/>
      <c r="E297" s="57"/>
      <c r="F297" s="57"/>
      <c r="L297" s="10"/>
    </row>
    <row r="298">
      <c r="A298" s="57"/>
      <c r="B298" s="57"/>
      <c r="C298" s="57"/>
      <c r="D298" s="57"/>
      <c r="E298" s="57"/>
      <c r="F298" s="57"/>
      <c r="L298" s="10"/>
    </row>
    <row r="299">
      <c r="A299" s="57"/>
      <c r="B299" s="57"/>
      <c r="C299" s="57"/>
      <c r="D299" s="57"/>
      <c r="E299" s="57"/>
      <c r="F299" s="57"/>
      <c r="L299" s="10"/>
    </row>
    <row r="300">
      <c r="A300" s="57"/>
      <c r="B300" s="57"/>
      <c r="C300" s="57"/>
      <c r="D300" s="57"/>
      <c r="E300" s="57"/>
      <c r="F300" s="57"/>
      <c r="L300" s="10"/>
    </row>
    <row r="301">
      <c r="A301" s="57"/>
      <c r="B301" s="57"/>
      <c r="C301" s="57"/>
      <c r="D301" s="57"/>
      <c r="E301" s="57"/>
      <c r="F301" s="57"/>
      <c r="L301" s="10"/>
    </row>
    <row r="302">
      <c r="A302" s="57"/>
      <c r="B302" s="57"/>
      <c r="C302" s="57"/>
      <c r="D302" s="57"/>
      <c r="E302" s="57"/>
      <c r="F302" s="57"/>
      <c r="L302" s="10"/>
    </row>
    <row r="303">
      <c r="A303" s="57"/>
      <c r="B303" s="57"/>
      <c r="C303" s="57"/>
      <c r="D303" s="57"/>
      <c r="E303" s="57"/>
      <c r="F303" s="57"/>
      <c r="L303" s="10"/>
    </row>
    <row r="304">
      <c r="A304" s="57"/>
      <c r="B304" s="57"/>
      <c r="C304" s="57"/>
      <c r="D304" s="57"/>
      <c r="E304" s="57"/>
      <c r="F304" s="57"/>
      <c r="L304" s="10"/>
    </row>
    <row r="305">
      <c r="A305" s="57"/>
      <c r="B305" s="57"/>
      <c r="C305" s="57"/>
      <c r="D305" s="57"/>
      <c r="E305" s="57"/>
      <c r="F305" s="57"/>
      <c r="L305" s="10"/>
    </row>
    <row r="306">
      <c r="A306" s="57"/>
      <c r="B306" s="57"/>
      <c r="C306" s="57"/>
      <c r="D306" s="57"/>
      <c r="E306" s="57"/>
      <c r="F306" s="57"/>
      <c r="L306" s="10"/>
    </row>
    <row r="307">
      <c r="A307" s="57"/>
      <c r="B307" s="57"/>
      <c r="C307" s="57"/>
      <c r="D307" s="57"/>
      <c r="E307" s="57"/>
      <c r="F307" s="57"/>
      <c r="L307" s="10"/>
    </row>
    <row r="308">
      <c r="A308" s="57"/>
      <c r="B308" s="57"/>
      <c r="C308" s="57"/>
      <c r="D308" s="57"/>
      <c r="E308" s="57"/>
      <c r="F308" s="57"/>
      <c r="L308" s="10"/>
    </row>
    <row r="309">
      <c r="A309" s="57"/>
      <c r="B309" s="57"/>
      <c r="C309" s="57"/>
      <c r="D309" s="57"/>
      <c r="E309" s="57"/>
      <c r="F309" s="57"/>
      <c r="L309" s="10"/>
    </row>
    <row r="310">
      <c r="A310" s="57"/>
      <c r="B310" s="57"/>
      <c r="C310" s="57"/>
      <c r="D310" s="57"/>
      <c r="E310" s="57"/>
      <c r="F310" s="57"/>
      <c r="L310" s="10"/>
    </row>
    <row r="311">
      <c r="A311" s="57"/>
      <c r="B311" s="57"/>
      <c r="C311" s="57"/>
      <c r="D311" s="57"/>
      <c r="E311" s="57"/>
      <c r="F311" s="57"/>
      <c r="L311" s="10"/>
    </row>
    <row r="312">
      <c r="A312" s="57"/>
      <c r="B312" s="57"/>
      <c r="C312" s="57"/>
      <c r="D312" s="57"/>
      <c r="E312" s="57"/>
      <c r="F312" s="57"/>
      <c r="L312" s="10"/>
    </row>
    <row r="313">
      <c r="A313" s="57"/>
      <c r="B313" s="57"/>
      <c r="C313" s="57"/>
      <c r="D313" s="57"/>
      <c r="E313" s="57"/>
      <c r="F313" s="57"/>
      <c r="L313" s="10"/>
    </row>
    <row r="314">
      <c r="A314" s="57"/>
      <c r="B314" s="57"/>
      <c r="C314" s="57"/>
      <c r="D314" s="57"/>
      <c r="E314" s="57"/>
      <c r="F314" s="57"/>
      <c r="L314" s="10"/>
    </row>
    <row r="315">
      <c r="A315" s="57"/>
      <c r="B315" s="57"/>
      <c r="C315" s="57"/>
      <c r="D315" s="57"/>
      <c r="E315" s="57"/>
      <c r="F315" s="57"/>
      <c r="L315" s="10"/>
    </row>
    <row r="316">
      <c r="A316" s="57"/>
      <c r="B316" s="57"/>
      <c r="C316" s="57"/>
      <c r="D316" s="57"/>
      <c r="E316" s="57"/>
      <c r="F316" s="57"/>
      <c r="L316" s="10"/>
    </row>
    <row r="317">
      <c r="A317" s="57"/>
      <c r="B317" s="57"/>
      <c r="C317" s="57"/>
      <c r="D317" s="57"/>
      <c r="E317" s="57"/>
      <c r="F317" s="57"/>
      <c r="L317" s="10"/>
    </row>
    <row r="318">
      <c r="A318" s="57"/>
      <c r="B318" s="57"/>
      <c r="C318" s="57"/>
      <c r="D318" s="57"/>
      <c r="E318" s="57"/>
      <c r="F318" s="57"/>
      <c r="L318" s="10"/>
    </row>
    <row r="319">
      <c r="A319" s="57"/>
      <c r="B319" s="57"/>
      <c r="C319" s="57"/>
      <c r="D319" s="57"/>
      <c r="E319" s="57"/>
      <c r="F319" s="57"/>
      <c r="L319" s="10"/>
    </row>
    <row r="320">
      <c r="A320" s="57"/>
      <c r="B320" s="57"/>
      <c r="C320" s="57"/>
      <c r="D320" s="57"/>
      <c r="E320" s="57"/>
      <c r="F320" s="57"/>
      <c r="L320" s="10"/>
    </row>
    <row r="321">
      <c r="A321" s="57"/>
      <c r="B321" s="57"/>
      <c r="C321" s="57"/>
      <c r="D321" s="57"/>
      <c r="E321" s="57"/>
      <c r="F321" s="57"/>
      <c r="L321" s="10"/>
    </row>
    <row r="322">
      <c r="A322" s="57"/>
      <c r="B322" s="57"/>
      <c r="C322" s="57"/>
      <c r="D322" s="57"/>
      <c r="E322" s="57"/>
      <c r="F322" s="57"/>
      <c r="L322" s="10"/>
    </row>
    <row r="323">
      <c r="A323" s="57"/>
      <c r="B323" s="57"/>
      <c r="C323" s="57"/>
      <c r="D323" s="57"/>
      <c r="E323" s="57"/>
      <c r="F323" s="57"/>
      <c r="L323" s="10"/>
    </row>
    <row r="324">
      <c r="A324" s="57"/>
      <c r="B324" s="57"/>
      <c r="C324" s="57"/>
      <c r="D324" s="57"/>
      <c r="E324" s="57"/>
      <c r="F324" s="57"/>
      <c r="L324" s="10"/>
    </row>
    <row r="325">
      <c r="A325" s="57"/>
      <c r="B325" s="57"/>
      <c r="C325" s="57"/>
      <c r="D325" s="57"/>
      <c r="E325" s="57"/>
      <c r="F325" s="57"/>
      <c r="L325" s="10"/>
    </row>
    <row r="326">
      <c r="A326" s="57"/>
      <c r="B326" s="57"/>
      <c r="C326" s="57"/>
      <c r="D326" s="57"/>
      <c r="E326" s="57"/>
      <c r="F326" s="57"/>
      <c r="L326" s="10"/>
    </row>
    <row r="327">
      <c r="A327" s="57"/>
      <c r="B327" s="57"/>
      <c r="C327" s="57"/>
      <c r="D327" s="57"/>
      <c r="E327" s="57"/>
      <c r="F327" s="57"/>
      <c r="L327" s="10"/>
    </row>
    <row r="328">
      <c r="A328" s="57"/>
      <c r="B328" s="57"/>
      <c r="C328" s="57"/>
      <c r="D328" s="57"/>
      <c r="E328" s="57"/>
      <c r="F328" s="57"/>
      <c r="L328" s="10"/>
    </row>
    <row r="329">
      <c r="A329" s="57"/>
      <c r="B329" s="57"/>
      <c r="C329" s="57"/>
      <c r="D329" s="57"/>
      <c r="E329" s="57"/>
      <c r="F329" s="57"/>
      <c r="L329" s="10"/>
    </row>
    <row r="330">
      <c r="A330" s="57"/>
      <c r="B330" s="57"/>
      <c r="C330" s="57"/>
      <c r="D330" s="57"/>
      <c r="E330" s="57"/>
      <c r="F330" s="57"/>
      <c r="L330" s="10"/>
    </row>
    <row r="331">
      <c r="A331" s="57"/>
      <c r="B331" s="57"/>
      <c r="C331" s="57"/>
      <c r="D331" s="57"/>
      <c r="E331" s="57"/>
      <c r="F331" s="57"/>
      <c r="L331" s="10"/>
    </row>
    <row r="332">
      <c r="A332" s="57"/>
      <c r="B332" s="57"/>
      <c r="C332" s="57"/>
      <c r="D332" s="57"/>
      <c r="E332" s="57"/>
      <c r="F332" s="57"/>
      <c r="L332" s="10"/>
    </row>
    <row r="333">
      <c r="A333" s="57"/>
      <c r="B333" s="57"/>
      <c r="C333" s="57"/>
      <c r="D333" s="57"/>
      <c r="E333" s="57"/>
      <c r="F333" s="57"/>
      <c r="L333" s="10"/>
    </row>
    <row r="334">
      <c r="A334" s="57"/>
      <c r="B334" s="57"/>
      <c r="C334" s="57"/>
      <c r="D334" s="57"/>
      <c r="E334" s="57"/>
      <c r="F334" s="57"/>
      <c r="L334" s="10"/>
    </row>
    <row r="335">
      <c r="A335" s="57"/>
      <c r="B335" s="57"/>
      <c r="C335" s="57"/>
      <c r="D335" s="57"/>
      <c r="E335" s="57"/>
      <c r="F335" s="57"/>
      <c r="L335" s="10"/>
    </row>
    <row r="336">
      <c r="A336" s="57"/>
      <c r="B336" s="57"/>
      <c r="C336" s="57"/>
      <c r="D336" s="57"/>
      <c r="E336" s="57"/>
      <c r="F336" s="57"/>
      <c r="L336" s="10"/>
    </row>
    <row r="337">
      <c r="A337" s="57"/>
      <c r="B337" s="57"/>
      <c r="C337" s="57"/>
      <c r="D337" s="57"/>
      <c r="E337" s="57"/>
      <c r="F337" s="57"/>
      <c r="L337" s="10"/>
    </row>
    <row r="338">
      <c r="A338" s="57"/>
      <c r="B338" s="57"/>
      <c r="C338" s="57"/>
      <c r="D338" s="57"/>
      <c r="E338" s="57"/>
      <c r="F338" s="57"/>
      <c r="L338" s="10"/>
    </row>
    <row r="339">
      <c r="A339" s="57"/>
      <c r="B339" s="57"/>
      <c r="C339" s="57"/>
      <c r="D339" s="57"/>
      <c r="E339" s="57"/>
      <c r="F339" s="57"/>
      <c r="L339" s="10"/>
    </row>
    <row r="340">
      <c r="A340" s="57"/>
      <c r="B340" s="57"/>
      <c r="C340" s="57"/>
      <c r="D340" s="57"/>
      <c r="E340" s="57"/>
      <c r="F340" s="57"/>
      <c r="L340" s="10"/>
    </row>
    <row r="341">
      <c r="A341" s="57"/>
      <c r="B341" s="57"/>
      <c r="C341" s="57"/>
      <c r="D341" s="57"/>
      <c r="E341" s="57"/>
      <c r="F341" s="57"/>
      <c r="L341" s="10"/>
    </row>
    <row r="342">
      <c r="A342" s="57"/>
      <c r="B342" s="57"/>
      <c r="C342" s="57"/>
      <c r="D342" s="57"/>
      <c r="E342" s="57"/>
      <c r="F342" s="57"/>
      <c r="L342" s="10"/>
    </row>
    <row r="343">
      <c r="A343" s="57"/>
      <c r="B343" s="57"/>
      <c r="C343" s="57"/>
      <c r="D343" s="57"/>
      <c r="E343" s="57"/>
      <c r="F343" s="57"/>
      <c r="L343" s="10"/>
    </row>
    <row r="344">
      <c r="A344" s="57"/>
      <c r="B344" s="57"/>
      <c r="C344" s="57"/>
      <c r="D344" s="57"/>
      <c r="E344" s="57"/>
      <c r="F344" s="57"/>
      <c r="L344" s="10"/>
    </row>
    <row r="345">
      <c r="A345" s="57"/>
      <c r="B345" s="57"/>
      <c r="C345" s="57"/>
      <c r="D345" s="57"/>
      <c r="E345" s="57"/>
      <c r="F345" s="57"/>
      <c r="L345" s="10"/>
    </row>
    <row r="346">
      <c r="A346" s="57"/>
      <c r="B346" s="57"/>
      <c r="C346" s="57"/>
      <c r="D346" s="57"/>
      <c r="E346" s="57"/>
      <c r="F346" s="57"/>
      <c r="L346" s="10"/>
    </row>
    <row r="347">
      <c r="A347" s="57"/>
      <c r="B347" s="57"/>
      <c r="C347" s="57"/>
      <c r="D347" s="57"/>
      <c r="E347" s="57"/>
      <c r="F347" s="57"/>
      <c r="L347" s="10"/>
    </row>
    <row r="348">
      <c r="A348" s="57"/>
      <c r="B348" s="57"/>
      <c r="C348" s="57"/>
      <c r="D348" s="57"/>
      <c r="E348" s="57"/>
      <c r="F348" s="57"/>
      <c r="L348" s="10"/>
    </row>
    <row r="349">
      <c r="A349" s="57"/>
      <c r="B349" s="57"/>
      <c r="C349" s="57"/>
      <c r="D349" s="57"/>
      <c r="E349" s="57"/>
      <c r="F349" s="57"/>
      <c r="L349" s="10"/>
    </row>
    <row r="350">
      <c r="A350" s="57"/>
      <c r="B350" s="57"/>
      <c r="C350" s="57"/>
      <c r="D350" s="57"/>
      <c r="E350" s="57"/>
      <c r="F350" s="57"/>
      <c r="L350" s="10"/>
    </row>
    <row r="351">
      <c r="A351" s="57"/>
      <c r="B351" s="57"/>
      <c r="C351" s="57"/>
      <c r="D351" s="57"/>
      <c r="E351" s="57"/>
      <c r="F351" s="57"/>
      <c r="L351" s="10"/>
    </row>
    <row r="352">
      <c r="A352" s="57"/>
      <c r="B352" s="57"/>
      <c r="C352" s="57"/>
      <c r="D352" s="57"/>
      <c r="E352" s="57"/>
      <c r="F352" s="57"/>
      <c r="L352" s="10"/>
    </row>
    <row r="353">
      <c r="A353" s="57"/>
      <c r="B353" s="57"/>
      <c r="C353" s="57"/>
      <c r="D353" s="57"/>
      <c r="E353" s="57"/>
      <c r="F353" s="57"/>
      <c r="L353" s="10"/>
    </row>
    <row r="354">
      <c r="A354" s="57"/>
      <c r="B354" s="57"/>
      <c r="C354" s="57"/>
      <c r="D354" s="57"/>
      <c r="E354" s="57"/>
      <c r="F354" s="57"/>
      <c r="L354" s="10"/>
    </row>
    <row r="355">
      <c r="A355" s="57"/>
      <c r="B355" s="57"/>
      <c r="C355" s="57"/>
      <c r="D355" s="57"/>
      <c r="E355" s="57"/>
      <c r="F355" s="57"/>
      <c r="L355" s="10"/>
    </row>
    <row r="356">
      <c r="A356" s="57"/>
      <c r="B356" s="57"/>
      <c r="C356" s="57"/>
      <c r="D356" s="57"/>
      <c r="E356" s="57"/>
      <c r="F356" s="57"/>
      <c r="L356" s="10"/>
    </row>
    <row r="357">
      <c r="A357" s="57"/>
      <c r="B357" s="57"/>
      <c r="C357" s="57"/>
      <c r="D357" s="57"/>
      <c r="E357" s="57"/>
      <c r="F357" s="57"/>
      <c r="L357" s="10"/>
    </row>
    <row r="358">
      <c r="A358" s="57"/>
      <c r="B358" s="57"/>
      <c r="C358" s="57"/>
      <c r="D358" s="57"/>
      <c r="E358" s="57"/>
      <c r="F358" s="57"/>
      <c r="L358" s="10"/>
    </row>
    <row r="359">
      <c r="A359" s="57"/>
      <c r="B359" s="57"/>
      <c r="C359" s="57"/>
      <c r="D359" s="57"/>
      <c r="E359" s="57"/>
      <c r="F359" s="57"/>
      <c r="L359" s="10"/>
    </row>
    <row r="360">
      <c r="A360" s="57"/>
      <c r="B360" s="57"/>
      <c r="C360" s="57"/>
      <c r="D360" s="57"/>
      <c r="E360" s="57"/>
      <c r="F360" s="57"/>
      <c r="L360" s="10"/>
    </row>
    <row r="361">
      <c r="A361" s="57"/>
      <c r="B361" s="57"/>
      <c r="C361" s="57"/>
      <c r="D361" s="57"/>
      <c r="E361" s="57"/>
      <c r="F361" s="57"/>
      <c r="L361" s="10"/>
    </row>
    <row r="362">
      <c r="A362" s="57"/>
      <c r="B362" s="57"/>
      <c r="C362" s="57"/>
      <c r="D362" s="57"/>
      <c r="E362" s="57"/>
      <c r="F362" s="57"/>
      <c r="L362" s="10"/>
    </row>
    <row r="363">
      <c r="A363" s="57"/>
      <c r="B363" s="57"/>
      <c r="C363" s="57"/>
      <c r="D363" s="57"/>
      <c r="E363" s="57"/>
      <c r="F363" s="57"/>
      <c r="L363" s="10"/>
    </row>
    <row r="364">
      <c r="A364" s="57"/>
      <c r="B364" s="57"/>
      <c r="C364" s="57"/>
      <c r="D364" s="57"/>
      <c r="E364" s="57"/>
      <c r="F364" s="57"/>
      <c r="L364" s="10"/>
    </row>
    <row r="365">
      <c r="A365" s="57"/>
      <c r="B365" s="57"/>
      <c r="C365" s="57"/>
      <c r="D365" s="57"/>
      <c r="E365" s="57"/>
      <c r="F365" s="57"/>
      <c r="L365" s="10"/>
    </row>
    <row r="366">
      <c r="A366" s="57"/>
      <c r="B366" s="57"/>
      <c r="C366" s="57"/>
      <c r="D366" s="57"/>
      <c r="E366" s="57"/>
      <c r="F366" s="57"/>
      <c r="L366" s="10"/>
    </row>
    <row r="367">
      <c r="A367" s="57"/>
      <c r="B367" s="57"/>
      <c r="C367" s="57"/>
      <c r="D367" s="57"/>
      <c r="E367" s="57"/>
      <c r="F367" s="57"/>
      <c r="L367" s="10"/>
    </row>
    <row r="368">
      <c r="A368" s="57"/>
      <c r="B368" s="57"/>
      <c r="C368" s="57"/>
      <c r="D368" s="57"/>
      <c r="E368" s="57"/>
      <c r="F368" s="57"/>
      <c r="L368" s="10"/>
    </row>
    <row r="369">
      <c r="A369" s="57"/>
      <c r="B369" s="57"/>
      <c r="C369" s="57"/>
      <c r="D369" s="57"/>
      <c r="E369" s="57"/>
      <c r="F369" s="57"/>
      <c r="L369" s="10"/>
    </row>
    <row r="370">
      <c r="A370" s="57"/>
      <c r="B370" s="57"/>
      <c r="C370" s="57"/>
      <c r="D370" s="57"/>
      <c r="E370" s="57"/>
      <c r="F370" s="57"/>
      <c r="L370" s="10"/>
    </row>
    <row r="371">
      <c r="A371" s="57"/>
      <c r="B371" s="57"/>
      <c r="C371" s="57"/>
      <c r="D371" s="57"/>
      <c r="E371" s="57"/>
      <c r="F371" s="57"/>
      <c r="L371" s="10"/>
    </row>
    <row r="372">
      <c r="A372" s="57"/>
      <c r="B372" s="57"/>
      <c r="C372" s="57"/>
      <c r="D372" s="57"/>
      <c r="E372" s="57"/>
      <c r="F372" s="57"/>
      <c r="L372" s="10"/>
    </row>
    <row r="373">
      <c r="A373" s="57"/>
      <c r="B373" s="57"/>
      <c r="C373" s="57"/>
      <c r="D373" s="57"/>
      <c r="E373" s="57"/>
      <c r="F373" s="57"/>
      <c r="L373" s="10"/>
    </row>
    <row r="374">
      <c r="A374" s="57"/>
      <c r="B374" s="57"/>
      <c r="C374" s="57"/>
      <c r="D374" s="57"/>
      <c r="E374" s="57"/>
      <c r="F374" s="57"/>
      <c r="L374" s="10"/>
    </row>
    <row r="375">
      <c r="A375" s="57"/>
      <c r="B375" s="57"/>
      <c r="C375" s="57"/>
      <c r="D375" s="57"/>
      <c r="E375" s="57"/>
      <c r="F375" s="57"/>
      <c r="L375" s="10"/>
    </row>
    <row r="376">
      <c r="A376" s="57"/>
      <c r="B376" s="57"/>
      <c r="C376" s="57"/>
      <c r="D376" s="57"/>
      <c r="E376" s="57"/>
      <c r="F376" s="57"/>
      <c r="L376" s="10"/>
    </row>
    <row r="377">
      <c r="A377" s="57"/>
      <c r="B377" s="57"/>
      <c r="C377" s="57"/>
      <c r="D377" s="57"/>
      <c r="E377" s="57"/>
      <c r="F377" s="57"/>
      <c r="L377" s="10"/>
    </row>
    <row r="378">
      <c r="A378" s="57"/>
      <c r="B378" s="57"/>
      <c r="C378" s="57"/>
      <c r="D378" s="57"/>
      <c r="E378" s="57"/>
      <c r="F378" s="57"/>
      <c r="L378" s="10"/>
    </row>
    <row r="379">
      <c r="A379" s="57"/>
      <c r="B379" s="57"/>
      <c r="C379" s="57"/>
      <c r="D379" s="57"/>
      <c r="E379" s="57"/>
      <c r="F379" s="57"/>
      <c r="L379" s="10"/>
    </row>
    <row r="380">
      <c r="A380" s="57"/>
      <c r="B380" s="57"/>
      <c r="C380" s="57"/>
      <c r="D380" s="57"/>
      <c r="E380" s="57"/>
      <c r="F380" s="57"/>
      <c r="L380" s="10"/>
    </row>
    <row r="381">
      <c r="A381" s="57"/>
      <c r="B381" s="57"/>
      <c r="C381" s="57"/>
      <c r="D381" s="57"/>
      <c r="E381" s="57"/>
      <c r="F381" s="57"/>
      <c r="L381" s="10"/>
    </row>
    <row r="382">
      <c r="A382" s="57"/>
      <c r="B382" s="57"/>
      <c r="C382" s="57"/>
      <c r="D382" s="57"/>
      <c r="E382" s="57"/>
      <c r="F382" s="57"/>
      <c r="L382" s="10"/>
    </row>
    <row r="383">
      <c r="A383" s="57"/>
      <c r="B383" s="57"/>
      <c r="C383" s="57"/>
      <c r="D383" s="57"/>
      <c r="E383" s="57"/>
      <c r="F383" s="57"/>
      <c r="L383" s="10"/>
    </row>
    <row r="384">
      <c r="A384" s="57"/>
      <c r="B384" s="57"/>
      <c r="C384" s="57"/>
      <c r="D384" s="57"/>
      <c r="E384" s="57"/>
      <c r="F384" s="57"/>
      <c r="L384" s="10"/>
    </row>
    <row r="385">
      <c r="A385" s="57"/>
      <c r="B385" s="57"/>
      <c r="C385" s="57"/>
      <c r="D385" s="57"/>
      <c r="E385" s="57"/>
      <c r="F385" s="57"/>
      <c r="L385" s="10"/>
    </row>
    <row r="386">
      <c r="A386" s="57"/>
      <c r="B386" s="57"/>
      <c r="C386" s="57"/>
      <c r="D386" s="57"/>
      <c r="E386" s="57"/>
      <c r="F386" s="57"/>
      <c r="L386" s="10"/>
    </row>
    <row r="387">
      <c r="A387" s="57"/>
      <c r="B387" s="57"/>
      <c r="C387" s="57"/>
      <c r="D387" s="57"/>
      <c r="E387" s="57"/>
      <c r="F387" s="57"/>
      <c r="L387" s="10"/>
    </row>
    <row r="388">
      <c r="A388" s="57"/>
      <c r="B388" s="57"/>
      <c r="C388" s="57"/>
      <c r="D388" s="57"/>
      <c r="E388" s="57"/>
      <c r="F388" s="57"/>
      <c r="L388" s="10"/>
    </row>
    <row r="389">
      <c r="A389" s="57"/>
      <c r="B389" s="57"/>
      <c r="C389" s="57"/>
      <c r="D389" s="57"/>
      <c r="E389" s="57"/>
      <c r="F389" s="57"/>
      <c r="L389" s="10"/>
    </row>
    <row r="390">
      <c r="A390" s="57"/>
      <c r="B390" s="57"/>
      <c r="C390" s="57"/>
      <c r="D390" s="57"/>
      <c r="E390" s="57"/>
      <c r="F390" s="57"/>
      <c r="L390" s="10"/>
    </row>
    <row r="391">
      <c r="A391" s="57"/>
      <c r="B391" s="57"/>
      <c r="C391" s="57"/>
      <c r="D391" s="57"/>
      <c r="E391" s="57"/>
      <c r="F391" s="57"/>
      <c r="L391" s="10"/>
    </row>
    <row r="392">
      <c r="A392" s="57"/>
      <c r="B392" s="57"/>
      <c r="C392" s="57"/>
      <c r="D392" s="57"/>
      <c r="E392" s="57"/>
      <c r="F392" s="57"/>
      <c r="L392" s="10"/>
    </row>
    <row r="393">
      <c r="A393" s="57"/>
      <c r="B393" s="57"/>
      <c r="C393" s="57"/>
      <c r="D393" s="57"/>
      <c r="E393" s="57"/>
      <c r="F393" s="57"/>
      <c r="L393" s="10"/>
    </row>
    <row r="394">
      <c r="A394" s="57"/>
      <c r="B394" s="57"/>
      <c r="C394" s="57"/>
      <c r="D394" s="57"/>
      <c r="E394" s="57"/>
      <c r="F394" s="57"/>
      <c r="L394" s="10"/>
    </row>
    <row r="395">
      <c r="A395" s="57"/>
      <c r="B395" s="57"/>
      <c r="C395" s="57"/>
      <c r="D395" s="57"/>
      <c r="E395" s="57"/>
      <c r="F395" s="57"/>
      <c r="L395" s="10"/>
    </row>
    <row r="396">
      <c r="A396" s="57"/>
      <c r="B396" s="57"/>
      <c r="C396" s="57"/>
      <c r="D396" s="57"/>
      <c r="E396" s="57"/>
      <c r="F396" s="57"/>
      <c r="L396" s="10"/>
    </row>
    <row r="397">
      <c r="A397" s="57"/>
      <c r="B397" s="57"/>
      <c r="C397" s="57"/>
      <c r="D397" s="57"/>
      <c r="E397" s="57"/>
      <c r="F397" s="57"/>
      <c r="L397" s="10"/>
    </row>
    <row r="398">
      <c r="A398" s="57"/>
      <c r="B398" s="57"/>
      <c r="C398" s="57"/>
      <c r="D398" s="57"/>
      <c r="E398" s="57"/>
      <c r="F398" s="57"/>
      <c r="L398" s="10"/>
    </row>
    <row r="399">
      <c r="A399" s="57"/>
      <c r="B399" s="57"/>
      <c r="C399" s="57"/>
      <c r="D399" s="57"/>
      <c r="E399" s="57"/>
      <c r="F399" s="57"/>
      <c r="L399" s="10"/>
    </row>
    <row r="400">
      <c r="A400" s="57"/>
      <c r="B400" s="57"/>
      <c r="C400" s="57"/>
      <c r="D400" s="57"/>
      <c r="E400" s="57"/>
      <c r="F400" s="57"/>
      <c r="L400" s="10"/>
    </row>
    <row r="401">
      <c r="A401" s="57"/>
      <c r="B401" s="57"/>
      <c r="C401" s="57"/>
      <c r="D401" s="57"/>
      <c r="E401" s="57"/>
      <c r="F401" s="57"/>
      <c r="L401" s="10"/>
    </row>
    <row r="402">
      <c r="A402" s="57"/>
      <c r="B402" s="57"/>
      <c r="C402" s="57"/>
      <c r="D402" s="57"/>
      <c r="E402" s="57"/>
      <c r="F402" s="57"/>
      <c r="L402" s="10"/>
    </row>
    <row r="403">
      <c r="A403" s="57"/>
      <c r="B403" s="57"/>
      <c r="C403" s="57"/>
      <c r="D403" s="57"/>
      <c r="E403" s="57"/>
      <c r="F403" s="57"/>
      <c r="L403" s="10"/>
    </row>
    <row r="404">
      <c r="A404" s="57"/>
      <c r="B404" s="57"/>
      <c r="C404" s="57"/>
      <c r="D404" s="57"/>
      <c r="E404" s="57"/>
      <c r="F404" s="57"/>
      <c r="L404" s="10"/>
    </row>
    <row r="405">
      <c r="A405" s="57"/>
      <c r="B405" s="57"/>
      <c r="C405" s="57"/>
      <c r="D405" s="57"/>
      <c r="E405" s="57"/>
      <c r="F405" s="57"/>
      <c r="L405" s="10"/>
    </row>
    <row r="406">
      <c r="A406" s="57"/>
      <c r="B406" s="57"/>
      <c r="C406" s="57"/>
      <c r="D406" s="57"/>
      <c r="E406" s="57"/>
      <c r="F406" s="57"/>
      <c r="L406" s="10"/>
    </row>
    <row r="407">
      <c r="A407" s="57"/>
      <c r="B407" s="57"/>
      <c r="C407" s="57"/>
      <c r="D407" s="57"/>
      <c r="E407" s="57"/>
      <c r="F407" s="57"/>
      <c r="L407" s="10"/>
    </row>
    <row r="408">
      <c r="A408" s="57"/>
      <c r="B408" s="57"/>
      <c r="C408" s="57"/>
      <c r="D408" s="57"/>
      <c r="E408" s="57"/>
      <c r="F408" s="57"/>
      <c r="L408" s="10"/>
    </row>
    <row r="409">
      <c r="A409" s="57"/>
      <c r="B409" s="57"/>
      <c r="C409" s="57"/>
      <c r="D409" s="57"/>
      <c r="E409" s="57"/>
      <c r="F409" s="57"/>
      <c r="L409" s="10"/>
    </row>
    <row r="410">
      <c r="A410" s="57"/>
      <c r="B410" s="57"/>
      <c r="C410" s="57"/>
      <c r="D410" s="57"/>
      <c r="E410" s="57"/>
      <c r="F410" s="57"/>
      <c r="L410" s="10"/>
    </row>
    <row r="411">
      <c r="A411" s="57"/>
      <c r="B411" s="57"/>
      <c r="C411" s="57"/>
      <c r="D411" s="57"/>
      <c r="E411" s="57"/>
      <c r="F411" s="57"/>
      <c r="L411" s="10"/>
    </row>
    <row r="412">
      <c r="A412" s="57"/>
      <c r="B412" s="57"/>
      <c r="C412" s="57"/>
      <c r="D412" s="57"/>
      <c r="E412" s="57"/>
      <c r="F412" s="57"/>
      <c r="L412" s="10"/>
    </row>
    <row r="413">
      <c r="A413" s="57"/>
      <c r="B413" s="57"/>
      <c r="C413" s="57"/>
      <c r="D413" s="57"/>
      <c r="E413" s="57"/>
      <c r="F413" s="57"/>
      <c r="L413" s="10"/>
    </row>
    <row r="414">
      <c r="A414" s="57"/>
      <c r="B414" s="57"/>
      <c r="C414" s="57"/>
      <c r="D414" s="57"/>
      <c r="E414" s="57"/>
      <c r="F414" s="57"/>
      <c r="L414" s="10"/>
    </row>
    <row r="415">
      <c r="A415" s="57"/>
      <c r="B415" s="57"/>
      <c r="C415" s="57"/>
      <c r="D415" s="57"/>
      <c r="E415" s="57"/>
      <c r="F415" s="57"/>
      <c r="L415" s="10"/>
    </row>
    <row r="416">
      <c r="A416" s="57"/>
      <c r="B416" s="57"/>
      <c r="C416" s="57"/>
      <c r="D416" s="57"/>
      <c r="E416" s="57"/>
      <c r="F416" s="57"/>
      <c r="L416" s="10"/>
    </row>
    <row r="417">
      <c r="A417" s="57"/>
      <c r="B417" s="57"/>
      <c r="C417" s="57"/>
      <c r="D417" s="57"/>
      <c r="E417" s="57"/>
      <c r="F417" s="57"/>
      <c r="L417" s="10"/>
    </row>
    <row r="418">
      <c r="A418" s="57"/>
      <c r="B418" s="57"/>
      <c r="C418" s="57"/>
      <c r="D418" s="57"/>
      <c r="E418" s="57"/>
      <c r="F418" s="57"/>
      <c r="L418" s="10"/>
    </row>
    <row r="419">
      <c r="A419" s="57"/>
      <c r="B419" s="57"/>
      <c r="C419" s="57"/>
      <c r="D419" s="57"/>
      <c r="E419" s="57"/>
      <c r="F419" s="57"/>
      <c r="L419" s="10"/>
    </row>
    <row r="420">
      <c r="A420" s="57"/>
      <c r="B420" s="57"/>
      <c r="C420" s="57"/>
      <c r="D420" s="57"/>
      <c r="E420" s="57"/>
      <c r="F420" s="57"/>
      <c r="L420" s="10"/>
    </row>
    <row r="421">
      <c r="A421" s="57"/>
      <c r="B421" s="57"/>
      <c r="C421" s="57"/>
      <c r="D421" s="57"/>
      <c r="E421" s="57"/>
      <c r="F421" s="57"/>
      <c r="L421" s="10"/>
    </row>
    <row r="422">
      <c r="A422" s="57"/>
      <c r="B422" s="57"/>
      <c r="C422" s="57"/>
      <c r="D422" s="57"/>
      <c r="E422" s="57"/>
      <c r="F422" s="57"/>
      <c r="L422" s="10"/>
    </row>
    <row r="423">
      <c r="A423" s="57"/>
      <c r="B423" s="57"/>
      <c r="C423" s="57"/>
      <c r="D423" s="57"/>
      <c r="E423" s="57"/>
      <c r="F423" s="57"/>
      <c r="L423" s="10"/>
    </row>
    <row r="424">
      <c r="A424" s="57"/>
      <c r="B424" s="57"/>
      <c r="C424" s="57"/>
      <c r="D424" s="57"/>
      <c r="E424" s="57"/>
      <c r="F424" s="57"/>
      <c r="L424" s="10"/>
    </row>
    <row r="425">
      <c r="A425" s="57"/>
      <c r="B425" s="57"/>
      <c r="C425" s="57"/>
      <c r="D425" s="57"/>
      <c r="E425" s="57"/>
      <c r="F425" s="57"/>
      <c r="L425" s="10"/>
    </row>
    <row r="426">
      <c r="A426" s="57"/>
      <c r="B426" s="57"/>
      <c r="C426" s="57"/>
      <c r="D426" s="57"/>
      <c r="E426" s="57"/>
      <c r="F426" s="57"/>
      <c r="L426" s="10"/>
    </row>
    <row r="427">
      <c r="A427" s="57"/>
      <c r="B427" s="57"/>
      <c r="C427" s="57"/>
      <c r="D427" s="57"/>
      <c r="E427" s="57"/>
      <c r="F427" s="57"/>
      <c r="L427" s="10"/>
    </row>
    <row r="428">
      <c r="A428" s="57"/>
      <c r="B428" s="57"/>
      <c r="C428" s="57"/>
      <c r="D428" s="57"/>
      <c r="E428" s="57"/>
      <c r="F428" s="57"/>
      <c r="L428" s="10"/>
    </row>
    <row r="429">
      <c r="A429" s="57"/>
      <c r="B429" s="57"/>
      <c r="C429" s="57"/>
      <c r="D429" s="57"/>
      <c r="E429" s="57"/>
      <c r="F429" s="57"/>
      <c r="L429" s="10"/>
    </row>
    <row r="430">
      <c r="A430" s="57"/>
      <c r="B430" s="57"/>
      <c r="C430" s="57"/>
      <c r="D430" s="57"/>
      <c r="E430" s="57"/>
      <c r="F430" s="57"/>
      <c r="L430" s="10"/>
    </row>
    <row r="431">
      <c r="A431" s="57"/>
      <c r="B431" s="57"/>
      <c r="C431" s="57"/>
      <c r="D431" s="57"/>
      <c r="E431" s="57"/>
      <c r="F431" s="57"/>
      <c r="L431" s="10"/>
    </row>
    <row r="432">
      <c r="A432" s="57"/>
      <c r="B432" s="57"/>
      <c r="C432" s="57"/>
      <c r="D432" s="57"/>
      <c r="E432" s="57"/>
      <c r="F432" s="57"/>
      <c r="L432" s="10"/>
    </row>
    <row r="433">
      <c r="A433" s="57"/>
      <c r="B433" s="57"/>
      <c r="C433" s="57"/>
      <c r="D433" s="57"/>
      <c r="E433" s="57"/>
      <c r="F433" s="57"/>
      <c r="L433" s="10"/>
    </row>
    <row r="434">
      <c r="A434" s="57"/>
      <c r="B434" s="57"/>
      <c r="C434" s="57"/>
      <c r="D434" s="57"/>
      <c r="E434" s="57"/>
      <c r="F434" s="57"/>
      <c r="L434" s="10"/>
    </row>
    <row r="435">
      <c r="A435" s="57"/>
      <c r="B435" s="57"/>
      <c r="C435" s="57"/>
      <c r="D435" s="57"/>
      <c r="E435" s="57"/>
      <c r="F435" s="57"/>
      <c r="L435" s="10"/>
    </row>
    <row r="436">
      <c r="A436" s="57"/>
      <c r="B436" s="57"/>
      <c r="C436" s="57"/>
      <c r="D436" s="57"/>
      <c r="E436" s="57"/>
      <c r="F436" s="57"/>
      <c r="L436" s="10"/>
    </row>
    <row r="437">
      <c r="A437" s="57"/>
      <c r="B437" s="57"/>
      <c r="C437" s="57"/>
      <c r="D437" s="57"/>
      <c r="E437" s="57"/>
      <c r="F437" s="57"/>
      <c r="L437" s="10"/>
    </row>
    <row r="438">
      <c r="A438" s="57"/>
      <c r="B438" s="57"/>
      <c r="C438" s="57"/>
      <c r="D438" s="57"/>
      <c r="E438" s="57"/>
      <c r="F438" s="57"/>
      <c r="L438" s="10"/>
    </row>
    <row r="439">
      <c r="A439" s="57"/>
      <c r="B439" s="57"/>
      <c r="C439" s="57"/>
      <c r="D439" s="57"/>
      <c r="E439" s="57"/>
      <c r="F439" s="57"/>
      <c r="L439" s="10"/>
    </row>
    <row r="440">
      <c r="A440" s="57"/>
      <c r="B440" s="57"/>
      <c r="C440" s="57"/>
      <c r="D440" s="57"/>
      <c r="E440" s="57"/>
      <c r="F440" s="57"/>
      <c r="L440" s="10"/>
    </row>
    <row r="441">
      <c r="A441" s="57"/>
      <c r="B441" s="57"/>
      <c r="C441" s="57"/>
      <c r="D441" s="57"/>
      <c r="E441" s="57"/>
      <c r="F441" s="57"/>
      <c r="L441" s="10"/>
    </row>
    <row r="442">
      <c r="A442" s="57"/>
      <c r="B442" s="57"/>
      <c r="C442" s="57"/>
      <c r="D442" s="57"/>
      <c r="E442" s="57"/>
      <c r="F442" s="57"/>
      <c r="L442" s="10"/>
    </row>
    <row r="443">
      <c r="A443" s="57"/>
      <c r="B443" s="57"/>
      <c r="C443" s="57"/>
      <c r="D443" s="57"/>
      <c r="E443" s="57"/>
      <c r="F443" s="57"/>
      <c r="L443" s="10"/>
    </row>
    <row r="444">
      <c r="A444" s="57"/>
      <c r="B444" s="57"/>
      <c r="C444" s="57"/>
      <c r="D444" s="57"/>
      <c r="E444" s="57"/>
      <c r="F444" s="57"/>
      <c r="L444" s="10"/>
    </row>
    <row r="445">
      <c r="A445" s="57"/>
      <c r="B445" s="57"/>
      <c r="C445" s="57"/>
      <c r="D445" s="57"/>
      <c r="E445" s="57"/>
      <c r="F445" s="57"/>
      <c r="L445" s="10"/>
    </row>
    <row r="446">
      <c r="A446" s="57"/>
      <c r="B446" s="57"/>
      <c r="C446" s="57"/>
      <c r="D446" s="57"/>
      <c r="E446" s="57"/>
      <c r="F446" s="57"/>
      <c r="L446" s="10"/>
    </row>
    <row r="447">
      <c r="A447" s="57"/>
      <c r="B447" s="57"/>
      <c r="C447" s="57"/>
      <c r="D447" s="57"/>
      <c r="E447" s="57"/>
      <c r="F447" s="57"/>
      <c r="L447" s="10"/>
    </row>
    <row r="448">
      <c r="A448" s="57"/>
      <c r="B448" s="57"/>
      <c r="C448" s="57"/>
      <c r="D448" s="57"/>
      <c r="E448" s="57"/>
      <c r="F448" s="57"/>
      <c r="L448" s="10"/>
    </row>
    <row r="449">
      <c r="A449" s="57"/>
      <c r="B449" s="57"/>
      <c r="C449" s="57"/>
      <c r="D449" s="57"/>
      <c r="E449" s="57"/>
      <c r="F449" s="57"/>
      <c r="L449" s="10"/>
    </row>
    <row r="450">
      <c r="A450" s="57"/>
      <c r="B450" s="57"/>
      <c r="C450" s="57"/>
      <c r="D450" s="57"/>
      <c r="E450" s="57"/>
      <c r="F450" s="57"/>
      <c r="L450" s="10"/>
    </row>
    <row r="451">
      <c r="A451" s="57"/>
      <c r="B451" s="57"/>
      <c r="C451" s="57"/>
      <c r="D451" s="57"/>
      <c r="E451" s="57"/>
      <c r="F451" s="57"/>
      <c r="L451" s="10"/>
    </row>
    <row r="452">
      <c r="A452" s="57"/>
      <c r="B452" s="57"/>
      <c r="C452" s="57"/>
      <c r="D452" s="57"/>
      <c r="E452" s="57"/>
      <c r="F452" s="57"/>
      <c r="L452" s="10"/>
    </row>
    <row r="453">
      <c r="A453" s="57"/>
      <c r="B453" s="57"/>
      <c r="C453" s="57"/>
      <c r="D453" s="57"/>
      <c r="E453" s="57"/>
      <c r="F453" s="57"/>
      <c r="L453" s="10"/>
    </row>
    <row r="454">
      <c r="A454" s="57"/>
      <c r="B454" s="57"/>
      <c r="C454" s="57"/>
      <c r="D454" s="57"/>
      <c r="E454" s="57"/>
      <c r="F454" s="57"/>
      <c r="L454" s="10"/>
    </row>
    <row r="455">
      <c r="A455" s="57"/>
      <c r="B455" s="57"/>
      <c r="C455" s="57"/>
      <c r="D455" s="57"/>
      <c r="E455" s="57"/>
      <c r="F455" s="57"/>
      <c r="L455" s="10"/>
    </row>
    <row r="456">
      <c r="A456" s="57"/>
      <c r="B456" s="57"/>
      <c r="C456" s="57"/>
      <c r="D456" s="57"/>
      <c r="E456" s="57"/>
      <c r="F456" s="57"/>
      <c r="L456" s="10"/>
    </row>
    <row r="457">
      <c r="A457" s="57"/>
      <c r="B457" s="57"/>
      <c r="C457" s="57"/>
      <c r="D457" s="57"/>
      <c r="E457" s="57"/>
      <c r="F457" s="57"/>
      <c r="L457" s="10"/>
    </row>
    <row r="458">
      <c r="A458" s="57"/>
      <c r="B458" s="57"/>
      <c r="C458" s="57"/>
      <c r="D458" s="57"/>
      <c r="E458" s="57"/>
      <c r="F458" s="57"/>
      <c r="L458" s="10"/>
    </row>
    <row r="459">
      <c r="A459" s="57"/>
      <c r="B459" s="57"/>
      <c r="C459" s="57"/>
      <c r="D459" s="57"/>
      <c r="E459" s="57"/>
      <c r="F459" s="57"/>
      <c r="L459" s="10"/>
    </row>
    <row r="460">
      <c r="A460" s="57"/>
      <c r="B460" s="57"/>
      <c r="C460" s="57"/>
      <c r="D460" s="57"/>
      <c r="E460" s="57"/>
      <c r="F460" s="57"/>
      <c r="L460" s="10"/>
    </row>
    <row r="461">
      <c r="A461" s="57"/>
      <c r="B461" s="57"/>
      <c r="C461" s="57"/>
      <c r="D461" s="57"/>
      <c r="E461" s="57"/>
      <c r="F461" s="57"/>
      <c r="L461" s="10"/>
    </row>
    <row r="462">
      <c r="A462" s="57"/>
      <c r="B462" s="57"/>
      <c r="C462" s="57"/>
      <c r="D462" s="57"/>
      <c r="E462" s="57"/>
      <c r="F462" s="57"/>
      <c r="L462" s="10"/>
    </row>
    <row r="463">
      <c r="A463" s="57"/>
      <c r="B463" s="57"/>
      <c r="C463" s="57"/>
      <c r="D463" s="57"/>
      <c r="E463" s="57"/>
      <c r="F463" s="57"/>
      <c r="L463" s="10"/>
    </row>
    <row r="464">
      <c r="A464" s="57"/>
      <c r="B464" s="57"/>
      <c r="C464" s="57"/>
      <c r="D464" s="57"/>
      <c r="E464" s="57"/>
      <c r="F464" s="57"/>
      <c r="L464" s="10"/>
    </row>
    <row r="465">
      <c r="A465" s="57"/>
      <c r="B465" s="57"/>
      <c r="C465" s="57"/>
      <c r="D465" s="57"/>
      <c r="E465" s="57"/>
      <c r="F465" s="57"/>
      <c r="L465" s="10"/>
    </row>
    <row r="466">
      <c r="A466" s="57"/>
      <c r="B466" s="57"/>
      <c r="C466" s="57"/>
      <c r="D466" s="57"/>
      <c r="E466" s="57"/>
      <c r="F466" s="57"/>
      <c r="L466" s="10"/>
    </row>
    <row r="467">
      <c r="A467" s="57"/>
      <c r="B467" s="57"/>
      <c r="C467" s="57"/>
      <c r="D467" s="57"/>
      <c r="E467" s="57"/>
      <c r="F467" s="57"/>
      <c r="L467" s="10"/>
    </row>
    <row r="468">
      <c r="A468" s="57"/>
      <c r="B468" s="57"/>
      <c r="C468" s="57"/>
      <c r="D468" s="57"/>
      <c r="E468" s="57"/>
      <c r="F468" s="57"/>
      <c r="L468" s="10"/>
    </row>
    <row r="469">
      <c r="A469" s="57"/>
      <c r="B469" s="57"/>
      <c r="C469" s="57"/>
      <c r="D469" s="57"/>
      <c r="E469" s="57"/>
      <c r="F469" s="57"/>
      <c r="L469" s="10"/>
    </row>
    <row r="470">
      <c r="A470" s="57"/>
      <c r="B470" s="57"/>
      <c r="C470" s="57"/>
      <c r="D470" s="57"/>
      <c r="E470" s="57"/>
      <c r="F470" s="57"/>
      <c r="L470" s="10"/>
    </row>
    <row r="471">
      <c r="A471" s="57"/>
      <c r="B471" s="57"/>
      <c r="C471" s="57"/>
      <c r="D471" s="57"/>
      <c r="E471" s="57"/>
      <c r="F471" s="57"/>
      <c r="L471" s="10"/>
    </row>
    <row r="472">
      <c r="A472" s="57"/>
      <c r="B472" s="57"/>
      <c r="C472" s="57"/>
      <c r="D472" s="57"/>
      <c r="E472" s="57"/>
      <c r="F472" s="57"/>
      <c r="L472" s="10"/>
    </row>
    <row r="473">
      <c r="A473" s="57"/>
      <c r="B473" s="57"/>
      <c r="C473" s="57"/>
      <c r="D473" s="57"/>
      <c r="E473" s="57"/>
      <c r="F473" s="57"/>
      <c r="L473" s="10"/>
    </row>
    <row r="474">
      <c r="A474" s="57"/>
      <c r="B474" s="57"/>
      <c r="C474" s="57"/>
      <c r="D474" s="57"/>
      <c r="E474" s="57"/>
      <c r="F474" s="57"/>
      <c r="L474" s="10"/>
    </row>
    <row r="475">
      <c r="A475" s="57"/>
      <c r="B475" s="57"/>
      <c r="C475" s="57"/>
      <c r="D475" s="57"/>
      <c r="E475" s="57"/>
      <c r="F475" s="57"/>
      <c r="L475" s="10"/>
    </row>
    <row r="476">
      <c r="A476" s="57"/>
      <c r="B476" s="57"/>
      <c r="C476" s="57"/>
      <c r="D476" s="57"/>
      <c r="E476" s="57"/>
      <c r="F476" s="57"/>
      <c r="L476" s="10"/>
    </row>
    <row r="477">
      <c r="A477" s="57"/>
      <c r="B477" s="57"/>
      <c r="C477" s="57"/>
      <c r="D477" s="57"/>
      <c r="E477" s="57"/>
      <c r="F477" s="57"/>
      <c r="L477" s="10"/>
    </row>
    <row r="478">
      <c r="A478" s="57"/>
      <c r="B478" s="57"/>
      <c r="C478" s="57"/>
      <c r="D478" s="57"/>
      <c r="E478" s="57"/>
      <c r="F478" s="57"/>
      <c r="L478" s="10"/>
    </row>
    <row r="479">
      <c r="A479" s="57"/>
      <c r="B479" s="57"/>
      <c r="C479" s="57"/>
      <c r="D479" s="57"/>
      <c r="E479" s="57"/>
      <c r="F479" s="57"/>
      <c r="L479" s="10"/>
    </row>
    <row r="480">
      <c r="A480" s="57"/>
      <c r="B480" s="57"/>
      <c r="C480" s="57"/>
      <c r="D480" s="57"/>
      <c r="E480" s="57"/>
      <c r="F480" s="57"/>
      <c r="L480" s="10"/>
    </row>
    <row r="481">
      <c r="A481" s="57"/>
      <c r="B481" s="57"/>
      <c r="C481" s="57"/>
      <c r="D481" s="57"/>
      <c r="E481" s="57"/>
      <c r="F481" s="57"/>
      <c r="L481" s="10"/>
    </row>
    <row r="482">
      <c r="A482" s="57"/>
      <c r="B482" s="57"/>
      <c r="C482" s="57"/>
      <c r="D482" s="57"/>
      <c r="E482" s="57"/>
      <c r="F482" s="57"/>
      <c r="L482" s="10"/>
    </row>
    <row r="483">
      <c r="A483" s="57"/>
      <c r="B483" s="57"/>
      <c r="C483" s="57"/>
      <c r="D483" s="57"/>
      <c r="E483" s="57"/>
      <c r="F483" s="57"/>
      <c r="L483" s="10"/>
    </row>
    <row r="484">
      <c r="A484" s="57"/>
      <c r="B484" s="57"/>
      <c r="C484" s="57"/>
      <c r="D484" s="57"/>
      <c r="E484" s="57"/>
      <c r="F484" s="57"/>
      <c r="L484" s="10"/>
    </row>
    <row r="485">
      <c r="A485" s="57"/>
      <c r="B485" s="57"/>
      <c r="C485" s="57"/>
      <c r="D485" s="57"/>
      <c r="E485" s="57"/>
      <c r="F485" s="57"/>
      <c r="L485" s="10"/>
    </row>
    <row r="486">
      <c r="A486" s="57"/>
      <c r="B486" s="57"/>
      <c r="C486" s="57"/>
      <c r="D486" s="57"/>
      <c r="E486" s="57"/>
      <c r="F486" s="57"/>
      <c r="L486" s="10"/>
    </row>
    <row r="487">
      <c r="A487" s="57"/>
      <c r="B487" s="57"/>
      <c r="C487" s="57"/>
      <c r="D487" s="57"/>
      <c r="E487" s="57"/>
      <c r="F487" s="57"/>
      <c r="L487" s="10"/>
    </row>
    <row r="488">
      <c r="A488" s="57"/>
      <c r="B488" s="57"/>
      <c r="C488" s="57"/>
      <c r="D488" s="57"/>
      <c r="E488" s="57"/>
      <c r="F488" s="57"/>
      <c r="L488" s="10"/>
    </row>
    <row r="489">
      <c r="A489" s="57"/>
      <c r="B489" s="57"/>
      <c r="C489" s="57"/>
      <c r="D489" s="57"/>
      <c r="E489" s="57"/>
      <c r="F489" s="57"/>
      <c r="L489" s="10"/>
    </row>
    <row r="490">
      <c r="A490" s="57"/>
      <c r="B490" s="57"/>
      <c r="C490" s="57"/>
      <c r="D490" s="57"/>
      <c r="E490" s="57"/>
      <c r="F490" s="57"/>
      <c r="L490" s="10"/>
    </row>
    <row r="491">
      <c r="A491" s="57"/>
      <c r="B491" s="57"/>
      <c r="C491" s="57"/>
      <c r="D491" s="57"/>
      <c r="E491" s="57"/>
      <c r="F491" s="57"/>
      <c r="L491" s="10"/>
    </row>
    <row r="492">
      <c r="A492" s="57"/>
      <c r="B492" s="57"/>
      <c r="C492" s="57"/>
      <c r="D492" s="57"/>
      <c r="E492" s="57"/>
      <c r="F492" s="57"/>
      <c r="L492" s="10"/>
    </row>
    <row r="493">
      <c r="A493" s="57"/>
      <c r="B493" s="57"/>
      <c r="C493" s="57"/>
      <c r="D493" s="57"/>
      <c r="E493" s="57"/>
      <c r="F493" s="57"/>
      <c r="L493" s="10"/>
    </row>
    <row r="494">
      <c r="A494" s="57"/>
      <c r="B494" s="57"/>
      <c r="C494" s="57"/>
      <c r="D494" s="57"/>
      <c r="E494" s="57"/>
      <c r="F494" s="57"/>
      <c r="L494" s="10"/>
    </row>
    <row r="495">
      <c r="A495" s="57"/>
      <c r="B495" s="57"/>
      <c r="C495" s="57"/>
      <c r="D495" s="57"/>
      <c r="E495" s="57"/>
      <c r="F495" s="57"/>
      <c r="L495" s="10"/>
    </row>
    <row r="496">
      <c r="A496" s="57"/>
      <c r="B496" s="57"/>
      <c r="C496" s="57"/>
      <c r="D496" s="57"/>
      <c r="E496" s="57"/>
      <c r="F496" s="57"/>
      <c r="L496" s="10"/>
    </row>
    <row r="497">
      <c r="A497" s="57"/>
      <c r="B497" s="57"/>
      <c r="C497" s="57"/>
      <c r="D497" s="57"/>
      <c r="E497" s="57"/>
      <c r="F497" s="57"/>
      <c r="L497" s="10"/>
    </row>
    <row r="498">
      <c r="A498" s="57"/>
      <c r="B498" s="57"/>
      <c r="C498" s="57"/>
      <c r="D498" s="57"/>
      <c r="E498" s="57"/>
      <c r="F498" s="57"/>
      <c r="L498" s="10"/>
    </row>
    <row r="499">
      <c r="A499" s="57"/>
      <c r="B499" s="57"/>
      <c r="C499" s="57"/>
      <c r="D499" s="57"/>
      <c r="E499" s="57"/>
      <c r="F499" s="57"/>
      <c r="L499" s="10"/>
    </row>
    <row r="500">
      <c r="A500" s="57"/>
      <c r="B500" s="57"/>
      <c r="C500" s="57"/>
      <c r="D500" s="57"/>
      <c r="E500" s="57"/>
      <c r="F500" s="57"/>
      <c r="L500" s="10"/>
    </row>
    <row r="501">
      <c r="A501" s="57"/>
      <c r="B501" s="57"/>
      <c r="C501" s="57"/>
      <c r="D501" s="57"/>
      <c r="E501" s="57"/>
      <c r="F501" s="57"/>
      <c r="L501" s="10"/>
    </row>
    <row r="502">
      <c r="A502" s="57"/>
      <c r="B502" s="57"/>
      <c r="C502" s="57"/>
      <c r="D502" s="57"/>
      <c r="E502" s="57"/>
      <c r="F502" s="57"/>
      <c r="L502" s="10"/>
    </row>
    <row r="503">
      <c r="A503" s="57"/>
      <c r="B503" s="57"/>
      <c r="C503" s="57"/>
      <c r="D503" s="57"/>
      <c r="E503" s="57"/>
      <c r="F503" s="57"/>
      <c r="L503" s="10"/>
    </row>
    <row r="504">
      <c r="A504" s="57"/>
      <c r="B504" s="57"/>
      <c r="C504" s="57"/>
      <c r="D504" s="57"/>
      <c r="E504" s="57"/>
      <c r="F504" s="57"/>
      <c r="L504" s="10"/>
    </row>
    <row r="505">
      <c r="A505" s="57"/>
      <c r="B505" s="57"/>
      <c r="C505" s="57"/>
      <c r="D505" s="57"/>
      <c r="E505" s="57"/>
      <c r="F505" s="57"/>
      <c r="L505" s="10"/>
    </row>
    <row r="506">
      <c r="A506" s="57"/>
      <c r="B506" s="57"/>
      <c r="C506" s="57"/>
      <c r="D506" s="57"/>
      <c r="E506" s="57"/>
      <c r="F506" s="57"/>
      <c r="L506" s="10"/>
    </row>
    <row r="507">
      <c r="A507" s="57"/>
      <c r="B507" s="57"/>
      <c r="C507" s="57"/>
      <c r="D507" s="57"/>
      <c r="E507" s="57"/>
      <c r="F507" s="57"/>
      <c r="L507" s="10"/>
    </row>
    <row r="508">
      <c r="A508" s="57"/>
      <c r="B508" s="57"/>
      <c r="C508" s="57"/>
      <c r="D508" s="57"/>
      <c r="E508" s="57"/>
      <c r="F508" s="57"/>
      <c r="L508" s="10"/>
    </row>
    <row r="509">
      <c r="A509" s="57"/>
      <c r="B509" s="57"/>
      <c r="C509" s="57"/>
      <c r="D509" s="57"/>
      <c r="E509" s="57"/>
      <c r="F509" s="57"/>
      <c r="L509" s="10"/>
    </row>
    <row r="510">
      <c r="A510" s="57"/>
      <c r="B510" s="57"/>
      <c r="C510" s="57"/>
      <c r="D510" s="57"/>
      <c r="E510" s="57"/>
      <c r="F510" s="57"/>
      <c r="L510" s="10"/>
    </row>
    <row r="511">
      <c r="A511" s="57"/>
      <c r="B511" s="57"/>
      <c r="C511" s="57"/>
      <c r="D511" s="57"/>
      <c r="E511" s="57"/>
      <c r="F511" s="57"/>
      <c r="L511" s="10"/>
    </row>
    <row r="512">
      <c r="A512" s="57"/>
      <c r="B512" s="57"/>
      <c r="C512" s="57"/>
      <c r="D512" s="57"/>
      <c r="E512" s="57"/>
      <c r="F512" s="57"/>
      <c r="L512" s="10"/>
    </row>
    <row r="513">
      <c r="A513" s="57"/>
      <c r="B513" s="57"/>
      <c r="C513" s="57"/>
      <c r="D513" s="57"/>
      <c r="E513" s="57"/>
      <c r="F513" s="57"/>
      <c r="L513" s="10"/>
    </row>
    <row r="514">
      <c r="A514" s="57"/>
      <c r="B514" s="57"/>
      <c r="C514" s="57"/>
      <c r="D514" s="57"/>
      <c r="E514" s="57"/>
      <c r="F514" s="57"/>
      <c r="L514" s="10"/>
    </row>
    <row r="515">
      <c r="A515" s="57"/>
      <c r="B515" s="57"/>
      <c r="C515" s="57"/>
      <c r="D515" s="57"/>
      <c r="E515" s="57"/>
      <c r="F515" s="57"/>
      <c r="L515" s="10"/>
    </row>
    <row r="516">
      <c r="A516" s="57"/>
      <c r="B516" s="57"/>
      <c r="C516" s="57"/>
      <c r="D516" s="57"/>
      <c r="E516" s="57"/>
      <c r="F516" s="57"/>
      <c r="L516" s="10"/>
    </row>
    <row r="517">
      <c r="A517" s="57"/>
      <c r="B517" s="57"/>
      <c r="C517" s="57"/>
      <c r="D517" s="57"/>
      <c r="E517" s="57"/>
      <c r="F517" s="57"/>
      <c r="L517" s="10"/>
    </row>
    <row r="518">
      <c r="A518" s="57"/>
      <c r="B518" s="57"/>
      <c r="C518" s="57"/>
      <c r="D518" s="57"/>
      <c r="E518" s="57"/>
      <c r="F518" s="57"/>
      <c r="L518" s="10"/>
    </row>
    <row r="519">
      <c r="A519" s="57"/>
      <c r="B519" s="57"/>
      <c r="C519" s="57"/>
      <c r="D519" s="57"/>
      <c r="E519" s="57"/>
      <c r="F519" s="57"/>
      <c r="L519" s="10"/>
    </row>
    <row r="520">
      <c r="A520" s="57"/>
      <c r="B520" s="57"/>
      <c r="C520" s="57"/>
      <c r="D520" s="57"/>
      <c r="E520" s="57"/>
      <c r="F520" s="57"/>
      <c r="L520" s="10"/>
    </row>
    <row r="521">
      <c r="A521" s="57"/>
      <c r="B521" s="57"/>
      <c r="C521" s="57"/>
      <c r="D521" s="57"/>
      <c r="E521" s="57"/>
      <c r="F521" s="57"/>
      <c r="L521" s="10"/>
    </row>
    <row r="522">
      <c r="A522" s="57"/>
      <c r="B522" s="57"/>
      <c r="C522" s="57"/>
      <c r="D522" s="57"/>
      <c r="E522" s="57"/>
      <c r="F522" s="57"/>
      <c r="L522" s="10"/>
    </row>
    <row r="523">
      <c r="A523" s="57"/>
      <c r="B523" s="57"/>
      <c r="C523" s="57"/>
      <c r="D523" s="57"/>
      <c r="E523" s="57"/>
      <c r="F523" s="57"/>
      <c r="L523" s="10"/>
    </row>
    <row r="524">
      <c r="A524" s="57"/>
      <c r="B524" s="57"/>
      <c r="C524" s="57"/>
      <c r="D524" s="57"/>
      <c r="E524" s="57"/>
      <c r="F524" s="57"/>
      <c r="L524" s="10"/>
    </row>
    <row r="525">
      <c r="A525" s="57"/>
      <c r="B525" s="57"/>
      <c r="C525" s="57"/>
      <c r="D525" s="57"/>
      <c r="E525" s="57"/>
      <c r="F525" s="57"/>
      <c r="L525" s="10"/>
    </row>
    <row r="526">
      <c r="A526" s="57"/>
      <c r="B526" s="57"/>
      <c r="C526" s="57"/>
      <c r="D526" s="57"/>
      <c r="E526" s="57"/>
      <c r="F526" s="57"/>
      <c r="L526" s="10"/>
    </row>
    <row r="527">
      <c r="A527" s="57"/>
      <c r="B527" s="57"/>
      <c r="C527" s="57"/>
      <c r="D527" s="57"/>
      <c r="E527" s="57"/>
      <c r="F527" s="57"/>
      <c r="L527" s="10"/>
    </row>
    <row r="528">
      <c r="A528" s="57"/>
      <c r="B528" s="57"/>
      <c r="C528" s="57"/>
      <c r="D528" s="57"/>
      <c r="E528" s="57"/>
      <c r="F528" s="57"/>
      <c r="L528" s="10"/>
    </row>
    <row r="529">
      <c r="A529" s="57"/>
      <c r="B529" s="57"/>
      <c r="C529" s="57"/>
      <c r="D529" s="57"/>
      <c r="E529" s="57"/>
      <c r="F529" s="57"/>
      <c r="L529" s="10"/>
    </row>
    <row r="530">
      <c r="A530" s="57"/>
      <c r="B530" s="57"/>
      <c r="C530" s="57"/>
      <c r="D530" s="57"/>
      <c r="E530" s="57"/>
      <c r="F530" s="57"/>
      <c r="L530" s="10"/>
    </row>
    <row r="531">
      <c r="A531" s="57"/>
      <c r="B531" s="57"/>
      <c r="C531" s="57"/>
      <c r="D531" s="57"/>
      <c r="E531" s="57"/>
      <c r="F531" s="57"/>
      <c r="L531" s="10"/>
    </row>
    <row r="532">
      <c r="A532" s="57"/>
      <c r="B532" s="57"/>
      <c r="C532" s="57"/>
      <c r="D532" s="57"/>
      <c r="E532" s="57"/>
      <c r="F532" s="57"/>
      <c r="L532" s="10"/>
    </row>
    <row r="533">
      <c r="A533" s="57"/>
      <c r="B533" s="57"/>
      <c r="C533" s="57"/>
      <c r="D533" s="57"/>
      <c r="E533" s="57"/>
      <c r="F533" s="57"/>
      <c r="L533" s="10"/>
    </row>
    <row r="534">
      <c r="A534" s="57"/>
      <c r="B534" s="57"/>
      <c r="C534" s="57"/>
      <c r="D534" s="57"/>
      <c r="E534" s="57"/>
      <c r="F534" s="57"/>
      <c r="L534" s="10"/>
    </row>
    <row r="535">
      <c r="A535" s="57"/>
      <c r="B535" s="57"/>
      <c r="C535" s="57"/>
      <c r="D535" s="57"/>
      <c r="E535" s="57"/>
      <c r="F535" s="57"/>
      <c r="L535" s="10"/>
    </row>
    <row r="536">
      <c r="A536" s="57"/>
      <c r="B536" s="57"/>
      <c r="C536" s="57"/>
      <c r="D536" s="57"/>
      <c r="E536" s="57"/>
      <c r="F536" s="57"/>
      <c r="L536" s="10"/>
    </row>
    <row r="537">
      <c r="A537" s="57"/>
      <c r="B537" s="57"/>
      <c r="C537" s="57"/>
      <c r="D537" s="57"/>
      <c r="E537" s="57"/>
      <c r="F537" s="57"/>
      <c r="L537" s="10"/>
    </row>
    <row r="538">
      <c r="A538" s="57"/>
      <c r="B538" s="57"/>
      <c r="C538" s="57"/>
      <c r="D538" s="57"/>
      <c r="E538" s="57"/>
      <c r="F538" s="57"/>
      <c r="L538" s="10"/>
    </row>
    <row r="539">
      <c r="A539" s="57"/>
      <c r="B539" s="57"/>
      <c r="C539" s="57"/>
      <c r="D539" s="57"/>
      <c r="E539" s="57"/>
      <c r="F539" s="57"/>
      <c r="L539" s="10"/>
    </row>
    <row r="540">
      <c r="A540" s="57"/>
      <c r="B540" s="57"/>
      <c r="C540" s="57"/>
      <c r="D540" s="57"/>
      <c r="E540" s="57"/>
      <c r="F540" s="57"/>
      <c r="L540" s="10"/>
    </row>
    <row r="541">
      <c r="A541" s="57"/>
      <c r="B541" s="57"/>
      <c r="C541" s="57"/>
      <c r="D541" s="57"/>
      <c r="E541" s="57"/>
      <c r="F541" s="57"/>
      <c r="L541" s="10"/>
    </row>
    <row r="542">
      <c r="A542" s="57"/>
      <c r="B542" s="57"/>
      <c r="C542" s="57"/>
      <c r="D542" s="57"/>
      <c r="E542" s="57"/>
      <c r="F542" s="57"/>
      <c r="L542" s="10"/>
    </row>
    <row r="543">
      <c r="A543" s="57"/>
      <c r="B543" s="57"/>
      <c r="C543" s="57"/>
      <c r="D543" s="57"/>
      <c r="E543" s="57"/>
      <c r="F543" s="57"/>
      <c r="L543" s="10"/>
    </row>
    <row r="544">
      <c r="A544" s="57"/>
      <c r="B544" s="57"/>
      <c r="C544" s="57"/>
      <c r="D544" s="57"/>
      <c r="E544" s="57"/>
      <c r="F544" s="57"/>
      <c r="L544" s="10"/>
    </row>
    <row r="545">
      <c r="A545" s="57"/>
      <c r="B545" s="57"/>
      <c r="C545" s="57"/>
      <c r="D545" s="57"/>
      <c r="E545" s="57"/>
      <c r="F545" s="57"/>
      <c r="L545" s="10"/>
    </row>
    <row r="546">
      <c r="A546" s="57"/>
      <c r="B546" s="57"/>
      <c r="C546" s="57"/>
      <c r="D546" s="57"/>
      <c r="E546" s="57"/>
      <c r="F546" s="57"/>
      <c r="L546" s="10"/>
    </row>
    <row r="547">
      <c r="A547" s="57"/>
      <c r="B547" s="57"/>
      <c r="C547" s="57"/>
      <c r="D547" s="57"/>
      <c r="E547" s="57"/>
      <c r="F547" s="57"/>
      <c r="L547" s="10"/>
    </row>
    <row r="548">
      <c r="A548" s="57"/>
      <c r="B548" s="57"/>
      <c r="C548" s="57"/>
      <c r="D548" s="57"/>
      <c r="E548" s="57"/>
      <c r="F548" s="57"/>
      <c r="L548" s="10"/>
    </row>
    <row r="549">
      <c r="A549" s="57"/>
      <c r="B549" s="57"/>
      <c r="C549" s="57"/>
      <c r="D549" s="57"/>
      <c r="E549" s="57"/>
      <c r="F549" s="57"/>
      <c r="L549" s="10"/>
    </row>
    <row r="550">
      <c r="A550" s="57"/>
      <c r="B550" s="57"/>
      <c r="C550" s="57"/>
      <c r="D550" s="57"/>
      <c r="E550" s="57"/>
      <c r="F550" s="57"/>
      <c r="L550" s="10"/>
    </row>
    <row r="551">
      <c r="A551" s="57"/>
      <c r="B551" s="57"/>
      <c r="C551" s="57"/>
      <c r="D551" s="57"/>
      <c r="E551" s="57"/>
      <c r="F551" s="57"/>
      <c r="L551" s="10"/>
    </row>
    <row r="552">
      <c r="A552" s="57"/>
      <c r="B552" s="57"/>
      <c r="C552" s="57"/>
      <c r="D552" s="57"/>
      <c r="E552" s="57"/>
      <c r="F552" s="57"/>
      <c r="L552" s="10"/>
    </row>
    <row r="553">
      <c r="A553" s="57"/>
      <c r="B553" s="57"/>
      <c r="C553" s="57"/>
      <c r="D553" s="57"/>
      <c r="E553" s="57"/>
      <c r="F553" s="57"/>
      <c r="L553" s="10"/>
    </row>
    <row r="554">
      <c r="A554" s="57"/>
      <c r="B554" s="57"/>
      <c r="C554" s="57"/>
      <c r="D554" s="57"/>
      <c r="E554" s="57"/>
      <c r="F554" s="57"/>
      <c r="L554" s="10"/>
    </row>
    <row r="555">
      <c r="A555" s="57"/>
      <c r="B555" s="57"/>
      <c r="C555" s="57"/>
      <c r="D555" s="57"/>
      <c r="E555" s="57"/>
      <c r="F555" s="57"/>
      <c r="L555" s="10"/>
    </row>
    <row r="556">
      <c r="A556" s="57"/>
      <c r="B556" s="57"/>
      <c r="C556" s="57"/>
      <c r="D556" s="57"/>
      <c r="E556" s="57"/>
      <c r="F556" s="57"/>
      <c r="L556" s="10"/>
    </row>
    <row r="557">
      <c r="A557" s="57"/>
      <c r="B557" s="57"/>
      <c r="C557" s="57"/>
      <c r="D557" s="57"/>
      <c r="E557" s="57"/>
      <c r="F557" s="57"/>
      <c r="L557" s="10"/>
    </row>
    <row r="558">
      <c r="A558" s="57"/>
      <c r="B558" s="57"/>
      <c r="C558" s="57"/>
      <c r="D558" s="57"/>
      <c r="E558" s="57"/>
      <c r="F558" s="57"/>
      <c r="L558" s="10"/>
    </row>
    <row r="559">
      <c r="A559" s="57"/>
      <c r="B559" s="57"/>
      <c r="C559" s="57"/>
      <c r="D559" s="57"/>
      <c r="E559" s="57"/>
      <c r="F559" s="57"/>
      <c r="L559" s="10"/>
    </row>
    <row r="560">
      <c r="A560" s="57"/>
      <c r="B560" s="57"/>
      <c r="C560" s="57"/>
      <c r="D560" s="57"/>
      <c r="E560" s="57"/>
      <c r="F560" s="57"/>
      <c r="L560" s="10"/>
    </row>
    <row r="561">
      <c r="A561" s="57"/>
      <c r="B561" s="57"/>
      <c r="C561" s="57"/>
      <c r="D561" s="57"/>
      <c r="E561" s="57"/>
      <c r="F561" s="57"/>
      <c r="L561" s="10"/>
    </row>
    <row r="562">
      <c r="A562" s="57"/>
      <c r="B562" s="57"/>
      <c r="C562" s="57"/>
      <c r="D562" s="57"/>
      <c r="E562" s="57"/>
      <c r="F562" s="57"/>
      <c r="L562" s="10"/>
    </row>
    <row r="563">
      <c r="A563" s="57"/>
      <c r="B563" s="57"/>
      <c r="C563" s="57"/>
      <c r="D563" s="57"/>
      <c r="E563" s="57"/>
      <c r="F563" s="57"/>
      <c r="L563" s="10"/>
    </row>
    <row r="564">
      <c r="A564" s="57"/>
      <c r="B564" s="57"/>
      <c r="C564" s="57"/>
      <c r="D564" s="57"/>
      <c r="E564" s="57"/>
      <c r="F564" s="57"/>
      <c r="L564" s="10"/>
    </row>
    <row r="565">
      <c r="A565" s="57"/>
      <c r="B565" s="57"/>
      <c r="C565" s="57"/>
      <c r="D565" s="57"/>
      <c r="E565" s="57"/>
      <c r="F565" s="57"/>
      <c r="L565" s="10"/>
    </row>
    <row r="566">
      <c r="A566" s="57"/>
      <c r="B566" s="57"/>
      <c r="C566" s="57"/>
      <c r="D566" s="57"/>
      <c r="E566" s="57"/>
      <c r="F566" s="57"/>
      <c r="L566" s="10"/>
    </row>
    <row r="567">
      <c r="A567" s="57"/>
      <c r="B567" s="57"/>
      <c r="C567" s="57"/>
      <c r="D567" s="57"/>
      <c r="E567" s="57"/>
      <c r="F567" s="57"/>
      <c r="L567" s="10"/>
    </row>
    <row r="568">
      <c r="A568" s="57"/>
      <c r="B568" s="57"/>
      <c r="C568" s="57"/>
      <c r="D568" s="57"/>
      <c r="E568" s="57"/>
      <c r="F568" s="57"/>
      <c r="L568" s="10"/>
    </row>
    <row r="569">
      <c r="A569" s="57"/>
      <c r="B569" s="57"/>
      <c r="C569" s="57"/>
      <c r="D569" s="57"/>
      <c r="E569" s="57"/>
      <c r="F569" s="57"/>
      <c r="L569" s="10"/>
    </row>
    <row r="570">
      <c r="A570" s="57"/>
      <c r="B570" s="57"/>
      <c r="C570" s="57"/>
      <c r="D570" s="57"/>
      <c r="E570" s="57"/>
      <c r="F570" s="57"/>
      <c r="L570" s="10"/>
    </row>
    <row r="571">
      <c r="A571" s="57"/>
      <c r="B571" s="57"/>
      <c r="C571" s="57"/>
      <c r="D571" s="57"/>
      <c r="E571" s="57"/>
      <c r="F571" s="57"/>
      <c r="L571" s="10"/>
    </row>
    <row r="572">
      <c r="A572" s="57"/>
      <c r="B572" s="57"/>
      <c r="C572" s="57"/>
      <c r="D572" s="57"/>
      <c r="E572" s="57"/>
      <c r="F572" s="57"/>
      <c r="L572" s="10"/>
    </row>
    <row r="573">
      <c r="A573" s="57"/>
      <c r="B573" s="57"/>
      <c r="C573" s="57"/>
      <c r="D573" s="57"/>
      <c r="E573" s="57"/>
      <c r="F573" s="57"/>
      <c r="L573" s="10"/>
    </row>
    <row r="574">
      <c r="A574" s="57"/>
      <c r="B574" s="57"/>
      <c r="C574" s="57"/>
      <c r="D574" s="57"/>
      <c r="E574" s="57"/>
      <c r="F574" s="57"/>
      <c r="L574" s="10"/>
    </row>
    <row r="575">
      <c r="A575" s="57"/>
      <c r="B575" s="57"/>
      <c r="C575" s="57"/>
      <c r="D575" s="57"/>
      <c r="E575" s="57"/>
      <c r="F575" s="57"/>
      <c r="L575" s="10"/>
    </row>
    <row r="576">
      <c r="A576" s="57"/>
      <c r="B576" s="57"/>
      <c r="C576" s="57"/>
      <c r="D576" s="57"/>
      <c r="E576" s="57"/>
      <c r="F576" s="57"/>
      <c r="L576" s="10"/>
    </row>
    <row r="577">
      <c r="A577" s="57"/>
      <c r="B577" s="57"/>
      <c r="C577" s="57"/>
      <c r="D577" s="57"/>
      <c r="E577" s="57"/>
      <c r="F577" s="57"/>
      <c r="L577" s="10"/>
    </row>
    <row r="578">
      <c r="A578" s="57"/>
      <c r="B578" s="57"/>
      <c r="C578" s="57"/>
      <c r="D578" s="57"/>
      <c r="E578" s="57"/>
      <c r="F578" s="57"/>
      <c r="L578" s="10"/>
    </row>
    <row r="579">
      <c r="A579" s="57"/>
      <c r="B579" s="57"/>
      <c r="C579" s="57"/>
      <c r="D579" s="57"/>
      <c r="E579" s="57"/>
      <c r="F579" s="57"/>
      <c r="L579" s="10"/>
    </row>
    <row r="580">
      <c r="A580" s="57"/>
      <c r="B580" s="57"/>
      <c r="C580" s="57"/>
      <c r="D580" s="57"/>
      <c r="E580" s="57"/>
      <c r="F580" s="57"/>
      <c r="L580" s="10"/>
    </row>
    <row r="581">
      <c r="A581" s="57"/>
      <c r="B581" s="57"/>
      <c r="C581" s="57"/>
      <c r="D581" s="57"/>
      <c r="E581" s="57"/>
      <c r="F581" s="57"/>
      <c r="L581" s="10"/>
    </row>
    <row r="582">
      <c r="A582" s="57"/>
      <c r="B582" s="57"/>
      <c r="C582" s="57"/>
      <c r="D582" s="57"/>
      <c r="E582" s="57"/>
      <c r="F582" s="57"/>
      <c r="L582" s="10"/>
    </row>
    <row r="583">
      <c r="A583" s="57"/>
      <c r="B583" s="57"/>
      <c r="C583" s="57"/>
      <c r="D583" s="57"/>
      <c r="E583" s="57"/>
      <c r="F583" s="57"/>
      <c r="L583" s="10"/>
    </row>
    <row r="584">
      <c r="A584" s="57"/>
      <c r="B584" s="57"/>
      <c r="C584" s="57"/>
      <c r="D584" s="57"/>
      <c r="E584" s="57"/>
      <c r="F584" s="57"/>
      <c r="L584" s="10"/>
    </row>
    <row r="585">
      <c r="A585" s="57"/>
      <c r="B585" s="57"/>
      <c r="C585" s="57"/>
      <c r="D585" s="57"/>
      <c r="E585" s="57"/>
      <c r="F585" s="57"/>
      <c r="L585" s="10"/>
    </row>
    <row r="586">
      <c r="A586" s="57"/>
      <c r="B586" s="57"/>
      <c r="C586" s="57"/>
      <c r="D586" s="57"/>
      <c r="E586" s="57"/>
      <c r="F586" s="57"/>
      <c r="L586" s="10"/>
    </row>
    <row r="587">
      <c r="A587" s="57"/>
      <c r="B587" s="57"/>
      <c r="C587" s="57"/>
      <c r="D587" s="57"/>
      <c r="E587" s="57"/>
      <c r="F587" s="57"/>
      <c r="L587" s="10"/>
    </row>
    <row r="588">
      <c r="A588" s="57"/>
      <c r="B588" s="57"/>
      <c r="C588" s="57"/>
      <c r="D588" s="57"/>
      <c r="E588" s="57"/>
      <c r="F588" s="57"/>
      <c r="L588" s="10"/>
    </row>
    <row r="589">
      <c r="A589" s="57"/>
      <c r="B589" s="57"/>
      <c r="C589" s="57"/>
      <c r="D589" s="57"/>
      <c r="E589" s="57"/>
      <c r="F589" s="57"/>
      <c r="L589" s="10"/>
    </row>
    <row r="590">
      <c r="A590" s="57"/>
      <c r="B590" s="57"/>
      <c r="C590" s="57"/>
      <c r="D590" s="57"/>
      <c r="E590" s="57"/>
      <c r="F590" s="57"/>
      <c r="L590" s="10"/>
    </row>
    <row r="591">
      <c r="A591" s="57"/>
      <c r="B591" s="57"/>
      <c r="C591" s="57"/>
      <c r="D591" s="57"/>
      <c r="E591" s="57"/>
      <c r="F591" s="57"/>
      <c r="L591" s="10"/>
    </row>
    <row r="592">
      <c r="A592" s="57"/>
      <c r="B592" s="57"/>
      <c r="C592" s="57"/>
      <c r="D592" s="57"/>
      <c r="E592" s="57"/>
      <c r="F592" s="57"/>
      <c r="L592" s="10"/>
    </row>
    <row r="593">
      <c r="A593" s="57"/>
      <c r="B593" s="57"/>
      <c r="C593" s="57"/>
      <c r="D593" s="57"/>
      <c r="E593" s="57"/>
      <c r="F593" s="57"/>
      <c r="L593" s="10"/>
    </row>
    <row r="594">
      <c r="A594" s="57"/>
      <c r="B594" s="57"/>
      <c r="C594" s="57"/>
      <c r="D594" s="57"/>
      <c r="E594" s="57"/>
      <c r="F594" s="57"/>
      <c r="L594" s="10"/>
    </row>
    <row r="595">
      <c r="A595" s="57"/>
      <c r="B595" s="57"/>
      <c r="C595" s="57"/>
      <c r="D595" s="57"/>
      <c r="E595" s="57"/>
      <c r="F595" s="57"/>
      <c r="L595" s="10"/>
    </row>
    <row r="596">
      <c r="A596" s="57"/>
      <c r="B596" s="57"/>
      <c r="C596" s="57"/>
      <c r="D596" s="57"/>
      <c r="E596" s="57"/>
      <c r="F596" s="57"/>
      <c r="L596" s="10"/>
    </row>
    <row r="597">
      <c r="A597" s="57"/>
      <c r="B597" s="57"/>
      <c r="C597" s="57"/>
      <c r="D597" s="57"/>
      <c r="E597" s="57"/>
      <c r="F597" s="57"/>
      <c r="L597" s="10"/>
    </row>
    <row r="598">
      <c r="A598" s="57"/>
      <c r="B598" s="57"/>
      <c r="C598" s="57"/>
      <c r="D598" s="57"/>
      <c r="E598" s="57"/>
      <c r="F598" s="57"/>
      <c r="L598" s="10"/>
    </row>
    <row r="599">
      <c r="A599" s="57"/>
      <c r="B599" s="57"/>
      <c r="C599" s="57"/>
      <c r="D599" s="57"/>
      <c r="E599" s="57"/>
      <c r="F599" s="57"/>
      <c r="L599" s="10"/>
    </row>
    <row r="600">
      <c r="A600" s="57"/>
      <c r="B600" s="57"/>
      <c r="C600" s="57"/>
      <c r="D600" s="57"/>
      <c r="E600" s="57"/>
      <c r="F600" s="57"/>
      <c r="L600" s="10"/>
    </row>
    <row r="601">
      <c r="A601" s="57"/>
      <c r="B601" s="57"/>
      <c r="C601" s="57"/>
      <c r="D601" s="57"/>
      <c r="E601" s="57"/>
      <c r="F601" s="57"/>
      <c r="L601" s="10"/>
    </row>
    <row r="602">
      <c r="A602" s="57"/>
      <c r="B602" s="57"/>
      <c r="C602" s="57"/>
      <c r="D602" s="57"/>
      <c r="E602" s="57"/>
      <c r="F602" s="57"/>
      <c r="L602" s="10"/>
    </row>
    <row r="603">
      <c r="A603" s="57"/>
      <c r="B603" s="57"/>
      <c r="C603" s="57"/>
      <c r="D603" s="57"/>
      <c r="E603" s="57"/>
      <c r="F603" s="57"/>
      <c r="L603" s="10"/>
    </row>
    <row r="604">
      <c r="A604" s="57"/>
      <c r="B604" s="57"/>
      <c r="C604" s="57"/>
      <c r="D604" s="57"/>
      <c r="E604" s="57"/>
      <c r="F604" s="57"/>
      <c r="L604" s="10"/>
    </row>
    <row r="605">
      <c r="A605" s="57"/>
      <c r="B605" s="57"/>
      <c r="C605" s="57"/>
      <c r="D605" s="57"/>
      <c r="E605" s="57"/>
      <c r="F605" s="57"/>
      <c r="L605" s="10"/>
    </row>
    <row r="606">
      <c r="A606" s="57"/>
      <c r="B606" s="57"/>
      <c r="C606" s="57"/>
      <c r="D606" s="57"/>
      <c r="E606" s="57"/>
      <c r="F606" s="57"/>
      <c r="L606" s="10"/>
    </row>
    <row r="607">
      <c r="A607" s="57"/>
      <c r="B607" s="57"/>
      <c r="C607" s="57"/>
      <c r="D607" s="57"/>
      <c r="E607" s="57"/>
      <c r="F607" s="57"/>
      <c r="L607" s="10"/>
    </row>
    <row r="608">
      <c r="A608" s="57"/>
      <c r="B608" s="57"/>
      <c r="C608" s="57"/>
      <c r="D608" s="57"/>
      <c r="E608" s="57"/>
      <c r="F608" s="57"/>
      <c r="L608" s="10"/>
    </row>
    <row r="609">
      <c r="A609" s="57"/>
      <c r="B609" s="57"/>
      <c r="C609" s="57"/>
      <c r="D609" s="57"/>
      <c r="E609" s="57"/>
      <c r="F609" s="57"/>
      <c r="L609" s="10"/>
    </row>
    <row r="610">
      <c r="A610" s="57"/>
      <c r="B610" s="57"/>
      <c r="C610" s="57"/>
      <c r="D610" s="57"/>
      <c r="E610" s="57"/>
      <c r="F610" s="57"/>
      <c r="L610" s="10"/>
    </row>
    <row r="611">
      <c r="A611" s="57"/>
      <c r="B611" s="57"/>
      <c r="C611" s="57"/>
      <c r="D611" s="57"/>
      <c r="E611" s="57"/>
      <c r="F611" s="57"/>
      <c r="L611" s="10"/>
    </row>
    <row r="612">
      <c r="A612" s="57"/>
      <c r="B612" s="57"/>
      <c r="C612" s="57"/>
      <c r="D612" s="57"/>
      <c r="E612" s="57"/>
      <c r="F612" s="57"/>
      <c r="L612" s="10"/>
    </row>
    <row r="613">
      <c r="A613" s="57"/>
      <c r="B613" s="57"/>
      <c r="C613" s="57"/>
      <c r="D613" s="57"/>
      <c r="E613" s="57"/>
      <c r="F613" s="57"/>
      <c r="L613" s="10"/>
    </row>
    <row r="614">
      <c r="A614" s="57"/>
      <c r="B614" s="57"/>
      <c r="C614" s="57"/>
      <c r="D614" s="57"/>
      <c r="E614" s="57"/>
      <c r="F614" s="57"/>
      <c r="L614" s="10"/>
    </row>
    <row r="615">
      <c r="A615" s="57"/>
      <c r="B615" s="57"/>
      <c r="C615" s="57"/>
      <c r="D615" s="57"/>
      <c r="E615" s="57"/>
      <c r="F615" s="57"/>
      <c r="L615" s="10"/>
    </row>
    <row r="616">
      <c r="A616" s="57"/>
      <c r="B616" s="57"/>
      <c r="C616" s="57"/>
      <c r="D616" s="57"/>
      <c r="E616" s="57"/>
      <c r="F616" s="57"/>
      <c r="L616" s="10"/>
    </row>
    <row r="617">
      <c r="A617" s="57"/>
      <c r="B617" s="57"/>
      <c r="C617" s="57"/>
      <c r="D617" s="57"/>
      <c r="E617" s="57"/>
      <c r="F617" s="57"/>
      <c r="L617" s="10"/>
    </row>
    <row r="618">
      <c r="A618" s="57"/>
      <c r="B618" s="57"/>
      <c r="C618" s="57"/>
      <c r="D618" s="57"/>
      <c r="E618" s="57"/>
      <c r="F618" s="57"/>
      <c r="L618" s="10"/>
    </row>
    <row r="619">
      <c r="A619" s="57"/>
      <c r="B619" s="57"/>
      <c r="C619" s="57"/>
      <c r="D619" s="57"/>
      <c r="E619" s="57"/>
      <c r="F619" s="57"/>
      <c r="L619" s="10"/>
    </row>
    <row r="620">
      <c r="A620" s="57"/>
      <c r="B620" s="57"/>
      <c r="C620" s="57"/>
      <c r="D620" s="57"/>
      <c r="E620" s="57"/>
      <c r="F620" s="57"/>
      <c r="L620" s="10"/>
    </row>
    <row r="621">
      <c r="A621" s="57"/>
      <c r="B621" s="57"/>
      <c r="C621" s="57"/>
      <c r="D621" s="57"/>
      <c r="E621" s="57"/>
      <c r="F621" s="57"/>
      <c r="L621" s="10"/>
    </row>
    <row r="622">
      <c r="A622" s="57"/>
      <c r="B622" s="57"/>
      <c r="C622" s="57"/>
      <c r="D622" s="57"/>
      <c r="E622" s="57"/>
      <c r="F622" s="57"/>
      <c r="L622" s="10"/>
    </row>
    <row r="623">
      <c r="A623" s="57"/>
      <c r="B623" s="57"/>
      <c r="C623" s="57"/>
      <c r="D623" s="57"/>
      <c r="E623" s="57"/>
      <c r="F623" s="57"/>
      <c r="L623" s="10"/>
    </row>
    <row r="624">
      <c r="A624" s="57"/>
      <c r="B624" s="57"/>
      <c r="C624" s="57"/>
      <c r="D624" s="57"/>
      <c r="E624" s="57"/>
      <c r="F624" s="57"/>
      <c r="L624" s="10"/>
    </row>
    <row r="625">
      <c r="A625" s="57"/>
      <c r="B625" s="57"/>
      <c r="C625" s="57"/>
      <c r="D625" s="57"/>
      <c r="E625" s="57"/>
      <c r="F625" s="57"/>
      <c r="L625" s="10"/>
    </row>
    <row r="626">
      <c r="A626" s="57"/>
      <c r="B626" s="57"/>
      <c r="C626" s="57"/>
      <c r="D626" s="57"/>
      <c r="E626" s="57"/>
      <c r="F626" s="57"/>
      <c r="L626" s="10"/>
    </row>
    <row r="627">
      <c r="A627" s="57"/>
      <c r="B627" s="57"/>
      <c r="C627" s="57"/>
      <c r="D627" s="57"/>
      <c r="E627" s="57"/>
      <c r="F627" s="57"/>
      <c r="L627" s="10"/>
    </row>
    <row r="628">
      <c r="A628" s="57"/>
      <c r="B628" s="57"/>
      <c r="C628" s="57"/>
      <c r="D628" s="57"/>
      <c r="E628" s="57"/>
      <c r="F628" s="57"/>
      <c r="L628" s="10"/>
    </row>
    <row r="629">
      <c r="A629" s="57"/>
      <c r="B629" s="57"/>
      <c r="C629" s="57"/>
      <c r="D629" s="57"/>
      <c r="E629" s="57"/>
      <c r="F629" s="57"/>
      <c r="L629" s="10"/>
    </row>
    <row r="630">
      <c r="A630" s="57"/>
      <c r="B630" s="57"/>
      <c r="C630" s="57"/>
      <c r="D630" s="57"/>
      <c r="E630" s="57"/>
      <c r="F630" s="57"/>
      <c r="L630" s="10"/>
    </row>
    <row r="631">
      <c r="A631" s="57"/>
      <c r="B631" s="57"/>
      <c r="C631" s="57"/>
      <c r="D631" s="57"/>
      <c r="E631" s="57"/>
      <c r="F631" s="57"/>
      <c r="L631" s="10"/>
    </row>
    <row r="632">
      <c r="A632" s="57"/>
      <c r="B632" s="57"/>
      <c r="C632" s="57"/>
      <c r="D632" s="57"/>
      <c r="E632" s="57"/>
      <c r="F632" s="57"/>
      <c r="L632" s="10"/>
    </row>
    <row r="633">
      <c r="A633" s="57"/>
      <c r="B633" s="57"/>
      <c r="C633" s="57"/>
      <c r="D633" s="57"/>
      <c r="E633" s="57"/>
      <c r="F633" s="57"/>
      <c r="L633" s="10"/>
    </row>
    <row r="634">
      <c r="A634" s="57"/>
      <c r="B634" s="57"/>
      <c r="C634" s="57"/>
      <c r="D634" s="57"/>
      <c r="E634" s="57"/>
      <c r="F634" s="57"/>
      <c r="L634" s="10"/>
    </row>
    <row r="635">
      <c r="A635" s="57"/>
      <c r="B635" s="57"/>
      <c r="C635" s="57"/>
      <c r="D635" s="57"/>
      <c r="E635" s="57"/>
      <c r="F635" s="57"/>
      <c r="L635" s="10"/>
    </row>
    <row r="636">
      <c r="A636" s="57"/>
      <c r="B636" s="57"/>
      <c r="C636" s="57"/>
      <c r="D636" s="57"/>
      <c r="E636" s="57"/>
      <c r="F636" s="57"/>
      <c r="L636" s="10"/>
    </row>
    <row r="637">
      <c r="A637" s="57"/>
      <c r="B637" s="57"/>
      <c r="C637" s="57"/>
      <c r="D637" s="57"/>
      <c r="E637" s="57"/>
      <c r="F637" s="57"/>
      <c r="L637" s="10"/>
    </row>
    <row r="638">
      <c r="A638" s="57"/>
      <c r="B638" s="57"/>
      <c r="C638" s="57"/>
      <c r="D638" s="57"/>
      <c r="E638" s="57"/>
      <c r="F638" s="57"/>
      <c r="L638" s="10"/>
    </row>
    <row r="639">
      <c r="A639" s="57"/>
      <c r="B639" s="57"/>
      <c r="C639" s="57"/>
      <c r="D639" s="57"/>
      <c r="E639" s="57"/>
      <c r="F639" s="57"/>
      <c r="L639" s="10"/>
    </row>
    <row r="640">
      <c r="A640" s="57"/>
      <c r="B640" s="57"/>
      <c r="C640" s="57"/>
      <c r="D640" s="57"/>
      <c r="E640" s="57"/>
      <c r="F640" s="57"/>
      <c r="L640" s="10"/>
    </row>
    <row r="641">
      <c r="A641" s="57"/>
      <c r="B641" s="57"/>
      <c r="C641" s="57"/>
      <c r="D641" s="57"/>
      <c r="E641" s="57"/>
      <c r="F641" s="57"/>
      <c r="L641" s="10"/>
    </row>
    <row r="642">
      <c r="A642" s="57"/>
      <c r="B642" s="57"/>
      <c r="C642" s="57"/>
      <c r="D642" s="57"/>
      <c r="E642" s="57"/>
      <c r="F642" s="57"/>
      <c r="L642" s="10"/>
    </row>
    <row r="643">
      <c r="A643" s="57"/>
      <c r="B643" s="57"/>
      <c r="C643" s="57"/>
      <c r="D643" s="57"/>
      <c r="E643" s="57"/>
      <c r="F643" s="57"/>
      <c r="L643" s="10"/>
    </row>
    <row r="644">
      <c r="A644" s="57"/>
      <c r="B644" s="57"/>
      <c r="C644" s="57"/>
      <c r="D644" s="57"/>
      <c r="E644" s="57"/>
      <c r="F644" s="57"/>
      <c r="L644" s="10"/>
    </row>
    <row r="645">
      <c r="A645" s="57"/>
      <c r="B645" s="57"/>
      <c r="C645" s="57"/>
      <c r="D645" s="57"/>
      <c r="E645" s="57"/>
      <c r="F645" s="57"/>
      <c r="L645" s="10"/>
    </row>
    <row r="646">
      <c r="A646" s="57"/>
      <c r="B646" s="57"/>
      <c r="C646" s="57"/>
      <c r="D646" s="57"/>
      <c r="E646" s="57"/>
      <c r="F646" s="57"/>
      <c r="L646" s="10"/>
    </row>
    <row r="647">
      <c r="A647" s="57"/>
      <c r="B647" s="57"/>
      <c r="C647" s="57"/>
      <c r="D647" s="57"/>
      <c r="E647" s="57"/>
      <c r="F647" s="57"/>
      <c r="L647" s="10"/>
    </row>
    <row r="648">
      <c r="A648" s="57"/>
      <c r="B648" s="57"/>
      <c r="C648" s="57"/>
      <c r="D648" s="57"/>
      <c r="E648" s="57"/>
      <c r="F648" s="57"/>
      <c r="L648" s="10"/>
    </row>
    <row r="649">
      <c r="A649" s="57"/>
      <c r="B649" s="57"/>
      <c r="C649" s="57"/>
      <c r="D649" s="57"/>
      <c r="E649" s="57"/>
      <c r="F649" s="57"/>
      <c r="L649" s="10"/>
    </row>
    <row r="650">
      <c r="A650" s="57"/>
      <c r="B650" s="57"/>
      <c r="C650" s="57"/>
      <c r="D650" s="57"/>
      <c r="E650" s="57"/>
      <c r="F650" s="57"/>
      <c r="L650" s="10"/>
    </row>
    <row r="651">
      <c r="A651" s="57"/>
      <c r="B651" s="57"/>
      <c r="C651" s="57"/>
      <c r="D651" s="57"/>
      <c r="E651" s="57"/>
      <c r="F651" s="57"/>
      <c r="L651" s="10"/>
    </row>
    <row r="652">
      <c r="A652" s="57"/>
      <c r="B652" s="57"/>
      <c r="C652" s="57"/>
      <c r="D652" s="57"/>
      <c r="E652" s="57"/>
      <c r="F652" s="57"/>
      <c r="L652" s="10"/>
    </row>
    <row r="653">
      <c r="A653" s="57"/>
      <c r="B653" s="57"/>
      <c r="C653" s="57"/>
      <c r="D653" s="57"/>
      <c r="E653" s="57"/>
      <c r="F653" s="57"/>
      <c r="L653" s="10"/>
    </row>
    <row r="654">
      <c r="A654" s="57"/>
      <c r="B654" s="57"/>
      <c r="C654" s="57"/>
      <c r="D654" s="57"/>
      <c r="E654" s="57"/>
      <c r="F654" s="57"/>
      <c r="L654" s="10"/>
    </row>
    <row r="655">
      <c r="A655" s="57"/>
      <c r="B655" s="57"/>
      <c r="C655" s="57"/>
      <c r="D655" s="57"/>
      <c r="E655" s="57"/>
      <c r="F655" s="57"/>
      <c r="L655" s="10"/>
    </row>
    <row r="656">
      <c r="A656" s="57"/>
      <c r="B656" s="57"/>
      <c r="C656" s="57"/>
      <c r="D656" s="57"/>
      <c r="E656" s="57"/>
      <c r="F656" s="57"/>
      <c r="L656" s="10"/>
    </row>
    <row r="657">
      <c r="A657" s="57"/>
      <c r="B657" s="57"/>
      <c r="C657" s="57"/>
      <c r="D657" s="57"/>
      <c r="E657" s="57"/>
      <c r="F657" s="57"/>
      <c r="L657" s="10"/>
    </row>
    <row r="658">
      <c r="A658" s="57"/>
      <c r="B658" s="57"/>
      <c r="C658" s="57"/>
      <c r="D658" s="57"/>
      <c r="E658" s="57"/>
      <c r="F658" s="57"/>
      <c r="L658" s="10"/>
    </row>
    <row r="659">
      <c r="A659" s="57"/>
      <c r="B659" s="57"/>
      <c r="C659" s="57"/>
      <c r="D659" s="57"/>
      <c r="E659" s="57"/>
      <c r="F659" s="57"/>
      <c r="L659" s="10"/>
    </row>
    <row r="660">
      <c r="A660" s="57"/>
      <c r="B660" s="57"/>
      <c r="C660" s="57"/>
      <c r="D660" s="57"/>
      <c r="E660" s="57"/>
      <c r="F660" s="57"/>
      <c r="L660" s="10"/>
    </row>
    <row r="661">
      <c r="A661" s="57"/>
      <c r="B661" s="57"/>
      <c r="C661" s="57"/>
      <c r="D661" s="57"/>
      <c r="E661" s="57"/>
      <c r="F661" s="57"/>
      <c r="L661" s="10"/>
    </row>
    <row r="662">
      <c r="A662" s="57"/>
      <c r="B662" s="57"/>
      <c r="C662" s="57"/>
      <c r="D662" s="57"/>
      <c r="E662" s="57"/>
      <c r="F662" s="57"/>
      <c r="L662" s="10"/>
    </row>
    <row r="663">
      <c r="A663" s="57"/>
      <c r="B663" s="57"/>
      <c r="C663" s="57"/>
      <c r="D663" s="57"/>
      <c r="E663" s="57"/>
      <c r="F663" s="57"/>
      <c r="L663" s="10"/>
    </row>
    <row r="664">
      <c r="A664" s="57"/>
      <c r="B664" s="57"/>
      <c r="C664" s="57"/>
      <c r="D664" s="57"/>
      <c r="E664" s="57"/>
      <c r="F664" s="57"/>
      <c r="L664" s="10"/>
    </row>
    <row r="665">
      <c r="A665" s="57"/>
      <c r="B665" s="57"/>
      <c r="C665" s="57"/>
      <c r="D665" s="57"/>
      <c r="E665" s="57"/>
      <c r="F665" s="57"/>
      <c r="L665" s="10"/>
    </row>
    <row r="666">
      <c r="A666" s="57"/>
      <c r="B666" s="57"/>
      <c r="C666" s="57"/>
      <c r="D666" s="57"/>
      <c r="E666" s="57"/>
      <c r="F666" s="57"/>
      <c r="L666" s="10"/>
    </row>
    <row r="667">
      <c r="A667" s="57"/>
      <c r="B667" s="57"/>
      <c r="C667" s="57"/>
      <c r="D667" s="57"/>
      <c r="E667" s="57"/>
      <c r="F667" s="57"/>
      <c r="L667" s="10"/>
    </row>
    <row r="668">
      <c r="A668" s="57"/>
      <c r="B668" s="57"/>
      <c r="C668" s="57"/>
      <c r="D668" s="57"/>
      <c r="E668" s="57"/>
      <c r="F668" s="57"/>
      <c r="L668" s="10"/>
    </row>
    <row r="669">
      <c r="A669" s="57"/>
      <c r="B669" s="57"/>
      <c r="C669" s="57"/>
      <c r="D669" s="57"/>
      <c r="E669" s="57"/>
      <c r="F669" s="57"/>
      <c r="L669" s="10"/>
    </row>
    <row r="670">
      <c r="A670" s="57"/>
      <c r="B670" s="57"/>
      <c r="C670" s="57"/>
      <c r="D670" s="57"/>
      <c r="E670" s="57"/>
      <c r="F670" s="57"/>
      <c r="L670" s="10"/>
    </row>
    <row r="671">
      <c r="A671" s="57"/>
      <c r="B671" s="57"/>
      <c r="C671" s="57"/>
      <c r="D671" s="57"/>
      <c r="E671" s="57"/>
      <c r="F671" s="57"/>
      <c r="L671" s="10"/>
    </row>
    <row r="672">
      <c r="A672" s="57"/>
      <c r="B672" s="57"/>
      <c r="C672" s="57"/>
      <c r="D672" s="57"/>
      <c r="E672" s="57"/>
      <c r="F672" s="57"/>
      <c r="L672" s="10"/>
    </row>
    <row r="673">
      <c r="A673" s="57"/>
      <c r="B673" s="57"/>
      <c r="C673" s="57"/>
      <c r="D673" s="57"/>
      <c r="E673" s="57"/>
      <c r="F673" s="57"/>
      <c r="L673" s="10"/>
    </row>
    <row r="674">
      <c r="A674" s="57"/>
      <c r="B674" s="57"/>
      <c r="C674" s="57"/>
      <c r="D674" s="57"/>
      <c r="E674" s="57"/>
      <c r="F674" s="57"/>
      <c r="L674" s="10"/>
    </row>
    <row r="675">
      <c r="A675" s="57"/>
      <c r="B675" s="57"/>
      <c r="C675" s="57"/>
      <c r="D675" s="57"/>
      <c r="E675" s="57"/>
      <c r="F675" s="57"/>
      <c r="L675" s="10"/>
    </row>
    <row r="676">
      <c r="A676" s="57"/>
      <c r="B676" s="57"/>
      <c r="C676" s="57"/>
      <c r="D676" s="57"/>
      <c r="E676" s="57"/>
      <c r="F676" s="57"/>
      <c r="L676" s="10"/>
    </row>
    <row r="677">
      <c r="A677" s="57"/>
      <c r="B677" s="57"/>
      <c r="C677" s="57"/>
      <c r="D677" s="57"/>
      <c r="E677" s="57"/>
      <c r="F677" s="57"/>
      <c r="L677" s="10"/>
    </row>
    <row r="678">
      <c r="A678" s="57"/>
      <c r="B678" s="57"/>
      <c r="C678" s="57"/>
      <c r="D678" s="57"/>
      <c r="E678" s="57"/>
      <c r="F678" s="57"/>
      <c r="L678" s="10"/>
    </row>
    <row r="679">
      <c r="A679" s="57"/>
      <c r="B679" s="57"/>
      <c r="C679" s="57"/>
      <c r="D679" s="57"/>
      <c r="E679" s="57"/>
      <c r="F679" s="57"/>
      <c r="L679" s="10"/>
    </row>
    <row r="680">
      <c r="A680" s="57"/>
      <c r="B680" s="57"/>
      <c r="C680" s="57"/>
      <c r="D680" s="57"/>
      <c r="E680" s="57"/>
      <c r="F680" s="57"/>
      <c r="L680" s="10"/>
    </row>
    <row r="681">
      <c r="A681" s="57"/>
      <c r="B681" s="57"/>
      <c r="C681" s="57"/>
      <c r="D681" s="57"/>
      <c r="E681" s="57"/>
      <c r="F681" s="57"/>
      <c r="L681" s="10"/>
    </row>
    <row r="682">
      <c r="A682" s="57"/>
      <c r="B682" s="57"/>
      <c r="C682" s="57"/>
      <c r="D682" s="57"/>
      <c r="E682" s="57"/>
      <c r="F682" s="57"/>
      <c r="L682" s="10"/>
    </row>
    <row r="683">
      <c r="A683" s="57"/>
      <c r="B683" s="57"/>
      <c r="C683" s="57"/>
      <c r="D683" s="57"/>
      <c r="E683" s="57"/>
      <c r="F683" s="57"/>
      <c r="L683" s="10"/>
    </row>
    <row r="684">
      <c r="A684" s="57"/>
      <c r="B684" s="57"/>
      <c r="C684" s="57"/>
      <c r="D684" s="57"/>
      <c r="E684" s="57"/>
      <c r="F684" s="57"/>
      <c r="L684" s="10"/>
    </row>
    <row r="685">
      <c r="A685" s="57"/>
      <c r="B685" s="57"/>
      <c r="C685" s="57"/>
      <c r="D685" s="57"/>
      <c r="E685" s="57"/>
      <c r="F685" s="57"/>
      <c r="L685" s="10"/>
    </row>
    <row r="686">
      <c r="A686" s="57"/>
      <c r="B686" s="57"/>
      <c r="C686" s="57"/>
      <c r="D686" s="57"/>
      <c r="E686" s="57"/>
      <c r="F686" s="57"/>
      <c r="L686" s="10"/>
    </row>
    <row r="687">
      <c r="A687" s="57"/>
      <c r="B687" s="57"/>
      <c r="C687" s="57"/>
      <c r="D687" s="57"/>
      <c r="E687" s="57"/>
      <c r="F687" s="57"/>
      <c r="L687" s="10"/>
    </row>
    <row r="688">
      <c r="A688" s="57"/>
      <c r="B688" s="57"/>
      <c r="C688" s="57"/>
      <c r="D688" s="57"/>
      <c r="E688" s="57"/>
      <c r="F688" s="57"/>
      <c r="L688" s="10"/>
    </row>
    <row r="689">
      <c r="A689" s="57"/>
      <c r="B689" s="57"/>
      <c r="C689" s="57"/>
      <c r="D689" s="57"/>
      <c r="E689" s="57"/>
      <c r="F689" s="57"/>
      <c r="L689" s="10"/>
    </row>
    <row r="690">
      <c r="A690" s="57"/>
      <c r="B690" s="57"/>
      <c r="C690" s="57"/>
      <c r="D690" s="57"/>
      <c r="E690" s="57"/>
      <c r="F690" s="57"/>
      <c r="L690" s="10"/>
    </row>
    <row r="691">
      <c r="A691" s="57"/>
      <c r="B691" s="57"/>
      <c r="C691" s="57"/>
      <c r="D691" s="57"/>
      <c r="E691" s="57"/>
      <c r="F691" s="57"/>
      <c r="L691" s="10"/>
    </row>
    <row r="692">
      <c r="A692" s="57"/>
      <c r="B692" s="57"/>
      <c r="C692" s="57"/>
      <c r="D692" s="57"/>
      <c r="E692" s="57"/>
      <c r="F692" s="57"/>
      <c r="L692" s="10"/>
    </row>
    <row r="693">
      <c r="A693" s="57"/>
      <c r="B693" s="57"/>
      <c r="C693" s="57"/>
      <c r="D693" s="57"/>
      <c r="E693" s="57"/>
      <c r="F693" s="57"/>
      <c r="L693" s="10"/>
    </row>
    <row r="694">
      <c r="A694" s="57"/>
      <c r="B694" s="57"/>
      <c r="C694" s="57"/>
      <c r="D694" s="57"/>
      <c r="E694" s="57"/>
      <c r="F694" s="57"/>
      <c r="L694" s="10"/>
    </row>
    <row r="695">
      <c r="A695" s="57"/>
      <c r="B695" s="57"/>
      <c r="C695" s="57"/>
      <c r="D695" s="57"/>
      <c r="E695" s="57"/>
      <c r="F695" s="57"/>
      <c r="L695" s="10"/>
    </row>
    <row r="696">
      <c r="A696" s="57"/>
      <c r="B696" s="57"/>
      <c r="C696" s="57"/>
      <c r="D696" s="57"/>
      <c r="E696" s="57"/>
      <c r="F696" s="57"/>
      <c r="L696" s="10"/>
    </row>
    <row r="697">
      <c r="A697" s="57"/>
      <c r="B697" s="57"/>
      <c r="C697" s="57"/>
      <c r="D697" s="57"/>
      <c r="E697" s="57"/>
      <c r="F697" s="57"/>
      <c r="L697" s="10"/>
    </row>
    <row r="698">
      <c r="A698" s="57"/>
      <c r="B698" s="57"/>
      <c r="C698" s="57"/>
      <c r="D698" s="57"/>
      <c r="E698" s="57"/>
      <c r="F698" s="57"/>
      <c r="L698" s="10"/>
    </row>
    <row r="699">
      <c r="A699" s="57"/>
      <c r="B699" s="57"/>
      <c r="C699" s="57"/>
      <c r="D699" s="57"/>
      <c r="E699" s="57"/>
      <c r="F699" s="57"/>
      <c r="L699" s="10"/>
    </row>
    <row r="700">
      <c r="A700" s="57"/>
      <c r="B700" s="57"/>
      <c r="C700" s="57"/>
      <c r="D700" s="57"/>
      <c r="E700" s="57"/>
      <c r="F700" s="57"/>
      <c r="L700" s="10"/>
    </row>
    <row r="701">
      <c r="A701" s="57"/>
      <c r="B701" s="57"/>
      <c r="C701" s="57"/>
      <c r="D701" s="57"/>
      <c r="E701" s="57"/>
      <c r="F701" s="57"/>
      <c r="L701" s="10"/>
    </row>
    <row r="702">
      <c r="A702" s="57"/>
      <c r="B702" s="57"/>
      <c r="C702" s="57"/>
      <c r="D702" s="57"/>
      <c r="E702" s="57"/>
      <c r="F702" s="57"/>
      <c r="L702" s="10"/>
    </row>
    <row r="703">
      <c r="A703" s="57"/>
      <c r="B703" s="57"/>
      <c r="C703" s="57"/>
      <c r="D703" s="57"/>
      <c r="E703" s="57"/>
      <c r="F703" s="57"/>
      <c r="L703" s="10"/>
    </row>
    <row r="704">
      <c r="A704" s="57"/>
      <c r="B704" s="57"/>
      <c r="C704" s="57"/>
      <c r="D704" s="57"/>
      <c r="E704" s="57"/>
      <c r="F704" s="57"/>
      <c r="L704" s="10"/>
    </row>
    <row r="705">
      <c r="A705" s="57"/>
      <c r="B705" s="57"/>
      <c r="C705" s="57"/>
      <c r="D705" s="57"/>
      <c r="E705" s="57"/>
      <c r="F705" s="57"/>
      <c r="L705" s="10"/>
    </row>
    <row r="706">
      <c r="A706" s="57"/>
      <c r="B706" s="57"/>
      <c r="C706" s="57"/>
      <c r="D706" s="57"/>
      <c r="E706" s="57"/>
      <c r="F706" s="57"/>
      <c r="L706" s="10"/>
    </row>
    <row r="707">
      <c r="A707" s="57"/>
      <c r="B707" s="57"/>
      <c r="C707" s="57"/>
      <c r="D707" s="57"/>
      <c r="E707" s="57"/>
      <c r="F707" s="57"/>
      <c r="L707" s="10"/>
    </row>
    <row r="708">
      <c r="A708" s="57"/>
      <c r="B708" s="57"/>
      <c r="C708" s="57"/>
      <c r="D708" s="57"/>
      <c r="E708" s="57"/>
      <c r="F708" s="57"/>
      <c r="L708" s="10"/>
    </row>
    <row r="709">
      <c r="A709" s="57"/>
      <c r="B709" s="57"/>
      <c r="C709" s="57"/>
      <c r="D709" s="57"/>
      <c r="E709" s="57"/>
      <c r="F709" s="57"/>
      <c r="L709" s="10"/>
    </row>
    <row r="710">
      <c r="A710" s="57"/>
      <c r="B710" s="57"/>
      <c r="C710" s="57"/>
      <c r="D710" s="57"/>
      <c r="E710" s="57"/>
      <c r="F710" s="57"/>
      <c r="L710" s="10"/>
    </row>
    <row r="711">
      <c r="A711" s="57"/>
      <c r="B711" s="57"/>
      <c r="C711" s="57"/>
      <c r="D711" s="57"/>
      <c r="E711" s="57"/>
      <c r="F711" s="57"/>
      <c r="L711" s="10"/>
    </row>
    <row r="712">
      <c r="A712" s="57"/>
      <c r="B712" s="57"/>
      <c r="C712" s="57"/>
      <c r="D712" s="57"/>
      <c r="E712" s="57"/>
      <c r="F712" s="57"/>
      <c r="L712" s="10"/>
    </row>
    <row r="713">
      <c r="A713" s="57"/>
      <c r="B713" s="57"/>
      <c r="C713" s="57"/>
      <c r="D713" s="57"/>
      <c r="E713" s="57"/>
      <c r="F713" s="57"/>
      <c r="L713" s="10"/>
    </row>
    <row r="714">
      <c r="A714" s="57"/>
      <c r="B714" s="57"/>
      <c r="C714" s="57"/>
      <c r="D714" s="57"/>
      <c r="E714" s="57"/>
      <c r="F714" s="57"/>
      <c r="L714" s="10"/>
    </row>
    <row r="715">
      <c r="A715" s="57"/>
      <c r="B715" s="57"/>
      <c r="C715" s="57"/>
      <c r="D715" s="57"/>
      <c r="E715" s="57"/>
      <c r="F715" s="57"/>
      <c r="L715" s="10"/>
    </row>
    <row r="716">
      <c r="A716" s="57"/>
      <c r="B716" s="57"/>
      <c r="C716" s="57"/>
      <c r="D716" s="57"/>
      <c r="E716" s="57"/>
      <c r="F716" s="57"/>
      <c r="L716" s="10"/>
    </row>
    <row r="717">
      <c r="A717" s="57"/>
      <c r="B717" s="57"/>
      <c r="C717" s="57"/>
      <c r="D717" s="57"/>
      <c r="E717" s="57"/>
      <c r="F717" s="57"/>
      <c r="L717" s="10"/>
    </row>
    <row r="718">
      <c r="A718" s="57"/>
      <c r="B718" s="57"/>
      <c r="C718" s="57"/>
      <c r="D718" s="57"/>
      <c r="E718" s="57"/>
      <c r="F718" s="57"/>
      <c r="L718" s="10"/>
    </row>
    <row r="719">
      <c r="A719" s="57"/>
      <c r="B719" s="57"/>
      <c r="C719" s="57"/>
      <c r="D719" s="57"/>
      <c r="E719" s="57"/>
      <c r="F719" s="57"/>
      <c r="L719" s="10"/>
    </row>
    <row r="720">
      <c r="A720" s="57"/>
      <c r="B720" s="57"/>
      <c r="C720" s="57"/>
      <c r="D720" s="57"/>
      <c r="E720" s="57"/>
      <c r="F720" s="57"/>
      <c r="L720" s="10"/>
    </row>
    <row r="721">
      <c r="A721" s="57"/>
      <c r="B721" s="57"/>
      <c r="C721" s="57"/>
      <c r="D721" s="57"/>
      <c r="E721" s="57"/>
      <c r="F721" s="57"/>
      <c r="L721" s="10"/>
    </row>
    <row r="722">
      <c r="A722" s="57"/>
      <c r="B722" s="57"/>
      <c r="C722" s="57"/>
      <c r="D722" s="57"/>
      <c r="E722" s="57"/>
      <c r="F722" s="57"/>
      <c r="L722" s="10"/>
    </row>
    <row r="723">
      <c r="A723" s="57"/>
      <c r="B723" s="57"/>
      <c r="C723" s="57"/>
      <c r="D723" s="57"/>
      <c r="E723" s="57"/>
      <c r="F723" s="57"/>
      <c r="L723" s="10"/>
    </row>
    <row r="724">
      <c r="A724" s="57"/>
      <c r="B724" s="57"/>
      <c r="C724" s="57"/>
      <c r="D724" s="57"/>
      <c r="E724" s="57"/>
      <c r="F724" s="57"/>
      <c r="L724" s="10"/>
    </row>
    <row r="725">
      <c r="A725" s="57"/>
      <c r="B725" s="57"/>
      <c r="C725" s="57"/>
      <c r="D725" s="57"/>
      <c r="E725" s="57"/>
      <c r="F725" s="57"/>
      <c r="L725" s="10"/>
    </row>
    <row r="726">
      <c r="A726" s="57"/>
      <c r="B726" s="57"/>
      <c r="C726" s="57"/>
      <c r="D726" s="57"/>
      <c r="E726" s="57"/>
      <c r="F726" s="57"/>
      <c r="L726" s="10"/>
    </row>
    <row r="727">
      <c r="A727" s="57"/>
      <c r="B727" s="57"/>
      <c r="C727" s="57"/>
      <c r="D727" s="57"/>
      <c r="E727" s="57"/>
      <c r="F727" s="57"/>
      <c r="L727" s="10"/>
    </row>
    <row r="728">
      <c r="A728" s="57"/>
      <c r="B728" s="57"/>
      <c r="C728" s="57"/>
      <c r="D728" s="57"/>
      <c r="E728" s="57"/>
      <c r="F728" s="57"/>
      <c r="L728" s="10"/>
    </row>
    <row r="729">
      <c r="A729" s="57"/>
      <c r="B729" s="57"/>
      <c r="C729" s="57"/>
      <c r="D729" s="57"/>
      <c r="E729" s="57"/>
      <c r="F729" s="57"/>
      <c r="L729" s="10"/>
    </row>
    <row r="730">
      <c r="A730" s="57"/>
      <c r="B730" s="57"/>
      <c r="C730" s="57"/>
      <c r="D730" s="57"/>
      <c r="E730" s="57"/>
      <c r="F730" s="57"/>
      <c r="L730" s="10"/>
    </row>
    <row r="731">
      <c r="A731" s="57"/>
      <c r="B731" s="57"/>
      <c r="C731" s="57"/>
      <c r="D731" s="57"/>
      <c r="E731" s="57"/>
      <c r="F731" s="57"/>
      <c r="L731" s="10"/>
    </row>
    <row r="732">
      <c r="A732" s="57"/>
      <c r="B732" s="57"/>
      <c r="C732" s="57"/>
      <c r="D732" s="57"/>
      <c r="E732" s="57"/>
      <c r="F732" s="57"/>
      <c r="L732" s="10"/>
    </row>
    <row r="733">
      <c r="A733" s="57"/>
      <c r="B733" s="57"/>
      <c r="C733" s="57"/>
      <c r="D733" s="57"/>
      <c r="E733" s="57"/>
      <c r="F733" s="57"/>
      <c r="L733" s="10"/>
    </row>
    <row r="734">
      <c r="A734" s="57"/>
      <c r="B734" s="57"/>
      <c r="C734" s="57"/>
      <c r="D734" s="57"/>
      <c r="E734" s="57"/>
      <c r="F734" s="57"/>
      <c r="L734" s="10"/>
    </row>
    <row r="735">
      <c r="A735" s="57"/>
      <c r="B735" s="57"/>
      <c r="C735" s="57"/>
      <c r="D735" s="57"/>
      <c r="E735" s="57"/>
      <c r="F735" s="57"/>
      <c r="L735" s="10"/>
    </row>
    <row r="736">
      <c r="A736" s="57"/>
      <c r="B736" s="57"/>
      <c r="C736" s="57"/>
      <c r="D736" s="57"/>
      <c r="E736" s="57"/>
      <c r="F736" s="57"/>
      <c r="L736" s="10"/>
    </row>
    <row r="737">
      <c r="A737" s="57"/>
      <c r="B737" s="57"/>
      <c r="C737" s="57"/>
      <c r="D737" s="57"/>
      <c r="E737" s="57"/>
      <c r="F737" s="57"/>
      <c r="L737" s="10"/>
    </row>
    <row r="738">
      <c r="A738" s="57"/>
      <c r="B738" s="57"/>
      <c r="C738" s="57"/>
      <c r="D738" s="57"/>
      <c r="E738" s="57"/>
      <c r="F738" s="57"/>
      <c r="L738" s="10"/>
    </row>
    <row r="739">
      <c r="A739" s="57"/>
      <c r="B739" s="57"/>
      <c r="C739" s="57"/>
      <c r="D739" s="57"/>
      <c r="E739" s="57"/>
      <c r="F739" s="57"/>
      <c r="L739" s="10"/>
    </row>
    <row r="740">
      <c r="A740" s="57"/>
      <c r="B740" s="57"/>
      <c r="C740" s="57"/>
      <c r="D740" s="57"/>
      <c r="E740" s="57"/>
      <c r="F740" s="57"/>
      <c r="L740" s="10"/>
    </row>
    <row r="741">
      <c r="A741" s="57"/>
      <c r="B741" s="57"/>
      <c r="C741" s="57"/>
      <c r="D741" s="57"/>
      <c r="E741" s="57"/>
      <c r="F741" s="57"/>
      <c r="L741" s="10"/>
    </row>
    <row r="742">
      <c r="A742" s="57"/>
      <c r="B742" s="57"/>
      <c r="C742" s="57"/>
      <c r="D742" s="57"/>
      <c r="E742" s="57"/>
      <c r="F742" s="57"/>
      <c r="L742" s="10"/>
    </row>
    <row r="743">
      <c r="A743" s="57"/>
      <c r="B743" s="57"/>
      <c r="C743" s="57"/>
      <c r="D743" s="57"/>
      <c r="E743" s="57"/>
      <c r="F743" s="57"/>
      <c r="L743" s="10"/>
    </row>
    <row r="744">
      <c r="A744" s="57"/>
      <c r="B744" s="57"/>
      <c r="C744" s="57"/>
      <c r="D744" s="57"/>
      <c r="E744" s="57"/>
      <c r="F744" s="57"/>
      <c r="L744" s="10"/>
    </row>
    <row r="745">
      <c r="A745" s="57"/>
      <c r="B745" s="57"/>
      <c r="C745" s="57"/>
      <c r="D745" s="57"/>
      <c r="E745" s="57"/>
      <c r="F745" s="57"/>
      <c r="L745" s="10"/>
    </row>
    <row r="746">
      <c r="A746" s="57"/>
      <c r="B746" s="57"/>
      <c r="C746" s="57"/>
      <c r="D746" s="57"/>
      <c r="E746" s="57"/>
      <c r="F746" s="57"/>
      <c r="L746" s="10"/>
    </row>
    <row r="747">
      <c r="A747" s="57"/>
      <c r="B747" s="57"/>
      <c r="C747" s="57"/>
      <c r="D747" s="57"/>
      <c r="E747" s="57"/>
      <c r="F747" s="57"/>
      <c r="L747" s="10"/>
    </row>
    <row r="748">
      <c r="A748" s="57"/>
      <c r="B748" s="57"/>
      <c r="C748" s="57"/>
      <c r="D748" s="57"/>
      <c r="E748" s="57"/>
      <c r="F748" s="57"/>
      <c r="L748" s="10"/>
    </row>
    <row r="749">
      <c r="A749" s="57"/>
      <c r="B749" s="57"/>
      <c r="C749" s="57"/>
      <c r="D749" s="57"/>
      <c r="E749" s="57"/>
      <c r="F749" s="57"/>
      <c r="L749" s="10"/>
    </row>
    <row r="750">
      <c r="A750" s="57"/>
      <c r="B750" s="57"/>
      <c r="C750" s="57"/>
      <c r="D750" s="57"/>
      <c r="E750" s="57"/>
      <c r="F750" s="57"/>
      <c r="L750" s="10"/>
    </row>
    <row r="751">
      <c r="A751" s="57"/>
      <c r="B751" s="57"/>
      <c r="C751" s="57"/>
      <c r="D751" s="57"/>
      <c r="E751" s="57"/>
      <c r="F751" s="57"/>
      <c r="L751" s="10"/>
    </row>
    <row r="752">
      <c r="A752" s="57"/>
      <c r="B752" s="57"/>
      <c r="C752" s="57"/>
      <c r="D752" s="57"/>
      <c r="E752" s="57"/>
      <c r="F752" s="57"/>
      <c r="L752" s="10"/>
    </row>
    <row r="753">
      <c r="A753" s="57"/>
      <c r="B753" s="57"/>
      <c r="C753" s="57"/>
      <c r="D753" s="57"/>
      <c r="E753" s="57"/>
      <c r="F753" s="57"/>
      <c r="L753" s="10"/>
    </row>
    <row r="754">
      <c r="A754" s="57"/>
      <c r="B754" s="57"/>
      <c r="C754" s="57"/>
      <c r="D754" s="57"/>
      <c r="E754" s="57"/>
      <c r="F754" s="57"/>
      <c r="L754" s="10"/>
    </row>
    <row r="755">
      <c r="A755" s="57"/>
      <c r="B755" s="57"/>
      <c r="C755" s="57"/>
      <c r="D755" s="57"/>
      <c r="E755" s="57"/>
      <c r="F755" s="57"/>
      <c r="L755" s="10"/>
    </row>
    <row r="756">
      <c r="A756" s="57"/>
      <c r="B756" s="57"/>
      <c r="C756" s="57"/>
      <c r="D756" s="57"/>
      <c r="E756" s="57"/>
      <c r="F756" s="57"/>
      <c r="L756" s="10"/>
    </row>
    <row r="757">
      <c r="A757" s="57"/>
      <c r="B757" s="57"/>
      <c r="C757" s="57"/>
      <c r="D757" s="57"/>
      <c r="E757" s="57"/>
      <c r="F757" s="57"/>
      <c r="L757" s="10"/>
    </row>
    <row r="758">
      <c r="A758" s="57"/>
      <c r="B758" s="57"/>
      <c r="C758" s="57"/>
      <c r="D758" s="57"/>
      <c r="E758" s="57"/>
      <c r="F758" s="57"/>
      <c r="L758" s="10"/>
    </row>
    <row r="759">
      <c r="A759" s="57"/>
      <c r="B759" s="57"/>
      <c r="C759" s="57"/>
      <c r="D759" s="57"/>
      <c r="E759" s="57"/>
      <c r="F759" s="57"/>
      <c r="L759" s="10"/>
    </row>
    <row r="760">
      <c r="A760" s="57"/>
      <c r="B760" s="57"/>
      <c r="C760" s="57"/>
      <c r="D760" s="57"/>
      <c r="E760" s="57"/>
      <c r="F760" s="57"/>
      <c r="L760" s="10"/>
    </row>
    <row r="761">
      <c r="A761" s="57"/>
      <c r="B761" s="57"/>
      <c r="C761" s="57"/>
      <c r="D761" s="57"/>
      <c r="E761" s="57"/>
      <c r="F761" s="57"/>
      <c r="L761" s="10"/>
    </row>
    <row r="762">
      <c r="A762" s="57"/>
      <c r="B762" s="57"/>
      <c r="C762" s="57"/>
      <c r="D762" s="57"/>
      <c r="E762" s="57"/>
      <c r="F762" s="57"/>
      <c r="L762" s="10"/>
    </row>
    <row r="763">
      <c r="A763" s="57"/>
      <c r="B763" s="57"/>
      <c r="C763" s="57"/>
      <c r="D763" s="57"/>
      <c r="E763" s="57"/>
      <c r="F763" s="57"/>
      <c r="L763" s="10"/>
    </row>
    <row r="764">
      <c r="A764" s="57"/>
      <c r="B764" s="57"/>
      <c r="C764" s="57"/>
      <c r="D764" s="57"/>
      <c r="E764" s="57"/>
      <c r="F764" s="57"/>
      <c r="L764" s="10"/>
    </row>
    <row r="765">
      <c r="A765" s="57"/>
      <c r="B765" s="57"/>
      <c r="C765" s="57"/>
      <c r="D765" s="57"/>
      <c r="E765" s="57"/>
      <c r="F765" s="57"/>
      <c r="L765" s="10"/>
    </row>
    <row r="766">
      <c r="A766" s="57"/>
      <c r="B766" s="57"/>
      <c r="C766" s="57"/>
      <c r="D766" s="57"/>
      <c r="E766" s="57"/>
      <c r="F766" s="57"/>
      <c r="L766" s="10"/>
    </row>
    <row r="767">
      <c r="A767" s="57"/>
      <c r="B767" s="57"/>
      <c r="C767" s="57"/>
      <c r="D767" s="57"/>
      <c r="E767" s="57"/>
      <c r="F767" s="57"/>
      <c r="L767" s="10"/>
    </row>
    <row r="768">
      <c r="A768" s="57"/>
      <c r="B768" s="57"/>
      <c r="C768" s="57"/>
      <c r="D768" s="57"/>
      <c r="E768" s="57"/>
      <c r="F768" s="57"/>
      <c r="L768" s="10"/>
    </row>
    <row r="769">
      <c r="A769" s="57"/>
      <c r="B769" s="57"/>
      <c r="C769" s="57"/>
      <c r="D769" s="57"/>
      <c r="E769" s="57"/>
      <c r="F769" s="57"/>
      <c r="L769" s="10"/>
    </row>
    <row r="770">
      <c r="A770" s="57"/>
      <c r="B770" s="57"/>
      <c r="C770" s="57"/>
      <c r="D770" s="57"/>
      <c r="E770" s="57"/>
      <c r="F770" s="57"/>
      <c r="L770" s="10"/>
    </row>
    <row r="771">
      <c r="A771" s="57"/>
      <c r="B771" s="57"/>
      <c r="C771" s="57"/>
      <c r="D771" s="57"/>
      <c r="E771" s="57"/>
      <c r="F771" s="57"/>
      <c r="L771" s="10"/>
    </row>
    <row r="772">
      <c r="A772" s="57"/>
      <c r="B772" s="57"/>
      <c r="C772" s="57"/>
      <c r="D772" s="57"/>
      <c r="E772" s="57"/>
      <c r="F772" s="57"/>
      <c r="L772" s="10"/>
    </row>
    <row r="773">
      <c r="A773" s="57"/>
      <c r="B773" s="57"/>
      <c r="C773" s="57"/>
      <c r="D773" s="57"/>
      <c r="E773" s="57"/>
      <c r="F773" s="57"/>
      <c r="L773" s="10"/>
    </row>
    <row r="774">
      <c r="A774" s="57"/>
      <c r="B774" s="57"/>
      <c r="C774" s="57"/>
      <c r="D774" s="57"/>
      <c r="E774" s="57"/>
      <c r="F774" s="57"/>
      <c r="L774" s="10"/>
    </row>
    <row r="775">
      <c r="A775" s="57"/>
      <c r="B775" s="57"/>
      <c r="C775" s="57"/>
      <c r="D775" s="57"/>
      <c r="E775" s="57"/>
      <c r="F775" s="57"/>
      <c r="L775" s="10"/>
    </row>
    <row r="776">
      <c r="A776" s="57"/>
      <c r="B776" s="57"/>
      <c r="C776" s="57"/>
      <c r="D776" s="57"/>
      <c r="E776" s="57"/>
      <c r="F776" s="57"/>
      <c r="L776" s="10"/>
    </row>
    <row r="777">
      <c r="A777" s="57"/>
      <c r="B777" s="57"/>
      <c r="C777" s="57"/>
      <c r="D777" s="57"/>
      <c r="E777" s="57"/>
      <c r="F777" s="57"/>
      <c r="L777" s="10"/>
    </row>
    <row r="778">
      <c r="A778" s="57"/>
      <c r="B778" s="57"/>
      <c r="C778" s="57"/>
      <c r="D778" s="57"/>
      <c r="E778" s="57"/>
      <c r="F778" s="57"/>
      <c r="L778" s="10"/>
    </row>
    <row r="779">
      <c r="A779" s="57"/>
      <c r="B779" s="57"/>
      <c r="C779" s="57"/>
      <c r="D779" s="57"/>
      <c r="E779" s="57"/>
      <c r="F779" s="57"/>
      <c r="L779" s="10"/>
    </row>
    <row r="780">
      <c r="A780" s="57"/>
      <c r="B780" s="57"/>
      <c r="C780" s="57"/>
      <c r="D780" s="57"/>
      <c r="E780" s="57"/>
      <c r="F780" s="57"/>
      <c r="L780" s="10"/>
    </row>
    <row r="781">
      <c r="A781" s="57"/>
      <c r="B781" s="57"/>
      <c r="C781" s="57"/>
      <c r="D781" s="57"/>
      <c r="E781" s="57"/>
      <c r="F781" s="57"/>
      <c r="L781" s="10"/>
    </row>
    <row r="782">
      <c r="A782" s="57"/>
      <c r="B782" s="57"/>
      <c r="C782" s="57"/>
      <c r="D782" s="57"/>
      <c r="E782" s="57"/>
      <c r="F782" s="57"/>
      <c r="L782" s="10"/>
    </row>
    <row r="783">
      <c r="A783" s="57"/>
      <c r="B783" s="57"/>
      <c r="C783" s="57"/>
      <c r="D783" s="57"/>
      <c r="E783" s="57"/>
      <c r="F783" s="57"/>
      <c r="L783" s="10"/>
    </row>
    <row r="784">
      <c r="A784" s="57"/>
      <c r="B784" s="57"/>
      <c r="C784" s="57"/>
      <c r="D784" s="57"/>
      <c r="E784" s="57"/>
      <c r="F784" s="57"/>
      <c r="L784" s="10"/>
    </row>
    <row r="785">
      <c r="A785" s="57"/>
      <c r="B785" s="57"/>
      <c r="C785" s="57"/>
      <c r="D785" s="57"/>
      <c r="E785" s="57"/>
      <c r="F785" s="57"/>
      <c r="L785" s="10"/>
    </row>
    <row r="786">
      <c r="A786" s="57"/>
      <c r="B786" s="57"/>
      <c r="C786" s="57"/>
      <c r="D786" s="57"/>
      <c r="E786" s="57"/>
      <c r="F786" s="57"/>
      <c r="L786" s="10"/>
    </row>
    <row r="787">
      <c r="A787" s="57"/>
      <c r="B787" s="57"/>
      <c r="C787" s="57"/>
      <c r="D787" s="57"/>
      <c r="E787" s="57"/>
      <c r="F787" s="57"/>
      <c r="L787" s="10"/>
    </row>
    <row r="788">
      <c r="A788" s="57"/>
      <c r="B788" s="57"/>
      <c r="C788" s="57"/>
      <c r="D788" s="57"/>
      <c r="E788" s="57"/>
      <c r="F788" s="57"/>
      <c r="L788" s="10"/>
    </row>
    <row r="789">
      <c r="A789" s="57"/>
      <c r="B789" s="57"/>
      <c r="C789" s="57"/>
      <c r="D789" s="57"/>
      <c r="E789" s="57"/>
      <c r="F789" s="57"/>
      <c r="L789" s="10"/>
    </row>
    <row r="790">
      <c r="A790" s="57"/>
      <c r="B790" s="57"/>
      <c r="C790" s="57"/>
      <c r="D790" s="57"/>
      <c r="E790" s="57"/>
      <c r="F790" s="57"/>
      <c r="L790" s="10"/>
    </row>
    <row r="791">
      <c r="A791" s="57"/>
      <c r="B791" s="57"/>
      <c r="C791" s="57"/>
      <c r="D791" s="57"/>
      <c r="E791" s="57"/>
      <c r="F791" s="57"/>
      <c r="L791" s="10"/>
    </row>
    <row r="792">
      <c r="A792" s="57"/>
      <c r="B792" s="57"/>
      <c r="C792" s="57"/>
      <c r="D792" s="57"/>
      <c r="E792" s="57"/>
      <c r="F792" s="57"/>
      <c r="L792" s="10"/>
    </row>
    <row r="793">
      <c r="A793" s="57"/>
      <c r="B793" s="57"/>
      <c r="C793" s="57"/>
      <c r="D793" s="57"/>
      <c r="E793" s="57"/>
      <c r="F793" s="57"/>
      <c r="L793" s="10"/>
    </row>
    <row r="794">
      <c r="A794" s="57"/>
      <c r="B794" s="57"/>
      <c r="C794" s="57"/>
      <c r="D794" s="57"/>
      <c r="E794" s="57"/>
      <c r="F794" s="57"/>
      <c r="L794" s="10"/>
    </row>
    <row r="795">
      <c r="A795" s="57"/>
      <c r="B795" s="57"/>
      <c r="C795" s="57"/>
      <c r="D795" s="57"/>
      <c r="E795" s="57"/>
      <c r="F795" s="57"/>
      <c r="L795" s="10"/>
    </row>
    <row r="796">
      <c r="A796" s="57"/>
      <c r="B796" s="57"/>
      <c r="C796" s="57"/>
      <c r="D796" s="57"/>
      <c r="E796" s="57"/>
      <c r="F796" s="57"/>
      <c r="L796" s="10"/>
    </row>
    <row r="797">
      <c r="A797" s="57"/>
      <c r="B797" s="57"/>
      <c r="C797" s="57"/>
      <c r="D797" s="57"/>
      <c r="E797" s="57"/>
      <c r="F797" s="57"/>
      <c r="L797" s="10"/>
    </row>
    <row r="798">
      <c r="A798" s="57"/>
      <c r="B798" s="57"/>
      <c r="C798" s="57"/>
      <c r="D798" s="57"/>
      <c r="E798" s="57"/>
      <c r="F798" s="57"/>
      <c r="L798" s="10"/>
    </row>
    <row r="799">
      <c r="A799" s="57"/>
      <c r="B799" s="57"/>
      <c r="C799" s="57"/>
      <c r="D799" s="57"/>
      <c r="E799" s="57"/>
      <c r="F799" s="57"/>
      <c r="L799" s="10"/>
    </row>
    <row r="800">
      <c r="A800" s="57"/>
      <c r="B800" s="57"/>
      <c r="C800" s="57"/>
      <c r="D800" s="57"/>
      <c r="E800" s="57"/>
      <c r="F800" s="57"/>
      <c r="L800" s="10"/>
    </row>
    <row r="801">
      <c r="A801" s="57"/>
      <c r="B801" s="57"/>
      <c r="C801" s="57"/>
      <c r="D801" s="57"/>
      <c r="E801" s="57"/>
      <c r="F801" s="57"/>
      <c r="L801" s="10"/>
    </row>
    <row r="802">
      <c r="A802" s="57"/>
      <c r="B802" s="57"/>
      <c r="C802" s="57"/>
      <c r="D802" s="57"/>
      <c r="E802" s="57"/>
      <c r="F802" s="57"/>
      <c r="L802" s="10"/>
    </row>
    <row r="803">
      <c r="A803" s="57"/>
      <c r="B803" s="57"/>
      <c r="C803" s="57"/>
      <c r="D803" s="57"/>
      <c r="E803" s="57"/>
      <c r="F803" s="57"/>
      <c r="L803" s="10"/>
    </row>
    <row r="804">
      <c r="A804" s="57"/>
      <c r="B804" s="57"/>
      <c r="C804" s="57"/>
      <c r="D804" s="57"/>
      <c r="E804" s="57"/>
      <c r="F804" s="57"/>
      <c r="L804" s="10"/>
    </row>
    <row r="805">
      <c r="A805" s="57"/>
      <c r="B805" s="57"/>
      <c r="C805" s="57"/>
      <c r="D805" s="57"/>
      <c r="E805" s="57"/>
      <c r="F805" s="57"/>
      <c r="L805" s="10"/>
    </row>
    <row r="806">
      <c r="A806" s="57"/>
      <c r="B806" s="57"/>
      <c r="C806" s="57"/>
      <c r="D806" s="57"/>
      <c r="E806" s="57"/>
      <c r="F806" s="57"/>
      <c r="L806" s="10"/>
    </row>
    <row r="807">
      <c r="A807" s="57"/>
      <c r="B807" s="57"/>
      <c r="C807" s="57"/>
      <c r="D807" s="57"/>
      <c r="E807" s="57"/>
      <c r="F807" s="57"/>
      <c r="L807" s="10"/>
    </row>
    <row r="808">
      <c r="A808" s="57"/>
      <c r="B808" s="57"/>
      <c r="C808" s="57"/>
      <c r="D808" s="57"/>
      <c r="E808" s="57"/>
      <c r="F808" s="57"/>
      <c r="L808" s="10"/>
    </row>
    <row r="809">
      <c r="A809" s="57"/>
      <c r="B809" s="57"/>
      <c r="C809" s="57"/>
      <c r="D809" s="57"/>
      <c r="E809" s="57"/>
      <c r="F809" s="57"/>
      <c r="L809" s="10"/>
    </row>
    <row r="810">
      <c r="A810" s="57"/>
      <c r="B810" s="57"/>
      <c r="C810" s="57"/>
      <c r="D810" s="57"/>
      <c r="E810" s="57"/>
      <c r="F810" s="57"/>
      <c r="L810" s="10"/>
    </row>
    <row r="811">
      <c r="A811" s="57"/>
      <c r="B811" s="57"/>
      <c r="C811" s="57"/>
      <c r="D811" s="57"/>
      <c r="E811" s="57"/>
      <c r="F811" s="57"/>
      <c r="L811" s="10"/>
    </row>
    <row r="812">
      <c r="A812" s="57"/>
      <c r="B812" s="57"/>
      <c r="C812" s="57"/>
      <c r="D812" s="57"/>
      <c r="E812" s="57"/>
      <c r="F812" s="57"/>
      <c r="L812" s="10"/>
    </row>
    <row r="813">
      <c r="A813" s="57"/>
      <c r="B813" s="57"/>
      <c r="C813" s="57"/>
      <c r="D813" s="57"/>
      <c r="E813" s="57"/>
      <c r="F813" s="57"/>
      <c r="L813" s="10"/>
    </row>
    <row r="814">
      <c r="A814" s="57"/>
      <c r="B814" s="57"/>
      <c r="C814" s="57"/>
      <c r="D814" s="57"/>
      <c r="E814" s="57"/>
      <c r="F814" s="57"/>
      <c r="L814" s="10"/>
    </row>
    <row r="815">
      <c r="A815" s="57"/>
      <c r="B815" s="57"/>
      <c r="C815" s="57"/>
      <c r="D815" s="57"/>
      <c r="E815" s="57"/>
      <c r="F815" s="57"/>
      <c r="L815" s="10"/>
    </row>
    <row r="816">
      <c r="A816" s="57"/>
      <c r="B816" s="57"/>
      <c r="C816" s="57"/>
      <c r="D816" s="57"/>
      <c r="E816" s="57"/>
      <c r="F816" s="57"/>
      <c r="L816" s="10"/>
    </row>
    <row r="817">
      <c r="A817" s="57"/>
      <c r="B817" s="57"/>
      <c r="C817" s="57"/>
      <c r="D817" s="57"/>
      <c r="E817" s="57"/>
      <c r="F817" s="57"/>
      <c r="L817" s="10"/>
    </row>
    <row r="818">
      <c r="A818" s="57"/>
      <c r="B818" s="57"/>
      <c r="C818" s="57"/>
      <c r="D818" s="57"/>
      <c r="E818" s="57"/>
      <c r="F818" s="57"/>
      <c r="L818" s="10"/>
    </row>
    <row r="819">
      <c r="A819" s="57"/>
      <c r="B819" s="57"/>
      <c r="C819" s="57"/>
      <c r="D819" s="57"/>
      <c r="E819" s="57"/>
      <c r="F819" s="57"/>
      <c r="L819" s="10"/>
    </row>
    <row r="820">
      <c r="A820" s="57"/>
      <c r="B820" s="57"/>
      <c r="C820" s="57"/>
      <c r="D820" s="57"/>
      <c r="E820" s="57"/>
      <c r="F820" s="57"/>
      <c r="L820" s="10"/>
    </row>
    <row r="821">
      <c r="A821" s="57"/>
      <c r="B821" s="57"/>
      <c r="C821" s="57"/>
      <c r="D821" s="57"/>
      <c r="E821" s="57"/>
      <c r="F821" s="57"/>
      <c r="L821" s="10"/>
    </row>
    <row r="822">
      <c r="A822" s="57"/>
      <c r="B822" s="57"/>
      <c r="C822" s="57"/>
      <c r="D822" s="57"/>
      <c r="E822" s="57"/>
      <c r="F822" s="57"/>
      <c r="L822" s="10"/>
    </row>
    <row r="823">
      <c r="A823" s="57"/>
      <c r="B823" s="57"/>
      <c r="C823" s="57"/>
      <c r="D823" s="57"/>
      <c r="E823" s="57"/>
      <c r="F823" s="57"/>
      <c r="L823" s="10"/>
    </row>
    <row r="824">
      <c r="A824" s="57"/>
      <c r="B824" s="57"/>
      <c r="C824" s="57"/>
      <c r="D824" s="57"/>
      <c r="E824" s="57"/>
      <c r="F824" s="57"/>
      <c r="L824" s="10"/>
    </row>
    <row r="825">
      <c r="A825" s="57"/>
      <c r="B825" s="57"/>
      <c r="C825" s="57"/>
      <c r="D825" s="57"/>
      <c r="E825" s="57"/>
      <c r="F825" s="57"/>
      <c r="L825" s="10"/>
    </row>
    <row r="826">
      <c r="A826" s="57"/>
      <c r="B826" s="57"/>
      <c r="C826" s="57"/>
      <c r="D826" s="57"/>
      <c r="E826" s="57"/>
      <c r="F826" s="57"/>
      <c r="L826" s="10"/>
    </row>
    <row r="827">
      <c r="A827" s="57"/>
      <c r="B827" s="57"/>
      <c r="C827" s="57"/>
      <c r="D827" s="57"/>
      <c r="E827" s="57"/>
      <c r="F827" s="57"/>
      <c r="L827" s="10"/>
    </row>
    <row r="828">
      <c r="A828" s="57"/>
      <c r="B828" s="57"/>
      <c r="C828" s="57"/>
      <c r="D828" s="57"/>
      <c r="E828" s="57"/>
      <c r="F828" s="57"/>
      <c r="L828" s="10"/>
    </row>
    <row r="829">
      <c r="A829" s="57"/>
      <c r="B829" s="57"/>
      <c r="C829" s="57"/>
      <c r="D829" s="57"/>
      <c r="E829" s="57"/>
      <c r="F829" s="57"/>
      <c r="L829" s="10"/>
    </row>
    <row r="830">
      <c r="A830" s="57"/>
      <c r="B830" s="57"/>
      <c r="C830" s="57"/>
      <c r="D830" s="57"/>
      <c r="E830" s="57"/>
      <c r="F830" s="57"/>
      <c r="L830" s="10"/>
    </row>
    <row r="831">
      <c r="A831" s="57"/>
      <c r="B831" s="57"/>
      <c r="C831" s="57"/>
      <c r="D831" s="57"/>
      <c r="E831" s="57"/>
      <c r="F831" s="57"/>
      <c r="L831" s="10"/>
    </row>
    <row r="832">
      <c r="A832" s="57"/>
      <c r="B832" s="57"/>
      <c r="C832" s="57"/>
      <c r="D832" s="57"/>
      <c r="E832" s="57"/>
      <c r="F832" s="57"/>
      <c r="L832" s="10"/>
    </row>
    <row r="833">
      <c r="A833" s="57"/>
      <c r="B833" s="57"/>
      <c r="C833" s="57"/>
      <c r="D833" s="57"/>
      <c r="E833" s="57"/>
      <c r="F833" s="57"/>
      <c r="L833" s="10"/>
    </row>
    <row r="834">
      <c r="A834" s="57"/>
      <c r="B834" s="57"/>
      <c r="C834" s="57"/>
      <c r="D834" s="57"/>
      <c r="E834" s="57"/>
      <c r="F834" s="57"/>
      <c r="L834" s="10"/>
    </row>
    <row r="835">
      <c r="A835" s="57"/>
      <c r="B835" s="57"/>
      <c r="C835" s="57"/>
      <c r="D835" s="57"/>
      <c r="E835" s="57"/>
      <c r="F835" s="57"/>
      <c r="L835" s="10"/>
    </row>
    <row r="836">
      <c r="A836" s="57"/>
      <c r="B836" s="57"/>
      <c r="C836" s="57"/>
      <c r="D836" s="57"/>
      <c r="E836" s="57"/>
      <c r="F836" s="57"/>
      <c r="L836" s="10"/>
    </row>
    <row r="837">
      <c r="A837" s="57"/>
      <c r="B837" s="57"/>
      <c r="C837" s="57"/>
      <c r="D837" s="57"/>
      <c r="E837" s="57"/>
      <c r="F837" s="57"/>
      <c r="L837" s="10"/>
    </row>
    <row r="838">
      <c r="A838" s="57"/>
      <c r="B838" s="57"/>
      <c r="C838" s="57"/>
      <c r="D838" s="57"/>
      <c r="E838" s="57"/>
      <c r="F838" s="57"/>
      <c r="L838" s="10"/>
    </row>
    <row r="839">
      <c r="A839" s="57"/>
      <c r="B839" s="57"/>
      <c r="C839" s="57"/>
      <c r="D839" s="57"/>
      <c r="E839" s="57"/>
      <c r="F839" s="57"/>
      <c r="L839" s="10"/>
    </row>
    <row r="840">
      <c r="A840" s="57"/>
      <c r="B840" s="57"/>
      <c r="C840" s="57"/>
      <c r="D840" s="57"/>
      <c r="E840" s="57"/>
      <c r="F840" s="57"/>
      <c r="L840" s="10"/>
    </row>
    <row r="841">
      <c r="A841" s="57"/>
      <c r="B841" s="57"/>
      <c r="C841" s="57"/>
      <c r="D841" s="57"/>
      <c r="E841" s="57"/>
      <c r="F841" s="57"/>
      <c r="L841" s="10"/>
    </row>
    <row r="842">
      <c r="A842" s="57"/>
      <c r="B842" s="57"/>
      <c r="C842" s="57"/>
      <c r="D842" s="57"/>
      <c r="E842" s="57"/>
      <c r="F842" s="57"/>
      <c r="L842" s="10"/>
    </row>
    <row r="843">
      <c r="A843" s="57"/>
      <c r="B843" s="57"/>
      <c r="C843" s="57"/>
      <c r="D843" s="57"/>
      <c r="E843" s="57"/>
      <c r="F843" s="57"/>
      <c r="L843" s="10"/>
    </row>
    <row r="844">
      <c r="A844" s="57"/>
      <c r="B844" s="57"/>
      <c r="C844" s="57"/>
      <c r="D844" s="57"/>
      <c r="E844" s="57"/>
      <c r="F844" s="57"/>
      <c r="L844" s="10"/>
    </row>
    <row r="845">
      <c r="A845" s="57"/>
      <c r="B845" s="57"/>
      <c r="C845" s="57"/>
      <c r="D845" s="57"/>
      <c r="E845" s="57"/>
      <c r="F845" s="57"/>
      <c r="L845" s="10"/>
    </row>
    <row r="846">
      <c r="A846" s="57"/>
      <c r="B846" s="57"/>
      <c r="C846" s="57"/>
      <c r="D846" s="57"/>
      <c r="E846" s="57"/>
      <c r="F846" s="57"/>
      <c r="L846" s="10"/>
    </row>
    <row r="847">
      <c r="A847" s="57"/>
      <c r="B847" s="57"/>
      <c r="C847" s="57"/>
      <c r="D847" s="57"/>
      <c r="E847" s="57"/>
      <c r="F847" s="57"/>
      <c r="L847" s="10"/>
    </row>
    <row r="848">
      <c r="A848" s="57"/>
      <c r="B848" s="57"/>
      <c r="C848" s="57"/>
      <c r="D848" s="57"/>
      <c r="E848" s="57"/>
      <c r="F848" s="57"/>
      <c r="L848" s="10"/>
    </row>
    <row r="849">
      <c r="A849" s="57"/>
      <c r="B849" s="57"/>
      <c r="C849" s="57"/>
      <c r="D849" s="57"/>
      <c r="E849" s="57"/>
      <c r="F849" s="57"/>
      <c r="L849" s="10"/>
    </row>
    <row r="850">
      <c r="A850" s="57"/>
      <c r="B850" s="57"/>
      <c r="C850" s="57"/>
      <c r="D850" s="57"/>
      <c r="E850" s="57"/>
      <c r="F850" s="57"/>
      <c r="L850" s="10"/>
    </row>
    <row r="851">
      <c r="A851" s="57"/>
      <c r="B851" s="57"/>
      <c r="C851" s="57"/>
      <c r="D851" s="57"/>
      <c r="E851" s="57"/>
      <c r="F851" s="57"/>
      <c r="L851" s="10"/>
    </row>
    <row r="852">
      <c r="A852" s="57"/>
      <c r="B852" s="57"/>
      <c r="C852" s="57"/>
      <c r="D852" s="57"/>
      <c r="E852" s="57"/>
      <c r="F852" s="57"/>
      <c r="L852" s="10"/>
    </row>
    <row r="853">
      <c r="A853" s="57"/>
      <c r="B853" s="57"/>
      <c r="C853" s="57"/>
      <c r="D853" s="57"/>
      <c r="E853" s="57"/>
      <c r="F853" s="57"/>
      <c r="L853" s="10"/>
    </row>
    <row r="854">
      <c r="A854" s="57"/>
      <c r="B854" s="57"/>
      <c r="C854" s="57"/>
      <c r="D854" s="57"/>
      <c r="E854" s="57"/>
      <c r="F854" s="57"/>
      <c r="L854" s="10"/>
    </row>
    <row r="855">
      <c r="A855" s="57"/>
      <c r="B855" s="57"/>
      <c r="C855" s="57"/>
      <c r="D855" s="57"/>
      <c r="E855" s="57"/>
      <c r="F855" s="57"/>
      <c r="L855" s="10"/>
    </row>
    <row r="856">
      <c r="A856" s="57"/>
      <c r="B856" s="57"/>
      <c r="C856" s="57"/>
      <c r="D856" s="57"/>
      <c r="E856" s="57"/>
      <c r="F856" s="57"/>
      <c r="L856" s="10"/>
    </row>
    <row r="857">
      <c r="A857" s="57"/>
      <c r="B857" s="57"/>
      <c r="C857" s="57"/>
      <c r="D857" s="57"/>
      <c r="E857" s="57"/>
      <c r="F857" s="57"/>
      <c r="L857" s="10"/>
    </row>
    <row r="858">
      <c r="A858" s="57"/>
      <c r="B858" s="57"/>
      <c r="C858" s="57"/>
      <c r="D858" s="57"/>
      <c r="E858" s="57"/>
      <c r="F858" s="57"/>
      <c r="L858" s="10"/>
    </row>
    <row r="859">
      <c r="A859" s="57"/>
      <c r="B859" s="57"/>
      <c r="C859" s="57"/>
      <c r="D859" s="57"/>
      <c r="E859" s="57"/>
      <c r="F859" s="57"/>
      <c r="L859" s="10"/>
    </row>
    <row r="860">
      <c r="A860" s="57"/>
      <c r="B860" s="57"/>
      <c r="C860" s="57"/>
      <c r="D860" s="57"/>
      <c r="E860" s="57"/>
      <c r="F860" s="57"/>
      <c r="L860" s="10"/>
    </row>
    <row r="861">
      <c r="A861" s="57"/>
      <c r="B861" s="57"/>
      <c r="C861" s="57"/>
      <c r="D861" s="57"/>
      <c r="E861" s="57"/>
      <c r="F861" s="57"/>
      <c r="L861" s="10"/>
    </row>
    <row r="862">
      <c r="A862" s="57"/>
      <c r="B862" s="57"/>
      <c r="C862" s="57"/>
      <c r="D862" s="57"/>
      <c r="E862" s="57"/>
      <c r="F862" s="57"/>
      <c r="L862" s="10"/>
    </row>
    <row r="863">
      <c r="A863" s="57"/>
      <c r="B863" s="57"/>
      <c r="C863" s="57"/>
      <c r="D863" s="57"/>
      <c r="E863" s="57"/>
      <c r="F863" s="57"/>
      <c r="L863" s="10"/>
    </row>
    <row r="864">
      <c r="A864" s="57"/>
      <c r="B864" s="57"/>
      <c r="C864" s="57"/>
      <c r="D864" s="57"/>
      <c r="E864" s="57"/>
      <c r="F864" s="57"/>
      <c r="L864" s="10"/>
    </row>
    <row r="865">
      <c r="A865" s="57"/>
      <c r="B865" s="57"/>
      <c r="C865" s="57"/>
      <c r="D865" s="57"/>
      <c r="E865" s="57"/>
      <c r="F865" s="57"/>
      <c r="L865" s="10"/>
    </row>
    <row r="866">
      <c r="A866" s="57"/>
      <c r="B866" s="57"/>
      <c r="C866" s="57"/>
      <c r="D866" s="57"/>
      <c r="E866" s="57"/>
      <c r="F866" s="57"/>
      <c r="L866" s="10"/>
    </row>
    <row r="867">
      <c r="A867" s="57"/>
      <c r="B867" s="57"/>
      <c r="C867" s="57"/>
      <c r="D867" s="57"/>
      <c r="E867" s="57"/>
      <c r="F867" s="57"/>
      <c r="L867" s="10"/>
    </row>
    <row r="868">
      <c r="A868" s="57"/>
      <c r="B868" s="57"/>
      <c r="C868" s="57"/>
      <c r="D868" s="57"/>
      <c r="E868" s="57"/>
      <c r="F868" s="57"/>
      <c r="L868" s="10"/>
    </row>
    <row r="869">
      <c r="A869" s="57"/>
      <c r="B869" s="57"/>
      <c r="C869" s="57"/>
      <c r="D869" s="57"/>
      <c r="E869" s="57"/>
      <c r="F869" s="57"/>
      <c r="L869" s="10"/>
    </row>
    <row r="870">
      <c r="A870" s="57"/>
      <c r="B870" s="57"/>
      <c r="C870" s="57"/>
      <c r="D870" s="57"/>
      <c r="E870" s="57"/>
      <c r="F870" s="57"/>
      <c r="L870" s="10"/>
    </row>
    <row r="871">
      <c r="A871" s="57"/>
      <c r="B871" s="57"/>
      <c r="C871" s="57"/>
      <c r="D871" s="57"/>
      <c r="E871" s="57"/>
      <c r="F871" s="57"/>
      <c r="L871" s="10"/>
    </row>
    <row r="872">
      <c r="A872" s="57"/>
      <c r="B872" s="57"/>
      <c r="C872" s="57"/>
      <c r="D872" s="57"/>
      <c r="E872" s="57"/>
      <c r="F872" s="57"/>
      <c r="L872" s="10"/>
    </row>
    <row r="873">
      <c r="A873" s="57"/>
      <c r="B873" s="57"/>
      <c r="C873" s="57"/>
      <c r="D873" s="57"/>
      <c r="E873" s="57"/>
      <c r="F873" s="57"/>
      <c r="L873" s="10"/>
    </row>
    <row r="874">
      <c r="A874" s="57"/>
      <c r="B874" s="57"/>
      <c r="C874" s="57"/>
      <c r="D874" s="57"/>
      <c r="E874" s="57"/>
      <c r="F874" s="57"/>
      <c r="L874" s="10"/>
    </row>
    <row r="875">
      <c r="A875" s="57"/>
      <c r="B875" s="57"/>
      <c r="C875" s="57"/>
      <c r="D875" s="57"/>
      <c r="E875" s="57"/>
      <c r="F875" s="57"/>
      <c r="L875" s="10"/>
    </row>
    <row r="876">
      <c r="A876" s="57"/>
      <c r="B876" s="57"/>
      <c r="C876" s="57"/>
      <c r="D876" s="57"/>
      <c r="E876" s="57"/>
      <c r="F876" s="57"/>
      <c r="L876" s="10"/>
    </row>
    <row r="877">
      <c r="A877" s="57"/>
      <c r="B877" s="57"/>
      <c r="C877" s="57"/>
      <c r="D877" s="57"/>
      <c r="E877" s="57"/>
      <c r="F877" s="57"/>
      <c r="L877" s="10"/>
    </row>
    <row r="878">
      <c r="A878" s="57"/>
      <c r="B878" s="57"/>
      <c r="C878" s="57"/>
      <c r="D878" s="57"/>
      <c r="E878" s="57"/>
      <c r="F878" s="57"/>
      <c r="L878" s="10"/>
    </row>
    <row r="879">
      <c r="A879" s="57"/>
      <c r="B879" s="57"/>
      <c r="C879" s="57"/>
      <c r="D879" s="57"/>
      <c r="E879" s="57"/>
      <c r="F879" s="57"/>
      <c r="L879" s="10"/>
    </row>
    <row r="880">
      <c r="A880" s="57"/>
      <c r="B880" s="57"/>
      <c r="C880" s="57"/>
      <c r="D880" s="57"/>
      <c r="E880" s="57"/>
      <c r="F880" s="57"/>
      <c r="L880" s="10"/>
    </row>
    <row r="881">
      <c r="A881" s="57"/>
      <c r="B881" s="57"/>
      <c r="C881" s="57"/>
      <c r="D881" s="57"/>
      <c r="E881" s="57"/>
      <c r="F881" s="57"/>
      <c r="L881" s="10"/>
    </row>
    <row r="882">
      <c r="A882" s="57"/>
      <c r="B882" s="57"/>
      <c r="C882" s="57"/>
      <c r="D882" s="57"/>
      <c r="E882" s="57"/>
      <c r="F882" s="57"/>
      <c r="L882" s="10"/>
    </row>
    <row r="883">
      <c r="A883" s="57"/>
      <c r="B883" s="57"/>
      <c r="C883" s="57"/>
      <c r="D883" s="57"/>
      <c r="E883" s="57"/>
      <c r="F883" s="57"/>
      <c r="L883" s="10"/>
    </row>
    <row r="884">
      <c r="A884" s="57"/>
      <c r="B884" s="57"/>
      <c r="C884" s="57"/>
      <c r="D884" s="57"/>
      <c r="E884" s="57"/>
      <c r="F884" s="57"/>
      <c r="L884" s="10"/>
    </row>
    <row r="885">
      <c r="A885" s="57"/>
      <c r="B885" s="57"/>
      <c r="C885" s="57"/>
      <c r="D885" s="57"/>
      <c r="E885" s="57"/>
      <c r="F885" s="57"/>
      <c r="L885" s="10"/>
    </row>
    <row r="886">
      <c r="A886" s="57"/>
      <c r="B886" s="57"/>
      <c r="C886" s="57"/>
      <c r="D886" s="57"/>
      <c r="E886" s="57"/>
      <c r="F886" s="57"/>
      <c r="L886" s="10"/>
    </row>
    <row r="887">
      <c r="A887" s="57"/>
      <c r="B887" s="57"/>
      <c r="C887" s="57"/>
      <c r="D887" s="57"/>
      <c r="E887" s="57"/>
      <c r="F887" s="57"/>
      <c r="L887" s="10"/>
    </row>
    <row r="888">
      <c r="A888" s="57"/>
      <c r="B888" s="57"/>
      <c r="C888" s="57"/>
      <c r="D888" s="57"/>
      <c r="E888" s="57"/>
      <c r="F888" s="57"/>
      <c r="L888" s="10"/>
    </row>
    <row r="889">
      <c r="A889" s="57"/>
      <c r="B889" s="57"/>
      <c r="C889" s="57"/>
      <c r="D889" s="57"/>
      <c r="E889" s="57"/>
      <c r="F889" s="57"/>
      <c r="L889" s="10"/>
    </row>
    <row r="890">
      <c r="A890" s="57"/>
      <c r="B890" s="57"/>
      <c r="C890" s="57"/>
      <c r="D890" s="57"/>
      <c r="E890" s="57"/>
      <c r="F890" s="57"/>
      <c r="L890" s="10"/>
    </row>
    <row r="891">
      <c r="A891" s="57"/>
      <c r="B891" s="57"/>
      <c r="C891" s="57"/>
      <c r="D891" s="57"/>
      <c r="E891" s="57"/>
      <c r="F891" s="57"/>
      <c r="L891" s="10"/>
    </row>
    <row r="892">
      <c r="A892" s="57"/>
      <c r="B892" s="57"/>
      <c r="C892" s="57"/>
      <c r="D892" s="57"/>
      <c r="E892" s="57"/>
      <c r="F892" s="57"/>
      <c r="L892" s="10"/>
    </row>
    <row r="893">
      <c r="A893" s="57"/>
      <c r="B893" s="57"/>
      <c r="C893" s="57"/>
      <c r="D893" s="57"/>
      <c r="E893" s="57"/>
      <c r="F893" s="57"/>
      <c r="L893" s="10"/>
    </row>
    <row r="894">
      <c r="A894" s="57"/>
      <c r="B894" s="57"/>
      <c r="C894" s="57"/>
      <c r="D894" s="57"/>
      <c r="E894" s="57"/>
      <c r="F894" s="57"/>
      <c r="L894" s="10"/>
    </row>
    <row r="895">
      <c r="A895" s="57"/>
      <c r="B895" s="57"/>
      <c r="C895" s="57"/>
      <c r="D895" s="57"/>
      <c r="E895" s="57"/>
      <c r="F895" s="57"/>
      <c r="L895" s="10"/>
    </row>
    <row r="896">
      <c r="A896" s="57"/>
      <c r="B896" s="57"/>
      <c r="C896" s="57"/>
      <c r="D896" s="57"/>
      <c r="E896" s="57"/>
      <c r="F896" s="57"/>
      <c r="L896" s="10"/>
    </row>
    <row r="897">
      <c r="A897" s="57"/>
      <c r="B897" s="57"/>
      <c r="C897" s="57"/>
      <c r="D897" s="57"/>
      <c r="E897" s="57"/>
      <c r="F897" s="57"/>
      <c r="L897" s="10"/>
    </row>
    <row r="898">
      <c r="A898" s="57"/>
      <c r="B898" s="57"/>
      <c r="C898" s="57"/>
      <c r="D898" s="57"/>
      <c r="E898" s="57"/>
      <c r="F898" s="57"/>
      <c r="L898" s="10"/>
    </row>
    <row r="899">
      <c r="A899" s="57"/>
      <c r="B899" s="57"/>
      <c r="C899" s="57"/>
      <c r="D899" s="57"/>
      <c r="E899" s="57"/>
      <c r="F899" s="57"/>
      <c r="L899" s="10"/>
    </row>
    <row r="900">
      <c r="A900" s="57"/>
      <c r="B900" s="57"/>
      <c r="C900" s="57"/>
      <c r="D900" s="57"/>
      <c r="E900" s="57"/>
      <c r="F900" s="57"/>
      <c r="L900" s="10"/>
    </row>
    <row r="901">
      <c r="A901" s="57"/>
      <c r="B901" s="57"/>
      <c r="C901" s="57"/>
      <c r="D901" s="57"/>
      <c r="E901" s="57"/>
      <c r="F901" s="57"/>
      <c r="L901" s="10"/>
    </row>
    <row r="902">
      <c r="A902" s="57"/>
      <c r="B902" s="57"/>
      <c r="C902" s="57"/>
      <c r="D902" s="57"/>
      <c r="E902" s="57"/>
      <c r="F902" s="57"/>
      <c r="L902" s="10"/>
    </row>
    <row r="903">
      <c r="A903" s="57"/>
      <c r="B903" s="57"/>
      <c r="C903" s="57"/>
      <c r="D903" s="57"/>
      <c r="E903" s="57"/>
      <c r="F903" s="57"/>
      <c r="L903" s="10"/>
    </row>
    <row r="904">
      <c r="A904" s="57"/>
      <c r="B904" s="57"/>
      <c r="C904" s="57"/>
      <c r="D904" s="57"/>
      <c r="E904" s="57"/>
      <c r="F904" s="57"/>
      <c r="L904" s="10"/>
    </row>
    <row r="905">
      <c r="A905" s="57"/>
      <c r="B905" s="57"/>
      <c r="C905" s="57"/>
      <c r="D905" s="57"/>
      <c r="E905" s="57"/>
      <c r="F905" s="57"/>
      <c r="L905" s="10"/>
    </row>
    <row r="906">
      <c r="A906" s="57"/>
      <c r="B906" s="57"/>
      <c r="C906" s="57"/>
      <c r="D906" s="57"/>
      <c r="E906" s="57"/>
      <c r="F906" s="57"/>
      <c r="L906" s="10"/>
    </row>
    <row r="907">
      <c r="A907" s="57"/>
      <c r="B907" s="57"/>
      <c r="C907" s="57"/>
      <c r="D907" s="57"/>
      <c r="E907" s="57"/>
      <c r="F907" s="57"/>
      <c r="L907" s="10"/>
    </row>
    <row r="908">
      <c r="A908" s="57"/>
      <c r="B908" s="57"/>
      <c r="C908" s="57"/>
      <c r="D908" s="57"/>
      <c r="E908" s="57"/>
      <c r="F908" s="57"/>
      <c r="L908" s="10"/>
    </row>
    <row r="909">
      <c r="A909" s="57"/>
      <c r="B909" s="57"/>
      <c r="C909" s="57"/>
      <c r="D909" s="57"/>
      <c r="E909" s="57"/>
      <c r="F909" s="57"/>
      <c r="L909" s="10"/>
    </row>
    <row r="910">
      <c r="A910" s="57"/>
      <c r="B910" s="57"/>
      <c r="C910" s="57"/>
      <c r="D910" s="57"/>
      <c r="E910" s="57"/>
      <c r="F910" s="57"/>
      <c r="L910" s="10"/>
    </row>
    <row r="911">
      <c r="A911" s="57"/>
      <c r="B911" s="57"/>
      <c r="C911" s="57"/>
      <c r="D911" s="57"/>
      <c r="E911" s="57"/>
      <c r="F911" s="57"/>
      <c r="L911" s="10"/>
    </row>
    <row r="912">
      <c r="A912" s="57"/>
      <c r="B912" s="57"/>
      <c r="C912" s="57"/>
      <c r="D912" s="57"/>
      <c r="E912" s="57"/>
      <c r="F912" s="57"/>
      <c r="L912" s="10"/>
    </row>
    <row r="913">
      <c r="A913" s="57"/>
      <c r="B913" s="57"/>
      <c r="C913" s="57"/>
      <c r="D913" s="57"/>
      <c r="E913" s="57"/>
      <c r="F913" s="57"/>
      <c r="L913" s="10"/>
    </row>
    <row r="914">
      <c r="A914" s="57"/>
      <c r="B914" s="57"/>
      <c r="C914" s="57"/>
      <c r="D914" s="57"/>
      <c r="E914" s="57"/>
      <c r="F914" s="57"/>
      <c r="L914" s="10"/>
    </row>
    <row r="915">
      <c r="A915" s="57"/>
      <c r="B915" s="57"/>
      <c r="C915" s="57"/>
      <c r="D915" s="57"/>
      <c r="E915" s="57"/>
      <c r="F915" s="57"/>
      <c r="L915" s="10"/>
    </row>
    <row r="916">
      <c r="A916" s="57"/>
      <c r="B916" s="57"/>
      <c r="C916" s="57"/>
      <c r="D916" s="57"/>
      <c r="E916" s="57"/>
      <c r="F916" s="57"/>
      <c r="L916" s="10"/>
    </row>
    <row r="917">
      <c r="A917" s="57"/>
      <c r="B917" s="57"/>
      <c r="C917" s="57"/>
      <c r="D917" s="57"/>
      <c r="E917" s="57"/>
      <c r="F917" s="57"/>
      <c r="L917" s="10"/>
    </row>
    <row r="918">
      <c r="A918" s="57"/>
      <c r="B918" s="57"/>
      <c r="C918" s="57"/>
      <c r="D918" s="57"/>
      <c r="E918" s="57"/>
      <c r="F918" s="57"/>
      <c r="L918" s="10"/>
    </row>
    <row r="919">
      <c r="A919" s="57"/>
      <c r="B919" s="57"/>
      <c r="C919" s="57"/>
      <c r="D919" s="57"/>
      <c r="E919" s="57"/>
      <c r="F919" s="57"/>
      <c r="L919" s="10"/>
    </row>
    <row r="920">
      <c r="A920" s="57"/>
      <c r="B920" s="57"/>
      <c r="C920" s="57"/>
      <c r="D920" s="57"/>
      <c r="E920" s="57"/>
      <c r="F920" s="57"/>
      <c r="L920" s="10"/>
    </row>
    <row r="921">
      <c r="A921" s="57"/>
      <c r="B921" s="57"/>
      <c r="C921" s="57"/>
      <c r="D921" s="57"/>
      <c r="E921" s="57"/>
      <c r="F921" s="57"/>
      <c r="L921" s="10"/>
    </row>
    <row r="922">
      <c r="A922" s="57"/>
      <c r="B922" s="57"/>
      <c r="C922" s="57"/>
      <c r="D922" s="57"/>
      <c r="E922" s="57"/>
      <c r="F922" s="57"/>
      <c r="L922" s="10"/>
    </row>
    <row r="923">
      <c r="A923" s="57"/>
      <c r="B923" s="57"/>
      <c r="C923" s="57"/>
      <c r="D923" s="57"/>
      <c r="E923" s="57"/>
      <c r="F923" s="57"/>
      <c r="L923" s="10"/>
    </row>
    <row r="924">
      <c r="A924" s="57"/>
      <c r="B924" s="57"/>
      <c r="C924" s="57"/>
      <c r="D924" s="57"/>
      <c r="E924" s="57"/>
      <c r="F924" s="57"/>
      <c r="L924" s="10"/>
    </row>
    <row r="925">
      <c r="A925" s="57"/>
      <c r="B925" s="57"/>
      <c r="C925" s="57"/>
      <c r="D925" s="57"/>
      <c r="E925" s="57"/>
      <c r="F925" s="57"/>
      <c r="L925" s="10"/>
    </row>
    <row r="926">
      <c r="A926" s="57"/>
      <c r="B926" s="57"/>
      <c r="C926" s="57"/>
      <c r="D926" s="57"/>
      <c r="E926" s="57"/>
      <c r="F926" s="57"/>
      <c r="L926" s="10"/>
    </row>
    <row r="927">
      <c r="A927" s="57"/>
      <c r="B927" s="57"/>
      <c r="C927" s="57"/>
      <c r="D927" s="57"/>
      <c r="E927" s="57"/>
      <c r="F927" s="57"/>
      <c r="L927" s="10"/>
    </row>
    <row r="928">
      <c r="A928" s="57"/>
      <c r="B928" s="57"/>
      <c r="C928" s="57"/>
      <c r="D928" s="57"/>
      <c r="E928" s="57"/>
      <c r="F928" s="57"/>
      <c r="L928" s="10"/>
    </row>
    <row r="929">
      <c r="A929" s="57"/>
      <c r="B929" s="57"/>
      <c r="C929" s="57"/>
      <c r="D929" s="57"/>
      <c r="E929" s="57"/>
      <c r="F929" s="57"/>
      <c r="L929" s="10"/>
    </row>
    <row r="930">
      <c r="A930" s="57"/>
      <c r="B930" s="57"/>
      <c r="C930" s="57"/>
      <c r="D930" s="57"/>
      <c r="E930" s="57"/>
      <c r="F930" s="57"/>
      <c r="L930" s="10"/>
    </row>
    <row r="931">
      <c r="A931" s="57"/>
      <c r="B931" s="57"/>
      <c r="C931" s="57"/>
      <c r="D931" s="57"/>
      <c r="E931" s="57"/>
      <c r="F931" s="57"/>
      <c r="L931" s="10"/>
    </row>
    <row r="932">
      <c r="A932" s="57"/>
      <c r="B932" s="57"/>
      <c r="C932" s="57"/>
      <c r="D932" s="57"/>
      <c r="E932" s="57"/>
      <c r="F932" s="57"/>
      <c r="L932" s="10"/>
    </row>
    <row r="933">
      <c r="A933" s="57"/>
      <c r="B933" s="57"/>
      <c r="C933" s="57"/>
      <c r="D933" s="57"/>
      <c r="E933" s="57"/>
      <c r="F933" s="57"/>
      <c r="L933" s="10"/>
    </row>
    <row r="934">
      <c r="A934" s="57"/>
      <c r="B934" s="57"/>
      <c r="C934" s="57"/>
      <c r="D934" s="57"/>
      <c r="E934" s="57"/>
      <c r="F934" s="57"/>
      <c r="L934" s="10"/>
    </row>
    <row r="935">
      <c r="A935" s="57"/>
      <c r="B935" s="57"/>
      <c r="C935" s="57"/>
      <c r="D935" s="57"/>
      <c r="E935" s="57"/>
      <c r="F935" s="57"/>
      <c r="L935" s="10"/>
    </row>
    <row r="936">
      <c r="A936" s="57"/>
      <c r="B936" s="57"/>
      <c r="C936" s="57"/>
      <c r="D936" s="57"/>
      <c r="E936" s="57"/>
      <c r="F936" s="57"/>
      <c r="L936" s="10"/>
    </row>
    <row r="937">
      <c r="A937" s="57"/>
      <c r="B937" s="57"/>
      <c r="C937" s="57"/>
      <c r="D937" s="57"/>
      <c r="E937" s="57"/>
      <c r="F937" s="57"/>
      <c r="L937" s="10"/>
    </row>
    <row r="938">
      <c r="A938" s="57"/>
      <c r="B938" s="57"/>
      <c r="C938" s="57"/>
      <c r="D938" s="57"/>
      <c r="E938" s="57"/>
      <c r="F938" s="57"/>
      <c r="L938" s="10"/>
    </row>
    <row r="939">
      <c r="A939" s="57"/>
      <c r="B939" s="57"/>
      <c r="C939" s="57"/>
      <c r="D939" s="57"/>
      <c r="E939" s="57"/>
      <c r="F939" s="57"/>
      <c r="L939" s="10"/>
    </row>
    <row r="940">
      <c r="A940" s="57"/>
      <c r="B940" s="57"/>
      <c r="C940" s="57"/>
      <c r="D940" s="57"/>
      <c r="E940" s="57"/>
      <c r="F940" s="57"/>
      <c r="L940" s="10"/>
    </row>
    <row r="941">
      <c r="A941" s="57"/>
      <c r="B941" s="57"/>
      <c r="C941" s="57"/>
      <c r="D941" s="57"/>
      <c r="E941" s="57"/>
      <c r="F941" s="57"/>
      <c r="L941" s="10"/>
    </row>
    <row r="942">
      <c r="A942" s="57"/>
      <c r="B942" s="57"/>
      <c r="C942" s="57"/>
      <c r="D942" s="57"/>
      <c r="E942" s="57"/>
      <c r="F942" s="57"/>
      <c r="L942" s="10"/>
    </row>
    <row r="943">
      <c r="A943" s="57"/>
      <c r="B943" s="57"/>
      <c r="C943" s="57"/>
      <c r="D943" s="57"/>
      <c r="E943" s="57"/>
      <c r="F943" s="57"/>
      <c r="L943" s="10"/>
    </row>
    <row r="944">
      <c r="A944" s="57"/>
      <c r="B944" s="57"/>
      <c r="C944" s="57"/>
      <c r="D944" s="57"/>
      <c r="E944" s="57"/>
      <c r="F944" s="57"/>
      <c r="L944" s="10"/>
    </row>
    <row r="945">
      <c r="A945" s="57"/>
      <c r="B945" s="57"/>
      <c r="C945" s="57"/>
      <c r="D945" s="57"/>
      <c r="E945" s="57"/>
      <c r="F945" s="57"/>
      <c r="L945" s="10"/>
    </row>
    <row r="946">
      <c r="A946" s="57"/>
      <c r="B946" s="57"/>
      <c r="C946" s="57"/>
      <c r="D946" s="57"/>
      <c r="E946" s="57"/>
      <c r="F946" s="57"/>
      <c r="L946" s="10"/>
    </row>
    <row r="947">
      <c r="A947" s="57"/>
      <c r="B947" s="57"/>
      <c r="C947" s="57"/>
      <c r="D947" s="57"/>
      <c r="E947" s="57"/>
      <c r="F947" s="57"/>
      <c r="L947" s="10"/>
    </row>
    <row r="948">
      <c r="A948" s="57"/>
      <c r="B948" s="57"/>
      <c r="C948" s="57"/>
      <c r="D948" s="57"/>
      <c r="E948" s="57"/>
      <c r="F948" s="57"/>
      <c r="L948" s="10"/>
    </row>
    <row r="949">
      <c r="A949" s="57"/>
      <c r="B949" s="57"/>
      <c r="C949" s="57"/>
      <c r="D949" s="57"/>
      <c r="E949" s="57"/>
      <c r="F949" s="57"/>
      <c r="L949" s="10"/>
    </row>
    <row r="950">
      <c r="A950" s="57"/>
      <c r="B950" s="57"/>
      <c r="C950" s="57"/>
      <c r="D950" s="57"/>
      <c r="E950" s="57"/>
      <c r="F950" s="57"/>
      <c r="L950" s="10"/>
    </row>
    <row r="951">
      <c r="A951" s="57"/>
      <c r="B951" s="57"/>
      <c r="C951" s="57"/>
      <c r="D951" s="57"/>
      <c r="E951" s="57"/>
      <c r="F951" s="57"/>
      <c r="L951" s="10"/>
    </row>
    <row r="952">
      <c r="A952" s="57"/>
      <c r="B952" s="57"/>
      <c r="C952" s="57"/>
      <c r="D952" s="57"/>
      <c r="E952" s="57"/>
      <c r="F952" s="57"/>
      <c r="L952" s="10"/>
    </row>
    <row r="953">
      <c r="A953" s="57"/>
      <c r="B953" s="57"/>
      <c r="C953" s="57"/>
      <c r="D953" s="57"/>
      <c r="E953" s="57"/>
      <c r="F953" s="57"/>
      <c r="L953" s="10"/>
    </row>
    <row r="954">
      <c r="A954" s="57"/>
      <c r="B954" s="57"/>
      <c r="C954" s="57"/>
      <c r="D954" s="57"/>
      <c r="E954" s="57"/>
      <c r="F954" s="57"/>
      <c r="L954" s="10"/>
    </row>
    <row r="955">
      <c r="A955" s="57"/>
      <c r="B955" s="57"/>
      <c r="C955" s="57"/>
      <c r="D955" s="57"/>
      <c r="E955" s="57"/>
      <c r="F955" s="57"/>
      <c r="L955" s="10"/>
    </row>
    <row r="956">
      <c r="A956" s="57"/>
      <c r="B956" s="57"/>
      <c r="C956" s="57"/>
      <c r="D956" s="57"/>
      <c r="E956" s="57"/>
      <c r="F956" s="57"/>
      <c r="L956" s="10"/>
    </row>
    <row r="957">
      <c r="A957" s="57"/>
      <c r="B957" s="57"/>
      <c r="C957" s="57"/>
      <c r="D957" s="57"/>
      <c r="E957" s="57"/>
      <c r="F957" s="57"/>
      <c r="L957" s="10"/>
    </row>
    <row r="958">
      <c r="A958" s="57"/>
      <c r="B958" s="57"/>
      <c r="C958" s="57"/>
      <c r="D958" s="57"/>
      <c r="E958" s="57"/>
      <c r="F958" s="57"/>
      <c r="L958" s="10"/>
    </row>
    <row r="959">
      <c r="A959" s="57"/>
      <c r="B959" s="57"/>
      <c r="C959" s="57"/>
      <c r="D959" s="57"/>
      <c r="E959" s="57"/>
      <c r="F959" s="57"/>
      <c r="L959" s="10"/>
    </row>
    <row r="960">
      <c r="A960" s="57"/>
      <c r="B960" s="57"/>
      <c r="C960" s="57"/>
      <c r="D960" s="57"/>
      <c r="E960" s="57"/>
      <c r="F960" s="57"/>
      <c r="L960" s="10"/>
    </row>
    <row r="961">
      <c r="A961" s="57"/>
      <c r="B961" s="57"/>
      <c r="C961" s="57"/>
      <c r="D961" s="57"/>
      <c r="E961" s="57"/>
      <c r="F961" s="57"/>
      <c r="L961" s="10"/>
    </row>
    <row r="962">
      <c r="A962" s="57"/>
      <c r="B962" s="57"/>
      <c r="C962" s="57"/>
      <c r="D962" s="57"/>
      <c r="E962" s="57"/>
      <c r="F962" s="57"/>
      <c r="L962" s="10"/>
    </row>
    <row r="963">
      <c r="A963" s="57"/>
      <c r="B963" s="57"/>
      <c r="C963" s="57"/>
      <c r="D963" s="57"/>
      <c r="E963" s="57"/>
      <c r="F963" s="57"/>
      <c r="L963" s="10"/>
    </row>
    <row r="964">
      <c r="A964" s="57"/>
      <c r="B964" s="57"/>
      <c r="C964" s="57"/>
      <c r="D964" s="57"/>
      <c r="E964" s="57"/>
      <c r="F964" s="57"/>
      <c r="L964" s="10"/>
    </row>
    <row r="965">
      <c r="A965" s="57"/>
      <c r="B965" s="57"/>
      <c r="C965" s="57"/>
      <c r="D965" s="57"/>
      <c r="E965" s="57"/>
      <c r="F965" s="57"/>
      <c r="L965" s="10"/>
    </row>
    <row r="966">
      <c r="A966" s="57"/>
      <c r="B966" s="57"/>
      <c r="C966" s="57"/>
      <c r="D966" s="57"/>
      <c r="E966" s="57"/>
      <c r="F966" s="57"/>
      <c r="L966" s="10"/>
    </row>
    <row r="967">
      <c r="A967" s="57"/>
      <c r="B967" s="57"/>
      <c r="C967" s="57"/>
      <c r="D967" s="57"/>
      <c r="E967" s="57"/>
      <c r="F967" s="57"/>
      <c r="L967" s="10"/>
    </row>
    <row r="968">
      <c r="A968" s="57"/>
      <c r="B968" s="57"/>
      <c r="C968" s="57"/>
      <c r="D968" s="57"/>
      <c r="E968" s="57"/>
      <c r="F968" s="57"/>
      <c r="L968" s="10"/>
    </row>
    <row r="969">
      <c r="A969" s="57"/>
      <c r="B969" s="57"/>
      <c r="C969" s="57"/>
      <c r="D969" s="57"/>
      <c r="E969" s="57"/>
      <c r="F969" s="57"/>
      <c r="L969" s="10"/>
    </row>
    <row r="970">
      <c r="A970" s="57"/>
      <c r="B970" s="57"/>
      <c r="C970" s="57"/>
      <c r="D970" s="57"/>
      <c r="E970" s="57"/>
      <c r="F970" s="57"/>
      <c r="L970" s="10"/>
    </row>
    <row r="971">
      <c r="A971" s="57"/>
      <c r="B971" s="57"/>
      <c r="C971" s="57"/>
      <c r="D971" s="57"/>
      <c r="E971" s="57"/>
      <c r="F971" s="57"/>
      <c r="L971" s="10"/>
    </row>
    <row r="972">
      <c r="A972" s="57"/>
      <c r="B972" s="57"/>
      <c r="C972" s="57"/>
      <c r="D972" s="57"/>
      <c r="E972" s="57"/>
      <c r="F972" s="57"/>
      <c r="L972" s="10"/>
    </row>
    <row r="973">
      <c r="A973" s="57"/>
      <c r="B973" s="57"/>
      <c r="C973" s="57"/>
      <c r="D973" s="57"/>
      <c r="E973" s="57"/>
      <c r="F973" s="57"/>
      <c r="L973" s="10"/>
    </row>
    <row r="974">
      <c r="A974" s="57"/>
      <c r="B974" s="57"/>
      <c r="C974" s="57"/>
      <c r="D974" s="57"/>
      <c r="E974" s="57"/>
      <c r="F974" s="57"/>
      <c r="L974" s="10"/>
    </row>
    <row r="975">
      <c r="A975" s="57"/>
      <c r="B975" s="57"/>
      <c r="C975" s="57"/>
      <c r="D975" s="57"/>
      <c r="E975" s="57"/>
      <c r="F975" s="57"/>
      <c r="L975" s="10"/>
    </row>
    <row r="976">
      <c r="A976" s="57"/>
      <c r="B976" s="57"/>
      <c r="C976" s="57"/>
      <c r="D976" s="57"/>
      <c r="E976" s="57"/>
      <c r="F976" s="57"/>
      <c r="L976" s="10"/>
    </row>
    <row r="977">
      <c r="A977" s="57"/>
      <c r="B977" s="57"/>
      <c r="C977" s="57"/>
      <c r="D977" s="57"/>
      <c r="E977" s="57"/>
      <c r="F977" s="57"/>
      <c r="L977" s="10"/>
    </row>
    <row r="978">
      <c r="A978" s="57"/>
      <c r="B978" s="57"/>
      <c r="C978" s="57"/>
      <c r="D978" s="57"/>
      <c r="E978" s="57"/>
      <c r="F978" s="57"/>
      <c r="L978" s="10"/>
    </row>
    <row r="979">
      <c r="A979" s="57"/>
      <c r="B979" s="57"/>
      <c r="C979" s="57"/>
      <c r="D979" s="57"/>
      <c r="E979" s="57"/>
      <c r="F979" s="57"/>
      <c r="L979" s="10"/>
    </row>
    <row r="980">
      <c r="A980" s="57"/>
      <c r="B980" s="57"/>
      <c r="C980" s="57"/>
      <c r="D980" s="57"/>
      <c r="E980" s="57"/>
      <c r="F980" s="57"/>
      <c r="L980" s="10"/>
    </row>
    <row r="981">
      <c r="A981" s="57"/>
      <c r="B981" s="57"/>
      <c r="C981" s="57"/>
      <c r="D981" s="57"/>
      <c r="E981" s="57"/>
      <c r="F981" s="57"/>
      <c r="L981" s="10"/>
    </row>
    <row r="982">
      <c r="A982" s="57"/>
      <c r="B982" s="57"/>
      <c r="C982" s="57"/>
      <c r="D982" s="57"/>
      <c r="E982" s="57"/>
      <c r="F982" s="57"/>
      <c r="L982" s="10"/>
    </row>
    <row r="983">
      <c r="A983" s="57"/>
      <c r="B983" s="57"/>
      <c r="C983" s="57"/>
      <c r="D983" s="57"/>
      <c r="E983" s="57"/>
      <c r="F983" s="57"/>
    </row>
    <row r="984">
      <c r="A984" s="57"/>
      <c r="B984" s="57"/>
      <c r="C984" s="57"/>
      <c r="D984" s="57"/>
      <c r="E984" s="57"/>
      <c r="F984" s="57"/>
    </row>
    <row r="985">
      <c r="A985" s="57"/>
      <c r="B985" s="57"/>
      <c r="C985" s="57"/>
      <c r="D985" s="57"/>
      <c r="E985" s="57"/>
      <c r="F985" s="57"/>
    </row>
    <row r="986">
      <c r="A986" s="57"/>
      <c r="B986" s="57"/>
      <c r="C986" s="57"/>
      <c r="D986" s="57"/>
      <c r="E986" s="57"/>
      <c r="F986" s="57"/>
    </row>
    <row r="987">
      <c r="A987" s="57"/>
      <c r="B987" s="57"/>
      <c r="C987" s="57"/>
      <c r="D987" s="57"/>
      <c r="E987" s="57"/>
      <c r="F987" s="57"/>
    </row>
    <row r="988">
      <c r="A988" s="57"/>
      <c r="B988" s="57"/>
      <c r="C988" s="57"/>
      <c r="D988" s="57"/>
      <c r="E988" s="57"/>
      <c r="F988" s="57"/>
    </row>
    <row r="989">
      <c r="A989" s="57"/>
      <c r="B989" s="57"/>
      <c r="C989" s="57"/>
      <c r="D989" s="57"/>
      <c r="E989" s="57"/>
      <c r="F989" s="57"/>
    </row>
    <row r="990">
      <c r="A990" s="57"/>
      <c r="B990" s="57"/>
      <c r="C990" s="57"/>
      <c r="D990" s="57"/>
      <c r="E990" s="57"/>
      <c r="F990" s="57"/>
    </row>
    <row r="991">
      <c r="A991" s="57"/>
      <c r="B991" s="57"/>
      <c r="C991" s="57"/>
      <c r="D991" s="57"/>
      <c r="E991" s="57"/>
      <c r="F991" s="57"/>
    </row>
    <row r="992">
      <c r="A992" s="57"/>
      <c r="B992" s="57"/>
      <c r="C992" s="57"/>
      <c r="D992" s="57"/>
      <c r="E992" s="57"/>
      <c r="F992" s="57"/>
    </row>
    <row r="993">
      <c r="A993" s="57"/>
      <c r="B993" s="57"/>
      <c r="C993" s="57"/>
      <c r="D993" s="57"/>
      <c r="E993" s="57"/>
      <c r="F993" s="57"/>
    </row>
    <row r="994">
      <c r="A994" s="57"/>
      <c r="B994" s="57"/>
      <c r="C994" s="57"/>
      <c r="D994" s="57"/>
      <c r="E994" s="57"/>
      <c r="F994" s="57"/>
    </row>
    <row r="995">
      <c r="A995" s="57"/>
      <c r="B995" s="57"/>
      <c r="C995" s="57"/>
      <c r="D995" s="57"/>
      <c r="E995" s="57"/>
      <c r="F995" s="57"/>
    </row>
    <row r="996">
      <c r="A996" s="57"/>
      <c r="B996" s="57"/>
      <c r="C996" s="57"/>
      <c r="D996" s="57"/>
      <c r="E996" s="57"/>
      <c r="F996" s="57"/>
    </row>
  </sheetData>
  <hyperlinks>
    <hyperlink r:id="rId1" ref="D2"/>
    <hyperlink r:id="rId2" ref="M2"/>
    <hyperlink r:id="rId3" ref="D3"/>
    <hyperlink r:id="rId4" ref="M3"/>
    <hyperlink r:id="rId5" ref="D4"/>
    <hyperlink r:id="rId6" ref="M4"/>
    <hyperlink r:id="rId7" ref="D5"/>
    <hyperlink r:id="rId8" ref="M5"/>
    <hyperlink r:id="rId9" ref="M6"/>
    <hyperlink r:id="rId10" ref="D7"/>
    <hyperlink r:id="rId11" ref="M7"/>
    <hyperlink r:id="rId12" ref="D8"/>
    <hyperlink r:id="rId13" ref="M8"/>
    <hyperlink r:id="rId14" ref="D9"/>
    <hyperlink r:id="rId15" ref="M9"/>
    <hyperlink r:id="rId16" ref="D10"/>
    <hyperlink r:id="rId17" ref="M10"/>
    <hyperlink r:id="rId18" ref="D11"/>
    <hyperlink r:id="rId19" ref="M11"/>
    <hyperlink r:id="rId20" ref="D12"/>
    <hyperlink r:id="rId21" ref="M12"/>
    <hyperlink r:id="rId22" ref="D13"/>
    <hyperlink r:id="rId23" ref="M13"/>
    <hyperlink r:id="rId24" ref="D14"/>
    <hyperlink r:id="rId25" ref="M14"/>
    <hyperlink r:id="rId26" ref="D15"/>
    <hyperlink r:id="rId27" ref="M15"/>
    <hyperlink r:id="rId28" ref="D16"/>
    <hyperlink r:id="rId29" ref="M16"/>
    <hyperlink r:id="rId30" ref="D17"/>
    <hyperlink r:id="rId31" ref="M17"/>
    <hyperlink r:id="rId32" ref="D18"/>
    <hyperlink r:id="rId33" ref="M18"/>
    <hyperlink r:id="rId34" ref="D19"/>
    <hyperlink r:id="rId35" ref="M19"/>
    <hyperlink r:id="rId36" ref="D20"/>
    <hyperlink r:id="rId37" ref="M20"/>
    <hyperlink r:id="rId38" ref="D21"/>
    <hyperlink r:id="rId39" ref="M21"/>
    <hyperlink r:id="rId40" ref="D22"/>
    <hyperlink r:id="rId41" ref="M22"/>
    <hyperlink r:id="rId42" ref="D23"/>
    <hyperlink r:id="rId43" ref="M23"/>
    <hyperlink r:id="rId44" ref="D24"/>
    <hyperlink r:id="rId45" ref="M24"/>
    <hyperlink r:id="rId46" ref="D25"/>
    <hyperlink r:id="rId47" ref="M25"/>
    <hyperlink r:id="rId48" ref="D26"/>
    <hyperlink r:id="rId49" ref="M26"/>
    <hyperlink r:id="rId50" ref="D27"/>
    <hyperlink r:id="rId51" ref="M27"/>
    <hyperlink r:id="rId52" ref="D28"/>
    <hyperlink r:id="rId53" ref="M28"/>
    <hyperlink r:id="rId54" ref="D29"/>
    <hyperlink r:id="rId55" ref="M29"/>
    <hyperlink r:id="rId56" ref="D30"/>
    <hyperlink r:id="rId57" ref="M30"/>
    <hyperlink r:id="rId58" ref="D31"/>
    <hyperlink r:id="rId59" ref="M31"/>
    <hyperlink r:id="rId60" ref="D32"/>
    <hyperlink r:id="rId61" ref="M32"/>
    <hyperlink r:id="rId62" ref="D33"/>
    <hyperlink r:id="rId63" ref="M33"/>
    <hyperlink r:id="rId64" ref="D34"/>
    <hyperlink r:id="rId65" ref="M34"/>
    <hyperlink r:id="rId66" ref="D35"/>
    <hyperlink r:id="rId67" ref="M35"/>
    <hyperlink r:id="rId68" ref="D36"/>
    <hyperlink r:id="rId69" ref="M36"/>
    <hyperlink r:id="rId70" ref="D37"/>
    <hyperlink r:id="rId71" ref="M37"/>
    <hyperlink r:id="rId72" ref="D38"/>
    <hyperlink r:id="rId73" ref="M38"/>
    <hyperlink r:id="rId74" ref="D39"/>
    <hyperlink r:id="rId75" ref="M39"/>
    <hyperlink r:id="rId76" ref="D40"/>
    <hyperlink r:id="rId77" ref="M40"/>
    <hyperlink r:id="rId78" ref="D41"/>
    <hyperlink r:id="rId79" ref="M41"/>
    <hyperlink r:id="rId80" ref="D42"/>
    <hyperlink r:id="rId81" ref="M42"/>
    <hyperlink r:id="rId82" ref="D43"/>
    <hyperlink r:id="rId83" ref="M43"/>
    <hyperlink r:id="rId84" ref="D44"/>
    <hyperlink r:id="rId85" ref="M44"/>
    <hyperlink r:id="rId86" ref="D45"/>
    <hyperlink r:id="rId87" ref="M45"/>
    <hyperlink r:id="rId88" ref="D46"/>
    <hyperlink r:id="rId89" ref="M46"/>
    <hyperlink r:id="rId90" ref="D47"/>
    <hyperlink r:id="rId91" ref="M47"/>
    <hyperlink r:id="rId92" ref="D48"/>
    <hyperlink r:id="rId93" ref="M48"/>
    <hyperlink r:id="rId94" ref="D49"/>
    <hyperlink r:id="rId95" ref="M49"/>
    <hyperlink r:id="rId96" ref="D50"/>
    <hyperlink r:id="rId97" ref="M50"/>
    <hyperlink r:id="rId98" ref="D51"/>
    <hyperlink r:id="rId99" ref="M51"/>
    <hyperlink r:id="rId100" ref="D52"/>
    <hyperlink r:id="rId101" ref="M52"/>
    <hyperlink r:id="rId102" ref="D53"/>
    <hyperlink r:id="rId103" ref="M53"/>
    <hyperlink r:id="rId104" ref="D54"/>
    <hyperlink r:id="rId105" ref="M54"/>
    <hyperlink r:id="rId106" ref="D55"/>
    <hyperlink r:id="rId107" ref="M55"/>
    <hyperlink r:id="rId108" ref="D56"/>
    <hyperlink r:id="rId109" ref="M56"/>
    <hyperlink r:id="rId110" ref="D57"/>
    <hyperlink r:id="rId111" ref="M57"/>
    <hyperlink r:id="rId112" ref="D58"/>
    <hyperlink r:id="rId113" ref="M58"/>
    <hyperlink r:id="rId114" ref="D59"/>
    <hyperlink r:id="rId115" ref="M59"/>
    <hyperlink r:id="rId116" ref="D60"/>
    <hyperlink r:id="rId117" ref="M60"/>
    <hyperlink r:id="rId118" ref="D61"/>
    <hyperlink r:id="rId119" ref="M61"/>
    <hyperlink r:id="rId120" ref="D62"/>
    <hyperlink r:id="rId121" ref="M62"/>
    <hyperlink r:id="rId122" ref="D63"/>
    <hyperlink r:id="rId123" ref="M63"/>
    <hyperlink r:id="rId124" ref="D64"/>
    <hyperlink r:id="rId125" ref="M64"/>
    <hyperlink r:id="rId126" ref="D65"/>
    <hyperlink r:id="rId127" ref="M65"/>
    <hyperlink r:id="rId128" ref="D66"/>
    <hyperlink r:id="rId129" ref="M66"/>
    <hyperlink r:id="rId130" ref="D67"/>
    <hyperlink r:id="rId131" ref="M67"/>
    <hyperlink r:id="rId132" ref="D68"/>
    <hyperlink r:id="rId133" ref="M68"/>
    <hyperlink r:id="rId134" ref="D69"/>
    <hyperlink r:id="rId135" ref="M69"/>
    <hyperlink r:id="rId136" ref="D70"/>
    <hyperlink r:id="rId137" ref="M70"/>
    <hyperlink r:id="rId138" ref="D71"/>
    <hyperlink r:id="rId139" ref="M71"/>
    <hyperlink r:id="rId140" ref="D72"/>
    <hyperlink r:id="rId141" ref="M72"/>
    <hyperlink r:id="rId142" ref="D73"/>
    <hyperlink r:id="rId143" ref="M73"/>
    <hyperlink r:id="rId144" ref="D74"/>
    <hyperlink r:id="rId145" ref="M74"/>
    <hyperlink r:id="rId146" ref="D75"/>
    <hyperlink r:id="rId147" ref="M75"/>
    <hyperlink r:id="rId148" ref="D76"/>
    <hyperlink r:id="rId149" ref="M76"/>
    <hyperlink r:id="rId150" ref="D77"/>
    <hyperlink r:id="rId151" ref="M77"/>
    <hyperlink r:id="rId152" ref="D78"/>
    <hyperlink r:id="rId153" ref="M78"/>
    <hyperlink r:id="rId154" ref="D79"/>
    <hyperlink r:id="rId155" ref="M79"/>
    <hyperlink r:id="rId156" ref="D80"/>
    <hyperlink r:id="rId157" ref="M80"/>
    <hyperlink r:id="rId158" ref="D81"/>
    <hyperlink r:id="rId159" ref="M81"/>
    <hyperlink r:id="rId160" ref="D82"/>
    <hyperlink r:id="rId161" ref="M82"/>
    <hyperlink r:id="rId162" ref="D83"/>
    <hyperlink r:id="rId163" ref="M83"/>
    <hyperlink r:id="rId164" ref="D84"/>
    <hyperlink r:id="rId165" ref="M84"/>
    <hyperlink r:id="rId166" ref="D85"/>
    <hyperlink r:id="rId167" ref="M85"/>
    <hyperlink r:id="rId168" ref="D86"/>
    <hyperlink r:id="rId169" ref="M86"/>
    <hyperlink r:id="rId170" ref="D87"/>
    <hyperlink r:id="rId171" ref="M87"/>
    <hyperlink r:id="rId172" ref="D88"/>
    <hyperlink r:id="rId173" ref="M88"/>
    <hyperlink r:id="rId174" ref="D89"/>
    <hyperlink r:id="rId175" ref="M89"/>
    <hyperlink r:id="rId176" ref="D90"/>
    <hyperlink r:id="rId177" ref="M90"/>
    <hyperlink r:id="rId178" ref="D91"/>
    <hyperlink r:id="rId179" ref="M91"/>
    <hyperlink r:id="rId180" ref="D92"/>
    <hyperlink r:id="rId181" ref="M92"/>
    <hyperlink r:id="rId182" ref="D93"/>
    <hyperlink r:id="rId183" ref="M93"/>
    <hyperlink r:id="rId184" ref="D94"/>
    <hyperlink r:id="rId185" ref="M94"/>
    <hyperlink r:id="rId186" ref="D95"/>
    <hyperlink r:id="rId187" ref="M95"/>
    <hyperlink r:id="rId188" ref="D96"/>
    <hyperlink r:id="rId189" ref="M96"/>
    <hyperlink r:id="rId190" ref="D97"/>
    <hyperlink r:id="rId191" ref="M97"/>
    <hyperlink r:id="rId192" ref="D98"/>
    <hyperlink r:id="rId193" ref="M98"/>
    <hyperlink r:id="rId194" ref="D99"/>
    <hyperlink r:id="rId195" ref="M99"/>
    <hyperlink r:id="rId196" ref="D100"/>
    <hyperlink r:id="rId197" ref="M100"/>
    <hyperlink r:id="rId198" ref="D101"/>
    <hyperlink r:id="rId199" ref="M101"/>
    <hyperlink r:id="rId200" ref="D102"/>
    <hyperlink r:id="rId201" ref="M102"/>
    <hyperlink r:id="rId202" ref="D103"/>
    <hyperlink r:id="rId203" ref="M103"/>
    <hyperlink r:id="rId204" ref="D104"/>
    <hyperlink r:id="rId205" ref="M104"/>
    <hyperlink r:id="rId206" ref="D105"/>
    <hyperlink r:id="rId207" ref="M105"/>
    <hyperlink r:id="rId208" ref="D106"/>
    <hyperlink r:id="rId209" ref="M106"/>
    <hyperlink r:id="rId210" ref="D107"/>
    <hyperlink r:id="rId211" ref="M107"/>
    <hyperlink r:id="rId212" ref="D108"/>
    <hyperlink r:id="rId213" ref="M108"/>
    <hyperlink r:id="rId214" ref="D109"/>
    <hyperlink r:id="rId215" ref="M109"/>
    <hyperlink r:id="rId216" ref="D110"/>
    <hyperlink r:id="rId217" ref="M110"/>
    <hyperlink r:id="rId218" ref="D111"/>
    <hyperlink r:id="rId219" ref="M111"/>
    <hyperlink r:id="rId220" ref="D112"/>
    <hyperlink r:id="rId221" ref="M112"/>
    <hyperlink r:id="rId222" ref="D113"/>
    <hyperlink r:id="rId223" ref="M113"/>
    <hyperlink r:id="rId224" ref="D114"/>
    <hyperlink r:id="rId225" ref="M114"/>
    <hyperlink r:id="rId226" ref="D115"/>
    <hyperlink r:id="rId227" ref="M115"/>
    <hyperlink r:id="rId228" ref="D116"/>
    <hyperlink r:id="rId229" ref="M116"/>
    <hyperlink r:id="rId230" ref="D117"/>
    <hyperlink r:id="rId231" ref="M117"/>
    <hyperlink r:id="rId232" ref="D118"/>
    <hyperlink r:id="rId233" ref="M118"/>
    <hyperlink r:id="rId234" ref="D119"/>
    <hyperlink r:id="rId235" ref="M119"/>
    <hyperlink r:id="rId236" ref="D120"/>
    <hyperlink r:id="rId237" ref="M120"/>
    <hyperlink r:id="rId238" ref="D121"/>
    <hyperlink r:id="rId239" ref="M121"/>
    <hyperlink r:id="rId240" ref="D122"/>
    <hyperlink r:id="rId241" ref="M122"/>
    <hyperlink r:id="rId242" ref="D123"/>
    <hyperlink r:id="rId243" ref="M123"/>
    <hyperlink r:id="rId244" ref="D124"/>
    <hyperlink r:id="rId245" ref="M124"/>
    <hyperlink r:id="rId246" ref="D125"/>
    <hyperlink r:id="rId247" ref="M125"/>
    <hyperlink r:id="rId248" ref="D126"/>
    <hyperlink r:id="rId249" ref="M126"/>
    <hyperlink r:id="rId250" ref="D127"/>
    <hyperlink r:id="rId251" ref="M127"/>
    <hyperlink r:id="rId252" ref="D128"/>
    <hyperlink r:id="rId253" ref="M128"/>
    <hyperlink r:id="rId254" ref="D129"/>
    <hyperlink r:id="rId255" ref="M129"/>
    <hyperlink r:id="rId256" ref="D130"/>
    <hyperlink r:id="rId257" ref="M130"/>
    <hyperlink r:id="rId258" ref="D131"/>
    <hyperlink r:id="rId259" ref="M131"/>
    <hyperlink r:id="rId260" ref="D132"/>
    <hyperlink r:id="rId261" ref="M132"/>
    <hyperlink r:id="rId262" ref="D133"/>
    <hyperlink r:id="rId263" ref="M133"/>
    <hyperlink r:id="rId264" ref="D134"/>
    <hyperlink r:id="rId265" ref="M134"/>
    <hyperlink r:id="rId266" ref="D135"/>
    <hyperlink r:id="rId267" ref="M135"/>
    <hyperlink r:id="rId268" ref="D136"/>
    <hyperlink r:id="rId269" ref="M136"/>
    <hyperlink r:id="rId270" ref="D137"/>
    <hyperlink r:id="rId271" ref="M137"/>
    <hyperlink r:id="rId272" ref="D138"/>
    <hyperlink r:id="rId273" ref="M138"/>
    <hyperlink r:id="rId274" ref="D139"/>
    <hyperlink r:id="rId275" ref="M139"/>
    <hyperlink r:id="rId276" ref="D140"/>
    <hyperlink r:id="rId277" ref="M140"/>
    <hyperlink r:id="rId278" ref="D141"/>
    <hyperlink r:id="rId279" ref="M141"/>
    <hyperlink r:id="rId280" ref="D142"/>
    <hyperlink r:id="rId281" ref="M142"/>
    <hyperlink r:id="rId282" ref="D143"/>
    <hyperlink r:id="rId283" ref="M143"/>
    <hyperlink r:id="rId284" ref="D144"/>
    <hyperlink r:id="rId285" ref="M144"/>
    <hyperlink r:id="rId286" ref="D145"/>
    <hyperlink r:id="rId287" ref="M145"/>
    <hyperlink r:id="rId288" ref="D146"/>
    <hyperlink r:id="rId289" ref="M146"/>
    <hyperlink r:id="rId290" ref="D147"/>
    <hyperlink r:id="rId291" ref="M147"/>
    <hyperlink r:id="rId292" ref="D148"/>
    <hyperlink r:id="rId293" ref="M148"/>
    <hyperlink r:id="rId294" ref="D149"/>
    <hyperlink r:id="rId295" ref="M149"/>
    <hyperlink r:id="rId296" ref="D150"/>
    <hyperlink r:id="rId297" ref="M150"/>
    <hyperlink r:id="rId298" ref="D151"/>
    <hyperlink r:id="rId299" ref="M151"/>
    <hyperlink r:id="rId300" ref="D152"/>
    <hyperlink r:id="rId301" ref="M152"/>
    <hyperlink r:id="rId302" ref="D153"/>
    <hyperlink r:id="rId303" ref="M153"/>
    <hyperlink r:id="rId304" ref="D154"/>
    <hyperlink r:id="rId305" ref="M154"/>
    <hyperlink r:id="rId306" ref="D155"/>
    <hyperlink r:id="rId307" ref="M155"/>
    <hyperlink r:id="rId308" ref="D156"/>
    <hyperlink r:id="rId309" ref="M156"/>
    <hyperlink r:id="rId310" ref="D157"/>
    <hyperlink r:id="rId311" ref="M157"/>
    <hyperlink r:id="rId312" ref="D158"/>
    <hyperlink r:id="rId313" ref="M158"/>
    <hyperlink r:id="rId314" ref="D159"/>
    <hyperlink r:id="rId315" ref="M159"/>
    <hyperlink r:id="rId316" ref="D160"/>
    <hyperlink r:id="rId317" ref="M160"/>
  </hyperlinks>
  <drawing r:id="rId31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6.71"/>
    <col customWidth="1" min="4" max="4" width="41.86"/>
    <col customWidth="1" min="11" max="11" width="187.86"/>
    <col customWidth="1" min="12" max="12" width="40.57"/>
    <col customWidth="1" min="13" max="13" width="81.14"/>
    <col customWidth="1" min="14" max="14" width="42.14"/>
    <col customWidth="1" min="15" max="15" width="46.57"/>
    <col customWidth="1" min="16" max="16" width="132.14"/>
  </cols>
  <sheetData>
    <row r="1">
      <c r="A1" s="58" t="s">
        <v>1139</v>
      </c>
      <c r="B1" s="59" t="s">
        <v>406</v>
      </c>
      <c r="C1" s="59" t="s">
        <v>4</v>
      </c>
      <c r="D1" s="58" t="s">
        <v>408</v>
      </c>
      <c r="E1" s="60" t="s">
        <v>11</v>
      </c>
      <c r="F1" s="4" t="s">
        <v>6</v>
      </c>
      <c r="G1" s="47" t="s">
        <v>7</v>
      </c>
      <c r="H1" s="47" t="s">
        <v>12</v>
      </c>
      <c r="I1" s="47" t="s">
        <v>9</v>
      </c>
      <c r="J1" s="61" t="s">
        <v>10</v>
      </c>
      <c r="K1" s="48" t="s">
        <v>11</v>
      </c>
      <c r="L1" s="6" t="s">
        <v>12</v>
      </c>
      <c r="M1" s="8" t="s">
        <v>14</v>
      </c>
      <c r="N1" s="62" t="s">
        <v>1140</v>
      </c>
      <c r="O1" s="62" t="s">
        <v>1141</v>
      </c>
      <c r="P1" s="62" t="s">
        <v>1142</v>
      </c>
      <c r="Q1" s="63"/>
      <c r="R1" s="63"/>
      <c r="S1" s="63"/>
      <c r="T1" s="63"/>
      <c r="U1" s="63"/>
      <c r="V1" s="63"/>
      <c r="W1" s="63"/>
    </row>
    <row r="2">
      <c r="A2" s="64">
        <v>1.0</v>
      </c>
      <c r="B2" s="64" t="s">
        <v>1143</v>
      </c>
      <c r="C2" s="64" t="str">
        <f t="shared" ref="C2:C6" si="1">PROPER(B2)</f>
        <v>Vinod Kumar</v>
      </c>
      <c r="D2" s="64" t="s">
        <v>1144</v>
      </c>
      <c r="E2" s="65" t="s">
        <v>1145</v>
      </c>
      <c r="F2" s="66" t="s">
        <v>1146</v>
      </c>
      <c r="G2" s="4" t="s">
        <v>415</v>
      </c>
      <c r="H2" s="4" t="s">
        <v>306</v>
      </c>
      <c r="I2" s="4">
        <v>2022.0</v>
      </c>
      <c r="J2" s="63" t="str">
        <f t="shared" ref="J2:J6" si="2">CONCATENATE(A2, G2, H2, I2)</f>
        <v>1AS2W2022</v>
      </c>
      <c r="K2" s="54" t="s">
        <v>1147</v>
      </c>
      <c r="L2" s="5" t="s">
        <v>308</v>
      </c>
      <c r="M2" s="67" t="s">
        <v>1148</v>
      </c>
      <c r="N2" s="68" t="s">
        <v>1149</v>
      </c>
      <c r="O2" s="69" t="str">
        <f>HYPERLINK("https://drive.google.com/file/d/14omuJm-SbLhY2M-2p7bvIVkn1Y2B6Qa5/view?usp=drivesdk","1AS2W2022")</f>
        <v>1AS2W2022</v>
      </c>
      <c r="P2" s="68" t="s">
        <v>1150</v>
      </c>
      <c r="Q2" s="63"/>
      <c r="R2" s="63"/>
      <c r="S2" s="63"/>
      <c r="T2" s="63"/>
      <c r="U2" s="63"/>
      <c r="V2" s="63"/>
      <c r="W2" s="63"/>
    </row>
    <row r="3">
      <c r="A3" s="64">
        <v>2.0</v>
      </c>
      <c r="B3" s="70" t="s">
        <v>1151</v>
      </c>
      <c r="C3" s="64" t="str">
        <f t="shared" si="1"/>
        <v>Mayank Singhal</v>
      </c>
      <c r="D3" s="64" t="s">
        <v>458</v>
      </c>
      <c r="E3" s="65" t="s">
        <v>1152</v>
      </c>
      <c r="F3" s="66" t="s">
        <v>1153</v>
      </c>
      <c r="G3" s="4" t="s">
        <v>415</v>
      </c>
      <c r="H3" s="4" t="s">
        <v>306</v>
      </c>
      <c r="I3" s="4">
        <v>2022.0</v>
      </c>
      <c r="J3" s="63" t="str">
        <f t="shared" si="2"/>
        <v>2AS2W2022</v>
      </c>
      <c r="K3" s="54" t="s">
        <v>1154</v>
      </c>
      <c r="L3" s="5" t="s">
        <v>308</v>
      </c>
      <c r="M3" s="67" t="s">
        <v>1155</v>
      </c>
      <c r="N3" s="68" t="s">
        <v>1156</v>
      </c>
      <c r="O3" s="69" t="str">
        <f>HYPERLINK("https://drive.google.com/file/d/1WYWV6q8d0kQ9l_Wm25giP1V1vkaSkeUU/view?usp=drivesdk","2AS2W2022")</f>
        <v>2AS2W2022</v>
      </c>
      <c r="P3" s="68" t="s">
        <v>419</v>
      </c>
      <c r="Q3" s="63"/>
      <c r="R3" s="63"/>
      <c r="S3" s="63"/>
      <c r="T3" s="63"/>
      <c r="U3" s="63"/>
      <c r="V3" s="63"/>
      <c r="W3" s="63"/>
    </row>
    <row r="4">
      <c r="A4" s="64">
        <v>3.0</v>
      </c>
      <c r="B4" s="64" t="s">
        <v>1157</v>
      </c>
      <c r="C4" s="64" t="str">
        <f t="shared" si="1"/>
        <v>Soham Mittal</v>
      </c>
      <c r="D4" s="64" t="s">
        <v>1158</v>
      </c>
      <c r="E4" s="65" t="s">
        <v>1159</v>
      </c>
      <c r="F4" s="66" t="s">
        <v>1160</v>
      </c>
      <c r="G4" s="4" t="s">
        <v>415</v>
      </c>
      <c r="H4" s="4" t="s">
        <v>306</v>
      </c>
      <c r="I4" s="4">
        <v>2022.0</v>
      </c>
      <c r="J4" s="63" t="str">
        <f t="shared" si="2"/>
        <v>3AS2W2022</v>
      </c>
      <c r="K4" s="54" t="s">
        <v>1161</v>
      </c>
      <c r="L4" s="5" t="s">
        <v>308</v>
      </c>
      <c r="M4" s="67" t="s">
        <v>1162</v>
      </c>
      <c r="N4" s="68" t="s">
        <v>1163</v>
      </c>
      <c r="O4" s="69" t="str">
        <f>HYPERLINK("https://drive.google.com/file/d/1PLEPSexGf27DN2_FqZdVRqTPLtdDdkuM/view?usp=drivesdk","3AS2W2022")</f>
        <v>3AS2W2022</v>
      </c>
      <c r="P4" s="68" t="s">
        <v>419</v>
      </c>
      <c r="Q4" s="63"/>
      <c r="R4" s="63"/>
      <c r="S4" s="63"/>
      <c r="T4" s="63"/>
      <c r="U4" s="63"/>
      <c r="V4" s="63"/>
      <c r="W4" s="63"/>
    </row>
    <row r="5">
      <c r="A5" s="64">
        <v>4.0</v>
      </c>
      <c r="B5" s="64" t="s">
        <v>1164</v>
      </c>
      <c r="C5" s="64" t="str">
        <f t="shared" si="1"/>
        <v>Shyam Prasad</v>
      </c>
      <c r="D5" s="64" t="s">
        <v>539</v>
      </c>
      <c r="E5" s="65" t="s">
        <v>1165</v>
      </c>
      <c r="F5" s="66" t="s">
        <v>1166</v>
      </c>
      <c r="G5" s="4" t="s">
        <v>415</v>
      </c>
      <c r="H5" s="4" t="s">
        <v>306</v>
      </c>
      <c r="I5" s="4">
        <v>2022.0</v>
      </c>
      <c r="J5" s="63" t="str">
        <f t="shared" si="2"/>
        <v>4AS2W2022</v>
      </c>
      <c r="K5" s="54" t="s">
        <v>1167</v>
      </c>
      <c r="L5" s="5" t="s">
        <v>308</v>
      </c>
      <c r="M5" s="67" t="s">
        <v>1168</v>
      </c>
      <c r="N5" s="68" t="s">
        <v>1169</v>
      </c>
      <c r="O5" s="69" t="str">
        <f>HYPERLINK("https://drive.google.com/file/d/1CmCknz0E05XydhvRkyRYpDuncOfJ9-9v/view?usp=drivesdk","4AS2W2022")</f>
        <v>4AS2W2022</v>
      </c>
      <c r="P5" s="68" t="s">
        <v>419</v>
      </c>
      <c r="Q5" s="63"/>
      <c r="R5" s="63"/>
      <c r="S5" s="63"/>
      <c r="T5" s="63"/>
      <c r="U5" s="63"/>
      <c r="V5" s="63"/>
      <c r="W5" s="63"/>
    </row>
    <row r="6">
      <c r="A6" s="64">
        <v>5.0</v>
      </c>
      <c r="B6" s="64" t="s">
        <v>412</v>
      </c>
      <c r="C6" s="64" t="str">
        <f t="shared" si="1"/>
        <v>Rangey Raghav</v>
      </c>
      <c r="D6" s="64" t="s">
        <v>414</v>
      </c>
      <c r="E6" s="65" t="s">
        <v>1170</v>
      </c>
      <c r="F6" s="66" t="s">
        <v>413</v>
      </c>
      <c r="G6" s="4" t="s">
        <v>415</v>
      </c>
      <c r="H6" s="4" t="s">
        <v>306</v>
      </c>
      <c r="I6" s="4">
        <v>2022.0</v>
      </c>
      <c r="J6" s="63" t="str">
        <f t="shared" si="2"/>
        <v>5AS2W2022</v>
      </c>
      <c r="K6" s="54" t="s">
        <v>1171</v>
      </c>
      <c r="L6" s="5" t="s">
        <v>308</v>
      </c>
      <c r="M6" s="67" t="s">
        <v>1172</v>
      </c>
      <c r="N6" s="68" t="s">
        <v>1173</v>
      </c>
      <c r="O6" s="69" t="str">
        <f>HYPERLINK("https://drive.google.com/file/d/14cn6Noh4Z2_OjKm3Qgz3jqUxrBzyN6Ot/view?usp=drivesdk","5AS2W2022")</f>
        <v>5AS2W2022</v>
      </c>
      <c r="P6" s="68" t="s">
        <v>419</v>
      </c>
      <c r="Q6" s="63"/>
      <c r="R6" s="63"/>
      <c r="S6" s="63"/>
      <c r="T6" s="63"/>
      <c r="U6" s="63"/>
      <c r="V6" s="63"/>
      <c r="W6" s="63"/>
    </row>
    <row r="7">
      <c r="A7" s="71"/>
      <c r="B7" s="71"/>
      <c r="C7" s="64"/>
      <c r="D7" s="71"/>
      <c r="E7" s="63"/>
      <c r="F7" s="63"/>
      <c r="G7" s="63"/>
      <c r="H7" s="63"/>
      <c r="I7" s="63"/>
      <c r="J7" s="63"/>
      <c r="K7" s="63"/>
      <c r="L7" s="5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</row>
    <row r="8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5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</row>
    <row r="9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5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</row>
    <row r="10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5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</row>
    <row r="11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5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</row>
    <row r="12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5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</row>
    <row r="13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5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</row>
    <row r="14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5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</row>
    <row r="15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5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</row>
    <row r="16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5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</row>
    <row r="17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5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</row>
    <row r="18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5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</row>
    <row r="19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5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</row>
    <row r="20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5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</row>
    <row r="2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5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</row>
    <row r="22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5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</row>
    <row r="23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5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</row>
    <row r="24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5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</row>
    <row r="25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5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</row>
    <row r="26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5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</row>
    <row r="27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5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</row>
    <row r="28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5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</row>
    <row r="29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5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</row>
    <row r="30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5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</row>
    <row r="31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5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</row>
    <row r="32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5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</row>
    <row r="33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5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</row>
    <row r="34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5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</row>
    <row r="3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5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</row>
    <row r="36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5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</row>
    <row r="37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5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</row>
    <row r="38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5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</row>
    <row r="39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5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</row>
    <row r="40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5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</row>
    <row r="41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5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</row>
    <row r="42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5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</row>
    <row r="43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5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</row>
    <row r="44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5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</row>
    <row r="4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5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</row>
    <row r="46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5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</row>
    <row r="47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5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</row>
    <row r="48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5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</row>
    <row r="49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16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</row>
    <row r="50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16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</row>
    <row r="5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10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</row>
    <row r="52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10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</row>
    <row r="53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10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</row>
    <row r="54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10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</row>
    <row r="5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10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</row>
    <row r="56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10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</row>
    <row r="57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10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</row>
    <row r="58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10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</row>
    <row r="59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10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</row>
    <row r="60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10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</row>
    <row r="6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10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</row>
    <row r="62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10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</row>
    <row r="63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10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</row>
    <row r="64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10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</row>
    <row r="6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10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</row>
    <row r="66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10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</row>
    <row r="67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10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</row>
    <row r="68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10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</row>
    <row r="69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10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</row>
    <row r="70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10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</row>
    <row r="7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10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</row>
    <row r="7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10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</row>
    <row r="73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10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</row>
    <row r="74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10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</row>
    <row r="7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10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</row>
    <row r="76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10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10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</row>
    <row r="7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10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</row>
    <row r="7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10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</row>
    <row r="80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10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10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10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10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10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10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10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10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10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10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10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10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10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10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10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10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10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10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10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10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10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10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10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10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10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10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10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10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10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10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10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10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10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10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10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10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10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10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10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10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10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10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10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10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10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10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10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10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10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10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10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10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10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10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10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10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10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10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10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10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10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10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10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10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10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10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10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10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10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10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10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10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10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10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10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10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10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10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10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10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10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10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10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10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10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10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10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10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10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10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10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10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10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10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10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10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10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10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10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10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10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10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10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10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10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10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10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10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10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10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10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10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10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10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10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10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10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10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10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10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10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10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10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10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10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10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10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10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10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10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10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10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10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10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10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10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10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10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10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10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10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10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10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10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10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10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10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10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10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10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10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10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10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10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10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10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10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10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10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10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10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10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10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10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10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10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10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10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10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10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10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10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10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10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10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10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10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10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10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10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10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10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10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10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10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10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10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10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10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10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10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10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10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10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10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10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10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10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10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10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10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10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10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10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10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10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10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10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10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10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10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10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10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10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10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10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10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10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10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10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10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10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10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10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10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10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10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10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10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10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10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10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10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10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10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10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10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10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10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10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10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10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10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10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10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10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10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10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10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10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10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10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10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10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10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10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10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10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10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10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10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10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10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10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10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10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10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10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10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10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10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10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10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10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10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10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10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10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10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10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10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10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10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10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10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10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10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10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10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10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10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10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10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10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10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10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10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10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10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10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10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10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10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10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10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10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10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10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10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10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10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10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10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10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10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10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10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10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10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10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10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10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10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10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10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10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10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10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10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10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10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10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10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10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10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10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10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10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10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10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10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10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10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10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10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10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10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10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10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10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10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10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10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10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10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10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10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10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10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10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10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10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10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10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10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10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10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10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10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10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10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10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10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10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10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10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10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10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10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10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10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10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10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10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10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10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10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10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10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10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10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10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10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10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10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10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10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10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10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10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10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10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10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10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10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10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10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10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10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10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10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10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10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10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10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10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10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10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10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10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10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10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10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10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10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10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10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10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10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10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10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10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10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10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10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10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10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10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10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10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10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10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10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10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10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10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10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10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10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10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10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10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10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10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10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10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10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10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10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10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10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10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10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10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10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10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10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10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10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10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10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10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10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10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10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10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10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10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10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10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10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10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10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10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10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10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10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10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10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10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10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10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10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10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10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10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10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10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10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10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10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10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10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10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10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10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10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10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10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10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10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10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10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10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10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10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10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10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10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10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10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10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10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10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10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10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10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10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10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10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10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10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10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10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10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10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10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10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10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10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10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10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10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10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10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10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10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10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10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10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10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10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10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10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10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10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10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10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10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10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10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10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10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10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10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10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10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10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10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10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10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10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10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10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10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10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10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10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10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10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10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10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10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10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10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10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10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10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10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10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10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10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10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10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10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10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10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10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10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10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10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10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10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10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10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10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10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10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10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10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10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10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10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10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10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10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10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10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10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10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10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10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10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10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10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10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10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10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10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10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10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10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10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10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10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10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10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10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10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10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10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10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10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10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10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10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10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10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10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10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10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10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10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10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10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10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10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10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10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10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10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10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10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10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10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10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10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10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10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10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10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10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10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10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10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10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10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10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10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10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10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10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10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10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10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10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10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10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10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10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10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10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10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10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10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10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10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10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10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10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10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10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10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10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10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10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10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10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10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10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10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10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10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10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10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10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10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10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10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10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10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10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10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10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10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10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10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10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10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10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10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10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10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10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10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10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10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10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10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10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10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10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10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10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10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10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10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10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10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10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10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10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10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10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10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10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10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10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10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10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10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10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10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10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10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10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10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10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10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10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10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10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10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10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10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10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10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10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10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10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10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10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10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10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10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10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10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10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10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10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10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10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10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10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10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10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10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10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10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10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10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10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10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10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10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10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10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10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10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10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10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10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10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10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10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10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10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10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10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10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10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10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10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10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10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10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10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10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10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10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10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10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10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10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10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10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10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10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10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10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10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10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10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10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10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10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10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10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10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10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10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10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10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10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10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10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10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10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10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10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10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10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10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10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10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10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10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10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10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10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10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10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10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10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10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10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10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10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10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10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10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10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10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10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10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10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10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10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10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10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10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10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10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10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10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10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10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10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10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10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10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10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10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30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30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30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30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30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30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30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30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30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30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30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30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30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</row>
    <row r="999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</row>
    <row r="1000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</row>
  </sheetData>
  <hyperlinks>
    <hyperlink r:id="rId1" ref="F2"/>
    <hyperlink r:id="rId2" ref="M2"/>
    <hyperlink r:id="rId3" ref="F3"/>
    <hyperlink r:id="rId4" ref="M3"/>
    <hyperlink r:id="rId5" ref="F4"/>
    <hyperlink r:id="rId6" ref="M4"/>
    <hyperlink r:id="rId7" ref="F5"/>
    <hyperlink r:id="rId8" ref="M5"/>
    <hyperlink r:id="rId9" ref="F6"/>
    <hyperlink r:id="rId10" ref="M6"/>
  </hyperlinks>
  <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8.43"/>
    <col customWidth="1" min="3" max="4" width="43.86"/>
    <col customWidth="1" min="5" max="5" width="39.0"/>
    <col customWidth="1" min="10" max="10" width="132.71"/>
    <col customWidth="1" min="11" max="11" width="40.57"/>
    <col customWidth="1" min="12" max="12" width="45.29"/>
    <col customWidth="1" min="13" max="13" width="83.71"/>
    <col customWidth="1" min="14" max="14" width="49.71"/>
    <col customWidth="1" min="15" max="15" width="132.14"/>
    <col customWidth="1" min="16" max="16" width="21.57"/>
  </cols>
  <sheetData>
    <row r="1">
      <c r="A1" s="72" t="s">
        <v>405</v>
      </c>
      <c r="B1" s="72" t="s">
        <v>1</v>
      </c>
      <c r="C1" s="72" t="s">
        <v>406</v>
      </c>
      <c r="D1" s="72" t="s">
        <v>4</v>
      </c>
      <c r="E1" s="4" t="s">
        <v>6</v>
      </c>
      <c r="F1" s="5" t="s">
        <v>7</v>
      </c>
      <c r="G1" s="5" t="s">
        <v>12</v>
      </c>
      <c r="H1" s="5" t="s">
        <v>9</v>
      </c>
      <c r="I1" s="68" t="s">
        <v>10</v>
      </c>
      <c r="J1" s="73" t="s">
        <v>11</v>
      </c>
      <c r="K1" s="6" t="s">
        <v>12</v>
      </c>
      <c r="L1" s="74" t="s">
        <v>1174</v>
      </c>
      <c r="M1" s="8" t="s">
        <v>14</v>
      </c>
      <c r="N1" s="74" t="s">
        <v>1175</v>
      </c>
      <c r="O1" s="74" t="s">
        <v>1176</v>
      </c>
      <c r="P1" s="74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</row>
    <row r="2">
      <c r="A2" s="72">
        <v>1.0</v>
      </c>
      <c r="B2" s="72" t="s">
        <v>1177</v>
      </c>
      <c r="C2" s="72" t="s">
        <v>1178</v>
      </c>
      <c r="D2" s="72" t="str">
        <f t="shared" ref="D2:D180" si="1">PROPER(C2)</f>
        <v>Shikhar Rai</v>
      </c>
      <c r="E2" s="72" t="s">
        <v>1179</v>
      </c>
      <c r="F2" s="73" t="s">
        <v>1180</v>
      </c>
      <c r="G2" s="73" t="s">
        <v>22</v>
      </c>
      <c r="H2" s="73">
        <v>2022.0</v>
      </c>
      <c r="I2" s="75" t="str">
        <f t="shared" ref="I2:I180" si="2">CONCATENATE(A2, F2, G2, H2)</f>
        <v>1VVV2PRT2022</v>
      </c>
      <c r="J2" s="54" t="s">
        <v>1181</v>
      </c>
      <c r="K2" s="5" t="s">
        <v>24</v>
      </c>
      <c r="L2" s="73" t="s">
        <v>1182</v>
      </c>
      <c r="M2" s="76" t="s">
        <v>1183</v>
      </c>
      <c r="N2" s="77" t="str">
        <f>HYPERLINK("https://drive.google.com/file/d/1IAeblBOIOJ7MLjUiT0he2dz1bYYcUQWd/view?usp=drivesdk","1VVV2PRT2022")</f>
        <v>1VVV2PRT2022</v>
      </c>
      <c r="O2" s="73" t="s">
        <v>444</v>
      </c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</row>
    <row r="3">
      <c r="A3" s="72">
        <v>2.0</v>
      </c>
      <c r="B3" s="72" t="s">
        <v>1184</v>
      </c>
      <c r="C3" s="72" t="s">
        <v>1185</v>
      </c>
      <c r="D3" s="72" t="str">
        <f t="shared" si="1"/>
        <v>Aashay Kumar</v>
      </c>
      <c r="E3" s="72" t="s">
        <v>1186</v>
      </c>
      <c r="F3" s="73" t="s">
        <v>1180</v>
      </c>
      <c r="G3" s="73" t="s">
        <v>22</v>
      </c>
      <c r="H3" s="73">
        <v>2022.0</v>
      </c>
      <c r="I3" s="75" t="str">
        <f t="shared" si="2"/>
        <v>2VVV2PRT2022</v>
      </c>
      <c r="J3" s="54" t="s">
        <v>1181</v>
      </c>
      <c r="K3" s="5" t="s">
        <v>24</v>
      </c>
      <c r="L3" s="73" t="s">
        <v>1187</v>
      </c>
      <c r="M3" s="76" t="s">
        <v>1188</v>
      </c>
      <c r="N3" s="77" t="str">
        <f>HYPERLINK("https://drive.google.com/file/d/1KNxrV6YLA2A-1yfflMNDYsmMHunTeWdu/view?usp=drivesdk","2VVV2PRT2022")</f>
        <v>2VVV2PRT2022</v>
      </c>
      <c r="O3" s="73" t="s">
        <v>444</v>
      </c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</row>
    <row r="4">
      <c r="A4" s="72">
        <v>3.0</v>
      </c>
      <c r="B4" s="72" t="s">
        <v>1189</v>
      </c>
      <c r="C4" s="72" t="s">
        <v>1189</v>
      </c>
      <c r="D4" s="72" t="str">
        <f t="shared" si="1"/>
        <v>Ayush Mehta</v>
      </c>
      <c r="E4" s="72" t="s">
        <v>1190</v>
      </c>
      <c r="F4" s="73" t="s">
        <v>1180</v>
      </c>
      <c r="G4" s="73" t="s">
        <v>22</v>
      </c>
      <c r="H4" s="73">
        <v>2022.0</v>
      </c>
      <c r="I4" s="75" t="str">
        <f t="shared" si="2"/>
        <v>3VVV2PRT2022</v>
      </c>
      <c r="J4" s="54" t="s">
        <v>1181</v>
      </c>
      <c r="K4" s="5" t="s">
        <v>24</v>
      </c>
      <c r="L4" s="73" t="s">
        <v>1191</v>
      </c>
      <c r="M4" s="76" t="s">
        <v>1192</v>
      </c>
      <c r="N4" s="77" t="str">
        <f>HYPERLINK("https://drive.google.com/file/d/10vO7oHYW9d7jp2fHPNpokS9bWAcLrLQt/view?usp=drivesdk","3VVV2PRT2022")</f>
        <v>3VVV2PRT2022</v>
      </c>
      <c r="O4" s="73" t="s">
        <v>444</v>
      </c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</row>
    <row r="5">
      <c r="A5" s="72">
        <v>4.0</v>
      </c>
      <c r="B5" s="72" t="s">
        <v>1193</v>
      </c>
      <c r="C5" s="72" t="s">
        <v>1194</v>
      </c>
      <c r="D5" s="72" t="str">
        <f t="shared" si="1"/>
        <v>Kanala Karthik Reddy</v>
      </c>
      <c r="E5" s="72" t="s">
        <v>1195</v>
      </c>
      <c r="F5" s="73" t="s">
        <v>1180</v>
      </c>
      <c r="G5" s="73" t="s">
        <v>22</v>
      </c>
      <c r="H5" s="73">
        <v>2022.0</v>
      </c>
      <c r="I5" s="75" t="str">
        <f t="shared" si="2"/>
        <v>4VVV2PRT2022</v>
      </c>
      <c r="J5" s="54" t="s">
        <v>1181</v>
      </c>
      <c r="K5" s="5" t="s">
        <v>24</v>
      </c>
      <c r="L5" s="73" t="s">
        <v>1196</v>
      </c>
      <c r="M5" s="76" t="s">
        <v>1197</v>
      </c>
      <c r="N5" s="77" t="str">
        <f>HYPERLINK("https://drive.google.com/file/d/1Eo1p8SZkJL6dNaSePolw4uu2dt449qlU/view?usp=drivesdk","4VVV2PRT2022")</f>
        <v>4VVV2PRT2022</v>
      </c>
      <c r="O5" s="73" t="s">
        <v>475</v>
      </c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</row>
    <row r="6">
      <c r="A6" s="72">
        <v>5.0</v>
      </c>
      <c r="B6" s="72" t="s">
        <v>1193</v>
      </c>
      <c r="C6" s="72" t="s">
        <v>1198</v>
      </c>
      <c r="D6" s="72" t="str">
        <f t="shared" si="1"/>
        <v>Surendra Pobbati</v>
      </c>
      <c r="E6" s="72" t="s">
        <v>1199</v>
      </c>
      <c r="F6" s="73" t="s">
        <v>1180</v>
      </c>
      <c r="G6" s="73" t="s">
        <v>22</v>
      </c>
      <c r="H6" s="73">
        <v>2022.0</v>
      </c>
      <c r="I6" s="75" t="str">
        <f t="shared" si="2"/>
        <v>5VVV2PRT2022</v>
      </c>
      <c r="J6" s="54" t="s">
        <v>1181</v>
      </c>
      <c r="K6" s="5" t="s">
        <v>24</v>
      </c>
      <c r="L6" s="73" t="s">
        <v>1200</v>
      </c>
      <c r="M6" s="76" t="s">
        <v>1201</v>
      </c>
      <c r="N6" s="77" t="str">
        <f>HYPERLINK("https://drive.google.com/file/d/1lDIjVrvMNyxoC3cbSodi3TenxKfvqm99/view?usp=drivesdk","5VVV2PRT2022")</f>
        <v>5VVV2PRT2022</v>
      </c>
      <c r="O6" s="73" t="s">
        <v>475</v>
      </c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</row>
    <row r="7">
      <c r="A7" s="72">
        <v>6.0</v>
      </c>
      <c r="B7" s="72" t="s">
        <v>1202</v>
      </c>
      <c r="C7" s="72" t="s">
        <v>1202</v>
      </c>
      <c r="D7" s="72" t="str">
        <f t="shared" si="1"/>
        <v>Subasis Priyadarsan Behera</v>
      </c>
      <c r="E7" s="72" t="s">
        <v>1203</v>
      </c>
      <c r="F7" s="73" t="s">
        <v>1180</v>
      </c>
      <c r="G7" s="73" t="s">
        <v>22</v>
      </c>
      <c r="H7" s="73">
        <v>2022.0</v>
      </c>
      <c r="I7" s="75" t="str">
        <f t="shared" si="2"/>
        <v>6VVV2PRT2022</v>
      </c>
      <c r="J7" s="54" t="s">
        <v>1181</v>
      </c>
      <c r="K7" s="5" t="s">
        <v>24</v>
      </c>
      <c r="L7" s="73" t="s">
        <v>1204</v>
      </c>
      <c r="M7" s="76" t="s">
        <v>1205</v>
      </c>
      <c r="N7" s="77" t="str">
        <f>HYPERLINK("https://drive.google.com/file/d/18pI7J58U1i1h-5On56SRWkvisgLMu_p1/view?usp=drivesdk","6VVV2PRT2022")</f>
        <v>6VVV2PRT2022</v>
      </c>
      <c r="O7" s="73" t="s">
        <v>475</v>
      </c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</row>
    <row r="8">
      <c r="A8" s="72">
        <v>7.0</v>
      </c>
      <c r="B8" s="72" t="s">
        <v>1206</v>
      </c>
      <c r="C8" s="72" t="s">
        <v>1206</v>
      </c>
      <c r="D8" s="72" t="str">
        <f t="shared" si="1"/>
        <v>Navin Kumar</v>
      </c>
      <c r="E8" s="72" t="s">
        <v>1207</v>
      </c>
      <c r="F8" s="73" t="s">
        <v>1180</v>
      </c>
      <c r="G8" s="73" t="s">
        <v>22</v>
      </c>
      <c r="H8" s="73">
        <v>2022.0</v>
      </c>
      <c r="I8" s="75" t="str">
        <f t="shared" si="2"/>
        <v>7VVV2PRT2022</v>
      </c>
      <c r="J8" s="54" t="s">
        <v>1181</v>
      </c>
      <c r="K8" s="5" t="s">
        <v>24</v>
      </c>
      <c r="L8" s="73" t="s">
        <v>1208</v>
      </c>
      <c r="M8" s="76" t="s">
        <v>1209</v>
      </c>
      <c r="N8" s="77" t="str">
        <f>HYPERLINK("https://drive.google.com/file/d/19Gwc19gtGJnJilaYBN2PAenPwYj67ViJ/view?usp=drivesdk","7VVV2PRT2022")</f>
        <v>7VVV2PRT2022</v>
      </c>
      <c r="O8" s="73" t="s">
        <v>475</v>
      </c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</row>
    <row r="9">
      <c r="A9" s="72">
        <v>8.0</v>
      </c>
      <c r="B9" s="72" t="s">
        <v>1210</v>
      </c>
      <c r="C9" s="72" t="s">
        <v>1210</v>
      </c>
      <c r="D9" s="72" t="str">
        <f t="shared" si="1"/>
        <v>Darpan N Karur</v>
      </c>
      <c r="E9" s="72" t="s">
        <v>1211</v>
      </c>
      <c r="F9" s="73" t="s">
        <v>1180</v>
      </c>
      <c r="G9" s="73" t="s">
        <v>22</v>
      </c>
      <c r="H9" s="73">
        <v>2022.0</v>
      </c>
      <c r="I9" s="75" t="str">
        <f t="shared" si="2"/>
        <v>8VVV2PRT2022</v>
      </c>
      <c r="J9" s="54" t="s">
        <v>1181</v>
      </c>
      <c r="K9" s="5" t="s">
        <v>24</v>
      </c>
      <c r="L9" s="73" t="s">
        <v>1212</v>
      </c>
      <c r="M9" s="76" t="s">
        <v>1213</v>
      </c>
      <c r="N9" s="77" t="str">
        <f>HYPERLINK("https://drive.google.com/file/d/1KqsWe8VOZUpq51XefmzytusoZ0aqTaEp/view?usp=drivesdk","8VVV2PRT2022")</f>
        <v>8VVV2PRT2022</v>
      </c>
      <c r="O9" s="73" t="s">
        <v>475</v>
      </c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</row>
    <row r="10">
      <c r="A10" s="72">
        <v>9.0</v>
      </c>
      <c r="B10" s="72" t="s">
        <v>1214</v>
      </c>
      <c r="C10" s="72" t="s">
        <v>1214</v>
      </c>
      <c r="D10" s="72" t="str">
        <f t="shared" si="1"/>
        <v>Archana Gowda</v>
      </c>
      <c r="E10" s="72" t="s">
        <v>1215</v>
      </c>
      <c r="F10" s="73" t="s">
        <v>1180</v>
      </c>
      <c r="G10" s="73" t="s">
        <v>22</v>
      </c>
      <c r="H10" s="73">
        <v>2022.0</v>
      </c>
      <c r="I10" s="75" t="str">
        <f t="shared" si="2"/>
        <v>9VVV2PRT2022</v>
      </c>
      <c r="J10" s="54" t="s">
        <v>1181</v>
      </c>
      <c r="K10" s="5" t="s">
        <v>24</v>
      </c>
      <c r="L10" s="73" t="s">
        <v>1216</v>
      </c>
      <c r="M10" s="76" t="s">
        <v>1217</v>
      </c>
      <c r="N10" s="77" t="str">
        <f>HYPERLINK("https://drive.google.com/file/d/15yD534QX-Fw5i9Qo2agSeMM0Y1CFXHl_/view?usp=drivesdk","9VVV2PRT2022")</f>
        <v>9VVV2PRT2022</v>
      </c>
      <c r="O10" s="73" t="s">
        <v>475</v>
      </c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</row>
    <row r="11">
      <c r="A11" s="72">
        <v>10.0</v>
      </c>
      <c r="B11" s="72" t="s">
        <v>1218</v>
      </c>
      <c r="C11" s="72" t="s">
        <v>1218</v>
      </c>
      <c r="D11" s="72" t="str">
        <f t="shared" si="1"/>
        <v>Priyanshu Dandriyal</v>
      </c>
      <c r="E11" s="72" t="s">
        <v>1219</v>
      </c>
      <c r="F11" s="73" t="s">
        <v>1180</v>
      </c>
      <c r="G11" s="73" t="s">
        <v>22</v>
      </c>
      <c r="H11" s="73">
        <v>2022.0</v>
      </c>
      <c r="I11" s="75" t="str">
        <f t="shared" si="2"/>
        <v>10VVV2PRT2022</v>
      </c>
      <c r="J11" s="54" t="s">
        <v>1181</v>
      </c>
      <c r="K11" s="5" t="s">
        <v>24</v>
      </c>
      <c r="L11" s="73" t="s">
        <v>1220</v>
      </c>
      <c r="M11" s="76" t="s">
        <v>1221</v>
      </c>
      <c r="N11" s="77" t="str">
        <f>HYPERLINK("https://drive.google.com/file/d/1XDvvCYhXeay2K0YgulSM4ius0hQybGGL/view?usp=drivesdk","10VVV2PRT2022")</f>
        <v>10VVV2PRT2022</v>
      </c>
      <c r="O11" s="73" t="s">
        <v>500</v>
      </c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</row>
    <row r="12">
      <c r="A12" s="72">
        <v>11.0</v>
      </c>
      <c r="B12" s="72" t="s">
        <v>1222</v>
      </c>
      <c r="C12" s="72" t="s">
        <v>1222</v>
      </c>
      <c r="D12" s="72" t="str">
        <f t="shared" si="1"/>
        <v>Pratham Sharma</v>
      </c>
      <c r="E12" s="72" t="s">
        <v>1223</v>
      </c>
      <c r="F12" s="73" t="s">
        <v>1180</v>
      </c>
      <c r="G12" s="73" t="s">
        <v>22</v>
      </c>
      <c r="H12" s="73">
        <v>2022.0</v>
      </c>
      <c r="I12" s="75" t="str">
        <f t="shared" si="2"/>
        <v>11VVV2PRT2022</v>
      </c>
      <c r="J12" s="54" t="s">
        <v>1181</v>
      </c>
      <c r="K12" s="5" t="s">
        <v>24</v>
      </c>
      <c r="L12" s="73" t="s">
        <v>1224</v>
      </c>
      <c r="M12" s="76" t="s">
        <v>1225</v>
      </c>
      <c r="N12" s="77" t="str">
        <f>HYPERLINK("https://drive.google.com/file/d/1dxt71A0hR8CowMJr1KX0e_Co95LcrNG7/view?usp=drivesdk","11VVV2PRT2022")</f>
        <v>11VVV2PRT2022</v>
      </c>
      <c r="O12" s="73" t="s">
        <v>500</v>
      </c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</row>
    <row r="13">
      <c r="A13" s="72">
        <v>12.0</v>
      </c>
      <c r="B13" s="72" t="s">
        <v>1226</v>
      </c>
      <c r="C13" s="72" t="s">
        <v>1227</v>
      </c>
      <c r="D13" s="72" t="str">
        <f t="shared" si="1"/>
        <v>Rohit Lohar</v>
      </c>
      <c r="E13" s="72" t="s">
        <v>1228</v>
      </c>
      <c r="F13" s="73" t="s">
        <v>1180</v>
      </c>
      <c r="G13" s="73" t="s">
        <v>22</v>
      </c>
      <c r="H13" s="73">
        <v>2022.0</v>
      </c>
      <c r="I13" s="75" t="str">
        <f t="shared" si="2"/>
        <v>12VVV2PRT2022</v>
      </c>
      <c r="J13" s="54" t="s">
        <v>1181</v>
      </c>
      <c r="K13" s="5" t="s">
        <v>24</v>
      </c>
      <c r="L13" s="73" t="s">
        <v>1229</v>
      </c>
      <c r="M13" s="76" t="s">
        <v>1230</v>
      </c>
      <c r="N13" s="77" t="str">
        <f>HYPERLINK("https://drive.google.com/file/d/1OE4duUVr1nsG_xiWXR-YNCCXCQrpsFYk/view?usp=drivesdk","12VVV2PRT2022")</f>
        <v>12VVV2PRT2022</v>
      </c>
      <c r="O13" s="73" t="s">
        <v>500</v>
      </c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</row>
    <row r="14">
      <c r="A14" s="72">
        <v>13.0</v>
      </c>
      <c r="B14" s="72" t="s">
        <v>1226</v>
      </c>
      <c r="C14" s="72" t="s">
        <v>1231</v>
      </c>
      <c r="D14" s="72" t="str">
        <f t="shared" si="1"/>
        <v>Aval Sonigara</v>
      </c>
      <c r="E14" s="72" t="s">
        <v>1232</v>
      </c>
      <c r="F14" s="73" t="s">
        <v>1180</v>
      </c>
      <c r="G14" s="73" t="s">
        <v>22</v>
      </c>
      <c r="H14" s="73">
        <v>2022.0</v>
      </c>
      <c r="I14" s="75" t="str">
        <f t="shared" si="2"/>
        <v>13VVV2PRT2022</v>
      </c>
      <c r="J14" s="54" t="s">
        <v>1181</v>
      </c>
      <c r="K14" s="5" t="s">
        <v>24</v>
      </c>
      <c r="L14" s="73" t="s">
        <v>1233</v>
      </c>
      <c r="M14" s="76" t="s">
        <v>1234</v>
      </c>
      <c r="N14" s="77" t="str">
        <f>HYPERLINK("https://drive.google.com/file/d/1dXJWz6NSLTnw3yqwFmCI0P2FPNTlrXNh/view?usp=drivesdk","13VVV2PRT2022")</f>
        <v>13VVV2PRT2022</v>
      </c>
      <c r="O14" s="73" t="s">
        <v>500</v>
      </c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</row>
    <row r="15">
      <c r="A15" s="72">
        <v>14.0</v>
      </c>
      <c r="B15" s="72" t="s">
        <v>1235</v>
      </c>
      <c r="C15" s="72" t="s">
        <v>1235</v>
      </c>
      <c r="D15" s="72" t="str">
        <f t="shared" si="1"/>
        <v>Macha Kumar M</v>
      </c>
      <c r="E15" s="72" t="s">
        <v>1236</v>
      </c>
      <c r="F15" s="73" t="s">
        <v>1180</v>
      </c>
      <c r="G15" s="73" t="s">
        <v>22</v>
      </c>
      <c r="H15" s="73">
        <v>2022.0</v>
      </c>
      <c r="I15" s="75" t="str">
        <f t="shared" si="2"/>
        <v>14VVV2PRT2022</v>
      </c>
      <c r="J15" s="54" t="s">
        <v>1181</v>
      </c>
      <c r="K15" s="5" t="s">
        <v>24</v>
      </c>
      <c r="L15" s="73" t="s">
        <v>1237</v>
      </c>
      <c r="M15" s="76" t="s">
        <v>1238</v>
      </c>
      <c r="N15" s="77" t="str">
        <f>HYPERLINK("https://drive.google.com/file/d/1nJib3OJ3ARbujxINp5YdeNgwr2BPm0mW/view?usp=drivesdk","14VVV2PRT2022")</f>
        <v>14VVV2PRT2022</v>
      </c>
      <c r="O15" s="73" t="s">
        <v>500</v>
      </c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</row>
    <row r="16">
      <c r="A16" s="72">
        <v>15.0</v>
      </c>
      <c r="B16" s="72" t="s">
        <v>1239</v>
      </c>
      <c r="C16" s="72" t="s">
        <v>1239</v>
      </c>
      <c r="D16" s="72" t="str">
        <f t="shared" si="1"/>
        <v>Priyanshu Vaishnav</v>
      </c>
      <c r="E16" s="72" t="s">
        <v>1240</v>
      </c>
      <c r="F16" s="73" t="s">
        <v>1180</v>
      </c>
      <c r="G16" s="73" t="s">
        <v>22</v>
      </c>
      <c r="H16" s="73">
        <v>2022.0</v>
      </c>
      <c r="I16" s="75" t="str">
        <f t="shared" si="2"/>
        <v>15VVV2PRT2022</v>
      </c>
      <c r="J16" s="54" t="s">
        <v>1181</v>
      </c>
      <c r="K16" s="5" t="s">
        <v>24</v>
      </c>
      <c r="L16" s="73" t="s">
        <v>1241</v>
      </c>
      <c r="M16" s="76" t="s">
        <v>1242</v>
      </c>
      <c r="N16" s="77" t="str">
        <f>HYPERLINK("https://drive.google.com/file/d/15qn4cJBlGvNYZKlys5ZTW1IbNULckHCN/view?usp=drivesdk","15VVV2PRT2022")</f>
        <v>15VVV2PRT2022</v>
      </c>
      <c r="O16" s="73" t="s">
        <v>500</v>
      </c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</row>
    <row r="17">
      <c r="A17" s="72">
        <v>16.0</v>
      </c>
      <c r="B17" s="72" t="s">
        <v>1243</v>
      </c>
      <c r="C17" s="72" t="s">
        <v>1243</v>
      </c>
      <c r="D17" s="72" t="str">
        <f t="shared" si="1"/>
        <v>Prince Kumar</v>
      </c>
      <c r="E17" s="72" t="s">
        <v>1244</v>
      </c>
      <c r="F17" s="73" t="s">
        <v>1180</v>
      </c>
      <c r="G17" s="73" t="s">
        <v>22</v>
      </c>
      <c r="H17" s="73">
        <v>2022.0</v>
      </c>
      <c r="I17" s="75" t="str">
        <f t="shared" si="2"/>
        <v>16VVV2PRT2022</v>
      </c>
      <c r="J17" s="54" t="s">
        <v>1181</v>
      </c>
      <c r="K17" s="5" t="s">
        <v>24</v>
      </c>
      <c r="L17" s="73" t="s">
        <v>1245</v>
      </c>
      <c r="M17" s="76" t="s">
        <v>1246</v>
      </c>
      <c r="N17" s="77" t="str">
        <f>HYPERLINK("https://drive.google.com/file/d/15T0xAh7zz8tzNrXUWLd18tH2C8SkFRxR/view?usp=drivesdk","16VVV2PRT2022")</f>
        <v>16VVV2PRT2022</v>
      </c>
      <c r="O17" s="73" t="s">
        <v>500</v>
      </c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</row>
    <row r="18">
      <c r="A18" s="72">
        <v>17.0</v>
      </c>
      <c r="B18" s="72" t="s">
        <v>1247</v>
      </c>
      <c r="C18" s="72" t="s">
        <v>1247</v>
      </c>
      <c r="D18" s="72" t="str">
        <f t="shared" si="1"/>
        <v>Anshuman Tiwari</v>
      </c>
      <c r="E18" s="72" t="s">
        <v>1248</v>
      </c>
      <c r="F18" s="73" t="s">
        <v>1180</v>
      </c>
      <c r="G18" s="73" t="s">
        <v>22</v>
      </c>
      <c r="H18" s="73">
        <v>2022.0</v>
      </c>
      <c r="I18" s="75" t="str">
        <f t="shared" si="2"/>
        <v>17VVV2PRT2022</v>
      </c>
      <c r="J18" s="54" t="s">
        <v>1181</v>
      </c>
      <c r="K18" s="5" t="s">
        <v>24</v>
      </c>
      <c r="L18" s="73" t="s">
        <v>1249</v>
      </c>
      <c r="M18" s="76" t="s">
        <v>1250</v>
      </c>
      <c r="N18" s="77" t="str">
        <f>HYPERLINK("https://drive.google.com/file/d/1c2UXzXdPpCPGixFBKxaN9_M6IJIvwiPE/view?usp=drivesdk","17VVV2PRT2022")</f>
        <v>17VVV2PRT2022</v>
      </c>
      <c r="O18" s="73" t="s">
        <v>527</v>
      </c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</row>
    <row r="19">
      <c r="A19" s="72">
        <v>18.0</v>
      </c>
      <c r="B19" s="72" t="s">
        <v>1251</v>
      </c>
      <c r="C19" s="72" t="s">
        <v>1251</v>
      </c>
      <c r="D19" s="72" t="str">
        <f t="shared" si="1"/>
        <v>Parth Gulati</v>
      </c>
      <c r="E19" s="72" t="s">
        <v>1252</v>
      </c>
      <c r="F19" s="73" t="s">
        <v>1180</v>
      </c>
      <c r="G19" s="73" t="s">
        <v>22</v>
      </c>
      <c r="H19" s="73">
        <v>2022.0</v>
      </c>
      <c r="I19" s="75" t="str">
        <f t="shared" si="2"/>
        <v>18VVV2PRT2022</v>
      </c>
      <c r="J19" s="54" t="s">
        <v>1181</v>
      </c>
      <c r="K19" s="5" t="s">
        <v>24</v>
      </c>
      <c r="L19" s="73" t="s">
        <v>1253</v>
      </c>
      <c r="M19" s="76" t="s">
        <v>1254</v>
      </c>
      <c r="N19" s="77" t="str">
        <f>HYPERLINK("https://drive.google.com/file/d/1lTZlRJRhes7UtTcmtkvX4txGRocbZf8l/view?usp=drivesdk","18VVV2PRT2022")</f>
        <v>18VVV2PRT2022</v>
      </c>
      <c r="O19" s="73" t="s">
        <v>527</v>
      </c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</row>
    <row r="20">
      <c r="A20" s="72">
        <v>19.0</v>
      </c>
      <c r="B20" s="72" t="s">
        <v>1255</v>
      </c>
      <c r="C20" s="72" t="s">
        <v>1255</v>
      </c>
      <c r="D20" s="72" t="str">
        <f t="shared" si="1"/>
        <v>Rakesh Kumar Giri</v>
      </c>
      <c r="E20" s="72" t="s">
        <v>1256</v>
      </c>
      <c r="F20" s="73" t="s">
        <v>1180</v>
      </c>
      <c r="G20" s="73" t="s">
        <v>22</v>
      </c>
      <c r="H20" s="73">
        <v>2022.0</v>
      </c>
      <c r="I20" s="75" t="str">
        <f t="shared" si="2"/>
        <v>19VVV2PRT2022</v>
      </c>
      <c r="J20" s="54" t="s">
        <v>1181</v>
      </c>
      <c r="K20" s="5" t="s">
        <v>24</v>
      </c>
      <c r="L20" s="73" t="s">
        <v>1257</v>
      </c>
      <c r="M20" s="76" t="s">
        <v>1258</v>
      </c>
      <c r="N20" s="77" t="str">
        <f>HYPERLINK("https://drive.google.com/file/d/1wCPc7JKWCDRUwQ9IGnDJtS18HgDQy2iU/view?usp=drivesdk","19VVV2PRT2022")</f>
        <v>19VVV2PRT2022</v>
      </c>
      <c r="O20" s="73" t="s">
        <v>527</v>
      </c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</row>
    <row r="21">
      <c r="A21" s="72">
        <v>20.0</v>
      </c>
      <c r="B21" s="72" t="s">
        <v>1259</v>
      </c>
      <c r="C21" s="72" t="s">
        <v>1259</v>
      </c>
      <c r="D21" s="72" t="str">
        <f t="shared" si="1"/>
        <v>Dhanalakshmi P</v>
      </c>
      <c r="E21" s="72" t="s">
        <v>1260</v>
      </c>
      <c r="F21" s="73" t="s">
        <v>1180</v>
      </c>
      <c r="G21" s="73" t="s">
        <v>22</v>
      </c>
      <c r="H21" s="73">
        <v>2022.0</v>
      </c>
      <c r="I21" s="75" t="str">
        <f t="shared" si="2"/>
        <v>20VVV2PRT2022</v>
      </c>
      <c r="J21" s="54" t="s">
        <v>1181</v>
      </c>
      <c r="K21" s="5" t="s">
        <v>24</v>
      </c>
      <c r="L21" s="73" t="s">
        <v>1261</v>
      </c>
      <c r="M21" s="76" t="s">
        <v>1262</v>
      </c>
      <c r="N21" s="77" t="str">
        <f>HYPERLINK("https://drive.google.com/file/d/1z4c1qERadtsINmAvpFq0UO3U9g3rbyx7/view?usp=drivesdk","20VVV2PRT2022")</f>
        <v>20VVV2PRT2022</v>
      </c>
      <c r="O21" s="73" t="s">
        <v>527</v>
      </c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</row>
    <row r="22">
      <c r="A22" s="72">
        <v>21.0</v>
      </c>
      <c r="B22" s="72" t="s">
        <v>1263</v>
      </c>
      <c r="C22" s="72" t="s">
        <v>1264</v>
      </c>
      <c r="D22" s="72" t="str">
        <f t="shared" si="1"/>
        <v>Neelabh Datta</v>
      </c>
      <c r="E22" s="72" t="s">
        <v>1265</v>
      </c>
      <c r="F22" s="73" t="s">
        <v>1180</v>
      </c>
      <c r="G22" s="73" t="s">
        <v>22</v>
      </c>
      <c r="H22" s="73">
        <v>2022.0</v>
      </c>
      <c r="I22" s="75" t="str">
        <f t="shared" si="2"/>
        <v>21VVV2PRT2022</v>
      </c>
      <c r="J22" s="54" t="s">
        <v>1181</v>
      </c>
      <c r="K22" s="5" t="s">
        <v>24</v>
      </c>
      <c r="L22" s="73" t="s">
        <v>1266</v>
      </c>
      <c r="M22" s="76" t="s">
        <v>1267</v>
      </c>
      <c r="N22" s="77" t="str">
        <f>HYPERLINK("https://drive.google.com/file/d/1oSFZmA4akn52_xqjI6HZmb6iZtGepBxK/view?usp=drivesdk","21VVV2PRT2022")</f>
        <v>21VVV2PRT2022</v>
      </c>
      <c r="O22" s="73" t="s">
        <v>527</v>
      </c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</row>
    <row r="23">
      <c r="A23" s="72">
        <v>22.0</v>
      </c>
      <c r="B23" s="72" t="s">
        <v>1263</v>
      </c>
      <c r="C23" s="72" t="s">
        <v>1264</v>
      </c>
      <c r="D23" s="72" t="str">
        <f t="shared" si="1"/>
        <v>Neelabh Datta</v>
      </c>
      <c r="E23" s="72" t="s">
        <v>1268</v>
      </c>
      <c r="F23" s="73" t="s">
        <v>1180</v>
      </c>
      <c r="G23" s="73" t="s">
        <v>22</v>
      </c>
      <c r="H23" s="73">
        <v>2022.0</v>
      </c>
      <c r="I23" s="75" t="str">
        <f t="shared" si="2"/>
        <v>22VVV2PRT2022</v>
      </c>
      <c r="J23" s="54" t="s">
        <v>1181</v>
      </c>
      <c r="K23" s="5" t="s">
        <v>24</v>
      </c>
      <c r="L23" s="73" t="s">
        <v>1269</v>
      </c>
      <c r="M23" s="76" t="s">
        <v>1270</v>
      </c>
      <c r="N23" s="77" t="str">
        <f>HYPERLINK("https://drive.google.com/file/d/1jcpdcDeLrZqTcvYSTPZP-fXOR9HnQ3mY/view?usp=drivesdk","22VVV2PRT2022")</f>
        <v>22VVV2PRT2022</v>
      </c>
      <c r="O23" s="73" t="s">
        <v>527</v>
      </c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</row>
    <row r="24">
      <c r="A24" s="72">
        <v>23.0</v>
      </c>
      <c r="B24" s="72" t="s">
        <v>1271</v>
      </c>
      <c r="C24" s="72" t="s">
        <v>1272</v>
      </c>
      <c r="D24" s="72" t="str">
        <f t="shared" si="1"/>
        <v>Shubham Mahawar</v>
      </c>
      <c r="E24" s="72" t="s">
        <v>1273</v>
      </c>
      <c r="F24" s="73" t="s">
        <v>1180</v>
      </c>
      <c r="G24" s="73" t="s">
        <v>22</v>
      </c>
      <c r="H24" s="73">
        <v>2022.0</v>
      </c>
      <c r="I24" s="75" t="str">
        <f t="shared" si="2"/>
        <v>23VVV2PRT2022</v>
      </c>
      <c r="J24" s="54" t="s">
        <v>1181</v>
      </c>
      <c r="K24" s="5" t="s">
        <v>24</v>
      </c>
      <c r="L24" s="73" t="s">
        <v>1274</v>
      </c>
      <c r="M24" s="76" t="s">
        <v>1275</v>
      </c>
      <c r="N24" s="77" t="str">
        <f>HYPERLINK("https://drive.google.com/file/d/1Ht1D0dcFhN02CUysjsXktlRRUYd1EZVf/view?usp=drivesdk","23VVV2PRT2022")</f>
        <v>23VVV2PRT2022</v>
      </c>
      <c r="O24" s="73" t="s">
        <v>555</v>
      </c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</row>
    <row r="25">
      <c r="A25" s="72">
        <v>24.0</v>
      </c>
      <c r="B25" s="72" t="s">
        <v>1271</v>
      </c>
      <c r="C25" s="72" t="s">
        <v>1276</v>
      </c>
      <c r="D25" s="72" t="str">
        <f t="shared" si="1"/>
        <v>Prathamesh Patil</v>
      </c>
      <c r="E25" s="72" t="s">
        <v>1277</v>
      </c>
      <c r="F25" s="73" t="s">
        <v>1180</v>
      </c>
      <c r="G25" s="73" t="s">
        <v>22</v>
      </c>
      <c r="H25" s="73">
        <v>2022.0</v>
      </c>
      <c r="I25" s="75" t="str">
        <f t="shared" si="2"/>
        <v>24VVV2PRT2022</v>
      </c>
      <c r="J25" s="54" t="s">
        <v>1181</v>
      </c>
      <c r="K25" s="5" t="s">
        <v>24</v>
      </c>
      <c r="L25" s="73" t="s">
        <v>1278</v>
      </c>
      <c r="M25" s="76" t="s">
        <v>1279</v>
      </c>
      <c r="N25" s="77" t="str">
        <f>HYPERLINK("https://drive.google.com/file/d/14CaphBeqW4zTU3vyk6QzXxIwVAG8T1wO/view?usp=drivesdk","24VVV2PRT2022")</f>
        <v>24VVV2PRT2022</v>
      </c>
      <c r="O25" s="73" t="s">
        <v>555</v>
      </c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</row>
    <row r="26">
      <c r="A26" s="72">
        <v>25.0</v>
      </c>
      <c r="B26" s="72" t="s">
        <v>1280</v>
      </c>
      <c r="C26" s="72" t="s">
        <v>1280</v>
      </c>
      <c r="D26" s="72" t="str">
        <f t="shared" si="1"/>
        <v>Jyotimoy Kashyap</v>
      </c>
      <c r="E26" s="72" t="s">
        <v>1281</v>
      </c>
      <c r="F26" s="73" t="s">
        <v>1180</v>
      </c>
      <c r="G26" s="73" t="s">
        <v>22</v>
      </c>
      <c r="H26" s="73">
        <v>2022.0</v>
      </c>
      <c r="I26" s="75" t="str">
        <f t="shared" si="2"/>
        <v>25VVV2PRT2022</v>
      </c>
      <c r="J26" s="54" t="s">
        <v>1181</v>
      </c>
      <c r="K26" s="5" t="s">
        <v>24</v>
      </c>
      <c r="L26" s="73" t="s">
        <v>1282</v>
      </c>
      <c r="M26" s="76" t="s">
        <v>1283</v>
      </c>
      <c r="N26" s="77" t="str">
        <f>HYPERLINK("https://drive.google.com/file/d/1t5evgF9ddjPoy9ZSTGhrDCvLXpxKUTzw/view?usp=drivesdk","25VVV2PRT2022")</f>
        <v>25VVV2PRT2022</v>
      </c>
      <c r="O26" s="73" t="s">
        <v>555</v>
      </c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</row>
    <row r="27">
      <c r="A27" s="72">
        <v>26.0</v>
      </c>
      <c r="B27" s="72" t="s">
        <v>1284</v>
      </c>
      <c r="C27" s="72" t="s">
        <v>1284</v>
      </c>
      <c r="D27" s="72" t="str">
        <f t="shared" si="1"/>
        <v>Sushil Bokade</v>
      </c>
      <c r="E27" s="72" t="s">
        <v>1285</v>
      </c>
      <c r="F27" s="73" t="s">
        <v>1180</v>
      </c>
      <c r="G27" s="73" t="s">
        <v>22</v>
      </c>
      <c r="H27" s="73">
        <v>2022.0</v>
      </c>
      <c r="I27" s="75" t="str">
        <f t="shared" si="2"/>
        <v>26VVV2PRT2022</v>
      </c>
      <c r="J27" s="54" t="s">
        <v>1181</v>
      </c>
      <c r="K27" s="5" t="s">
        <v>24</v>
      </c>
      <c r="L27" s="73" t="s">
        <v>1286</v>
      </c>
      <c r="M27" s="76" t="s">
        <v>1287</v>
      </c>
      <c r="N27" s="77" t="str">
        <f>HYPERLINK("https://drive.google.com/file/d/1UR1MVaSI7KWxKkgL94HIxlQTEg1eBvxv/view?usp=drivesdk","26VVV2PRT2022")</f>
        <v>26VVV2PRT2022</v>
      </c>
      <c r="O27" s="73" t="s">
        <v>555</v>
      </c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</row>
    <row r="28">
      <c r="A28" s="72">
        <v>27.0</v>
      </c>
      <c r="B28" s="72" t="s">
        <v>1288</v>
      </c>
      <c r="C28" s="72" t="s">
        <v>1288</v>
      </c>
      <c r="D28" s="72" t="str">
        <f t="shared" si="1"/>
        <v>Haripriya Yadav</v>
      </c>
      <c r="E28" s="72" t="s">
        <v>1289</v>
      </c>
      <c r="F28" s="73" t="s">
        <v>1180</v>
      </c>
      <c r="G28" s="73" t="s">
        <v>22</v>
      </c>
      <c r="H28" s="73">
        <v>2022.0</v>
      </c>
      <c r="I28" s="75" t="str">
        <f t="shared" si="2"/>
        <v>27VVV2PRT2022</v>
      </c>
      <c r="J28" s="54" t="s">
        <v>1181</v>
      </c>
      <c r="K28" s="5" t="s">
        <v>24</v>
      </c>
      <c r="L28" s="73" t="s">
        <v>1290</v>
      </c>
      <c r="M28" s="76" t="s">
        <v>1291</v>
      </c>
      <c r="N28" s="77" t="str">
        <f>HYPERLINK("https://drive.google.com/file/d/1_7eMeBP-3331ilYuFv2iO7cHUsxBFCMr/view?usp=drivesdk","27VVV2PRT2022")</f>
        <v>27VVV2PRT2022</v>
      </c>
      <c r="O28" s="73" t="s">
        <v>555</v>
      </c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</row>
    <row r="29">
      <c r="A29" s="72">
        <v>28.0</v>
      </c>
      <c r="B29" s="72" t="s">
        <v>1292</v>
      </c>
      <c r="C29" s="72" t="s">
        <v>1292</v>
      </c>
      <c r="D29" s="72" t="str">
        <f t="shared" si="1"/>
        <v>Ishitwa Agrawal</v>
      </c>
      <c r="E29" s="72" t="s">
        <v>1293</v>
      </c>
      <c r="F29" s="73" t="s">
        <v>1180</v>
      </c>
      <c r="G29" s="73" t="s">
        <v>22</v>
      </c>
      <c r="H29" s="73">
        <v>2022.0</v>
      </c>
      <c r="I29" s="75" t="str">
        <f t="shared" si="2"/>
        <v>28VVV2PRT2022</v>
      </c>
      <c r="J29" s="54" t="s">
        <v>1181</v>
      </c>
      <c r="K29" s="5" t="s">
        <v>24</v>
      </c>
      <c r="L29" s="73" t="s">
        <v>1294</v>
      </c>
      <c r="M29" s="76" t="s">
        <v>1295</v>
      </c>
      <c r="N29" s="77" t="str">
        <f>HYPERLINK("https://drive.google.com/file/d/1rLb_rwhxvEiY7lKlRoP-2Z0UCl_WscmQ/view?usp=drivesdk","28VVV2PRT2022")</f>
        <v>28VVV2PRT2022</v>
      </c>
      <c r="O29" s="73" t="s">
        <v>555</v>
      </c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</row>
    <row r="30">
      <c r="A30" s="72">
        <v>29.0</v>
      </c>
      <c r="B30" s="72" t="s">
        <v>1296</v>
      </c>
      <c r="C30" s="72" t="s">
        <v>1296</v>
      </c>
      <c r="D30" s="72" t="str">
        <f t="shared" si="1"/>
        <v>David Rimo</v>
      </c>
      <c r="E30" s="72" t="s">
        <v>1297</v>
      </c>
      <c r="F30" s="73" t="s">
        <v>1180</v>
      </c>
      <c r="G30" s="73" t="s">
        <v>22</v>
      </c>
      <c r="H30" s="73">
        <v>2022.0</v>
      </c>
      <c r="I30" s="75" t="str">
        <f t="shared" si="2"/>
        <v>29VVV2PRT2022</v>
      </c>
      <c r="J30" s="54" t="s">
        <v>1181</v>
      </c>
      <c r="K30" s="5" t="s">
        <v>24</v>
      </c>
      <c r="L30" s="73" t="s">
        <v>1298</v>
      </c>
      <c r="M30" s="76" t="s">
        <v>1299</v>
      </c>
      <c r="N30" s="77" t="str">
        <f>HYPERLINK("https://drive.google.com/file/d/1UDlAVeoF4Sy2vgdquHZsnGlw6dCoND5D/view?usp=drivesdk","29VVV2PRT2022")</f>
        <v>29VVV2PRT2022</v>
      </c>
      <c r="O30" s="73" t="s">
        <v>564</v>
      </c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</row>
    <row r="31">
      <c r="A31" s="72">
        <v>30.0</v>
      </c>
      <c r="B31" s="72" t="s">
        <v>1300</v>
      </c>
      <c r="C31" s="72" t="s">
        <v>1300</v>
      </c>
      <c r="D31" s="72" t="str">
        <f t="shared" si="1"/>
        <v>Saransh Khandelwal</v>
      </c>
      <c r="E31" s="72" t="s">
        <v>1301</v>
      </c>
      <c r="F31" s="73" t="s">
        <v>1180</v>
      </c>
      <c r="G31" s="73" t="s">
        <v>22</v>
      </c>
      <c r="H31" s="73">
        <v>2022.0</v>
      </c>
      <c r="I31" s="75" t="str">
        <f t="shared" si="2"/>
        <v>30VVV2PRT2022</v>
      </c>
      <c r="J31" s="54" t="s">
        <v>1181</v>
      </c>
      <c r="K31" s="5" t="s">
        <v>24</v>
      </c>
      <c r="L31" s="73" t="s">
        <v>1302</v>
      </c>
      <c r="M31" s="76" t="s">
        <v>1303</v>
      </c>
      <c r="N31" s="77" t="str">
        <f>HYPERLINK("https://drive.google.com/file/d/1LWmcBuwd7n00lpERFKo2pT94Qvi1Rogk/view?usp=drivesdk","30VVV2PRT2022")</f>
        <v>30VVV2PRT2022</v>
      </c>
      <c r="O31" s="73" t="s">
        <v>564</v>
      </c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</row>
    <row r="32">
      <c r="A32" s="72">
        <v>31.0</v>
      </c>
      <c r="B32" s="72" t="s">
        <v>1304</v>
      </c>
      <c r="C32" s="72" t="s">
        <v>1305</v>
      </c>
      <c r="D32" s="72" t="str">
        <f t="shared" si="1"/>
        <v>Chowdhury Faizal Ahammed</v>
      </c>
      <c r="E32" s="72" t="s">
        <v>1306</v>
      </c>
      <c r="F32" s="73" t="s">
        <v>1180</v>
      </c>
      <c r="G32" s="73" t="s">
        <v>22</v>
      </c>
      <c r="H32" s="73">
        <v>2022.0</v>
      </c>
      <c r="I32" s="75" t="str">
        <f t="shared" si="2"/>
        <v>31VVV2PRT2022</v>
      </c>
      <c r="J32" s="54" t="s">
        <v>1181</v>
      </c>
      <c r="K32" s="5" t="s">
        <v>24</v>
      </c>
      <c r="L32" s="73" t="s">
        <v>1307</v>
      </c>
      <c r="M32" s="76" t="s">
        <v>1308</v>
      </c>
      <c r="N32" s="77" t="str">
        <f>HYPERLINK("https://drive.google.com/file/d/1ZZ4uRF1vP32G8YKB-XH8B8FbQbFE9AZE/view?usp=drivesdk","31VVV2PRT2022")</f>
        <v>31VVV2PRT2022</v>
      </c>
      <c r="O32" s="73" t="s">
        <v>564</v>
      </c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</row>
    <row r="33">
      <c r="A33" s="72">
        <v>32.0</v>
      </c>
      <c r="B33" s="72" t="s">
        <v>1309</v>
      </c>
      <c r="C33" s="72" t="s">
        <v>1309</v>
      </c>
      <c r="D33" s="72" t="str">
        <f t="shared" si="1"/>
        <v>Aayush Gid</v>
      </c>
      <c r="E33" s="72" t="s">
        <v>1310</v>
      </c>
      <c r="F33" s="73" t="s">
        <v>1180</v>
      </c>
      <c r="G33" s="73" t="s">
        <v>22</v>
      </c>
      <c r="H33" s="73">
        <v>2022.0</v>
      </c>
      <c r="I33" s="75" t="str">
        <f t="shared" si="2"/>
        <v>32VVV2PRT2022</v>
      </c>
      <c r="J33" s="54" t="s">
        <v>1181</v>
      </c>
      <c r="K33" s="5" t="s">
        <v>24</v>
      </c>
      <c r="L33" s="73" t="s">
        <v>1311</v>
      </c>
      <c r="M33" s="76" t="s">
        <v>1312</v>
      </c>
      <c r="N33" s="77" t="str">
        <f>HYPERLINK("https://drive.google.com/file/d/19wR8yFQ8rEAZcvxr8i1sp8YSPxGZfuci/view?usp=drivesdk","32VVV2PRT2022")</f>
        <v>32VVV2PRT2022</v>
      </c>
      <c r="O33" s="73" t="s">
        <v>591</v>
      </c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</row>
    <row r="34">
      <c r="A34" s="72">
        <v>33.0</v>
      </c>
      <c r="B34" s="72" t="s">
        <v>1313</v>
      </c>
      <c r="C34" s="72" t="s">
        <v>1313</v>
      </c>
      <c r="D34" s="72" t="str">
        <f t="shared" si="1"/>
        <v>Abhinav Putrevu</v>
      </c>
      <c r="E34" s="72" t="s">
        <v>1314</v>
      </c>
      <c r="F34" s="73" t="s">
        <v>1180</v>
      </c>
      <c r="G34" s="73" t="s">
        <v>22</v>
      </c>
      <c r="H34" s="73">
        <v>2022.0</v>
      </c>
      <c r="I34" s="75" t="str">
        <f t="shared" si="2"/>
        <v>33VVV2PRT2022</v>
      </c>
      <c r="J34" s="54" t="s">
        <v>1181</v>
      </c>
      <c r="K34" s="5" t="s">
        <v>24</v>
      </c>
      <c r="L34" s="73" t="s">
        <v>1315</v>
      </c>
      <c r="M34" s="76" t="s">
        <v>1316</v>
      </c>
      <c r="N34" s="77" t="str">
        <f>HYPERLINK("https://drive.google.com/file/d/1K-ZYe5wJDHun94LcDvbHojOnRZvyNlAz/view?usp=drivesdk","33VVV2PRT2022")</f>
        <v>33VVV2PRT2022</v>
      </c>
      <c r="O34" s="73" t="s">
        <v>591</v>
      </c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</row>
    <row r="35">
      <c r="A35" s="72">
        <v>34.0</v>
      </c>
      <c r="B35" s="72" t="s">
        <v>1317</v>
      </c>
      <c r="C35" s="72" t="s">
        <v>1317</v>
      </c>
      <c r="D35" s="72" t="str">
        <f t="shared" si="1"/>
        <v>Mannepalli Poojith</v>
      </c>
      <c r="E35" s="72" t="s">
        <v>1318</v>
      </c>
      <c r="F35" s="73" t="s">
        <v>1180</v>
      </c>
      <c r="G35" s="73" t="s">
        <v>22</v>
      </c>
      <c r="H35" s="73">
        <v>2022.0</v>
      </c>
      <c r="I35" s="75" t="str">
        <f t="shared" si="2"/>
        <v>34VVV2PRT2022</v>
      </c>
      <c r="J35" s="54" t="s">
        <v>1181</v>
      </c>
      <c r="K35" s="5" t="s">
        <v>24</v>
      </c>
      <c r="L35" s="73" t="s">
        <v>1319</v>
      </c>
      <c r="M35" s="76" t="s">
        <v>1320</v>
      </c>
      <c r="N35" s="77" t="str">
        <f>HYPERLINK("https://drive.google.com/file/d/1DmijeVUffPBe60DhvAy0MZWP92qsxphb/view?usp=drivesdk","34VVV2PRT2022")</f>
        <v>34VVV2PRT2022</v>
      </c>
      <c r="O35" s="73" t="s">
        <v>591</v>
      </c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</row>
    <row r="36">
      <c r="A36" s="72">
        <v>35.0</v>
      </c>
      <c r="B36" s="72" t="s">
        <v>528</v>
      </c>
      <c r="C36" s="72" t="s">
        <v>528</v>
      </c>
      <c r="D36" s="72" t="str">
        <f t="shared" si="1"/>
        <v>Aditya</v>
      </c>
      <c r="E36" s="72" t="s">
        <v>1321</v>
      </c>
      <c r="F36" s="73" t="s">
        <v>1180</v>
      </c>
      <c r="G36" s="73" t="s">
        <v>22</v>
      </c>
      <c r="H36" s="73">
        <v>2022.0</v>
      </c>
      <c r="I36" s="75" t="str">
        <f t="shared" si="2"/>
        <v>35VVV2PRT2022</v>
      </c>
      <c r="J36" s="54" t="s">
        <v>1181</v>
      </c>
      <c r="K36" s="5" t="s">
        <v>24</v>
      </c>
      <c r="L36" s="73" t="s">
        <v>1322</v>
      </c>
      <c r="M36" s="76" t="s">
        <v>1323</v>
      </c>
      <c r="N36" s="77" t="str">
        <f>HYPERLINK("https://drive.google.com/file/d/1lLmLztSwT7kdVz2VprslkDjd1wTtAVmx/view?usp=drivesdk","35VVV2PRT2022")</f>
        <v>35VVV2PRT2022</v>
      </c>
      <c r="O36" s="73" t="s">
        <v>591</v>
      </c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</row>
    <row r="37">
      <c r="A37" s="72">
        <v>36.0</v>
      </c>
      <c r="B37" s="72" t="s">
        <v>1324</v>
      </c>
      <c r="C37" s="72" t="s">
        <v>1325</v>
      </c>
      <c r="D37" s="72" t="str">
        <f t="shared" si="1"/>
        <v>Rohit Thapar</v>
      </c>
      <c r="E37" s="72" t="s">
        <v>1326</v>
      </c>
      <c r="F37" s="73" t="s">
        <v>1180</v>
      </c>
      <c r="G37" s="73" t="s">
        <v>22</v>
      </c>
      <c r="H37" s="73">
        <v>2022.0</v>
      </c>
      <c r="I37" s="75" t="str">
        <f t="shared" si="2"/>
        <v>36VVV2PRT2022</v>
      </c>
      <c r="J37" s="54" t="s">
        <v>1181</v>
      </c>
      <c r="K37" s="5" t="s">
        <v>24</v>
      </c>
      <c r="L37" s="73" t="s">
        <v>1327</v>
      </c>
      <c r="M37" s="76" t="s">
        <v>1328</v>
      </c>
      <c r="N37" s="77" t="str">
        <f>HYPERLINK("https://drive.google.com/file/d/1GVwF1nEuaiLtmkHqD4qJyDFznoaqZC53/view?usp=drivesdk","36VVV2PRT2022")</f>
        <v>36VVV2PRT2022</v>
      </c>
      <c r="O37" s="73" t="s">
        <v>591</v>
      </c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</row>
    <row r="38">
      <c r="A38" s="72">
        <v>37.0</v>
      </c>
      <c r="B38" s="72" t="s">
        <v>1329</v>
      </c>
      <c r="C38" s="72" t="s">
        <v>1330</v>
      </c>
      <c r="D38" s="72" t="str">
        <f t="shared" si="1"/>
        <v>Adrish Srivastava</v>
      </c>
      <c r="E38" s="72" t="s">
        <v>1331</v>
      </c>
      <c r="F38" s="73" t="s">
        <v>1180</v>
      </c>
      <c r="G38" s="73" t="s">
        <v>22</v>
      </c>
      <c r="H38" s="73">
        <v>2022.0</v>
      </c>
      <c r="I38" s="75" t="str">
        <f t="shared" si="2"/>
        <v>37VVV2PRT2022</v>
      </c>
      <c r="J38" s="54" t="s">
        <v>1181</v>
      </c>
      <c r="K38" s="5" t="s">
        <v>24</v>
      </c>
      <c r="L38" s="73" t="s">
        <v>1332</v>
      </c>
      <c r="M38" s="76" t="s">
        <v>1333</v>
      </c>
      <c r="N38" s="77" t="str">
        <f>HYPERLINK("https://drive.google.com/file/d/1Wus-d2Ih_9gToY26_g6Op49zhwNu97S5/view?usp=drivesdk","37VVV2PRT2022")</f>
        <v>37VVV2PRT2022</v>
      </c>
      <c r="O38" s="73" t="s">
        <v>617</v>
      </c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</row>
    <row r="39">
      <c r="A39" s="72">
        <v>38.0</v>
      </c>
      <c r="B39" s="72" t="s">
        <v>1329</v>
      </c>
      <c r="C39" s="72" t="s">
        <v>1334</v>
      </c>
      <c r="D39" s="72" t="str">
        <f t="shared" si="1"/>
        <v>Shatarupa Bandyopadhyay</v>
      </c>
      <c r="E39" s="72" t="s">
        <v>1335</v>
      </c>
      <c r="F39" s="73" t="s">
        <v>1180</v>
      </c>
      <c r="G39" s="73" t="s">
        <v>22</v>
      </c>
      <c r="H39" s="73">
        <v>2022.0</v>
      </c>
      <c r="I39" s="75" t="str">
        <f t="shared" si="2"/>
        <v>38VVV2PRT2022</v>
      </c>
      <c r="J39" s="54" t="s">
        <v>1181</v>
      </c>
      <c r="K39" s="5" t="s">
        <v>24</v>
      </c>
      <c r="L39" s="73" t="s">
        <v>1336</v>
      </c>
      <c r="M39" s="76" t="s">
        <v>1337</v>
      </c>
      <c r="N39" s="77" t="str">
        <f>HYPERLINK("https://drive.google.com/file/d/1E8HrVnzFDlDAHKayrL9jFEmgwOBhytcN/view?usp=drivesdk","38VVV2PRT2022")</f>
        <v>38VVV2PRT2022</v>
      </c>
      <c r="O39" s="73" t="s">
        <v>617</v>
      </c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</row>
    <row r="40">
      <c r="A40" s="72">
        <v>39.0</v>
      </c>
      <c r="B40" s="72" t="s">
        <v>1338</v>
      </c>
      <c r="C40" s="72" t="s">
        <v>1338</v>
      </c>
      <c r="D40" s="72" t="str">
        <f t="shared" si="1"/>
        <v>Nimit Singh</v>
      </c>
      <c r="E40" s="72" t="s">
        <v>1339</v>
      </c>
      <c r="F40" s="73" t="s">
        <v>1180</v>
      </c>
      <c r="G40" s="73" t="s">
        <v>22</v>
      </c>
      <c r="H40" s="73">
        <v>2022.0</v>
      </c>
      <c r="I40" s="75" t="str">
        <f t="shared" si="2"/>
        <v>39VVV2PRT2022</v>
      </c>
      <c r="J40" s="54" t="s">
        <v>1181</v>
      </c>
      <c r="K40" s="5" t="s">
        <v>24</v>
      </c>
      <c r="L40" s="73" t="s">
        <v>1340</v>
      </c>
      <c r="M40" s="76" t="s">
        <v>1341</v>
      </c>
      <c r="N40" s="77" t="str">
        <f>HYPERLINK("https://drive.google.com/file/d/1ATE6J9Bm4QQoyHnsQwukhKgP8QzzfCO6/view?usp=drivesdk","39VVV2PRT2022")</f>
        <v>39VVV2PRT2022</v>
      </c>
      <c r="O40" s="73" t="s">
        <v>617</v>
      </c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</row>
    <row r="41">
      <c r="A41" s="72">
        <v>40.0</v>
      </c>
      <c r="B41" s="72" t="s">
        <v>1342</v>
      </c>
      <c r="C41" s="72" t="s">
        <v>1342</v>
      </c>
      <c r="D41" s="72" t="str">
        <f t="shared" si="1"/>
        <v>Manav Patel</v>
      </c>
      <c r="E41" s="72" t="s">
        <v>1343</v>
      </c>
      <c r="F41" s="73" t="s">
        <v>1180</v>
      </c>
      <c r="G41" s="73" t="s">
        <v>22</v>
      </c>
      <c r="H41" s="73">
        <v>2022.0</v>
      </c>
      <c r="I41" s="75" t="str">
        <f t="shared" si="2"/>
        <v>40VVV2PRT2022</v>
      </c>
      <c r="J41" s="54" t="s">
        <v>1181</v>
      </c>
      <c r="K41" s="5" t="s">
        <v>24</v>
      </c>
      <c r="L41" s="73" t="s">
        <v>1344</v>
      </c>
      <c r="M41" s="76" t="s">
        <v>1345</v>
      </c>
      <c r="N41" s="77" t="str">
        <f>HYPERLINK("https://drive.google.com/file/d/169tvzkP69WJIT_4aD4S3wRlG5qiX-Xbv/view?usp=drivesdk","40VVV2PRT2022")</f>
        <v>40VVV2PRT2022</v>
      </c>
      <c r="O41" s="73" t="s">
        <v>617</v>
      </c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</row>
    <row r="42">
      <c r="A42" s="72">
        <v>41.0</v>
      </c>
      <c r="B42" s="72" t="s">
        <v>1346</v>
      </c>
      <c r="C42" s="72" t="s">
        <v>1346</v>
      </c>
      <c r="D42" s="72" t="str">
        <f t="shared" si="1"/>
        <v>Kunal Bashist</v>
      </c>
      <c r="E42" s="72" t="s">
        <v>1347</v>
      </c>
      <c r="F42" s="73" t="s">
        <v>1180</v>
      </c>
      <c r="G42" s="73" t="s">
        <v>22</v>
      </c>
      <c r="H42" s="73">
        <v>2022.0</v>
      </c>
      <c r="I42" s="75" t="str">
        <f t="shared" si="2"/>
        <v>41VVV2PRT2022</v>
      </c>
      <c r="J42" s="54" t="s">
        <v>1181</v>
      </c>
      <c r="K42" s="5" t="s">
        <v>24</v>
      </c>
      <c r="L42" s="73" t="s">
        <v>1348</v>
      </c>
      <c r="M42" s="76" t="s">
        <v>1349</v>
      </c>
      <c r="N42" s="77" t="str">
        <f>HYPERLINK("https://drive.google.com/file/d/12iYplmulNbaIG5IdTz4dH20ydG6r1wXZ/view?usp=drivesdk","41VVV2PRT2022")</f>
        <v>41VVV2PRT2022</v>
      </c>
      <c r="O42" s="73" t="s">
        <v>617</v>
      </c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</row>
    <row r="43">
      <c r="A43" s="72">
        <v>42.0</v>
      </c>
      <c r="B43" s="72" t="s">
        <v>1350</v>
      </c>
      <c r="C43" s="72" t="s">
        <v>1350</v>
      </c>
      <c r="D43" s="72" t="str">
        <f t="shared" si="1"/>
        <v>Aditya Kumar</v>
      </c>
      <c r="E43" s="72" t="s">
        <v>1351</v>
      </c>
      <c r="F43" s="73" t="s">
        <v>1180</v>
      </c>
      <c r="G43" s="73" t="s">
        <v>22</v>
      </c>
      <c r="H43" s="73">
        <v>2022.0</v>
      </c>
      <c r="I43" s="75" t="str">
        <f t="shared" si="2"/>
        <v>42VVV2PRT2022</v>
      </c>
      <c r="J43" s="54" t="s">
        <v>1181</v>
      </c>
      <c r="K43" s="5" t="s">
        <v>24</v>
      </c>
      <c r="L43" s="73" t="s">
        <v>1352</v>
      </c>
      <c r="M43" s="76" t="s">
        <v>1353</v>
      </c>
      <c r="N43" s="77" t="str">
        <f>HYPERLINK("https://drive.google.com/file/d/16Eyp0qYkD4yfuHi4H4VJ596GJmSuuU6Y/view?usp=drivesdk","42VVV2PRT2022")</f>
        <v>42VVV2PRT2022</v>
      </c>
      <c r="O43" s="73" t="s">
        <v>617</v>
      </c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</row>
    <row r="44">
      <c r="A44" s="72">
        <v>43.0</v>
      </c>
      <c r="B44" s="72" t="s">
        <v>1354</v>
      </c>
      <c r="C44" s="72" t="s">
        <v>1354</v>
      </c>
      <c r="D44" s="72" t="str">
        <f t="shared" si="1"/>
        <v>Shamoyeeta Saha</v>
      </c>
      <c r="E44" s="72" t="s">
        <v>1355</v>
      </c>
      <c r="F44" s="73" t="s">
        <v>1180</v>
      </c>
      <c r="G44" s="73" t="s">
        <v>22</v>
      </c>
      <c r="H44" s="73">
        <v>2022.0</v>
      </c>
      <c r="I44" s="75" t="str">
        <f t="shared" si="2"/>
        <v>43VVV2PRT2022</v>
      </c>
      <c r="J44" s="54" t="s">
        <v>1181</v>
      </c>
      <c r="K44" s="5" t="s">
        <v>24</v>
      </c>
      <c r="L44" s="73" t="s">
        <v>1356</v>
      </c>
      <c r="M44" s="76" t="s">
        <v>1357</v>
      </c>
      <c r="N44" s="77" t="str">
        <f>HYPERLINK("https://drive.google.com/file/d/19TCCtGtY9BDgcpb0m9gvMQIMUtB3agwU/view?usp=drivesdk","43VVV2PRT2022")</f>
        <v>43VVV2PRT2022</v>
      </c>
      <c r="O44" s="73" t="s">
        <v>639</v>
      </c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</row>
    <row r="45">
      <c r="A45" s="72">
        <v>44.0</v>
      </c>
      <c r="B45" s="72" t="s">
        <v>1358</v>
      </c>
      <c r="C45" s="72" t="s">
        <v>1358</v>
      </c>
      <c r="D45" s="72" t="str">
        <f t="shared" si="1"/>
        <v>Manish Kumar Shaw</v>
      </c>
      <c r="E45" s="72" t="s">
        <v>1359</v>
      </c>
      <c r="F45" s="73" t="s">
        <v>1180</v>
      </c>
      <c r="G45" s="73" t="s">
        <v>22</v>
      </c>
      <c r="H45" s="73">
        <v>2022.0</v>
      </c>
      <c r="I45" s="75" t="str">
        <f t="shared" si="2"/>
        <v>44VVV2PRT2022</v>
      </c>
      <c r="J45" s="54" t="s">
        <v>1181</v>
      </c>
      <c r="K45" s="5" t="s">
        <v>24</v>
      </c>
      <c r="L45" s="73" t="s">
        <v>1360</v>
      </c>
      <c r="M45" s="76" t="s">
        <v>1361</v>
      </c>
      <c r="N45" s="77" t="str">
        <f>HYPERLINK("https://drive.google.com/file/d/1DiNUhp-N3qaF7Oq1MTCAhTiUiWMqVQy1/view?usp=drivesdk","44VVV2PRT2022")</f>
        <v>44VVV2PRT2022</v>
      </c>
      <c r="O45" s="73" t="s">
        <v>639</v>
      </c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</row>
    <row r="46">
      <c r="A46" s="72">
        <v>45.0</v>
      </c>
      <c r="B46" s="72" t="s">
        <v>1362</v>
      </c>
      <c r="C46" s="72" t="s">
        <v>1362</v>
      </c>
      <c r="D46" s="72" t="str">
        <f t="shared" si="1"/>
        <v>Aryan Rathore</v>
      </c>
      <c r="E46" s="72" t="s">
        <v>1363</v>
      </c>
      <c r="F46" s="73" t="s">
        <v>1180</v>
      </c>
      <c r="G46" s="73" t="s">
        <v>22</v>
      </c>
      <c r="H46" s="73">
        <v>2022.0</v>
      </c>
      <c r="I46" s="75" t="str">
        <f t="shared" si="2"/>
        <v>45VVV2PRT2022</v>
      </c>
      <c r="J46" s="54" t="s">
        <v>1181</v>
      </c>
      <c r="K46" s="5" t="s">
        <v>24</v>
      </c>
      <c r="L46" s="73" t="s">
        <v>1364</v>
      </c>
      <c r="M46" s="76" t="s">
        <v>1365</v>
      </c>
      <c r="N46" s="77" t="str">
        <f>HYPERLINK("https://drive.google.com/file/d/12KBq5lDhkjXgL-y5ES-9ed4Og7SPXPKI/view?usp=drivesdk","45VVV2PRT2022")</f>
        <v>45VVV2PRT2022</v>
      </c>
      <c r="O46" s="73" t="s">
        <v>639</v>
      </c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</row>
    <row r="47">
      <c r="A47" s="72">
        <v>46.0</v>
      </c>
      <c r="B47" s="72" t="s">
        <v>1366</v>
      </c>
      <c r="C47" s="72" t="s">
        <v>1366</v>
      </c>
      <c r="D47" s="72" t="str">
        <f t="shared" si="1"/>
        <v>Karthika S</v>
      </c>
      <c r="E47" s="72" t="s">
        <v>1367</v>
      </c>
      <c r="F47" s="73" t="s">
        <v>1180</v>
      </c>
      <c r="G47" s="73" t="s">
        <v>22</v>
      </c>
      <c r="H47" s="73">
        <v>2022.0</v>
      </c>
      <c r="I47" s="75" t="str">
        <f t="shared" si="2"/>
        <v>46VVV2PRT2022</v>
      </c>
      <c r="J47" s="54" t="s">
        <v>1181</v>
      </c>
      <c r="K47" s="5" t="s">
        <v>24</v>
      </c>
      <c r="L47" s="73" t="s">
        <v>1368</v>
      </c>
      <c r="M47" s="76" t="s">
        <v>1369</v>
      </c>
      <c r="N47" s="77" t="str">
        <f>HYPERLINK("https://drive.google.com/file/d/1hp9Ul4M5Qh99acjbQj2rJmNs2M6z6pCv/view?usp=drivesdk","46VVV2PRT2022")</f>
        <v>46VVV2PRT2022</v>
      </c>
      <c r="O47" s="73" t="s">
        <v>639</v>
      </c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</row>
    <row r="48">
      <c r="A48" s="72">
        <v>47.0</v>
      </c>
      <c r="B48" s="72" t="s">
        <v>1370</v>
      </c>
      <c r="C48" s="72" t="s">
        <v>1371</v>
      </c>
      <c r="D48" s="72" t="str">
        <f t="shared" si="1"/>
        <v>Eshaan Aggarwal</v>
      </c>
      <c r="E48" s="72" t="s">
        <v>1372</v>
      </c>
      <c r="F48" s="73" t="s">
        <v>1180</v>
      </c>
      <c r="G48" s="73" t="s">
        <v>22</v>
      </c>
      <c r="H48" s="73">
        <v>2022.0</v>
      </c>
      <c r="I48" s="75" t="str">
        <f t="shared" si="2"/>
        <v>47VVV2PRT2022</v>
      </c>
      <c r="J48" s="54" t="s">
        <v>1181</v>
      </c>
      <c r="K48" s="5" t="s">
        <v>24</v>
      </c>
      <c r="L48" s="73" t="s">
        <v>1373</v>
      </c>
      <c r="M48" s="76" t="s">
        <v>1374</v>
      </c>
      <c r="N48" s="77" t="str">
        <f>HYPERLINK("https://drive.google.com/file/d/10pxd7Cf75bieezIZqqSNsq6WF3LUyL3u/view?usp=drivesdk","47VVV2PRT2022")</f>
        <v>47VVV2PRT2022</v>
      </c>
      <c r="O48" s="73" t="s">
        <v>639</v>
      </c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</row>
    <row r="49">
      <c r="A49" s="72">
        <v>48.0</v>
      </c>
      <c r="B49" s="72" t="s">
        <v>1370</v>
      </c>
      <c r="C49" s="72" t="s">
        <v>1375</v>
      </c>
      <c r="D49" s="72" t="str">
        <f t="shared" si="1"/>
        <v>Aakash Sharma</v>
      </c>
      <c r="E49" s="72" t="s">
        <v>1376</v>
      </c>
      <c r="F49" s="73" t="s">
        <v>1180</v>
      </c>
      <c r="G49" s="73" t="s">
        <v>22</v>
      </c>
      <c r="H49" s="73">
        <v>2022.0</v>
      </c>
      <c r="I49" s="75" t="str">
        <f t="shared" si="2"/>
        <v>48VVV2PRT2022</v>
      </c>
      <c r="J49" s="54" t="s">
        <v>1181</v>
      </c>
      <c r="K49" s="5" t="s">
        <v>24</v>
      </c>
      <c r="L49" s="73" t="s">
        <v>1377</v>
      </c>
      <c r="M49" s="76" t="s">
        <v>1378</v>
      </c>
      <c r="N49" s="77" t="str">
        <f>HYPERLINK("https://drive.google.com/file/d/1-V2D4HH_8_tMJGgtwN3nQLHmq3v8NBvN/view?usp=drivesdk","48VVV2PRT2022")</f>
        <v>48VVV2PRT2022</v>
      </c>
      <c r="O49" s="73" t="s">
        <v>639</v>
      </c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</row>
    <row r="50">
      <c r="A50" s="72">
        <v>49.0</v>
      </c>
      <c r="B50" s="72" t="s">
        <v>1379</v>
      </c>
      <c r="C50" s="72" t="s">
        <v>1379</v>
      </c>
      <c r="D50" s="72" t="str">
        <f t="shared" si="1"/>
        <v>Sakshi Mourya</v>
      </c>
      <c r="E50" s="72" t="s">
        <v>1380</v>
      </c>
      <c r="F50" s="73" t="s">
        <v>1180</v>
      </c>
      <c r="G50" s="73" t="s">
        <v>22</v>
      </c>
      <c r="H50" s="73">
        <v>2022.0</v>
      </c>
      <c r="I50" s="75" t="str">
        <f t="shared" si="2"/>
        <v>49VVV2PRT2022</v>
      </c>
      <c r="J50" s="54" t="s">
        <v>1181</v>
      </c>
      <c r="K50" s="5" t="s">
        <v>24</v>
      </c>
      <c r="L50" s="73" t="s">
        <v>1381</v>
      </c>
      <c r="M50" s="76" t="s">
        <v>1382</v>
      </c>
      <c r="N50" s="77" t="str">
        <f>HYPERLINK("https://drive.google.com/file/d/1jC26BGd5cA3ji1dIVw9RFXgPfsAHM1uL/view?usp=drivesdk","49VVV2PRT2022")</f>
        <v>49VVV2PRT2022</v>
      </c>
      <c r="O50" s="73" t="s">
        <v>661</v>
      </c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</row>
    <row r="51">
      <c r="A51" s="72">
        <v>50.0</v>
      </c>
      <c r="B51" s="72" t="s">
        <v>1383</v>
      </c>
      <c r="C51" s="72" t="s">
        <v>1383</v>
      </c>
      <c r="D51" s="72" t="str">
        <f t="shared" si="1"/>
        <v>Aditya Singh</v>
      </c>
      <c r="E51" s="72" t="s">
        <v>1384</v>
      </c>
      <c r="F51" s="73" t="s">
        <v>1180</v>
      </c>
      <c r="G51" s="73" t="s">
        <v>22</v>
      </c>
      <c r="H51" s="73">
        <v>2022.0</v>
      </c>
      <c r="I51" s="75" t="str">
        <f t="shared" si="2"/>
        <v>50VVV2PRT2022</v>
      </c>
      <c r="J51" s="54" t="s">
        <v>1181</v>
      </c>
      <c r="K51" s="5" t="s">
        <v>24</v>
      </c>
      <c r="L51" s="73" t="s">
        <v>1385</v>
      </c>
      <c r="M51" s="76" t="s">
        <v>1386</v>
      </c>
      <c r="N51" s="77" t="str">
        <f>HYPERLINK("https://drive.google.com/file/d/1upQyDkAwi4X9rHnVdP0nRdagVK1xZhDm/view?usp=drivesdk","50VVV2PRT2022")</f>
        <v>50VVV2PRT2022</v>
      </c>
      <c r="O51" s="73" t="s">
        <v>661</v>
      </c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</row>
    <row r="52">
      <c r="A52" s="72">
        <v>51.0</v>
      </c>
      <c r="B52" s="72" t="s">
        <v>1387</v>
      </c>
      <c r="C52" s="72" t="s">
        <v>1387</v>
      </c>
      <c r="D52" s="72" t="str">
        <f t="shared" si="1"/>
        <v>Harpreet Hora</v>
      </c>
      <c r="E52" s="72" t="s">
        <v>1388</v>
      </c>
      <c r="F52" s="73" t="s">
        <v>1180</v>
      </c>
      <c r="G52" s="73" t="s">
        <v>22</v>
      </c>
      <c r="H52" s="73">
        <v>2022.0</v>
      </c>
      <c r="I52" s="75" t="str">
        <f t="shared" si="2"/>
        <v>51VVV2PRT2022</v>
      </c>
      <c r="J52" s="54" t="s">
        <v>1181</v>
      </c>
      <c r="K52" s="5" t="s">
        <v>24</v>
      </c>
      <c r="L52" s="73" t="s">
        <v>1389</v>
      </c>
      <c r="M52" s="76" t="s">
        <v>1390</v>
      </c>
      <c r="N52" s="77" t="str">
        <f>HYPERLINK("https://drive.google.com/file/d/1sjTSIbDnw2BhLSBdPTj-DJYJI9TBFltP/view?usp=drivesdk","51VVV2PRT2022")</f>
        <v>51VVV2PRT2022</v>
      </c>
      <c r="O52" s="73" t="s">
        <v>661</v>
      </c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</row>
    <row r="53">
      <c r="A53" s="72">
        <v>52.0</v>
      </c>
      <c r="B53" s="72" t="s">
        <v>1391</v>
      </c>
      <c r="C53" s="72" t="s">
        <v>1391</v>
      </c>
      <c r="D53" s="72" t="str">
        <f t="shared" si="1"/>
        <v>Rishav Chauhan</v>
      </c>
      <c r="E53" s="72" t="s">
        <v>1392</v>
      </c>
      <c r="F53" s="73" t="s">
        <v>1180</v>
      </c>
      <c r="G53" s="73" t="s">
        <v>22</v>
      </c>
      <c r="H53" s="73">
        <v>2022.0</v>
      </c>
      <c r="I53" s="75" t="str">
        <f t="shared" si="2"/>
        <v>52VVV2PRT2022</v>
      </c>
      <c r="J53" s="54" t="s">
        <v>1181</v>
      </c>
      <c r="K53" s="5" t="s">
        <v>24</v>
      </c>
      <c r="L53" s="73" t="s">
        <v>1393</v>
      </c>
      <c r="M53" s="76" t="s">
        <v>1394</v>
      </c>
      <c r="N53" s="77" t="str">
        <f>HYPERLINK("https://drive.google.com/file/d/17cQSZnfPx454EvFI3ODCgaz_GKs9R7gX/view?usp=drivesdk","52VVV2PRT2022")</f>
        <v>52VVV2PRT2022</v>
      </c>
      <c r="O53" s="73" t="s">
        <v>661</v>
      </c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</row>
    <row r="54">
      <c r="A54" s="72">
        <v>53.0</v>
      </c>
      <c r="B54" s="72" t="s">
        <v>1383</v>
      </c>
      <c r="C54" s="72" t="s">
        <v>1383</v>
      </c>
      <c r="D54" s="72" t="str">
        <f t="shared" si="1"/>
        <v>Aditya Singh</v>
      </c>
      <c r="E54" s="72" t="s">
        <v>1395</v>
      </c>
      <c r="F54" s="73" t="s">
        <v>1180</v>
      </c>
      <c r="G54" s="73" t="s">
        <v>22</v>
      </c>
      <c r="H54" s="73">
        <v>2022.0</v>
      </c>
      <c r="I54" s="75" t="str">
        <f t="shared" si="2"/>
        <v>53VVV2PRT2022</v>
      </c>
      <c r="J54" s="54" t="s">
        <v>1181</v>
      </c>
      <c r="K54" s="5" t="s">
        <v>24</v>
      </c>
      <c r="L54" s="73" t="s">
        <v>1396</v>
      </c>
      <c r="M54" s="76" t="s">
        <v>1397</v>
      </c>
      <c r="N54" s="77" t="str">
        <f>HYPERLINK("https://drive.google.com/file/d/1Tz3KelObDpSswpD3l447oQSxakPeAO_7/view?usp=drivesdk","53VVV2PRT2022")</f>
        <v>53VVV2PRT2022</v>
      </c>
      <c r="O54" s="73" t="s">
        <v>661</v>
      </c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</row>
    <row r="55">
      <c r="A55" s="72">
        <v>54.0</v>
      </c>
      <c r="B55" s="72" t="s">
        <v>1398</v>
      </c>
      <c r="C55" s="72" t="s">
        <v>1398</v>
      </c>
      <c r="D55" s="72" t="str">
        <f t="shared" si="1"/>
        <v>Panjree Dave</v>
      </c>
      <c r="E55" s="72" t="s">
        <v>1399</v>
      </c>
      <c r="F55" s="73" t="s">
        <v>1180</v>
      </c>
      <c r="G55" s="73" t="s">
        <v>22</v>
      </c>
      <c r="H55" s="73">
        <v>2022.0</v>
      </c>
      <c r="I55" s="75" t="str">
        <f t="shared" si="2"/>
        <v>54VVV2PRT2022</v>
      </c>
      <c r="J55" s="54" t="s">
        <v>1181</v>
      </c>
      <c r="K55" s="5" t="s">
        <v>24</v>
      </c>
      <c r="L55" s="73" t="s">
        <v>1400</v>
      </c>
      <c r="M55" s="76" t="s">
        <v>1401</v>
      </c>
      <c r="N55" s="77" t="str">
        <f>HYPERLINK("https://drive.google.com/file/d/1Gnem7_zUqiK4Eq3CXPhSUQJSurDZgQiY/view?usp=drivesdk","54VVV2PRT2022")</f>
        <v>54VVV2PRT2022</v>
      </c>
      <c r="O55" s="73" t="s">
        <v>661</v>
      </c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</row>
    <row r="56">
      <c r="A56" s="72">
        <v>55.0</v>
      </c>
      <c r="B56" s="72" t="s">
        <v>1402</v>
      </c>
      <c r="C56" s="72" t="s">
        <v>1403</v>
      </c>
      <c r="D56" s="72" t="str">
        <f t="shared" si="1"/>
        <v>Rohit Pandey</v>
      </c>
      <c r="E56" s="72" t="s">
        <v>1404</v>
      </c>
      <c r="F56" s="73" t="s">
        <v>1180</v>
      </c>
      <c r="G56" s="73" t="s">
        <v>22</v>
      </c>
      <c r="H56" s="73">
        <v>2022.0</v>
      </c>
      <c r="I56" s="75" t="str">
        <f t="shared" si="2"/>
        <v>55VVV2PRT2022</v>
      </c>
      <c r="J56" s="54" t="s">
        <v>1181</v>
      </c>
      <c r="K56" s="5" t="s">
        <v>24</v>
      </c>
      <c r="L56" s="73" t="s">
        <v>1405</v>
      </c>
      <c r="M56" s="76" t="s">
        <v>1406</v>
      </c>
      <c r="N56" s="77" t="str">
        <f>HYPERLINK("https://drive.google.com/file/d/1eFkp8sGSdiPEeT6HgH6eX53BTEQtEALT/view?usp=drivesdk","55VVV2PRT2022")</f>
        <v>55VVV2PRT2022</v>
      </c>
      <c r="O56" s="73" t="s">
        <v>661</v>
      </c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</row>
    <row r="57">
      <c r="A57" s="72">
        <v>56.0</v>
      </c>
      <c r="B57" s="72" t="s">
        <v>1402</v>
      </c>
      <c r="C57" s="72" t="s">
        <v>1407</v>
      </c>
      <c r="D57" s="72" t="str">
        <f t="shared" si="1"/>
        <v>Rahul Pandey</v>
      </c>
      <c r="E57" s="72" t="s">
        <v>1408</v>
      </c>
      <c r="F57" s="73" t="s">
        <v>1180</v>
      </c>
      <c r="G57" s="73" t="s">
        <v>22</v>
      </c>
      <c r="H57" s="73">
        <v>2022.0</v>
      </c>
      <c r="I57" s="75" t="str">
        <f t="shared" si="2"/>
        <v>56VVV2PRT2022</v>
      </c>
      <c r="J57" s="54" t="s">
        <v>1181</v>
      </c>
      <c r="K57" s="5" t="s">
        <v>24</v>
      </c>
      <c r="L57" s="73" t="s">
        <v>1409</v>
      </c>
      <c r="M57" s="76" t="s">
        <v>1410</v>
      </c>
      <c r="N57" s="77" t="str">
        <f>HYPERLINK("https://drive.google.com/file/d/1j8Zj3OJxKt4GpfnzXSA8RuVkOCk91iaL/view?usp=drivesdk","56VVV2PRT2022")</f>
        <v>56VVV2PRT2022</v>
      </c>
      <c r="O57" s="73" t="s">
        <v>680</v>
      </c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</row>
    <row r="58">
      <c r="A58" s="72">
        <v>57.0</v>
      </c>
      <c r="B58" s="72" t="s">
        <v>1411</v>
      </c>
      <c r="C58" s="72" t="s">
        <v>1411</v>
      </c>
      <c r="D58" s="72" t="str">
        <f t="shared" si="1"/>
        <v>Naveen</v>
      </c>
      <c r="E58" s="72" t="s">
        <v>1412</v>
      </c>
      <c r="F58" s="73" t="s">
        <v>1180</v>
      </c>
      <c r="G58" s="73" t="s">
        <v>22</v>
      </c>
      <c r="H58" s="73">
        <v>2022.0</v>
      </c>
      <c r="I58" s="75" t="str">
        <f t="shared" si="2"/>
        <v>57VVV2PRT2022</v>
      </c>
      <c r="J58" s="54" t="s">
        <v>1181</v>
      </c>
      <c r="K58" s="5" t="s">
        <v>24</v>
      </c>
      <c r="L58" s="73" t="s">
        <v>1413</v>
      </c>
      <c r="M58" s="76" t="s">
        <v>1414</v>
      </c>
      <c r="N58" s="77" t="str">
        <f>HYPERLINK("https://drive.google.com/file/d/1vI19pjdJFHqiCZfB76r8cDmbAIi8wjj8/view?usp=drivesdk","57VVV2PRT2022")</f>
        <v>57VVV2PRT2022</v>
      </c>
      <c r="O58" s="73" t="s">
        <v>680</v>
      </c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</row>
    <row r="59">
      <c r="A59" s="72">
        <v>58.0</v>
      </c>
      <c r="B59" s="72" t="s">
        <v>1415</v>
      </c>
      <c r="C59" s="72" t="s">
        <v>1416</v>
      </c>
      <c r="D59" s="72" t="str">
        <f t="shared" si="1"/>
        <v>Siddanth Shetty</v>
      </c>
      <c r="E59" s="72" t="s">
        <v>1417</v>
      </c>
      <c r="F59" s="73" t="s">
        <v>1180</v>
      </c>
      <c r="G59" s="73" t="s">
        <v>22</v>
      </c>
      <c r="H59" s="73">
        <v>2022.0</v>
      </c>
      <c r="I59" s="75" t="str">
        <f t="shared" si="2"/>
        <v>58VVV2PRT2022</v>
      </c>
      <c r="J59" s="54" t="s">
        <v>1181</v>
      </c>
      <c r="K59" s="5" t="s">
        <v>24</v>
      </c>
      <c r="L59" s="73" t="s">
        <v>1418</v>
      </c>
      <c r="M59" s="76" t="s">
        <v>1419</v>
      </c>
      <c r="N59" s="77" t="str">
        <f>HYPERLINK("https://drive.google.com/file/d/1urHnSUF4OU24ugFaCDKlTid7dtcmpY0P/view?usp=drivesdk","58VVV2PRT2022")</f>
        <v>58VVV2PRT2022</v>
      </c>
      <c r="O59" s="73" t="s">
        <v>680</v>
      </c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</row>
    <row r="60">
      <c r="A60" s="72">
        <v>59.0</v>
      </c>
      <c r="B60" s="72" t="s">
        <v>1415</v>
      </c>
      <c r="C60" s="72" t="s">
        <v>1420</v>
      </c>
      <c r="D60" s="72" t="str">
        <f t="shared" si="1"/>
        <v>Priti Kumari</v>
      </c>
      <c r="E60" s="72" t="s">
        <v>1421</v>
      </c>
      <c r="F60" s="73" t="s">
        <v>1180</v>
      </c>
      <c r="G60" s="73" t="s">
        <v>22</v>
      </c>
      <c r="H60" s="73">
        <v>2022.0</v>
      </c>
      <c r="I60" s="75" t="str">
        <f t="shared" si="2"/>
        <v>59VVV2PRT2022</v>
      </c>
      <c r="J60" s="54" t="s">
        <v>1181</v>
      </c>
      <c r="K60" s="5" t="s">
        <v>24</v>
      </c>
      <c r="L60" s="73" t="s">
        <v>1422</v>
      </c>
      <c r="M60" s="76" t="s">
        <v>1423</v>
      </c>
      <c r="N60" s="77" t="str">
        <f>HYPERLINK("https://drive.google.com/file/d/1a4yrB57KEG4mDqIFf9L2x9J659szqtkR/view?usp=drivesdk","59VVV2PRT2022")</f>
        <v>59VVV2PRT2022</v>
      </c>
      <c r="O60" s="73" t="s">
        <v>680</v>
      </c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</row>
    <row r="61">
      <c r="A61" s="72">
        <v>60.0</v>
      </c>
      <c r="B61" s="72" t="s">
        <v>1424</v>
      </c>
      <c r="C61" s="72" t="s">
        <v>1425</v>
      </c>
      <c r="D61" s="72" t="str">
        <f t="shared" si="1"/>
        <v>Jayesh Singh</v>
      </c>
      <c r="E61" s="72" t="s">
        <v>1426</v>
      </c>
      <c r="F61" s="73" t="s">
        <v>1180</v>
      </c>
      <c r="G61" s="73" t="s">
        <v>22</v>
      </c>
      <c r="H61" s="73">
        <v>2022.0</v>
      </c>
      <c r="I61" s="75" t="str">
        <f t="shared" si="2"/>
        <v>60VVV2PRT2022</v>
      </c>
      <c r="J61" s="54" t="s">
        <v>1181</v>
      </c>
      <c r="K61" s="5" t="s">
        <v>24</v>
      </c>
      <c r="L61" s="73" t="s">
        <v>1427</v>
      </c>
      <c r="M61" s="76" t="s">
        <v>1428</v>
      </c>
      <c r="N61" s="77" t="str">
        <f>HYPERLINK("https://drive.google.com/file/d/1RdG9sHeOemi30vxwXShblmvZNAJo8pcM/view?usp=drivesdk","60VVV2PRT2022")</f>
        <v>60VVV2PRT2022</v>
      </c>
      <c r="O61" s="73" t="s">
        <v>680</v>
      </c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</row>
    <row r="62">
      <c r="A62" s="72">
        <v>61.0</v>
      </c>
      <c r="B62" s="72" t="s">
        <v>1429</v>
      </c>
      <c r="C62" s="72" t="s">
        <v>1430</v>
      </c>
      <c r="D62" s="72" t="str">
        <f t="shared" si="1"/>
        <v>Ritik Kumar Roy</v>
      </c>
      <c r="E62" s="72" t="s">
        <v>1431</v>
      </c>
      <c r="F62" s="73" t="s">
        <v>1180</v>
      </c>
      <c r="G62" s="73" t="s">
        <v>22</v>
      </c>
      <c r="H62" s="73">
        <v>2022.0</v>
      </c>
      <c r="I62" s="75" t="str">
        <f t="shared" si="2"/>
        <v>61VVV2PRT2022</v>
      </c>
      <c r="J62" s="54" t="s">
        <v>1181</v>
      </c>
      <c r="K62" s="5" t="s">
        <v>24</v>
      </c>
      <c r="L62" s="73" t="s">
        <v>1432</v>
      </c>
      <c r="M62" s="76" t="s">
        <v>1433</v>
      </c>
      <c r="N62" s="77" t="str">
        <f>HYPERLINK("https://drive.google.com/file/d/1zVrJMbdUqFguGk3PvoQhZ409Wd2GUE4j/view?usp=drivesdk","61VVV2PRT2022")</f>
        <v>61VVV2PRT2022</v>
      </c>
      <c r="O62" s="73" t="s">
        <v>680</v>
      </c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</row>
    <row r="63">
      <c r="A63" s="72">
        <v>62.0</v>
      </c>
      <c r="B63" s="72" t="s">
        <v>1434</v>
      </c>
      <c r="C63" s="72" t="s">
        <v>1434</v>
      </c>
      <c r="D63" s="72" t="str">
        <f t="shared" si="1"/>
        <v>Vikash Kumar</v>
      </c>
      <c r="E63" s="72" t="s">
        <v>1435</v>
      </c>
      <c r="F63" s="73" t="s">
        <v>1180</v>
      </c>
      <c r="G63" s="73" t="s">
        <v>22</v>
      </c>
      <c r="H63" s="73">
        <v>2022.0</v>
      </c>
      <c r="I63" s="75" t="str">
        <f t="shared" si="2"/>
        <v>62VVV2PRT2022</v>
      </c>
      <c r="J63" s="54" t="s">
        <v>1181</v>
      </c>
      <c r="K63" s="5" t="s">
        <v>24</v>
      </c>
      <c r="L63" s="73" t="s">
        <v>1436</v>
      </c>
      <c r="M63" s="76" t="s">
        <v>1437</v>
      </c>
      <c r="N63" s="77" t="str">
        <f>HYPERLINK("https://drive.google.com/file/d/12NA2Cqj_1jNy7JC9AZSNSK-dOT04RSb1/view?usp=drivesdk","62VVV2PRT2022")</f>
        <v>62VVV2PRT2022</v>
      </c>
      <c r="O63" s="73" t="s">
        <v>700</v>
      </c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</row>
    <row r="64">
      <c r="A64" s="72">
        <v>63.0</v>
      </c>
      <c r="B64" s="72" t="s">
        <v>1438</v>
      </c>
      <c r="C64" s="72" t="s">
        <v>1438</v>
      </c>
      <c r="D64" s="72" t="str">
        <f t="shared" si="1"/>
        <v>Arnav Goel</v>
      </c>
      <c r="E64" s="72" t="s">
        <v>1439</v>
      </c>
      <c r="F64" s="73" t="s">
        <v>1180</v>
      </c>
      <c r="G64" s="73" t="s">
        <v>22</v>
      </c>
      <c r="H64" s="73">
        <v>2022.0</v>
      </c>
      <c r="I64" s="75" t="str">
        <f t="shared" si="2"/>
        <v>63VVV2PRT2022</v>
      </c>
      <c r="J64" s="54" t="s">
        <v>1181</v>
      </c>
      <c r="K64" s="5" t="s">
        <v>24</v>
      </c>
      <c r="L64" s="73" t="s">
        <v>1440</v>
      </c>
      <c r="M64" s="76" t="s">
        <v>1441</v>
      </c>
      <c r="N64" s="77" t="str">
        <f>HYPERLINK("https://drive.google.com/file/d/10w83qn7I2InzaIPecUiLOerWtndk_UUD/view?usp=drivesdk","63VVV2PRT2022")</f>
        <v>63VVV2PRT2022</v>
      </c>
      <c r="O64" s="73" t="s">
        <v>700</v>
      </c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</row>
    <row r="65">
      <c r="A65" s="72">
        <v>64.0</v>
      </c>
      <c r="B65" s="72" t="s">
        <v>1438</v>
      </c>
      <c r="C65" s="72" t="s">
        <v>1442</v>
      </c>
      <c r="D65" s="72" t="str">
        <f t="shared" si="1"/>
        <v>Pranav Jain</v>
      </c>
      <c r="E65" s="72" t="s">
        <v>1443</v>
      </c>
      <c r="F65" s="73" t="s">
        <v>1180</v>
      </c>
      <c r="G65" s="73" t="s">
        <v>22</v>
      </c>
      <c r="H65" s="73">
        <v>2022.0</v>
      </c>
      <c r="I65" s="75" t="str">
        <f t="shared" si="2"/>
        <v>64VVV2PRT2022</v>
      </c>
      <c r="J65" s="54" t="s">
        <v>1181</v>
      </c>
      <c r="K65" s="5" t="s">
        <v>24</v>
      </c>
      <c r="L65" s="73" t="s">
        <v>1444</v>
      </c>
      <c r="M65" s="76" t="s">
        <v>1445</v>
      </c>
      <c r="N65" s="77" t="str">
        <f>HYPERLINK("https://drive.google.com/file/d/1iBa14598gulu3C-Cf1HQSiQaqEGYZN4D/view?usp=drivesdk","64VVV2PRT2022")</f>
        <v>64VVV2PRT2022</v>
      </c>
      <c r="O65" s="73" t="s">
        <v>700</v>
      </c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</row>
    <row r="66">
      <c r="A66" s="72">
        <v>65.0</v>
      </c>
      <c r="B66" s="72" t="s">
        <v>1446</v>
      </c>
      <c r="C66" s="72" t="s">
        <v>1446</v>
      </c>
      <c r="D66" s="72" t="str">
        <f t="shared" si="1"/>
        <v>Tushar Gupta</v>
      </c>
      <c r="E66" s="72" t="s">
        <v>1447</v>
      </c>
      <c r="F66" s="73" t="s">
        <v>1180</v>
      </c>
      <c r="G66" s="73" t="s">
        <v>22</v>
      </c>
      <c r="H66" s="73">
        <v>2022.0</v>
      </c>
      <c r="I66" s="75" t="str">
        <f t="shared" si="2"/>
        <v>65VVV2PRT2022</v>
      </c>
      <c r="J66" s="54" t="s">
        <v>1181</v>
      </c>
      <c r="K66" s="5" t="s">
        <v>24</v>
      </c>
      <c r="L66" s="73" t="s">
        <v>1448</v>
      </c>
      <c r="M66" s="76" t="s">
        <v>1449</v>
      </c>
      <c r="N66" s="77" t="str">
        <f>HYPERLINK("https://drive.google.com/file/d/1DUqKME7T01evX2ruinDLFqhDbjpRfHrs/view?usp=drivesdk","65VVV2PRT2022")</f>
        <v>65VVV2PRT2022</v>
      </c>
      <c r="O66" s="73" t="s">
        <v>700</v>
      </c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</row>
    <row r="67">
      <c r="A67" s="72">
        <v>66.0</v>
      </c>
      <c r="B67" s="72" t="s">
        <v>1450</v>
      </c>
      <c r="C67" s="72" t="s">
        <v>1451</v>
      </c>
      <c r="D67" s="72" t="str">
        <f t="shared" si="1"/>
        <v>Srini</v>
      </c>
      <c r="E67" s="72" t="s">
        <v>1452</v>
      </c>
      <c r="F67" s="73" t="s">
        <v>1180</v>
      </c>
      <c r="G67" s="73" t="s">
        <v>22</v>
      </c>
      <c r="H67" s="73">
        <v>2022.0</v>
      </c>
      <c r="I67" s="75" t="str">
        <f t="shared" si="2"/>
        <v>66VVV2PRT2022</v>
      </c>
      <c r="J67" s="54" t="s">
        <v>1181</v>
      </c>
      <c r="K67" s="5" t="s">
        <v>24</v>
      </c>
      <c r="L67" s="73" t="s">
        <v>1453</v>
      </c>
      <c r="M67" s="76" t="s">
        <v>1454</v>
      </c>
      <c r="N67" s="77" t="str">
        <f>HYPERLINK("https://drive.google.com/file/d/1N4zYB5PDKf8HqqE33HqlplbmOGha7vWE/view?usp=drivesdk","66VVV2PRT2022")</f>
        <v>66VVV2PRT2022</v>
      </c>
      <c r="O67" s="73" t="s">
        <v>724</v>
      </c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</row>
    <row r="68">
      <c r="A68" s="72">
        <v>67.0</v>
      </c>
      <c r="B68" s="72" t="s">
        <v>1455</v>
      </c>
      <c r="C68" s="72" t="s">
        <v>1455</v>
      </c>
      <c r="D68" s="72" t="str">
        <f t="shared" si="1"/>
        <v>Abhishek Anand</v>
      </c>
      <c r="E68" s="72" t="s">
        <v>1456</v>
      </c>
      <c r="F68" s="73" t="s">
        <v>1180</v>
      </c>
      <c r="G68" s="73" t="s">
        <v>22</v>
      </c>
      <c r="H68" s="73">
        <v>2022.0</v>
      </c>
      <c r="I68" s="75" t="str">
        <f t="shared" si="2"/>
        <v>67VVV2PRT2022</v>
      </c>
      <c r="J68" s="54" t="s">
        <v>1181</v>
      </c>
      <c r="K68" s="5" t="s">
        <v>24</v>
      </c>
      <c r="L68" s="73" t="s">
        <v>1457</v>
      </c>
      <c r="M68" s="76" t="s">
        <v>1458</v>
      </c>
      <c r="N68" s="77" t="str">
        <f>HYPERLINK("https://drive.google.com/file/d/1fOwWiauPucnRjuXMQCvvA6p6EdCtnGVQ/view?usp=drivesdk","67VVV2PRT2022")</f>
        <v>67VVV2PRT2022</v>
      </c>
      <c r="O68" s="73" t="s">
        <v>724</v>
      </c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</row>
    <row r="69">
      <c r="A69" s="72">
        <v>68.0</v>
      </c>
      <c r="B69" s="72" t="s">
        <v>1459</v>
      </c>
      <c r="C69" s="72" t="s">
        <v>1459</v>
      </c>
      <c r="D69" s="72" t="str">
        <f t="shared" si="1"/>
        <v>Sk Nasim Hossain</v>
      </c>
      <c r="E69" s="72" t="s">
        <v>1460</v>
      </c>
      <c r="F69" s="73" t="s">
        <v>1180</v>
      </c>
      <c r="G69" s="73" t="s">
        <v>22</v>
      </c>
      <c r="H69" s="73">
        <v>2022.0</v>
      </c>
      <c r="I69" s="75" t="str">
        <f t="shared" si="2"/>
        <v>68VVV2PRT2022</v>
      </c>
      <c r="J69" s="54" t="s">
        <v>1181</v>
      </c>
      <c r="K69" s="5" t="s">
        <v>24</v>
      </c>
      <c r="L69" s="73" t="s">
        <v>1461</v>
      </c>
      <c r="M69" s="76" t="s">
        <v>1462</v>
      </c>
      <c r="N69" s="77" t="str">
        <f>HYPERLINK("https://drive.google.com/file/d/1WGlm4JIs2FShT_zH_GQtwv_Ca216KM6C/view?usp=drivesdk","68VVV2PRT2022")</f>
        <v>68VVV2PRT2022</v>
      </c>
      <c r="O69" s="73" t="s">
        <v>724</v>
      </c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</row>
    <row r="70">
      <c r="A70" s="72">
        <v>69.0</v>
      </c>
      <c r="B70" s="72" t="s">
        <v>1463</v>
      </c>
      <c r="C70" s="72" t="s">
        <v>1463</v>
      </c>
      <c r="D70" s="72" t="str">
        <f t="shared" si="1"/>
        <v>Saksham Sharma</v>
      </c>
      <c r="E70" s="72" t="s">
        <v>1464</v>
      </c>
      <c r="F70" s="73" t="s">
        <v>1180</v>
      </c>
      <c r="G70" s="73" t="s">
        <v>22</v>
      </c>
      <c r="H70" s="73">
        <v>2022.0</v>
      </c>
      <c r="I70" s="75" t="str">
        <f t="shared" si="2"/>
        <v>69VVV2PRT2022</v>
      </c>
      <c r="J70" s="54" t="s">
        <v>1181</v>
      </c>
      <c r="K70" s="5" t="s">
        <v>24</v>
      </c>
      <c r="L70" s="73" t="s">
        <v>1465</v>
      </c>
      <c r="M70" s="76" t="s">
        <v>1466</v>
      </c>
      <c r="N70" s="77" t="str">
        <f>HYPERLINK("https://drive.google.com/file/d/1k_ICuZ6f6ogTkVjpNpbl_5ccoFQ6xfw5/view?usp=drivesdk","69VVV2PRT2022")</f>
        <v>69VVV2PRT2022</v>
      </c>
      <c r="O70" s="73" t="s">
        <v>724</v>
      </c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</row>
    <row r="71">
      <c r="A71" s="72">
        <v>70.0</v>
      </c>
      <c r="B71" s="72" t="s">
        <v>1467</v>
      </c>
      <c r="C71" s="72" t="s">
        <v>1468</v>
      </c>
      <c r="D71" s="72" t="str">
        <f t="shared" si="1"/>
        <v>Neha Thakre</v>
      </c>
      <c r="E71" s="72" t="s">
        <v>1469</v>
      </c>
      <c r="F71" s="73" t="s">
        <v>1180</v>
      </c>
      <c r="G71" s="73" t="s">
        <v>22</v>
      </c>
      <c r="H71" s="73">
        <v>2022.0</v>
      </c>
      <c r="I71" s="75" t="str">
        <f t="shared" si="2"/>
        <v>70VVV2PRT2022</v>
      </c>
      <c r="J71" s="54" t="s">
        <v>1181</v>
      </c>
      <c r="K71" s="5" t="s">
        <v>24</v>
      </c>
      <c r="L71" s="73" t="s">
        <v>1470</v>
      </c>
      <c r="M71" s="76" t="s">
        <v>1471</v>
      </c>
      <c r="N71" s="77" t="str">
        <f>HYPERLINK("https://drive.google.com/file/d/1iDv_raH4hed6nr5GihQNR84HO4fuBiPc/view?usp=drivesdk","70VVV2PRT2022")</f>
        <v>70VVV2PRT2022</v>
      </c>
      <c r="O71" s="73" t="s">
        <v>724</v>
      </c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</row>
    <row r="72">
      <c r="A72" s="72">
        <v>71.0</v>
      </c>
      <c r="B72" s="72" t="s">
        <v>1467</v>
      </c>
      <c r="C72" s="72" t="s">
        <v>1472</v>
      </c>
      <c r="D72" s="72" t="str">
        <f t="shared" si="1"/>
        <v>Mahak Kadhe</v>
      </c>
      <c r="E72" s="72" t="s">
        <v>1473</v>
      </c>
      <c r="F72" s="73" t="s">
        <v>1180</v>
      </c>
      <c r="G72" s="73" t="s">
        <v>22</v>
      </c>
      <c r="H72" s="73">
        <v>2022.0</v>
      </c>
      <c r="I72" s="75" t="str">
        <f t="shared" si="2"/>
        <v>71VVV2PRT2022</v>
      </c>
      <c r="J72" s="54" t="s">
        <v>1181</v>
      </c>
      <c r="K72" s="5" t="s">
        <v>24</v>
      </c>
      <c r="L72" s="73" t="s">
        <v>1474</v>
      </c>
      <c r="M72" s="76" t="s">
        <v>1475</v>
      </c>
      <c r="N72" s="77" t="str">
        <f>HYPERLINK("https://drive.google.com/file/d/1xWU8LTzko25cYDriPgxyCYIKGAT9Z4CA/view?usp=drivesdk","71VVV2PRT2022")</f>
        <v>71VVV2PRT2022</v>
      </c>
      <c r="O72" s="73" t="s">
        <v>724</v>
      </c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</row>
    <row r="73">
      <c r="A73" s="72">
        <v>72.0</v>
      </c>
      <c r="B73" s="72" t="s">
        <v>1476</v>
      </c>
      <c r="C73" s="72" t="s">
        <v>1476</v>
      </c>
      <c r="D73" s="72" t="str">
        <f t="shared" si="1"/>
        <v>Aman Shrivastava</v>
      </c>
      <c r="E73" s="72" t="s">
        <v>1477</v>
      </c>
      <c r="F73" s="73" t="s">
        <v>1180</v>
      </c>
      <c r="G73" s="73" t="s">
        <v>22</v>
      </c>
      <c r="H73" s="73">
        <v>2022.0</v>
      </c>
      <c r="I73" s="75" t="str">
        <f t="shared" si="2"/>
        <v>72VVV2PRT2022</v>
      </c>
      <c r="J73" s="54" t="s">
        <v>1181</v>
      </c>
      <c r="K73" s="5" t="s">
        <v>24</v>
      </c>
      <c r="L73" s="73" t="s">
        <v>1478</v>
      </c>
      <c r="M73" s="76" t="s">
        <v>1479</v>
      </c>
      <c r="N73" s="77" t="str">
        <f>HYPERLINK("https://drive.google.com/file/d/1cM4pZSLr9I1ZE_hzZkyCZuacgCeu8Oae/view?usp=drivesdk","72VVV2PRT2022")</f>
        <v>72VVV2PRT2022</v>
      </c>
      <c r="O73" s="73" t="s">
        <v>754</v>
      </c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</row>
    <row r="74">
      <c r="A74" s="72">
        <v>73.0</v>
      </c>
      <c r="B74" s="72" t="s">
        <v>1480</v>
      </c>
      <c r="C74" s="72" t="s">
        <v>1480</v>
      </c>
      <c r="D74" s="72" t="str">
        <f t="shared" si="1"/>
        <v>Nikita Jain</v>
      </c>
      <c r="E74" s="72" t="s">
        <v>1481</v>
      </c>
      <c r="F74" s="73" t="s">
        <v>1180</v>
      </c>
      <c r="G74" s="73" t="s">
        <v>22</v>
      </c>
      <c r="H74" s="73">
        <v>2022.0</v>
      </c>
      <c r="I74" s="75" t="str">
        <f t="shared" si="2"/>
        <v>73VVV2PRT2022</v>
      </c>
      <c r="J74" s="54" t="s">
        <v>1181</v>
      </c>
      <c r="K74" s="5" t="s">
        <v>24</v>
      </c>
      <c r="L74" s="73" t="s">
        <v>1482</v>
      </c>
      <c r="M74" s="76" t="s">
        <v>1483</v>
      </c>
      <c r="N74" s="77" t="str">
        <f>HYPERLINK("https://drive.google.com/file/d/1sBjf6M0NSiH_4mfhpP_EXT4D98W5APyd/view?usp=drivesdk","73VVV2PRT2022")</f>
        <v>73VVV2PRT2022</v>
      </c>
      <c r="O74" s="73" t="s">
        <v>754</v>
      </c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</row>
    <row r="75">
      <c r="A75" s="72">
        <v>74.0</v>
      </c>
      <c r="B75" s="72" t="s">
        <v>1484</v>
      </c>
      <c r="C75" s="72" t="s">
        <v>1484</v>
      </c>
      <c r="D75" s="72" t="str">
        <f t="shared" si="1"/>
        <v>Astha Varshney</v>
      </c>
      <c r="E75" s="72" t="s">
        <v>1485</v>
      </c>
      <c r="F75" s="73" t="s">
        <v>1180</v>
      </c>
      <c r="G75" s="73" t="s">
        <v>22</v>
      </c>
      <c r="H75" s="73">
        <v>2022.0</v>
      </c>
      <c r="I75" s="75" t="str">
        <f t="shared" si="2"/>
        <v>74VVV2PRT2022</v>
      </c>
      <c r="J75" s="54" t="s">
        <v>1181</v>
      </c>
      <c r="K75" s="5" t="s">
        <v>24</v>
      </c>
      <c r="L75" s="73" t="s">
        <v>1486</v>
      </c>
      <c r="M75" s="76" t="s">
        <v>1487</v>
      </c>
      <c r="N75" s="77" t="str">
        <f>HYPERLINK("https://drive.google.com/file/d/1BJUGwzcM3fwzUQKoOL9UIBP6YNzKGAuZ/view?usp=drivesdk","74VVV2PRT2022")</f>
        <v>74VVV2PRT2022</v>
      </c>
      <c r="O75" s="73" t="s">
        <v>754</v>
      </c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</row>
    <row r="76">
      <c r="A76" s="72">
        <v>75.0</v>
      </c>
      <c r="B76" s="72" t="s">
        <v>1488</v>
      </c>
      <c r="C76" s="72" t="s">
        <v>1488</v>
      </c>
      <c r="D76" s="72" t="str">
        <f t="shared" si="1"/>
        <v>Tini J Mercy</v>
      </c>
      <c r="E76" s="72" t="s">
        <v>1489</v>
      </c>
      <c r="F76" s="73" t="s">
        <v>1180</v>
      </c>
      <c r="G76" s="73" t="s">
        <v>22</v>
      </c>
      <c r="H76" s="73">
        <v>2022.0</v>
      </c>
      <c r="I76" s="75" t="str">
        <f t="shared" si="2"/>
        <v>75VVV2PRT2022</v>
      </c>
      <c r="J76" s="54" t="s">
        <v>1181</v>
      </c>
      <c r="K76" s="5" t="s">
        <v>24</v>
      </c>
      <c r="L76" s="73" t="s">
        <v>1490</v>
      </c>
      <c r="M76" s="76" t="s">
        <v>1491</v>
      </c>
      <c r="N76" s="77" t="str">
        <f>HYPERLINK("https://drive.google.com/file/d/1DRashWGfJnHgOoGCdQwouGbdDxAa2Zyg/view?usp=drivesdk","75VVV2PRT2022")</f>
        <v>75VVV2PRT2022</v>
      </c>
      <c r="O76" s="73" t="s">
        <v>754</v>
      </c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</row>
    <row r="77">
      <c r="A77" s="72">
        <v>76.0</v>
      </c>
      <c r="B77" s="72" t="s">
        <v>1492</v>
      </c>
      <c r="C77" s="72" t="s">
        <v>1492</v>
      </c>
      <c r="D77" s="72" t="str">
        <f t="shared" si="1"/>
        <v>Sashrika Surya</v>
      </c>
      <c r="E77" s="72" t="s">
        <v>1493</v>
      </c>
      <c r="F77" s="73" t="s">
        <v>1180</v>
      </c>
      <c r="G77" s="73" t="s">
        <v>22</v>
      </c>
      <c r="H77" s="73">
        <v>2022.0</v>
      </c>
      <c r="I77" s="75" t="str">
        <f t="shared" si="2"/>
        <v>76VVV2PRT2022</v>
      </c>
      <c r="J77" s="54" t="s">
        <v>1181</v>
      </c>
      <c r="K77" s="5" t="s">
        <v>24</v>
      </c>
      <c r="L77" s="73" t="s">
        <v>1494</v>
      </c>
      <c r="M77" s="76" t="s">
        <v>1495</v>
      </c>
      <c r="N77" s="77" t="str">
        <f>HYPERLINK("https://drive.google.com/file/d/14vihnCtloJUt5f6AkMe6WoLrYbrM6LnJ/view?usp=drivesdk","76VVV2PRT2022")</f>
        <v>76VVV2PRT2022</v>
      </c>
      <c r="O77" s="73" t="s">
        <v>754</v>
      </c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</row>
    <row r="78">
      <c r="A78" s="72">
        <v>77.0</v>
      </c>
      <c r="B78" s="72" t="s">
        <v>1496</v>
      </c>
      <c r="C78" s="72" t="s">
        <v>1496</v>
      </c>
      <c r="D78" s="72" t="str">
        <f t="shared" si="1"/>
        <v>Kirtee Jamdade</v>
      </c>
      <c r="E78" s="72" t="s">
        <v>1497</v>
      </c>
      <c r="F78" s="73" t="s">
        <v>1180</v>
      </c>
      <c r="G78" s="73" t="s">
        <v>22</v>
      </c>
      <c r="H78" s="73">
        <v>2022.0</v>
      </c>
      <c r="I78" s="75" t="str">
        <f t="shared" si="2"/>
        <v>77VVV2PRT2022</v>
      </c>
      <c r="J78" s="54" t="s">
        <v>1181</v>
      </c>
      <c r="K78" s="5" t="s">
        <v>24</v>
      </c>
      <c r="L78" s="73" t="s">
        <v>1498</v>
      </c>
      <c r="M78" s="76" t="s">
        <v>1499</v>
      </c>
      <c r="N78" s="77" t="str">
        <f>HYPERLINK("https://drive.google.com/file/d/1OVbOyfU453gYceuxJ7QmG-91BpgTfzxS/view?usp=drivesdk","77VVV2PRT2022")</f>
        <v>77VVV2PRT2022</v>
      </c>
      <c r="O78" s="73" t="s">
        <v>754</v>
      </c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</row>
    <row r="79">
      <c r="A79" s="72">
        <v>78.0</v>
      </c>
      <c r="B79" s="72" t="s">
        <v>1500</v>
      </c>
      <c r="C79" s="72" t="s">
        <v>1501</v>
      </c>
      <c r="D79" s="72" t="str">
        <f t="shared" si="1"/>
        <v>Sakthi Vel</v>
      </c>
      <c r="E79" s="72" t="s">
        <v>1502</v>
      </c>
      <c r="F79" s="73" t="s">
        <v>1180</v>
      </c>
      <c r="G79" s="73" t="s">
        <v>22</v>
      </c>
      <c r="H79" s="73">
        <v>2022.0</v>
      </c>
      <c r="I79" s="75" t="str">
        <f t="shared" si="2"/>
        <v>78VVV2PRT2022</v>
      </c>
      <c r="J79" s="54" t="s">
        <v>1181</v>
      </c>
      <c r="K79" s="5" t="s">
        <v>24</v>
      </c>
      <c r="L79" s="73" t="s">
        <v>1503</v>
      </c>
      <c r="M79" s="76" t="s">
        <v>1504</v>
      </c>
      <c r="N79" s="77" t="str">
        <f>HYPERLINK("https://drive.google.com/file/d/13qQwkmto0x_4C5XMtE5g2ye9QJpbN_6m/view?usp=drivesdk","78VVV2PRT2022")</f>
        <v>78VVV2PRT2022</v>
      </c>
      <c r="O79" s="73" t="s">
        <v>777</v>
      </c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</row>
    <row r="80">
      <c r="A80" s="72">
        <v>79.0</v>
      </c>
      <c r="B80" s="72" t="s">
        <v>1500</v>
      </c>
      <c r="C80" s="72" t="s">
        <v>1505</v>
      </c>
      <c r="D80" s="72" t="str">
        <f t="shared" si="1"/>
        <v>Ramannamalai Rm</v>
      </c>
      <c r="E80" s="72" t="s">
        <v>1506</v>
      </c>
      <c r="F80" s="73" t="s">
        <v>1180</v>
      </c>
      <c r="G80" s="73" t="s">
        <v>22</v>
      </c>
      <c r="H80" s="73">
        <v>2022.0</v>
      </c>
      <c r="I80" s="75" t="str">
        <f t="shared" si="2"/>
        <v>79VVV2PRT2022</v>
      </c>
      <c r="J80" s="54" t="s">
        <v>1181</v>
      </c>
      <c r="K80" s="5" t="s">
        <v>24</v>
      </c>
      <c r="L80" s="73" t="s">
        <v>1507</v>
      </c>
      <c r="M80" s="76" t="s">
        <v>1508</v>
      </c>
      <c r="N80" s="77" t="str">
        <f>HYPERLINK("https://drive.google.com/file/d/1M2BZPN-jwPIZCZKNMX5i02wQpRfpKwPd/view?usp=drivesdk","79VVV2PRT2022")</f>
        <v>79VVV2PRT2022</v>
      </c>
      <c r="O80" s="73" t="s">
        <v>777</v>
      </c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</row>
    <row r="81">
      <c r="A81" s="72">
        <v>80.0</v>
      </c>
      <c r="B81" s="72" t="s">
        <v>1509</v>
      </c>
      <c r="C81" s="72" t="s">
        <v>1510</v>
      </c>
      <c r="D81" s="72" t="str">
        <f t="shared" si="1"/>
        <v>Deepan S</v>
      </c>
      <c r="E81" s="72" t="s">
        <v>1511</v>
      </c>
      <c r="F81" s="73" t="s">
        <v>1180</v>
      </c>
      <c r="G81" s="73" t="s">
        <v>22</v>
      </c>
      <c r="H81" s="73">
        <v>2022.0</v>
      </c>
      <c r="I81" s="75" t="str">
        <f t="shared" si="2"/>
        <v>80VVV2PRT2022</v>
      </c>
      <c r="J81" s="54" t="s">
        <v>1181</v>
      </c>
      <c r="K81" s="5" t="s">
        <v>24</v>
      </c>
      <c r="L81" s="73" t="s">
        <v>1512</v>
      </c>
      <c r="M81" s="55" t="s">
        <v>1513</v>
      </c>
      <c r="N81" s="77" t="str">
        <f>HYPERLINK("https://drive.google.com/file/d/17ZvbSAHrZMsle7is1UDQLB9hUMDOLjFD/view?usp=drivesdk","80VVV2PRT2022")</f>
        <v>80VVV2PRT2022</v>
      </c>
      <c r="O81" s="73" t="s">
        <v>777</v>
      </c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</row>
    <row r="82">
      <c r="A82" s="72">
        <v>81.0</v>
      </c>
      <c r="B82" s="72" t="s">
        <v>1514</v>
      </c>
      <c r="C82" s="72" t="s">
        <v>1514</v>
      </c>
      <c r="D82" s="72" t="str">
        <f t="shared" si="1"/>
        <v>Sethuram B</v>
      </c>
      <c r="E82" s="72" t="s">
        <v>1515</v>
      </c>
      <c r="F82" s="73" t="s">
        <v>1180</v>
      </c>
      <c r="G82" s="73" t="s">
        <v>22</v>
      </c>
      <c r="H82" s="73">
        <v>2022.0</v>
      </c>
      <c r="I82" s="75" t="str">
        <f t="shared" si="2"/>
        <v>81VVV2PRT2022</v>
      </c>
      <c r="J82" s="54" t="s">
        <v>1181</v>
      </c>
      <c r="K82" s="5" t="s">
        <v>24</v>
      </c>
      <c r="L82" s="73" t="s">
        <v>1516</v>
      </c>
      <c r="M82" s="55" t="s">
        <v>1517</v>
      </c>
      <c r="N82" s="77" t="str">
        <f>HYPERLINK("https://drive.google.com/file/d/12Om8MY0zOHloaKutjkYpODCCLwfCTw_Z/view?usp=drivesdk","81VVV2PRT2022")</f>
        <v>81VVV2PRT2022</v>
      </c>
      <c r="O82" s="73" t="s">
        <v>777</v>
      </c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</row>
    <row r="83">
      <c r="A83" s="72">
        <v>82.0</v>
      </c>
      <c r="B83" s="72" t="s">
        <v>1518</v>
      </c>
      <c r="C83" s="72" t="s">
        <v>1518</v>
      </c>
      <c r="D83" s="72" t="str">
        <f t="shared" si="1"/>
        <v>Teenu Aswal</v>
      </c>
      <c r="E83" s="72" t="s">
        <v>1519</v>
      </c>
      <c r="F83" s="73" t="s">
        <v>1180</v>
      </c>
      <c r="G83" s="73" t="s">
        <v>22</v>
      </c>
      <c r="H83" s="73">
        <v>2022.0</v>
      </c>
      <c r="I83" s="75" t="str">
        <f t="shared" si="2"/>
        <v>82VVV2PRT2022</v>
      </c>
      <c r="J83" s="54" t="s">
        <v>1181</v>
      </c>
      <c r="K83" s="5" t="s">
        <v>24</v>
      </c>
      <c r="L83" s="73" t="s">
        <v>1520</v>
      </c>
      <c r="M83" s="55" t="s">
        <v>1521</v>
      </c>
      <c r="N83" s="77" t="str">
        <f>HYPERLINK("https://drive.google.com/file/d/1hrM0BZP9PtMFVkbJFjIAKoN6f6XfcY5x/view?usp=drivesdk","82VVV2PRT2022")</f>
        <v>82VVV2PRT2022</v>
      </c>
      <c r="O83" s="73" t="s">
        <v>777</v>
      </c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</row>
    <row r="84">
      <c r="A84" s="72">
        <v>83.0</v>
      </c>
      <c r="B84" s="72" t="s">
        <v>1522</v>
      </c>
      <c r="C84" s="72" t="s">
        <v>1522</v>
      </c>
      <c r="D84" s="72" t="str">
        <f t="shared" si="1"/>
        <v>Simanta Rajbangshi</v>
      </c>
      <c r="E84" s="72" t="s">
        <v>1523</v>
      </c>
      <c r="F84" s="73" t="s">
        <v>1180</v>
      </c>
      <c r="G84" s="73" t="s">
        <v>22</v>
      </c>
      <c r="H84" s="73">
        <v>2022.0</v>
      </c>
      <c r="I84" s="75" t="str">
        <f t="shared" si="2"/>
        <v>83VVV2PRT2022</v>
      </c>
      <c r="J84" s="54" t="s">
        <v>1181</v>
      </c>
      <c r="K84" s="5" t="s">
        <v>24</v>
      </c>
      <c r="L84" s="73" t="s">
        <v>1524</v>
      </c>
      <c r="M84" s="55" t="s">
        <v>1525</v>
      </c>
      <c r="N84" s="77" t="str">
        <f>HYPERLINK("https://drive.google.com/file/d/1CSHkKhRi5-OZwSD3m07GBv-IsHPZg0sx/view?usp=drivesdk","83VVV2PRT2022")</f>
        <v>83VVV2PRT2022</v>
      </c>
      <c r="O84" s="73" t="s">
        <v>777</v>
      </c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</row>
    <row r="85">
      <c r="A85" s="72">
        <v>84.0</v>
      </c>
      <c r="B85" s="72" t="s">
        <v>1526</v>
      </c>
      <c r="C85" s="72" t="s">
        <v>1526</v>
      </c>
      <c r="D85" s="72" t="str">
        <f t="shared" si="1"/>
        <v>Yuvaraj S</v>
      </c>
      <c r="E85" s="72" t="s">
        <v>1527</v>
      </c>
      <c r="F85" s="73" t="s">
        <v>1180</v>
      </c>
      <c r="G85" s="73" t="s">
        <v>22</v>
      </c>
      <c r="H85" s="73">
        <v>2022.0</v>
      </c>
      <c r="I85" s="75" t="str">
        <f t="shared" si="2"/>
        <v>84VVV2PRT2022</v>
      </c>
      <c r="J85" s="54" t="s">
        <v>1181</v>
      </c>
      <c r="K85" s="5" t="s">
        <v>24</v>
      </c>
      <c r="L85" s="73" t="s">
        <v>1528</v>
      </c>
      <c r="M85" s="55" t="s">
        <v>1529</v>
      </c>
      <c r="N85" s="77" t="str">
        <f>HYPERLINK("https://drive.google.com/file/d/1JUWPptmIf-AfPvOawBCZsza3jkZ0AAKQ/view?usp=drivesdk","84VVV2PRT2022")</f>
        <v>84VVV2PRT2022</v>
      </c>
      <c r="O85" s="73" t="s">
        <v>804</v>
      </c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</row>
    <row r="86">
      <c r="A86" s="72">
        <v>85.0</v>
      </c>
      <c r="B86" s="72" t="s">
        <v>1526</v>
      </c>
      <c r="C86" s="72" t="s">
        <v>1530</v>
      </c>
      <c r="D86" s="72" t="str">
        <f t="shared" si="1"/>
        <v>Arun Karthik R</v>
      </c>
      <c r="E86" s="72" t="s">
        <v>1531</v>
      </c>
      <c r="F86" s="73" t="s">
        <v>1180</v>
      </c>
      <c r="G86" s="73" t="s">
        <v>22</v>
      </c>
      <c r="H86" s="73">
        <v>2022.0</v>
      </c>
      <c r="I86" s="75" t="str">
        <f t="shared" si="2"/>
        <v>85VVV2PRT2022</v>
      </c>
      <c r="J86" s="54" t="s">
        <v>1181</v>
      </c>
      <c r="K86" s="5" t="s">
        <v>24</v>
      </c>
      <c r="L86" s="73" t="s">
        <v>1532</v>
      </c>
      <c r="M86" s="55" t="s">
        <v>1533</v>
      </c>
      <c r="N86" s="77" t="str">
        <f>HYPERLINK("https://drive.google.com/file/d/1sLcvNUcF3boKwFlX_v_JNh3nuJeFUAbh/view?usp=drivesdk","85VVV2PRT2022")</f>
        <v>85VVV2PRT2022</v>
      </c>
      <c r="O86" s="73" t="s">
        <v>804</v>
      </c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</row>
    <row r="87">
      <c r="A87" s="72">
        <v>86.0</v>
      </c>
      <c r="B87" s="72" t="s">
        <v>420</v>
      </c>
      <c r="C87" s="72" t="s">
        <v>420</v>
      </c>
      <c r="D87" s="72" t="str">
        <f t="shared" si="1"/>
        <v>Sarthak Gupta</v>
      </c>
      <c r="E87" s="72" t="s">
        <v>1534</v>
      </c>
      <c r="F87" s="73" t="s">
        <v>1180</v>
      </c>
      <c r="G87" s="73" t="s">
        <v>22</v>
      </c>
      <c r="H87" s="73">
        <v>2022.0</v>
      </c>
      <c r="I87" s="75" t="str">
        <f t="shared" si="2"/>
        <v>86VVV2PRT2022</v>
      </c>
      <c r="J87" s="54" t="s">
        <v>1181</v>
      </c>
      <c r="K87" s="5" t="s">
        <v>24</v>
      </c>
      <c r="L87" s="73" t="s">
        <v>1535</v>
      </c>
      <c r="M87" s="55" t="s">
        <v>1536</v>
      </c>
      <c r="N87" s="77" t="str">
        <f>HYPERLINK("https://drive.google.com/file/d/1TYkPPIFjvRe7W8Q_r45O5biORoGzU89Z/view?usp=drivesdk","86VVV2PRT2022")</f>
        <v>86VVV2PRT2022</v>
      </c>
      <c r="O87" s="73" t="s">
        <v>804</v>
      </c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</row>
    <row r="88">
      <c r="A88" s="72">
        <v>87.0</v>
      </c>
      <c r="B88" s="72" t="s">
        <v>1537</v>
      </c>
      <c r="C88" s="72" t="s">
        <v>1537</v>
      </c>
      <c r="D88" s="72" t="str">
        <f t="shared" si="1"/>
        <v>Rithwik Satya</v>
      </c>
      <c r="E88" s="72" t="s">
        <v>1538</v>
      </c>
      <c r="F88" s="73" t="s">
        <v>1180</v>
      </c>
      <c r="G88" s="73" t="s">
        <v>22</v>
      </c>
      <c r="H88" s="73">
        <v>2022.0</v>
      </c>
      <c r="I88" s="75" t="str">
        <f t="shared" si="2"/>
        <v>87VVV2PRT2022</v>
      </c>
      <c r="J88" s="54" t="s">
        <v>1181</v>
      </c>
      <c r="K88" s="5" t="s">
        <v>24</v>
      </c>
      <c r="L88" s="73" t="s">
        <v>1539</v>
      </c>
      <c r="M88" s="55" t="s">
        <v>1540</v>
      </c>
      <c r="N88" s="77" t="str">
        <f>HYPERLINK("https://drive.google.com/file/d/1xfC9UsWu7tE3eBvoRt9dIX1gL6Z215it/view?usp=drivesdk","87VVV2PRT2022")</f>
        <v>87VVV2PRT2022</v>
      </c>
      <c r="O88" s="73" t="s">
        <v>804</v>
      </c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</row>
    <row r="89">
      <c r="A89" s="72">
        <v>88.0</v>
      </c>
      <c r="B89" s="72" t="s">
        <v>1541</v>
      </c>
      <c r="C89" s="72" t="s">
        <v>1541</v>
      </c>
      <c r="D89" s="72" t="str">
        <f t="shared" si="1"/>
        <v>Chris Ligori M</v>
      </c>
      <c r="E89" s="72" t="s">
        <v>1542</v>
      </c>
      <c r="F89" s="73" t="s">
        <v>1180</v>
      </c>
      <c r="G89" s="73" t="s">
        <v>22</v>
      </c>
      <c r="H89" s="73">
        <v>2022.0</v>
      </c>
      <c r="I89" s="75" t="str">
        <f t="shared" si="2"/>
        <v>88VVV2PRT2022</v>
      </c>
      <c r="J89" s="54" t="s">
        <v>1181</v>
      </c>
      <c r="K89" s="5" t="s">
        <v>24</v>
      </c>
      <c r="L89" s="73" t="s">
        <v>1543</v>
      </c>
      <c r="M89" s="55" t="s">
        <v>1544</v>
      </c>
      <c r="N89" s="77" t="str">
        <f>HYPERLINK("https://drive.google.com/file/d/1OXBBQ2JNnM1fvugHhX27DUfrJ6w1PY3D/view?usp=drivesdk","88VVV2PRT2022")</f>
        <v>88VVV2PRT2022</v>
      </c>
      <c r="O89" s="73" t="s">
        <v>804</v>
      </c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</row>
    <row r="90">
      <c r="A90" s="72">
        <v>89.0</v>
      </c>
      <c r="B90" s="72" t="s">
        <v>1545</v>
      </c>
      <c r="C90" s="72" t="s">
        <v>1545</v>
      </c>
      <c r="D90" s="72" t="str">
        <f t="shared" si="1"/>
        <v>Keerthana S</v>
      </c>
      <c r="E90" s="72" t="s">
        <v>1546</v>
      </c>
      <c r="F90" s="73" t="s">
        <v>1180</v>
      </c>
      <c r="G90" s="73" t="s">
        <v>22</v>
      </c>
      <c r="H90" s="73">
        <v>2022.0</v>
      </c>
      <c r="I90" s="75" t="str">
        <f t="shared" si="2"/>
        <v>89VVV2PRT2022</v>
      </c>
      <c r="J90" s="54" t="s">
        <v>1181</v>
      </c>
      <c r="K90" s="5" t="s">
        <v>24</v>
      </c>
      <c r="L90" s="73" t="s">
        <v>1547</v>
      </c>
      <c r="M90" s="55" t="s">
        <v>1548</v>
      </c>
      <c r="N90" s="77" t="str">
        <f>HYPERLINK("https://drive.google.com/file/d/1jf8Eh4W6zbM5fHj2iBwxUho1jaAS2yei/view?usp=drivesdk","89VVV2PRT2022")</f>
        <v>89VVV2PRT2022</v>
      </c>
      <c r="O90" s="73" t="s">
        <v>804</v>
      </c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</row>
    <row r="91">
      <c r="A91" s="72">
        <v>90.0</v>
      </c>
      <c r="B91" s="72" t="s">
        <v>1549</v>
      </c>
      <c r="C91" s="72" t="s">
        <v>1549</v>
      </c>
      <c r="D91" s="72" t="str">
        <f t="shared" si="1"/>
        <v>Vimalchandar P K</v>
      </c>
      <c r="E91" s="72" t="s">
        <v>1550</v>
      </c>
      <c r="F91" s="73" t="s">
        <v>1180</v>
      </c>
      <c r="G91" s="73" t="s">
        <v>22</v>
      </c>
      <c r="H91" s="73">
        <v>2022.0</v>
      </c>
      <c r="I91" s="75" t="str">
        <f t="shared" si="2"/>
        <v>90VVV2PRT2022</v>
      </c>
      <c r="J91" s="54" t="s">
        <v>1181</v>
      </c>
      <c r="K91" s="5" t="s">
        <v>24</v>
      </c>
      <c r="L91" s="73" t="s">
        <v>1551</v>
      </c>
      <c r="M91" s="55" t="s">
        <v>1552</v>
      </c>
      <c r="N91" s="77" t="str">
        <f>HYPERLINK("https://drive.google.com/file/d/1DFxRDs3hERsxNsUWe9_ees8SJvPHGqOl/view?usp=drivesdk","90VVV2PRT2022")</f>
        <v>90VVV2PRT2022</v>
      </c>
      <c r="O91" s="73" t="s">
        <v>821</v>
      </c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</row>
    <row r="92">
      <c r="A92" s="72">
        <v>91.0</v>
      </c>
      <c r="B92" s="72" t="s">
        <v>1553</v>
      </c>
      <c r="C92" s="72" t="s">
        <v>1553</v>
      </c>
      <c r="D92" s="72" t="str">
        <f t="shared" si="1"/>
        <v>Prajnan Karmakar</v>
      </c>
      <c r="E92" s="72" t="s">
        <v>1554</v>
      </c>
      <c r="F92" s="73" t="s">
        <v>1180</v>
      </c>
      <c r="G92" s="73" t="s">
        <v>22</v>
      </c>
      <c r="H92" s="73">
        <v>2022.0</v>
      </c>
      <c r="I92" s="75" t="str">
        <f t="shared" si="2"/>
        <v>91VVV2PRT2022</v>
      </c>
      <c r="J92" s="54" t="s">
        <v>1181</v>
      </c>
      <c r="K92" s="5" t="s">
        <v>24</v>
      </c>
      <c r="L92" s="73" t="s">
        <v>1555</v>
      </c>
      <c r="M92" s="55" t="s">
        <v>1556</v>
      </c>
      <c r="N92" s="77" t="str">
        <f>HYPERLINK("https://drive.google.com/file/d/1GmOqdqsDEk1vUkmvOB4oEbZi4hE77cfa/view?usp=drivesdk","91VVV2PRT2022")</f>
        <v>91VVV2PRT2022</v>
      </c>
      <c r="O92" s="73" t="s">
        <v>821</v>
      </c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</row>
    <row r="93">
      <c r="A93" s="72">
        <v>92.0</v>
      </c>
      <c r="B93" s="72" t="s">
        <v>1557</v>
      </c>
      <c r="C93" s="72" t="s">
        <v>1557</v>
      </c>
      <c r="D93" s="72" t="str">
        <f t="shared" si="1"/>
        <v>Rohini</v>
      </c>
      <c r="E93" s="72" t="s">
        <v>1558</v>
      </c>
      <c r="F93" s="73" t="s">
        <v>1180</v>
      </c>
      <c r="G93" s="73" t="s">
        <v>22</v>
      </c>
      <c r="H93" s="73">
        <v>2022.0</v>
      </c>
      <c r="I93" s="75" t="str">
        <f t="shared" si="2"/>
        <v>92VVV2PRT2022</v>
      </c>
      <c r="J93" s="54" t="s">
        <v>1181</v>
      </c>
      <c r="K93" s="5" t="s">
        <v>24</v>
      </c>
      <c r="L93" s="73" t="s">
        <v>1559</v>
      </c>
      <c r="M93" s="55" t="s">
        <v>1560</v>
      </c>
      <c r="N93" s="77" t="str">
        <f>HYPERLINK("https://drive.google.com/file/d/1fCTsPYz1Ue3uuesKhFP5xYHIEPrp4a5H/view?usp=drivesdk","92VVV2PRT2022")</f>
        <v>92VVV2PRT2022</v>
      </c>
      <c r="O93" s="73" t="s">
        <v>821</v>
      </c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</row>
    <row r="94">
      <c r="A94" s="72">
        <v>93.0</v>
      </c>
      <c r="B94" s="72" t="s">
        <v>1557</v>
      </c>
      <c r="C94" s="72" t="s">
        <v>1058</v>
      </c>
      <c r="D94" s="72" t="str">
        <f t="shared" si="1"/>
        <v>Shreya</v>
      </c>
      <c r="E94" s="72" t="s">
        <v>1561</v>
      </c>
      <c r="F94" s="73" t="s">
        <v>1180</v>
      </c>
      <c r="G94" s="73" t="s">
        <v>22</v>
      </c>
      <c r="H94" s="73">
        <v>2022.0</v>
      </c>
      <c r="I94" s="75" t="str">
        <f t="shared" si="2"/>
        <v>93VVV2PRT2022</v>
      </c>
      <c r="J94" s="54" t="s">
        <v>1181</v>
      </c>
      <c r="K94" s="5" t="s">
        <v>24</v>
      </c>
      <c r="L94" s="73" t="s">
        <v>1562</v>
      </c>
      <c r="M94" s="55" t="s">
        <v>1563</v>
      </c>
      <c r="N94" s="77" t="str">
        <f>HYPERLINK("https://drive.google.com/file/d/1o0NRH4h8eB-IPFgnxS8ZC7xwO-BmfX1o/view?usp=drivesdk","93VVV2PRT2022")</f>
        <v>93VVV2PRT2022</v>
      </c>
      <c r="O94" s="73" t="s">
        <v>821</v>
      </c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</row>
    <row r="95">
      <c r="A95" s="72">
        <v>94.0</v>
      </c>
      <c r="B95" s="72" t="s">
        <v>1564</v>
      </c>
      <c r="C95" s="72" t="s">
        <v>1565</v>
      </c>
      <c r="D95" s="72" t="str">
        <f t="shared" si="1"/>
        <v>Harini S</v>
      </c>
      <c r="E95" s="72" t="s">
        <v>1566</v>
      </c>
      <c r="F95" s="73" t="s">
        <v>1180</v>
      </c>
      <c r="G95" s="73" t="s">
        <v>22</v>
      </c>
      <c r="H95" s="73">
        <v>2022.0</v>
      </c>
      <c r="I95" s="75" t="str">
        <f t="shared" si="2"/>
        <v>94VVV2PRT2022</v>
      </c>
      <c r="J95" s="54" t="s">
        <v>1181</v>
      </c>
      <c r="K95" s="5" t="s">
        <v>24</v>
      </c>
      <c r="L95" s="73" t="s">
        <v>1567</v>
      </c>
      <c r="M95" s="55" t="s">
        <v>1568</v>
      </c>
      <c r="N95" s="77" t="str">
        <f>HYPERLINK("https://drive.google.com/file/d/1sfp4mlZZOHrZTww_Uxq0oxsVGz_k4Ph6/view?usp=drivesdk","94VVV2PRT2022")</f>
        <v>94VVV2PRT2022</v>
      </c>
      <c r="O95" s="73" t="s">
        <v>848</v>
      </c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</row>
    <row r="96">
      <c r="A96" s="72">
        <v>95.0</v>
      </c>
      <c r="B96" s="72" t="s">
        <v>1564</v>
      </c>
      <c r="C96" s="72" t="s">
        <v>1569</v>
      </c>
      <c r="D96" s="72" t="str">
        <f t="shared" si="1"/>
        <v>Dharshini R</v>
      </c>
      <c r="E96" s="72" t="s">
        <v>1570</v>
      </c>
      <c r="F96" s="73" t="s">
        <v>1180</v>
      </c>
      <c r="G96" s="73" t="s">
        <v>22</v>
      </c>
      <c r="H96" s="73">
        <v>2022.0</v>
      </c>
      <c r="I96" s="75" t="str">
        <f t="shared" si="2"/>
        <v>95VVV2PRT2022</v>
      </c>
      <c r="J96" s="54" t="s">
        <v>1181</v>
      </c>
      <c r="K96" s="5" t="s">
        <v>24</v>
      </c>
      <c r="L96" s="73" t="s">
        <v>1571</v>
      </c>
      <c r="M96" s="55" t="s">
        <v>1572</v>
      </c>
      <c r="N96" s="77" t="str">
        <f>HYPERLINK("https://drive.google.com/file/d/1bpmPUWkab1_qWy00nch1Nnu_22x_XqPQ/view?usp=drivesdk","95VVV2PRT2022")</f>
        <v>95VVV2PRT2022</v>
      </c>
      <c r="O96" s="73" t="s">
        <v>848</v>
      </c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</row>
    <row r="97">
      <c r="A97" s="72">
        <v>96.0</v>
      </c>
      <c r="B97" s="72" t="s">
        <v>1573</v>
      </c>
      <c r="C97" s="72" t="s">
        <v>1574</v>
      </c>
      <c r="D97" s="72" t="str">
        <f t="shared" si="1"/>
        <v>Srishati Chaubey</v>
      </c>
      <c r="E97" s="72" t="s">
        <v>1575</v>
      </c>
      <c r="F97" s="73" t="s">
        <v>1180</v>
      </c>
      <c r="G97" s="73" t="s">
        <v>22</v>
      </c>
      <c r="H97" s="73">
        <v>2022.0</v>
      </c>
      <c r="I97" s="75" t="str">
        <f t="shared" si="2"/>
        <v>96VVV2PRT2022</v>
      </c>
      <c r="J97" s="54" t="s">
        <v>1181</v>
      </c>
      <c r="K97" s="5" t="s">
        <v>24</v>
      </c>
      <c r="L97" s="73" t="s">
        <v>1576</v>
      </c>
      <c r="M97" s="55" t="s">
        <v>1577</v>
      </c>
      <c r="N97" s="77" t="str">
        <f>HYPERLINK("https://drive.google.com/file/d/1SFHuqdZgilivtGcJgNFkPb5Hg4lCHbux/view?usp=drivesdk","96VVV2PRT2022")</f>
        <v>96VVV2PRT2022</v>
      </c>
      <c r="O97" s="73" t="s">
        <v>848</v>
      </c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</row>
    <row r="98">
      <c r="A98" s="72">
        <v>97.0</v>
      </c>
      <c r="B98" s="72" t="s">
        <v>1573</v>
      </c>
      <c r="C98" s="72" t="s">
        <v>1578</v>
      </c>
      <c r="D98" s="72" t="str">
        <f t="shared" si="1"/>
        <v>Sonali Singh</v>
      </c>
      <c r="E98" s="72" t="s">
        <v>1579</v>
      </c>
      <c r="F98" s="73" t="s">
        <v>1180</v>
      </c>
      <c r="G98" s="73" t="s">
        <v>22</v>
      </c>
      <c r="H98" s="73">
        <v>2022.0</v>
      </c>
      <c r="I98" s="75" t="str">
        <f t="shared" si="2"/>
        <v>97VVV2PRT2022</v>
      </c>
      <c r="J98" s="54" t="s">
        <v>1181</v>
      </c>
      <c r="K98" s="5" t="s">
        <v>24</v>
      </c>
      <c r="L98" s="73" t="s">
        <v>1580</v>
      </c>
      <c r="M98" s="55" t="s">
        <v>1581</v>
      </c>
      <c r="N98" s="77" t="str">
        <f>HYPERLINK("https://drive.google.com/file/d/1kJGtaYsW_fQhTAJf2WnEmierotqh0CwA/view?usp=drivesdk","97VVV2PRT2022")</f>
        <v>97VVV2PRT2022</v>
      </c>
      <c r="O98" s="73" t="s">
        <v>848</v>
      </c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</row>
    <row r="99">
      <c r="A99" s="72">
        <v>98.0</v>
      </c>
      <c r="B99" s="72" t="s">
        <v>1582</v>
      </c>
      <c r="C99" s="72" t="s">
        <v>1582</v>
      </c>
      <c r="D99" s="72" t="str">
        <f t="shared" si="1"/>
        <v>Mohammed Shaliq Irshath M</v>
      </c>
      <c r="E99" s="72" t="s">
        <v>1583</v>
      </c>
      <c r="F99" s="73" t="s">
        <v>1180</v>
      </c>
      <c r="G99" s="73" t="s">
        <v>22</v>
      </c>
      <c r="H99" s="73">
        <v>2022.0</v>
      </c>
      <c r="I99" s="75" t="str">
        <f t="shared" si="2"/>
        <v>98VVV2PRT2022</v>
      </c>
      <c r="J99" s="54" t="s">
        <v>1181</v>
      </c>
      <c r="K99" s="5" t="s">
        <v>24</v>
      </c>
      <c r="L99" s="73" t="s">
        <v>1584</v>
      </c>
      <c r="M99" s="55" t="s">
        <v>1585</v>
      </c>
      <c r="N99" s="77" t="str">
        <f>HYPERLINK("https://drive.google.com/file/d/15Bdqfn0GoY02T3v9oZLs0YioznUjBjaN/view?usp=drivesdk","98VVV2PRT2022")</f>
        <v>98VVV2PRT2022</v>
      </c>
      <c r="O99" s="73" t="s">
        <v>848</v>
      </c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</row>
    <row r="100">
      <c r="A100" s="72">
        <v>99.0</v>
      </c>
      <c r="B100" s="72" t="s">
        <v>1586</v>
      </c>
      <c r="C100" s="72" t="s">
        <v>1586</v>
      </c>
      <c r="D100" s="72" t="str">
        <f t="shared" si="1"/>
        <v>Sureshkumar B</v>
      </c>
      <c r="E100" s="72" t="s">
        <v>1587</v>
      </c>
      <c r="F100" s="73" t="s">
        <v>1180</v>
      </c>
      <c r="G100" s="73" t="s">
        <v>22</v>
      </c>
      <c r="H100" s="73">
        <v>2022.0</v>
      </c>
      <c r="I100" s="75" t="str">
        <f t="shared" si="2"/>
        <v>99VVV2PRT2022</v>
      </c>
      <c r="J100" s="54" t="s">
        <v>1181</v>
      </c>
      <c r="K100" s="5" t="s">
        <v>24</v>
      </c>
      <c r="L100" s="73" t="s">
        <v>1588</v>
      </c>
      <c r="M100" s="55" t="s">
        <v>1589</v>
      </c>
      <c r="N100" s="77" t="str">
        <f>HYPERLINK("https://drive.google.com/file/d/1aijHOd2aJoO1oB0_1u_kfM9qmwlKH8dT/view?usp=drivesdk","99VVV2PRT2022")</f>
        <v>99VVV2PRT2022</v>
      </c>
      <c r="O100" s="73" t="s">
        <v>848</v>
      </c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</row>
    <row r="101">
      <c r="A101" s="72">
        <v>100.0</v>
      </c>
      <c r="B101" s="72" t="s">
        <v>1590</v>
      </c>
      <c r="C101" s="72" t="s">
        <v>1590</v>
      </c>
      <c r="D101" s="72" t="str">
        <f t="shared" si="1"/>
        <v>Jayashree P J</v>
      </c>
      <c r="E101" s="72" t="s">
        <v>1591</v>
      </c>
      <c r="F101" s="73" t="s">
        <v>1180</v>
      </c>
      <c r="G101" s="73" t="s">
        <v>22</v>
      </c>
      <c r="H101" s="73">
        <v>2022.0</v>
      </c>
      <c r="I101" s="75" t="str">
        <f t="shared" si="2"/>
        <v>100VVV2PRT2022</v>
      </c>
      <c r="J101" s="54" t="s">
        <v>1181</v>
      </c>
      <c r="K101" s="5" t="s">
        <v>24</v>
      </c>
      <c r="L101" s="73" t="s">
        <v>1592</v>
      </c>
      <c r="M101" s="55" t="s">
        <v>1593</v>
      </c>
      <c r="N101" s="77" t="str">
        <f>HYPERLINK("https://drive.google.com/file/d/1iiY1un0Xj8MXJqTE-eadUKKsYLK-wYfm/view?usp=drivesdk","100VVV2PRT2022")</f>
        <v>100VVV2PRT2022</v>
      </c>
      <c r="O101" s="73" t="s">
        <v>875</v>
      </c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</row>
    <row r="102">
      <c r="A102" s="72">
        <v>101.0</v>
      </c>
      <c r="B102" s="72" t="s">
        <v>1594</v>
      </c>
      <c r="C102" s="72" t="s">
        <v>1594</v>
      </c>
      <c r="D102" s="72" t="str">
        <f t="shared" si="1"/>
        <v>Kshitiz Bansal</v>
      </c>
      <c r="E102" s="72" t="s">
        <v>1595</v>
      </c>
      <c r="F102" s="73" t="s">
        <v>1180</v>
      </c>
      <c r="G102" s="73" t="s">
        <v>22</v>
      </c>
      <c r="H102" s="73">
        <v>2022.0</v>
      </c>
      <c r="I102" s="75" t="str">
        <f t="shared" si="2"/>
        <v>101VVV2PRT2022</v>
      </c>
      <c r="J102" s="54" t="s">
        <v>1181</v>
      </c>
      <c r="K102" s="5" t="s">
        <v>24</v>
      </c>
      <c r="L102" s="73" t="s">
        <v>1596</v>
      </c>
      <c r="M102" s="55" t="s">
        <v>1597</v>
      </c>
      <c r="N102" s="77" t="str">
        <f>HYPERLINK("https://drive.google.com/file/d/10oUezi3k0Pt12eKRvUO_bI8BdYau-tXw/view?usp=drivesdk","101VVV2PRT2022")</f>
        <v>101VVV2PRT2022</v>
      </c>
      <c r="O102" s="73" t="s">
        <v>875</v>
      </c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</row>
    <row r="103">
      <c r="A103" s="72">
        <v>102.0</v>
      </c>
      <c r="B103" s="72" t="s">
        <v>1598</v>
      </c>
      <c r="C103" s="72" t="s">
        <v>1599</v>
      </c>
      <c r="D103" s="72" t="str">
        <f t="shared" si="1"/>
        <v>Paul Jeremiah</v>
      </c>
      <c r="E103" s="72" t="s">
        <v>1600</v>
      </c>
      <c r="F103" s="73" t="s">
        <v>1180</v>
      </c>
      <c r="G103" s="73" t="s">
        <v>22</v>
      </c>
      <c r="H103" s="73">
        <v>2022.0</v>
      </c>
      <c r="I103" s="75" t="str">
        <f t="shared" si="2"/>
        <v>102VVV2PRT2022</v>
      </c>
      <c r="J103" s="54" t="s">
        <v>1181</v>
      </c>
      <c r="K103" s="5" t="s">
        <v>24</v>
      </c>
      <c r="L103" s="73" t="s">
        <v>1601</v>
      </c>
      <c r="M103" s="55" t="s">
        <v>1602</v>
      </c>
      <c r="N103" s="77" t="str">
        <f>HYPERLINK("https://drive.google.com/file/d/10LSwcxf0142CI_lOCWqyUBQcceqjI_6A/view?usp=drivesdk","102VVV2PRT2022")</f>
        <v>102VVV2PRT2022</v>
      </c>
      <c r="O103" s="73" t="s">
        <v>875</v>
      </c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</row>
    <row r="104">
      <c r="A104" s="72">
        <v>103.0</v>
      </c>
      <c r="B104" s="72" t="s">
        <v>1598</v>
      </c>
      <c r="C104" s="72" t="s">
        <v>1603</v>
      </c>
      <c r="D104" s="72" t="str">
        <f t="shared" si="1"/>
        <v>Jopraveen</v>
      </c>
      <c r="E104" s="72" t="s">
        <v>1604</v>
      </c>
      <c r="F104" s="73" t="s">
        <v>1180</v>
      </c>
      <c r="G104" s="73" t="s">
        <v>22</v>
      </c>
      <c r="H104" s="73">
        <v>2022.0</v>
      </c>
      <c r="I104" s="75" t="str">
        <f t="shared" si="2"/>
        <v>103VVV2PRT2022</v>
      </c>
      <c r="J104" s="54" t="s">
        <v>1181</v>
      </c>
      <c r="K104" s="5" t="s">
        <v>24</v>
      </c>
      <c r="L104" s="73" t="s">
        <v>1605</v>
      </c>
      <c r="M104" s="55" t="s">
        <v>1606</v>
      </c>
      <c r="N104" s="77" t="str">
        <f>HYPERLINK("https://drive.google.com/file/d/1Olnj1DyfzE3Uv4f3DmeInwwaP1BFsOcf/view?usp=drivesdk","103VVV2PRT2022")</f>
        <v>103VVV2PRT2022</v>
      </c>
      <c r="O104" s="73" t="s">
        <v>875</v>
      </c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</row>
    <row r="105">
      <c r="A105" s="72">
        <v>104.0</v>
      </c>
      <c r="B105" s="72" t="s">
        <v>1607</v>
      </c>
      <c r="C105" s="72" t="s">
        <v>1607</v>
      </c>
      <c r="D105" s="72" t="str">
        <f t="shared" si="1"/>
        <v>Athish S R</v>
      </c>
      <c r="E105" s="72" t="s">
        <v>1608</v>
      </c>
      <c r="F105" s="73" t="s">
        <v>1180</v>
      </c>
      <c r="G105" s="73" t="s">
        <v>22</v>
      </c>
      <c r="H105" s="73">
        <v>2022.0</v>
      </c>
      <c r="I105" s="75" t="str">
        <f t="shared" si="2"/>
        <v>104VVV2PRT2022</v>
      </c>
      <c r="J105" s="54" t="s">
        <v>1181</v>
      </c>
      <c r="K105" s="5" t="s">
        <v>24</v>
      </c>
      <c r="L105" s="73" t="s">
        <v>1609</v>
      </c>
      <c r="M105" s="55" t="s">
        <v>1610</v>
      </c>
      <c r="N105" s="77" t="str">
        <f>HYPERLINK("https://drive.google.com/file/d/1uIMGm2yqdPUpLoUeDyjzQn-ybBhhplqn/view?usp=drivesdk","104VVV2PRT2022")</f>
        <v>104VVV2PRT2022</v>
      </c>
      <c r="O105" s="73" t="s">
        <v>875</v>
      </c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</row>
    <row r="106">
      <c r="A106" s="72">
        <v>105.0</v>
      </c>
      <c r="B106" s="72" t="s">
        <v>1611</v>
      </c>
      <c r="C106" s="72" t="s">
        <v>1611</v>
      </c>
      <c r="D106" s="72" t="str">
        <f t="shared" si="1"/>
        <v>Muharraf Hussain</v>
      </c>
      <c r="E106" s="72" t="s">
        <v>1612</v>
      </c>
      <c r="F106" s="73" t="s">
        <v>1180</v>
      </c>
      <c r="G106" s="73" t="s">
        <v>22</v>
      </c>
      <c r="H106" s="73">
        <v>2022.0</v>
      </c>
      <c r="I106" s="75" t="str">
        <f t="shared" si="2"/>
        <v>105VVV2PRT2022</v>
      </c>
      <c r="J106" s="54" t="s">
        <v>1181</v>
      </c>
      <c r="K106" s="5" t="s">
        <v>24</v>
      </c>
      <c r="L106" s="73" t="s">
        <v>1613</v>
      </c>
      <c r="M106" s="55" t="s">
        <v>1614</v>
      </c>
      <c r="N106" s="77" t="str">
        <f>HYPERLINK("https://drive.google.com/file/d/1Kjs0p8qJGC-15jR-AJJ4456E2Ptt61Mq/view?usp=drivesdk","105VVV2PRT2022")</f>
        <v>105VVV2PRT2022</v>
      </c>
      <c r="O106" s="73" t="s">
        <v>875</v>
      </c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</row>
    <row r="107">
      <c r="A107" s="72">
        <v>106.0</v>
      </c>
      <c r="B107" s="72" t="s">
        <v>1615</v>
      </c>
      <c r="C107" s="72" t="s">
        <v>1615</v>
      </c>
      <c r="D107" s="72" t="str">
        <f t="shared" si="1"/>
        <v>Ruthvik Sai Mothukuri</v>
      </c>
      <c r="E107" s="72" t="s">
        <v>1616</v>
      </c>
      <c r="F107" s="73" t="s">
        <v>1180</v>
      </c>
      <c r="G107" s="73" t="s">
        <v>22</v>
      </c>
      <c r="H107" s="73">
        <v>2022.0</v>
      </c>
      <c r="I107" s="75" t="str">
        <f t="shared" si="2"/>
        <v>106VVV2PRT2022</v>
      </c>
      <c r="J107" s="54" t="s">
        <v>1181</v>
      </c>
      <c r="K107" s="5" t="s">
        <v>24</v>
      </c>
      <c r="L107" s="73" t="s">
        <v>1617</v>
      </c>
      <c r="M107" s="55" t="s">
        <v>1618</v>
      </c>
      <c r="N107" s="77" t="str">
        <f>HYPERLINK("https://drive.google.com/file/d/1B2OyAsLrr8kPEMJZOuF6nm1T9QmBl2SW/view?usp=drivesdk","106VVV2PRT2022")</f>
        <v>106VVV2PRT2022</v>
      </c>
      <c r="O107" s="73" t="s">
        <v>875</v>
      </c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</row>
    <row r="108">
      <c r="A108" s="72">
        <v>107.0</v>
      </c>
      <c r="B108" s="72" t="s">
        <v>1615</v>
      </c>
      <c r="C108" s="72" t="s">
        <v>1619</v>
      </c>
      <c r="D108" s="72" t="str">
        <f t="shared" si="1"/>
        <v>Srikar</v>
      </c>
      <c r="E108" s="72" t="s">
        <v>1620</v>
      </c>
      <c r="F108" s="73" t="s">
        <v>1180</v>
      </c>
      <c r="G108" s="73" t="s">
        <v>22</v>
      </c>
      <c r="H108" s="73">
        <v>2022.0</v>
      </c>
      <c r="I108" s="75" t="str">
        <f t="shared" si="2"/>
        <v>107VVV2PRT2022</v>
      </c>
      <c r="J108" s="54" t="s">
        <v>1181</v>
      </c>
      <c r="K108" s="5" t="s">
        <v>24</v>
      </c>
      <c r="L108" s="73" t="s">
        <v>1621</v>
      </c>
      <c r="M108" s="55" t="s">
        <v>1622</v>
      </c>
      <c r="N108" s="77" t="str">
        <f>HYPERLINK("https://drive.google.com/file/d/1tkK1cfcIZQJktqQ3euJ2bieFyBm2FUvy/view?usp=drivesdk","107VVV2PRT2022")</f>
        <v>107VVV2PRT2022</v>
      </c>
      <c r="O108" s="73" t="s">
        <v>897</v>
      </c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</row>
    <row r="109">
      <c r="A109" s="72">
        <v>108.0</v>
      </c>
      <c r="B109" s="72" t="s">
        <v>1623</v>
      </c>
      <c r="C109" s="72" t="s">
        <v>1623</v>
      </c>
      <c r="D109" s="72" t="str">
        <f t="shared" si="1"/>
        <v>Gokul Karthik S</v>
      </c>
      <c r="E109" s="72" t="s">
        <v>1624</v>
      </c>
      <c r="F109" s="73" t="s">
        <v>1180</v>
      </c>
      <c r="G109" s="73" t="s">
        <v>22</v>
      </c>
      <c r="H109" s="73">
        <v>2022.0</v>
      </c>
      <c r="I109" s="75" t="str">
        <f t="shared" si="2"/>
        <v>108VVV2PRT2022</v>
      </c>
      <c r="J109" s="54" t="s">
        <v>1181</v>
      </c>
      <c r="K109" s="5" t="s">
        <v>24</v>
      </c>
      <c r="L109" s="73" t="s">
        <v>1625</v>
      </c>
      <c r="M109" s="55" t="s">
        <v>1626</v>
      </c>
      <c r="N109" s="77" t="str">
        <f>HYPERLINK("https://drive.google.com/file/d/1vqUAmMXExDdDJ0FSB-Pe4UcPR5jwnC4V/view?usp=drivesdk","108VVV2PRT2022")</f>
        <v>108VVV2PRT2022</v>
      </c>
      <c r="O109" s="73" t="s">
        <v>897</v>
      </c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</row>
    <row r="110">
      <c r="A110" s="72">
        <v>109.0</v>
      </c>
      <c r="B110" s="72" t="s">
        <v>1627</v>
      </c>
      <c r="C110" s="72" t="s">
        <v>1628</v>
      </c>
      <c r="D110" s="72" t="str">
        <f t="shared" si="1"/>
        <v>Arshad K Usman</v>
      </c>
      <c r="E110" s="72" t="s">
        <v>1629</v>
      </c>
      <c r="F110" s="73" t="s">
        <v>1180</v>
      </c>
      <c r="G110" s="73" t="s">
        <v>22</v>
      </c>
      <c r="H110" s="73">
        <v>2022.0</v>
      </c>
      <c r="I110" s="75" t="str">
        <f t="shared" si="2"/>
        <v>109VVV2PRT2022</v>
      </c>
      <c r="J110" s="54" t="s">
        <v>1181</v>
      </c>
      <c r="K110" s="5" t="s">
        <v>24</v>
      </c>
      <c r="L110" s="73" t="s">
        <v>1630</v>
      </c>
      <c r="M110" s="55" t="s">
        <v>1631</v>
      </c>
      <c r="N110" s="77" t="str">
        <f>HYPERLINK("https://drive.google.com/file/d/1Rmq7LMQYGOGbsSHJF-2uzseppElzVTu_/view?usp=drivesdk","109VVV2PRT2022")</f>
        <v>109VVV2PRT2022</v>
      </c>
      <c r="O110" s="73" t="s">
        <v>897</v>
      </c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</row>
    <row r="111">
      <c r="A111" s="72">
        <v>110.0</v>
      </c>
      <c r="B111" s="72" t="s">
        <v>1632</v>
      </c>
      <c r="C111" s="72" t="s">
        <v>1633</v>
      </c>
      <c r="D111" s="72" t="str">
        <f t="shared" si="1"/>
        <v>Monish Kanna S P</v>
      </c>
      <c r="E111" s="72" t="s">
        <v>1634</v>
      </c>
      <c r="F111" s="73" t="s">
        <v>1180</v>
      </c>
      <c r="G111" s="73" t="s">
        <v>22</v>
      </c>
      <c r="H111" s="73">
        <v>2022.0</v>
      </c>
      <c r="I111" s="75" t="str">
        <f t="shared" si="2"/>
        <v>110VVV2PRT2022</v>
      </c>
      <c r="J111" s="54" t="s">
        <v>1181</v>
      </c>
      <c r="K111" s="5" t="s">
        <v>24</v>
      </c>
      <c r="L111" s="73" t="s">
        <v>1635</v>
      </c>
      <c r="M111" s="55" t="s">
        <v>1636</v>
      </c>
      <c r="N111" s="77" t="str">
        <f>HYPERLINK("https://drive.google.com/file/d/1YeN3IGYAYt9jAd62EEWPKZZGzFThBG2D/view?usp=drivesdk","110VVV2PRT2022")</f>
        <v>110VVV2PRT2022</v>
      </c>
      <c r="O111" s="73" t="s">
        <v>897</v>
      </c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</row>
    <row r="112">
      <c r="A112" s="72">
        <v>111.0</v>
      </c>
      <c r="B112" s="72" t="s">
        <v>1632</v>
      </c>
      <c r="C112" s="72" t="s">
        <v>1637</v>
      </c>
      <c r="D112" s="72" t="str">
        <f t="shared" si="1"/>
        <v>Manjunathan S</v>
      </c>
      <c r="E112" s="72" t="s">
        <v>1638</v>
      </c>
      <c r="F112" s="73" t="s">
        <v>1180</v>
      </c>
      <c r="G112" s="73" t="s">
        <v>22</v>
      </c>
      <c r="H112" s="73">
        <v>2022.0</v>
      </c>
      <c r="I112" s="75" t="str">
        <f t="shared" si="2"/>
        <v>111VVV2PRT2022</v>
      </c>
      <c r="J112" s="54" t="s">
        <v>1181</v>
      </c>
      <c r="K112" s="5" t="s">
        <v>24</v>
      </c>
      <c r="L112" s="73" t="s">
        <v>1639</v>
      </c>
      <c r="M112" s="55" t="s">
        <v>1640</v>
      </c>
      <c r="N112" s="77" t="str">
        <f>HYPERLINK("https://drive.google.com/file/d/12N8M8Wzf6fQ6at1hqIrmx2SqUIWCzlxY/view?usp=drivesdk","111VVV2PRT2022")</f>
        <v>111VVV2PRT2022</v>
      </c>
      <c r="O112" s="73" t="s">
        <v>897</v>
      </c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</row>
    <row r="113">
      <c r="A113" s="72">
        <v>112.0</v>
      </c>
      <c r="B113" s="72" t="s">
        <v>1641</v>
      </c>
      <c r="C113" s="72" t="s">
        <v>1641</v>
      </c>
      <c r="D113" s="72" t="str">
        <f t="shared" si="1"/>
        <v>Shagufta Shahroz</v>
      </c>
      <c r="E113" s="72" t="s">
        <v>1642</v>
      </c>
      <c r="F113" s="73" t="s">
        <v>1180</v>
      </c>
      <c r="G113" s="73" t="s">
        <v>22</v>
      </c>
      <c r="H113" s="73">
        <v>2022.0</v>
      </c>
      <c r="I113" s="75" t="str">
        <f t="shared" si="2"/>
        <v>112VVV2PRT2022</v>
      </c>
      <c r="J113" s="54" t="s">
        <v>1181</v>
      </c>
      <c r="K113" s="5" t="s">
        <v>24</v>
      </c>
      <c r="L113" s="73" t="s">
        <v>1643</v>
      </c>
      <c r="M113" s="55" t="s">
        <v>1644</v>
      </c>
      <c r="N113" s="77" t="str">
        <f>HYPERLINK("https://drive.google.com/file/d/1tB7brc_-YMP2kSmfeInZs2LJD3ZPCRgZ/view?usp=drivesdk","112VVV2PRT2022")</f>
        <v>112VVV2PRT2022</v>
      </c>
      <c r="O113" s="73" t="s">
        <v>897</v>
      </c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</row>
    <row r="114">
      <c r="A114" s="72">
        <v>113.0</v>
      </c>
      <c r="B114" s="72" t="s">
        <v>1645</v>
      </c>
      <c r="C114" s="72" t="s">
        <v>1646</v>
      </c>
      <c r="D114" s="72" t="str">
        <f t="shared" si="1"/>
        <v>Yash Nikalje</v>
      </c>
      <c r="E114" s="72" t="s">
        <v>1647</v>
      </c>
      <c r="F114" s="73" t="s">
        <v>1180</v>
      </c>
      <c r="G114" s="73" t="s">
        <v>22</v>
      </c>
      <c r="H114" s="73">
        <v>2022.0</v>
      </c>
      <c r="I114" s="75" t="str">
        <f t="shared" si="2"/>
        <v>113VVV2PRT2022</v>
      </c>
      <c r="J114" s="54" t="s">
        <v>1181</v>
      </c>
      <c r="K114" s="5" t="s">
        <v>24</v>
      </c>
      <c r="L114" s="73" t="s">
        <v>1648</v>
      </c>
      <c r="M114" s="55" t="s">
        <v>1649</v>
      </c>
      <c r="N114" s="77" t="str">
        <f>HYPERLINK("https://drive.google.com/file/d/1L94dpxaIu-SbL3HDla2844nn2Np-8t2V/view?usp=drivesdk","113VVV2PRT2022")</f>
        <v>113VVV2PRT2022</v>
      </c>
      <c r="O114" s="73" t="s">
        <v>897</v>
      </c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</row>
    <row r="115">
      <c r="A115" s="72">
        <v>114.0</v>
      </c>
      <c r="B115" s="72" t="s">
        <v>1645</v>
      </c>
      <c r="C115" s="72" t="s">
        <v>1650</v>
      </c>
      <c r="D115" s="72" t="str">
        <f t="shared" si="1"/>
        <v>Aditya Nikalje</v>
      </c>
      <c r="E115" s="72" t="s">
        <v>1651</v>
      </c>
      <c r="F115" s="73" t="s">
        <v>1180</v>
      </c>
      <c r="G115" s="73" t="s">
        <v>22</v>
      </c>
      <c r="H115" s="73">
        <v>2022.0</v>
      </c>
      <c r="I115" s="75" t="str">
        <f t="shared" si="2"/>
        <v>114VVV2PRT2022</v>
      </c>
      <c r="J115" s="54" t="s">
        <v>1181</v>
      </c>
      <c r="K115" s="5" t="s">
        <v>24</v>
      </c>
      <c r="L115" s="73" t="s">
        <v>1652</v>
      </c>
      <c r="M115" s="55" t="s">
        <v>1653</v>
      </c>
      <c r="N115" s="77" t="str">
        <f>HYPERLINK("https://drive.google.com/file/d/1BHkmITKaPl_F51vZ5mPPfaPeDkYR7fF4/view?usp=drivesdk","114VVV2PRT2022")</f>
        <v>114VVV2PRT2022</v>
      </c>
      <c r="O115" s="73" t="s">
        <v>929</v>
      </c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</row>
    <row r="116">
      <c r="A116" s="72">
        <v>115.0</v>
      </c>
      <c r="B116" s="72" t="s">
        <v>1654</v>
      </c>
      <c r="C116" s="72" t="s">
        <v>1654</v>
      </c>
      <c r="D116" s="72" t="str">
        <f t="shared" si="1"/>
        <v>Bharath Burugu</v>
      </c>
      <c r="E116" s="72" t="s">
        <v>1655</v>
      </c>
      <c r="F116" s="73" t="s">
        <v>1180</v>
      </c>
      <c r="G116" s="73" t="s">
        <v>22</v>
      </c>
      <c r="H116" s="73">
        <v>2022.0</v>
      </c>
      <c r="I116" s="75" t="str">
        <f t="shared" si="2"/>
        <v>115VVV2PRT2022</v>
      </c>
      <c r="J116" s="54" t="s">
        <v>1181</v>
      </c>
      <c r="K116" s="5" t="s">
        <v>24</v>
      </c>
      <c r="L116" s="73" t="s">
        <v>1656</v>
      </c>
      <c r="M116" s="55" t="s">
        <v>1657</v>
      </c>
      <c r="N116" s="77" t="str">
        <f>HYPERLINK("https://drive.google.com/file/d/1bYTbKs8fMfR25pz39_86ZKEOQMcd66pP/view?usp=drivesdk","115VVV2PRT2022")</f>
        <v>115VVV2PRT2022</v>
      </c>
      <c r="O116" s="73" t="s">
        <v>929</v>
      </c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</row>
    <row r="117">
      <c r="A117" s="72">
        <v>116.0</v>
      </c>
      <c r="B117" s="72" t="s">
        <v>1658</v>
      </c>
      <c r="C117" s="72" t="s">
        <v>451</v>
      </c>
      <c r="D117" s="72" t="str">
        <f t="shared" si="1"/>
        <v>Ankit Kumar</v>
      </c>
      <c r="E117" s="72" t="s">
        <v>1659</v>
      </c>
      <c r="F117" s="73" t="s">
        <v>1180</v>
      </c>
      <c r="G117" s="73" t="s">
        <v>22</v>
      </c>
      <c r="H117" s="73">
        <v>2022.0</v>
      </c>
      <c r="I117" s="75" t="str">
        <f t="shared" si="2"/>
        <v>116VVV2PRT2022</v>
      </c>
      <c r="J117" s="54" t="s">
        <v>1181</v>
      </c>
      <c r="K117" s="5" t="s">
        <v>24</v>
      </c>
      <c r="L117" s="73" t="s">
        <v>1660</v>
      </c>
      <c r="M117" s="55" t="s">
        <v>1661</v>
      </c>
      <c r="N117" s="77" t="str">
        <f>HYPERLINK("https://drive.google.com/file/d/1A8VF7TPHN_nRoHYqSD2q7H5p1FHhOGxQ/view?usp=drivesdk","116VVV2PRT2022")</f>
        <v>116VVV2PRT2022</v>
      </c>
      <c r="O117" s="73" t="s">
        <v>929</v>
      </c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</row>
    <row r="118">
      <c r="A118" s="72">
        <v>117.0</v>
      </c>
      <c r="B118" s="72" t="s">
        <v>1658</v>
      </c>
      <c r="C118" s="72" t="s">
        <v>1662</v>
      </c>
      <c r="D118" s="72" t="str">
        <f t="shared" si="1"/>
        <v>Santosh Kumar Anand</v>
      </c>
      <c r="E118" s="72" t="s">
        <v>1663</v>
      </c>
      <c r="F118" s="73" t="s">
        <v>1180</v>
      </c>
      <c r="G118" s="73" t="s">
        <v>22</v>
      </c>
      <c r="H118" s="73">
        <v>2022.0</v>
      </c>
      <c r="I118" s="75" t="str">
        <f t="shared" si="2"/>
        <v>117VVV2PRT2022</v>
      </c>
      <c r="J118" s="54" t="s">
        <v>1181</v>
      </c>
      <c r="K118" s="5" t="s">
        <v>24</v>
      </c>
      <c r="L118" s="73" t="s">
        <v>1664</v>
      </c>
      <c r="M118" s="55" t="s">
        <v>1665</v>
      </c>
      <c r="N118" s="77" t="str">
        <f>HYPERLINK("https://drive.google.com/file/d/1JOjW-ouvzJZ6biZwq54hTGD5ZVuAz73O/view?usp=drivesdk","117VVV2PRT2022")</f>
        <v>117VVV2PRT2022</v>
      </c>
      <c r="O118" s="73" t="s">
        <v>929</v>
      </c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</row>
    <row r="119">
      <c r="A119" s="72">
        <v>118.0</v>
      </c>
      <c r="B119" s="72" t="s">
        <v>1666</v>
      </c>
      <c r="C119" s="72" t="s">
        <v>1666</v>
      </c>
      <c r="D119" s="72" t="str">
        <f t="shared" si="1"/>
        <v>Priyanshi Parida</v>
      </c>
      <c r="E119" s="72" t="s">
        <v>1667</v>
      </c>
      <c r="F119" s="73" t="s">
        <v>1180</v>
      </c>
      <c r="G119" s="73" t="s">
        <v>22</v>
      </c>
      <c r="H119" s="73">
        <v>2022.0</v>
      </c>
      <c r="I119" s="75" t="str">
        <f t="shared" si="2"/>
        <v>118VVV2PRT2022</v>
      </c>
      <c r="J119" s="54" t="s">
        <v>1181</v>
      </c>
      <c r="K119" s="5" t="s">
        <v>24</v>
      </c>
      <c r="L119" s="73" t="s">
        <v>1668</v>
      </c>
      <c r="M119" s="55" t="s">
        <v>1669</v>
      </c>
      <c r="N119" s="77" t="str">
        <f>HYPERLINK("https://drive.google.com/file/d/12P8QJ-0wACJgaS8u67M-Ujw-nVLzOkRK/view?usp=drivesdk","118VVV2PRT2022")</f>
        <v>118VVV2PRT2022</v>
      </c>
      <c r="O119" s="73" t="s">
        <v>929</v>
      </c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</row>
    <row r="120">
      <c r="A120" s="72">
        <v>119.0</v>
      </c>
      <c r="B120" s="72" t="s">
        <v>1670</v>
      </c>
      <c r="C120" s="72" t="s">
        <v>1671</v>
      </c>
      <c r="D120" s="72" t="str">
        <f t="shared" si="1"/>
        <v>Aryan V S</v>
      </c>
      <c r="E120" s="72" t="s">
        <v>1672</v>
      </c>
      <c r="F120" s="73" t="s">
        <v>1180</v>
      </c>
      <c r="G120" s="73" t="s">
        <v>22</v>
      </c>
      <c r="H120" s="73">
        <v>2022.0</v>
      </c>
      <c r="I120" s="75" t="str">
        <f t="shared" si="2"/>
        <v>119VVV2PRT2022</v>
      </c>
      <c r="J120" s="54" t="s">
        <v>1181</v>
      </c>
      <c r="K120" s="5" t="s">
        <v>24</v>
      </c>
      <c r="L120" s="73" t="s">
        <v>1673</v>
      </c>
      <c r="M120" s="55" t="s">
        <v>1674</v>
      </c>
      <c r="N120" s="77" t="str">
        <f>HYPERLINK("https://drive.google.com/file/d/1FJmser2qChLTv-0yj9KRSKIkrge01fiH/view?usp=drivesdk","119VVV2PRT2022")</f>
        <v>119VVV2PRT2022</v>
      </c>
      <c r="O120" s="73" t="s">
        <v>929</v>
      </c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</row>
    <row r="121">
      <c r="A121" s="72">
        <v>120.0</v>
      </c>
      <c r="B121" s="72" t="s">
        <v>1675</v>
      </c>
      <c r="C121" s="72" t="s">
        <v>1676</v>
      </c>
      <c r="D121" s="72" t="str">
        <f t="shared" si="1"/>
        <v>Outreach Parsec</v>
      </c>
      <c r="E121" s="72" t="s">
        <v>1677</v>
      </c>
      <c r="F121" s="73" t="s">
        <v>1180</v>
      </c>
      <c r="G121" s="73" t="s">
        <v>22</v>
      </c>
      <c r="H121" s="73">
        <v>2022.0</v>
      </c>
      <c r="I121" s="75" t="str">
        <f t="shared" si="2"/>
        <v>120VVV2PRT2022</v>
      </c>
      <c r="J121" s="54" t="s">
        <v>1181</v>
      </c>
      <c r="K121" s="5" t="s">
        <v>24</v>
      </c>
      <c r="L121" s="73" t="s">
        <v>1678</v>
      </c>
      <c r="M121" s="55" t="s">
        <v>1679</v>
      </c>
      <c r="N121" s="77" t="str">
        <f>HYPERLINK("https://drive.google.com/file/d/1UYWojSBKuegKl5cPdyMmDdvxuIBY5g2A/view?usp=drivesdk","120VVV2PRT2022")</f>
        <v>120VVV2PRT2022</v>
      </c>
      <c r="O121" s="73" t="s">
        <v>929</v>
      </c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</row>
    <row r="122">
      <c r="A122" s="72">
        <v>121.0</v>
      </c>
      <c r="B122" s="72" t="s">
        <v>1680</v>
      </c>
      <c r="C122" s="72" t="s">
        <v>1680</v>
      </c>
      <c r="D122" s="72" t="str">
        <f t="shared" si="1"/>
        <v>Sumit Walia</v>
      </c>
      <c r="E122" s="72" t="s">
        <v>1681</v>
      </c>
      <c r="F122" s="73" t="s">
        <v>1180</v>
      </c>
      <c r="G122" s="73" t="s">
        <v>22</v>
      </c>
      <c r="H122" s="73">
        <v>2022.0</v>
      </c>
      <c r="I122" s="75" t="str">
        <f t="shared" si="2"/>
        <v>121VVV2PRT2022</v>
      </c>
      <c r="J122" s="54" t="s">
        <v>1181</v>
      </c>
      <c r="K122" s="5" t="s">
        <v>24</v>
      </c>
      <c r="L122" s="73" t="s">
        <v>1682</v>
      </c>
      <c r="M122" s="55" t="s">
        <v>1683</v>
      </c>
      <c r="N122" s="77" t="str">
        <f>HYPERLINK("https://drive.google.com/file/d/1LTaEqI-yn2Uu0he8McovLQc-EJJkHNst/view?usp=drivesdk","121VVV2PRT2022")</f>
        <v>121VVV2PRT2022</v>
      </c>
      <c r="O122" s="73" t="s">
        <v>949</v>
      </c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</row>
    <row r="123">
      <c r="A123" s="72">
        <v>122.0</v>
      </c>
      <c r="B123" s="72" t="s">
        <v>1684</v>
      </c>
      <c r="C123" s="72" t="s">
        <v>1685</v>
      </c>
      <c r="D123" s="72" t="str">
        <f t="shared" si="1"/>
        <v>Ankam Satya Sri Kanth</v>
      </c>
      <c r="E123" s="72" t="s">
        <v>1686</v>
      </c>
      <c r="F123" s="73" t="s">
        <v>1180</v>
      </c>
      <c r="G123" s="73" t="s">
        <v>22</v>
      </c>
      <c r="H123" s="73">
        <v>2022.0</v>
      </c>
      <c r="I123" s="75" t="str">
        <f t="shared" si="2"/>
        <v>122VVV2PRT2022</v>
      </c>
      <c r="J123" s="54" t="s">
        <v>1181</v>
      </c>
      <c r="K123" s="5" t="s">
        <v>24</v>
      </c>
      <c r="L123" s="73" t="s">
        <v>1687</v>
      </c>
      <c r="M123" s="55" t="s">
        <v>1688</v>
      </c>
      <c r="N123" s="77" t="str">
        <f>HYPERLINK("https://drive.google.com/file/d/1y4QHrywaB2527qo8Jm8xpaRnUc844XHr/view?usp=drivesdk","122VVV2PRT2022")</f>
        <v>122VVV2PRT2022</v>
      </c>
      <c r="O123" s="73" t="s">
        <v>949</v>
      </c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</row>
    <row r="124">
      <c r="A124" s="72">
        <v>123.0</v>
      </c>
      <c r="B124" s="72" t="s">
        <v>1689</v>
      </c>
      <c r="C124" s="72" t="s">
        <v>1690</v>
      </c>
      <c r="D124" s="72" t="str">
        <f t="shared" si="1"/>
        <v>Kushal Sahastrabuddhe</v>
      </c>
      <c r="E124" s="72" t="s">
        <v>1691</v>
      </c>
      <c r="F124" s="73" t="s">
        <v>1180</v>
      </c>
      <c r="G124" s="73" t="s">
        <v>22</v>
      </c>
      <c r="H124" s="73">
        <v>2022.0</v>
      </c>
      <c r="I124" s="75" t="str">
        <f t="shared" si="2"/>
        <v>123VVV2PRT2022</v>
      </c>
      <c r="J124" s="54" t="s">
        <v>1181</v>
      </c>
      <c r="K124" s="5" t="s">
        <v>24</v>
      </c>
      <c r="L124" s="73" t="s">
        <v>1692</v>
      </c>
      <c r="M124" s="55" t="s">
        <v>1693</v>
      </c>
      <c r="N124" s="77" t="str">
        <f>HYPERLINK("https://drive.google.com/file/d/1MAk3uMNLR11CzUx3dBk7Gqm7mGnmQMWj/view?usp=drivesdk","123VVV2PRT2022")</f>
        <v>123VVV2PRT2022</v>
      </c>
      <c r="O124" s="73" t="s">
        <v>949</v>
      </c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</row>
    <row r="125">
      <c r="A125" s="72">
        <v>124.0</v>
      </c>
      <c r="B125" s="72" t="s">
        <v>1689</v>
      </c>
      <c r="C125" s="72" t="s">
        <v>1694</v>
      </c>
      <c r="D125" s="72" t="str">
        <f t="shared" si="1"/>
        <v>Gaurav Jain</v>
      </c>
      <c r="E125" s="72" t="s">
        <v>1695</v>
      </c>
      <c r="F125" s="73" t="s">
        <v>1180</v>
      </c>
      <c r="G125" s="73" t="s">
        <v>22</v>
      </c>
      <c r="H125" s="73">
        <v>2022.0</v>
      </c>
      <c r="I125" s="75" t="str">
        <f t="shared" si="2"/>
        <v>124VVV2PRT2022</v>
      </c>
      <c r="J125" s="54" t="s">
        <v>1181</v>
      </c>
      <c r="K125" s="5" t="s">
        <v>24</v>
      </c>
      <c r="L125" s="73" t="s">
        <v>1696</v>
      </c>
      <c r="M125" s="55" t="s">
        <v>1697</v>
      </c>
      <c r="N125" s="77" t="str">
        <f>HYPERLINK("https://drive.google.com/file/d/1cM7iAdeweUuvNKaiu-rNzllbMWNpsFYu/view?usp=drivesdk","124VVV2PRT2022")</f>
        <v>124VVV2PRT2022</v>
      </c>
      <c r="O125" s="73" t="s">
        <v>949</v>
      </c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</row>
    <row r="126">
      <c r="A126" s="72">
        <v>125.0</v>
      </c>
      <c r="B126" s="72" t="s">
        <v>1698</v>
      </c>
      <c r="C126" s="72" t="s">
        <v>1699</v>
      </c>
      <c r="D126" s="72" t="str">
        <f t="shared" si="1"/>
        <v>Navin P</v>
      </c>
      <c r="E126" s="72" t="s">
        <v>1700</v>
      </c>
      <c r="F126" s="73" t="s">
        <v>1180</v>
      </c>
      <c r="G126" s="73" t="s">
        <v>22</v>
      </c>
      <c r="H126" s="73">
        <v>2022.0</v>
      </c>
      <c r="I126" s="75" t="str">
        <f t="shared" si="2"/>
        <v>125VVV2PRT2022</v>
      </c>
      <c r="J126" s="54" t="s">
        <v>1181</v>
      </c>
      <c r="K126" s="5" t="s">
        <v>24</v>
      </c>
      <c r="L126" s="73" t="s">
        <v>1701</v>
      </c>
      <c r="M126" s="55" t="s">
        <v>1702</v>
      </c>
      <c r="N126" s="77" t="str">
        <f>HYPERLINK("https://drive.google.com/file/d/1HRA7FbLdZbweQ386Wf9haUUkCZVWTj5E/view?usp=drivesdk","125VVV2PRT2022")</f>
        <v>125VVV2PRT2022</v>
      </c>
      <c r="O126" s="73" t="s">
        <v>949</v>
      </c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</row>
    <row r="127">
      <c r="A127" s="72">
        <v>126.0</v>
      </c>
      <c r="B127" s="72" t="s">
        <v>1698</v>
      </c>
      <c r="C127" s="72" t="s">
        <v>1703</v>
      </c>
      <c r="D127" s="72" t="str">
        <f t="shared" si="1"/>
        <v>Pratik Mohapatra</v>
      </c>
      <c r="E127" s="72" t="s">
        <v>1704</v>
      </c>
      <c r="F127" s="73" t="s">
        <v>1180</v>
      </c>
      <c r="G127" s="73" t="s">
        <v>22</v>
      </c>
      <c r="H127" s="73">
        <v>2022.0</v>
      </c>
      <c r="I127" s="75" t="str">
        <f t="shared" si="2"/>
        <v>126VVV2PRT2022</v>
      </c>
      <c r="J127" s="54" t="s">
        <v>1181</v>
      </c>
      <c r="K127" s="5" t="s">
        <v>24</v>
      </c>
      <c r="L127" s="73" t="s">
        <v>1705</v>
      </c>
      <c r="M127" s="55" t="s">
        <v>1706</v>
      </c>
      <c r="N127" s="77" t="str">
        <f>HYPERLINK("https://drive.google.com/file/d/1W-jjicDTehZVVstLSnjT79w2Re4yiqrE/view?usp=drivesdk","126VVV2PRT2022")</f>
        <v>126VVV2PRT2022</v>
      </c>
      <c r="O127" s="73" t="s">
        <v>949</v>
      </c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</row>
    <row r="128">
      <c r="A128" s="72">
        <v>127.0</v>
      </c>
      <c r="B128" s="72" t="s">
        <v>1707</v>
      </c>
      <c r="C128" s="72" t="s">
        <v>1707</v>
      </c>
      <c r="D128" s="72" t="str">
        <f t="shared" si="1"/>
        <v>Routhu Manish Sri Sai Surya</v>
      </c>
      <c r="E128" s="72" t="s">
        <v>1708</v>
      </c>
      <c r="F128" s="73" t="s">
        <v>1180</v>
      </c>
      <c r="G128" s="73" t="s">
        <v>22</v>
      </c>
      <c r="H128" s="73">
        <v>2022.0</v>
      </c>
      <c r="I128" s="75" t="str">
        <f t="shared" si="2"/>
        <v>127VVV2PRT2022</v>
      </c>
      <c r="J128" s="54" t="s">
        <v>1181</v>
      </c>
      <c r="K128" s="5" t="s">
        <v>24</v>
      </c>
      <c r="L128" s="73" t="s">
        <v>1709</v>
      </c>
      <c r="M128" s="55" t="s">
        <v>1710</v>
      </c>
      <c r="N128" s="77" t="str">
        <f>HYPERLINK("https://drive.google.com/file/d/1S1SNlcJ7-1K8Dm2BaBC8MH62VQECS2TQ/view?usp=drivesdk","127VVV2PRT2022")</f>
        <v>127VVV2PRT2022</v>
      </c>
      <c r="O128" s="73" t="s">
        <v>976</v>
      </c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</row>
    <row r="129">
      <c r="A129" s="72">
        <v>128.0</v>
      </c>
      <c r="B129" s="72" t="s">
        <v>1711</v>
      </c>
      <c r="C129" s="72" t="s">
        <v>1711</v>
      </c>
      <c r="D129" s="72" t="str">
        <f t="shared" si="1"/>
        <v>Mitali Agrawal</v>
      </c>
      <c r="E129" s="72" t="s">
        <v>1712</v>
      </c>
      <c r="F129" s="73" t="s">
        <v>1180</v>
      </c>
      <c r="G129" s="73" t="s">
        <v>22</v>
      </c>
      <c r="H129" s="73">
        <v>2022.0</v>
      </c>
      <c r="I129" s="75" t="str">
        <f t="shared" si="2"/>
        <v>128VVV2PRT2022</v>
      </c>
      <c r="J129" s="54" t="s">
        <v>1181</v>
      </c>
      <c r="K129" s="5" t="s">
        <v>24</v>
      </c>
      <c r="L129" s="73" t="s">
        <v>1713</v>
      </c>
      <c r="M129" s="55" t="s">
        <v>1714</v>
      </c>
      <c r="N129" s="77" t="str">
        <f>HYPERLINK("https://drive.google.com/file/d/1FQm74ITHnJRk3u83gUgg93HaDpniBRqc/view?usp=drivesdk","128VVV2PRT2022")</f>
        <v>128VVV2PRT2022</v>
      </c>
      <c r="O129" s="73" t="s">
        <v>976</v>
      </c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</row>
    <row r="130">
      <c r="A130" s="72">
        <v>129.0</v>
      </c>
      <c r="B130" s="72" t="s">
        <v>1715</v>
      </c>
      <c r="C130" s="72" t="s">
        <v>1716</v>
      </c>
      <c r="D130" s="72" t="str">
        <f t="shared" si="1"/>
        <v>Rakesh Dama</v>
      </c>
      <c r="E130" s="72" t="s">
        <v>1717</v>
      </c>
      <c r="F130" s="73" t="s">
        <v>1180</v>
      </c>
      <c r="G130" s="73" t="s">
        <v>22</v>
      </c>
      <c r="H130" s="73">
        <v>2022.0</v>
      </c>
      <c r="I130" s="75" t="str">
        <f t="shared" si="2"/>
        <v>129VVV2PRT2022</v>
      </c>
      <c r="J130" s="54" t="s">
        <v>1181</v>
      </c>
      <c r="K130" s="5" t="s">
        <v>24</v>
      </c>
      <c r="L130" s="73" t="s">
        <v>1718</v>
      </c>
      <c r="M130" s="55" t="s">
        <v>1719</v>
      </c>
      <c r="N130" s="77" t="str">
        <f>HYPERLINK("https://drive.google.com/file/d/1uFReXIVRGys5SflibUdZttNjnGYLHNeZ/view?usp=drivesdk","129VVV2PRT2022")</f>
        <v>129VVV2PRT2022</v>
      </c>
      <c r="O130" s="73" t="s">
        <v>976</v>
      </c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</row>
    <row r="131">
      <c r="A131" s="72">
        <v>130.0</v>
      </c>
      <c r="B131" s="72" t="s">
        <v>1720</v>
      </c>
      <c r="C131" s="72" t="s">
        <v>1721</v>
      </c>
      <c r="D131" s="72" t="str">
        <f t="shared" si="1"/>
        <v>Dhanvinesh K</v>
      </c>
      <c r="E131" s="72" t="s">
        <v>1722</v>
      </c>
      <c r="F131" s="73" t="s">
        <v>1180</v>
      </c>
      <c r="G131" s="73" t="s">
        <v>22</v>
      </c>
      <c r="H131" s="73">
        <v>2022.0</v>
      </c>
      <c r="I131" s="75" t="str">
        <f t="shared" si="2"/>
        <v>130VVV2PRT2022</v>
      </c>
      <c r="J131" s="54" t="s">
        <v>1181</v>
      </c>
      <c r="K131" s="5" t="s">
        <v>24</v>
      </c>
      <c r="L131" s="73" t="s">
        <v>1723</v>
      </c>
      <c r="M131" s="55" t="s">
        <v>1724</v>
      </c>
      <c r="N131" s="77" t="str">
        <f>HYPERLINK("https://drive.google.com/file/d/1SrROXHx_RCBq0o5Od2C0lroL0W_BO17I/view?usp=drivesdk","130VVV2PRT2022")</f>
        <v>130VVV2PRT2022</v>
      </c>
      <c r="O131" s="73" t="s">
        <v>976</v>
      </c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</row>
    <row r="132">
      <c r="A132" s="72">
        <v>131.0</v>
      </c>
      <c r="B132" s="72" t="s">
        <v>1720</v>
      </c>
      <c r="C132" s="72" t="s">
        <v>1725</v>
      </c>
      <c r="D132" s="72" t="str">
        <f t="shared" si="1"/>
        <v>Aghilan A</v>
      </c>
      <c r="E132" s="72" t="s">
        <v>1726</v>
      </c>
      <c r="F132" s="73" t="s">
        <v>1180</v>
      </c>
      <c r="G132" s="73" t="s">
        <v>22</v>
      </c>
      <c r="H132" s="73">
        <v>2022.0</v>
      </c>
      <c r="I132" s="75" t="str">
        <f t="shared" si="2"/>
        <v>131VVV2PRT2022</v>
      </c>
      <c r="J132" s="54" t="s">
        <v>1181</v>
      </c>
      <c r="K132" s="5" t="s">
        <v>24</v>
      </c>
      <c r="L132" s="73" t="s">
        <v>1727</v>
      </c>
      <c r="M132" s="55" t="s">
        <v>1728</v>
      </c>
      <c r="N132" s="77" t="str">
        <f>HYPERLINK("https://drive.google.com/file/d/1dH7Px9BKscNLd4QhhBfERAxNGZONbQ_4/view?usp=drivesdk","131VVV2PRT2022")</f>
        <v>131VVV2PRT2022</v>
      </c>
      <c r="O132" s="73" t="s">
        <v>976</v>
      </c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</row>
    <row r="133">
      <c r="A133" s="72">
        <v>132.0</v>
      </c>
      <c r="B133" s="72" t="s">
        <v>1729</v>
      </c>
      <c r="C133" s="72" t="s">
        <v>1730</v>
      </c>
      <c r="D133" s="72" t="str">
        <f t="shared" si="1"/>
        <v>Deep Dhakate</v>
      </c>
      <c r="E133" s="72" t="s">
        <v>1731</v>
      </c>
      <c r="F133" s="73" t="s">
        <v>1180</v>
      </c>
      <c r="G133" s="73" t="s">
        <v>22</v>
      </c>
      <c r="H133" s="73">
        <v>2022.0</v>
      </c>
      <c r="I133" s="75" t="str">
        <f t="shared" si="2"/>
        <v>132VVV2PRT2022</v>
      </c>
      <c r="J133" s="54" t="s">
        <v>1181</v>
      </c>
      <c r="K133" s="5" t="s">
        <v>24</v>
      </c>
      <c r="L133" s="73" t="s">
        <v>1732</v>
      </c>
      <c r="M133" s="55" t="s">
        <v>1733</v>
      </c>
      <c r="N133" s="77" t="str">
        <f>HYPERLINK("https://drive.google.com/file/d/1PVUxZ6oOihEiHUiThySMOMXXnJjZ4fUB/view?usp=drivesdk","132VVV2PRT2022")</f>
        <v>132VVV2PRT2022</v>
      </c>
      <c r="O133" s="73" t="s">
        <v>1734</v>
      </c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</row>
    <row r="134">
      <c r="A134" s="72">
        <v>133.0</v>
      </c>
      <c r="B134" s="72" t="s">
        <v>1735</v>
      </c>
      <c r="C134" s="72" t="s">
        <v>1735</v>
      </c>
      <c r="D134" s="72" t="str">
        <f t="shared" si="1"/>
        <v>Aniket Ulhas Shetty</v>
      </c>
      <c r="E134" s="72" t="s">
        <v>1736</v>
      </c>
      <c r="F134" s="73" t="s">
        <v>1180</v>
      </c>
      <c r="G134" s="73" t="s">
        <v>22</v>
      </c>
      <c r="H134" s="73">
        <v>2022.0</v>
      </c>
      <c r="I134" s="75" t="str">
        <f t="shared" si="2"/>
        <v>133VVV2PRT2022</v>
      </c>
      <c r="J134" s="54" t="s">
        <v>1181</v>
      </c>
      <c r="K134" s="5" t="s">
        <v>24</v>
      </c>
      <c r="L134" s="73" t="s">
        <v>1737</v>
      </c>
      <c r="M134" s="55" t="s">
        <v>1738</v>
      </c>
      <c r="N134" s="77" t="str">
        <f>HYPERLINK("https://drive.google.com/file/d/1c0-W8hfTVTxLf3fDq2NoDobkzuryUr9U/view?usp=drivesdk","133VVV2PRT2022")</f>
        <v>133VVV2PRT2022</v>
      </c>
      <c r="O134" s="73" t="s">
        <v>1734</v>
      </c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</row>
    <row r="135">
      <c r="A135" s="72">
        <v>134.0</v>
      </c>
      <c r="B135" s="72" t="s">
        <v>1739</v>
      </c>
      <c r="C135" s="72" t="s">
        <v>1740</v>
      </c>
      <c r="D135" s="72" t="str">
        <f t="shared" si="1"/>
        <v>Aryan Tripathi</v>
      </c>
      <c r="E135" s="72" t="s">
        <v>1741</v>
      </c>
      <c r="F135" s="73" t="s">
        <v>1180</v>
      </c>
      <c r="G135" s="73" t="s">
        <v>22</v>
      </c>
      <c r="H135" s="73">
        <v>2022.0</v>
      </c>
      <c r="I135" s="75" t="str">
        <f t="shared" si="2"/>
        <v>134VVV2PRT2022</v>
      </c>
      <c r="J135" s="54" t="s">
        <v>1181</v>
      </c>
      <c r="K135" s="5" t="s">
        <v>24</v>
      </c>
      <c r="L135" s="73" t="s">
        <v>1742</v>
      </c>
      <c r="M135" s="55" t="s">
        <v>1743</v>
      </c>
      <c r="N135" s="77" t="str">
        <f>HYPERLINK("https://drive.google.com/file/d/1Cczh1AdO49Yyh9MHgi4BrQ2gdhiHiqWy/view?usp=drivesdk","134VVV2PRT2022")</f>
        <v>134VVV2PRT2022</v>
      </c>
      <c r="O135" s="73" t="s">
        <v>1734</v>
      </c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</row>
    <row r="136">
      <c r="A136" s="72">
        <v>135.0</v>
      </c>
      <c r="B136" s="72" t="s">
        <v>1739</v>
      </c>
      <c r="C136" s="72" t="s">
        <v>1744</v>
      </c>
      <c r="D136" s="72" t="str">
        <f t="shared" si="1"/>
        <v>Shaurya Ayush</v>
      </c>
      <c r="E136" s="72" t="s">
        <v>1745</v>
      </c>
      <c r="F136" s="73" t="s">
        <v>1180</v>
      </c>
      <c r="G136" s="73" t="s">
        <v>22</v>
      </c>
      <c r="H136" s="73">
        <v>2022.0</v>
      </c>
      <c r="I136" s="75" t="str">
        <f t="shared" si="2"/>
        <v>135VVV2PRT2022</v>
      </c>
      <c r="J136" s="54" t="s">
        <v>1181</v>
      </c>
      <c r="K136" s="5" t="s">
        <v>24</v>
      </c>
      <c r="L136" s="73" t="s">
        <v>1746</v>
      </c>
      <c r="M136" s="55" t="s">
        <v>1747</v>
      </c>
      <c r="N136" s="77" t="str">
        <f>HYPERLINK("https://drive.google.com/file/d/1E_H4b3DmsAg6gWizEalfSeRoRHLsIauW/view?usp=drivesdk","135VVV2PRT2022")</f>
        <v>135VVV2PRT2022</v>
      </c>
      <c r="O136" s="73" t="s">
        <v>1734</v>
      </c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</row>
    <row r="137">
      <c r="A137" s="72">
        <v>136.0</v>
      </c>
      <c r="B137" s="72" t="s">
        <v>1748</v>
      </c>
      <c r="C137" s="72" t="s">
        <v>1748</v>
      </c>
      <c r="D137" s="72" t="str">
        <f t="shared" si="1"/>
        <v>Sathish Kumar P</v>
      </c>
      <c r="E137" s="72" t="s">
        <v>1749</v>
      </c>
      <c r="F137" s="73" t="s">
        <v>1180</v>
      </c>
      <c r="G137" s="73" t="s">
        <v>22</v>
      </c>
      <c r="H137" s="73">
        <v>2022.0</v>
      </c>
      <c r="I137" s="75" t="str">
        <f t="shared" si="2"/>
        <v>136VVV2PRT2022</v>
      </c>
      <c r="J137" s="54" t="s">
        <v>1181</v>
      </c>
      <c r="K137" s="5" t="s">
        <v>24</v>
      </c>
      <c r="L137" s="73" t="s">
        <v>1750</v>
      </c>
      <c r="M137" s="55" t="s">
        <v>1751</v>
      </c>
      <c r="N137" s="77" t="str">
        <f>HYPERLINK("https://drive.google.com/file/d/1-EUBrZtYoZo_USP6hcVBuVhPVU3oxEcu/view?usp=drivesdk","136VVV2PRT2022")</f>
        <v>136VVV2PRT2022</v>
      </c>
      <c r="O137" s="73" t="s">
        <v>1734</v>
      </c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</row>
    <row r="138">
      <c r="A138" s="72">
        <v>137.0</v>
      </c>
      <c r="B138" s="72" t="s">
        <v>1752</v>
      </c>
      <c r="C138" s="72" t="s">
        <v>1753</v>
      </c>
      <c r="D138" s="72" t="str">
        <f t="shared" si="1"/>
        <v>Gokulnath Selvaraj</v>
      </c>
      <c r="E138" s="72" t="s">
        <v>1754</v>
      </c>
      <c r="F138" s="73" t="s">
        <v>1180</v>
      </c>
      <c r="G138" s="73" t="s">
        <v>22</v>
      </c>
      <c r="H138" s="73">
        <v>2022.0</v>
      </c>
      <c r="I138" s="75" t="str">
        <f t="shared" si="2"/>
        <v>137VVV2PRT2022</v>
      </c>
      <c r="J138" s="54" t="s">
        <v>1181</v>
      </c>
      <c r="K138" s="5" t="s">
        <v>24</v>
      </c>
      <c r="L138" s="73" t="s">
        <v>1755</v>
      </c>
      <c r="M138" s="55" t="s">
        <v>1756</v>
      </c>
      <c r="N138" s="77" t="str">
        <f>HYPERLINK("https://drive.google.com/file/d/1-0s4mBl_rLKjkNTPqxhbSBxR96EwuY1K/view?usp=drivesdk","137VVV2PRT2022")</f>
        <v>137VVV2PRT2022</v>
      </c>
      <c r="O138" s="73" t="s">
        <v>1734</v>
      </c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</row>
    <row r="139">
      <c r="A139" s="72">
        <v>138.0</v>
      </c>
      <c r="B139" s="72" t="s">
        <v>1752</v>
      </c>
      <c r="C139" s="72" t="s">
        <v>1757</v>
      </c>
      <c r="D139" s="72" t="str">
        <f t="shared" si="1"/>
        <v>Sangeeth</v>
      </c>
      <c r="E139" s="72" t="s">
        <v>1758</v>
      </c>
      <c r="F139" s="73" t="s">
        <v>1180</v>
      </c>
      <c r="G139" s="73" t="s">
        <v>22</v>
      </c>
      <c r="H139" s="73">
        <v>2022.0</v>
      </c>
      <c r="I139" s="75" t="str">
        <f t="shared" si="2"/>
        <v>138VVV2PRT2022</v>
      </c>
      <c r="J139" s="54" t="s">
        <v>1181</v>
      </c>
      <c r="K139" s="5" t="s">
        <v>24</v>
      </c>
      <c r="L139" s="73" t="s">
        <v>1759</v>
      </c>
      <c r="M139" s="55" t="s">
        <v>1760</v>
      </c>
      <c r="N139" s="77" t="str">
        <f>HYPERLINK("https://drive.google.com/file/d/1BNRazyQZ2ZUK2aeHyHpGF4gscEx9rPCc/view?usp=drivesdk","138VVV2PRT2022")</f>
        <v>138VVV2PRT2022</v>
      </c>
      <c r="O139" s="73" t="s">
        <v>1761</v>
      </c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</row>
    <row r="140">
      <c r="A140" s="72">
        <v>139.0</v>
      </c>
      <c r="B140" s="72" t="s">
        <v>1762</v>
      </c>
      <c r="C140" s="72" t="s">
        <v>1763</v>
      </c>
      <c r="D140" s="72" t="str">
        <f t="shared" si="1"/>
        <v>Khushi Parikh</v>
      </c>
      <c r="E140" s="72" t="s">
        <v>1764</v>
      </c>
      <c r="F140" s="73" t="s">
        <v>1180</v>
      </c>
      <c r="G140" s="73" t="s">
        <v>22</v>
      </c>
      <c r="H140" s="73">
        <v>2022.0</v>
      </c>
      <c r="I140" s="75" t="str">
        <f t="shared" si="2"/>
        <v>139VVV2PRT2022</v>
      </c>
      <c r="J140" s="54" t="s">
        <v>1181</v>
      </c>
      <c r="K140" s="5" t="s">
        <v>24</v>
      </c>
      <c r="L140" s="73" t="s">
        <v>1765</v>
      </c>
      <c r="M140" s="55" t="s">
        <v>1766</v>
      </c>
      <c r="N140" s="77" t="str">
        <f>HYPERLINK("https://drive.google.com/file/d/11HagBt-IscUKsY5F4ylxum8GVd2epSiw/view?usp=drivesdk","139VVV2PRT2022")</f>
        <v>139VVV2PRT2022</v>
      </c>
      <c r="O140" s="73" t="s">
        <v>1761</v>
      </c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</row>
    <row r="141">
      <c r="A141" s="72">
        <v>140.0</v>
      </c>
      <c r="B141" s="72" t="s">
        <v>1762</v>
      </c>
      <c r="C141" s="72" t="s">
        <v>1767</v>
      </c>
      <c r="D141" s="72" t="str">
        <f t="shared" si="1"/>
        <v>Saahil Bhavsar</v>
      </c>
      <c r="E141" s="72" t="s">
        <v>1768</v>
      </c>
      <c r="F141" s="73" t="s">
        <v>1180</v>
      </c>
      <c r="G141" s="73" t="s">
        <v>22</v>
      </c>
      <c r="H141" s="73">
        <v>2022.0</v>
      </c>
      <c r="I141" s="75" t="str">
        <f t="shared" si="2"/>
        <v>140VVV2PRT2022</v>
      </c>
      <c r="J141" s="54" t="s">
        <v>1181</v>
      </c>
      <c r="K141" s="5" t="s">
        <v>24</v>
      </c>
      <c r="L141" s="73" t="s">
        <v>1769</v>
      </c>
      <c r="M141" s="55" t="s">
        <v>1770</v>
      </c>
      <c r="N141" s="77" t="str">
        <f>HYPERLINK("https://drive.google.com/file/d/1jjWmZrnbVag8Iq9A26qjkgtzg93ak8_J/view?usp=drivesdk","140VVV2PRT2022")</f>
        <v>140VVV2PRT2022</v>
      </c>
      <c r="O141" s="73" t="s">
        <v>1761</v>
      </c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</row>
    <row r="142">
      <c r="A142" s="72">
        <v>141.0</v>
      </c>
      <c r="B142" s="72" t="s">
        <v>1771</v>
      </c>
      <c r="C142" s="72" t="s">
        <v>1772</v>
      </c>
      <c r="D142" s="72" t="str">
        <f t="shared" si="1"/>
        <v>Mallukuntla Dileep Kumar Reddy</v>
      </c>
      <c r="E142" s="72" t="s">
        <v>1773</v>
      </c>
      <c r="F142" s="73" t="s">
        <v>1180</v>
      </c>
      <c r="G142" s="73" t="s">
        <v>22</v>
      </c>
      <c r="H142" s="73">
        <v>2022.0</v>
      </c>
      <c r="I142" s="75" t="str">
        <f t="shared" si="2"/>
        <v>141VVV2PRT2022</v>
      </c>
      <c r="J142" s="54" t="s">
        <v>1181</v>
      </c>
      <c r="K142" s="5" t="s">
        <v>24</v>
      </c>
      <c r="L142" s="73" t="s">
        <v>1774</v>
      </c>
      <c r="M142" s="55" t="s">
        <v>1775</v>
      </c>
      <c r="N142" s="77" t="str">
        <f>HYPERLINK("https://drive.google.com/file/d/103mI8PLhHccKPhnV9Q6ayNCx0ef48E4h/view?usp=drivesdk","141VVV2PRT2022")</f>
        <v>141VVV2PRT2022</v>
      </c>
      <c r="O142" s="73" t="s">
        <v>1761</v>
      </c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</row>
    <row r="143">
      <c r="A143" s="72">
        <v>142.0</v>
      </c>
      <c r="B143" s="72" t="s">
        <v>1776</v>
      </c>
      <c r="C143" s="72" t="s">
        <v>1776</v>
      </c>
      <c r="D143" s="72" t="str">
        <f t="shared" si="1"/>
        <v>Venkataramana Prahaladh</v>
      </c>
      <c r="E143" s="72" t="s">
        <v>1777</v>
      </c>
      <c r="F143" s="73" t="s">
        <v>1180</v>
      </c>
      <c r="G143" s="73" t="s">
        <v>22</v>
      </c>
      <c r="H143" s="73">
        <v>2022.0</v>
      </c>
      <c r="I143" s="75" t="str">
        <f t="shared" si="2"/>
        <v>142VVV2PRT2022</v>
      </c>
      <c r="J143" s="54" t="s">
        <v>1181</v>
      </c>
      <c r="K143" s="5" t="s">
        <v>24</v>
      </c>
      <c r="L143" s="73" t="s">
        <v>1778</v>
      </c>
      <c r="M143" s="55" t="s">
        <v>1779</v>
      </c>
      <c r="N143" s="77" t="str">
        <f>HYPERLINK("https://drive.google.com/file/d/1NQ2zbcrUICnxK2S5TIx3B3o0oZIwQE5k/view?usp=drivesdk","142VVV2PRT2022")</f>
        <v>142VVV2PRT2022</v>
      </c>
      <c r="O143" s="73" t="s">
        <v>1761</v>
      </c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</row>
    <row r="144">
      <c r="A144" s="72">
        <v>143.0</v>
      </c>
      <c r="B144" s="72" t="s">
        <v>1780</v>
      </c>
      <c r="C144" s="72" t="s">
        <v>1780</v>
      </c>
      <c r="D144" s="72" t="str">
        <f t="shared" si="1"/>
        <v>Farhin Islam</v>
      </c>
      <c r="E144" s="72" t="s">
        <v>1781</v>
      </c>
      <c r="F144" s="73" t="s">
        <v>1180</v>
      </c>
      <c r="G144" s="73" t="s">
        <v>22</v>
      </c>
      <c r="H144" s="73">
        <v>2022.0</v>
      </c>
      <c r="I144" s="75" t="str">
        <f t="shared" si="2"/>
        <v>143VVV2PRT2022</v>
      </c>
      <c r="J144" s="54" t="s">
        <v>1181</v>
      </c>
      <c r="K144" s="5" t="s">
        <v>24</v>
      </c>
      <c r="L144" s="73" t="s">
        <v>1782</v>
      </c>
      <c r="M144" s="55" t="s">
        <v>1783</v>
      </c>
      <c r="N144" s="77" t="str">
        <f>HYPERLINK("https://drive.google.com/file/d/1nR3AFQoxPe8UcWZ2dNNSgjETS451rTWs/view?usp=drivesdk","143VVV2PRT2022")</f>
        <v>143VVV2PRT2022</v>
      </c>
      <c r="O144" s="73" t="s">
        <v>1761</v>
      </c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</row>
    <row r="145">
      <c r="A145" s="72">
        <v>144.0</v>
      </c>
      <c r="B145" s="72" t="s">
        <v>1784</v>
      </c>
      <c r="C145" s="72" t="s">
        <v>1784</v>
      </c>
      <c r="D145" s="72" t="str">
        <f t="shared" si="1"/>
        <v>Peddienni Mohan Krishna</v>
      </c>
      <c r="E145" s="72" t="s">
        <v>1785</v>
      </c>
      <c r="F145" s="73" t="s">
        <v>1180</v>
      </c>
      <c r="G145" s="73" t="s">
        <v>22</v>
      </c>
      <c r="H145" s="73">
        <v>2022.0</v>
      </c>
      <c r="I145" s="75" t="str">
        <f t="shared" si="2"/>
        <v>144VVV2PRT2022</v>
      </c>
      <c r="J145" s="54" t="s">
        <v>1181</v>
      </c>
      <c r="K145" s="5" t="s">
        <v>24</v>
      </c>
      <c r="L145" s="73" t="s">
        <v>1786</v>
      </c>
      <c r="M145" s="55" t="s">
        <v>1787</v>
      </c>
      <c r="N145" s="77" t="str">
        <f>HYPERLINK("https://drive.google.com/file/d/1eERLs71Lw4pB3zHynpFhJyEUFQ6iGD2Y/view?usp=drivesdk","144VVV2PRT2022")</f>
        <v>144VVV2PRT2022</v>
      </c>
      <c r="O145" s="73" t="s">
        <v>1788</v>
      </c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</row>
    <row r="146">
      <c r="A146" s="72">
        <v>145.0</v>
      </c>
      <c r="B146" s="72" t="s">
        <v>1789</v>
      </c>
      <c r="C146" s="72" t="s">
        <v>1789</v>
      </c>
      <c r="D146" s="72" t="str">
        <f t="shared" si="1"/>
        <v>Pujarla Ramesh Bhavya</v>
      </c>
      <c r="E146" s="72" t="s">
        <v>1790</v>
      </c>
      <c r="F146" s="73" t="s">
        <v>1180</v>
      </c>
      <c r="G146" s="73" t="s">
        <v>22</v>
      </c>
      <c r="H146" s="73">
        <v>2022.0</v>
      </c>
      <c r="I146" s="75" t="str">
        <f t="shared" si="2"/>
        <v>145VVV2PRT2022</v>
      </c>
      <c r="J146" s="54" t="s">
        <v>1181</v>
      </c>
      <c r="K146" s="5" t="s">
        <v>24</v>
      </c>
      <c r="L146" s="73" t="s">
        <v>1791</v>
      </c>
      <c r="M146" s="55" t="s">
        <v>1792</v>
      </c>
      <c r="N146" s="77" t="str">
        <f>HYPERLINK("https://drive.google.com/file/d/1D5vBRvDhmixTTKR_WqbrGaD6z6Z120fP/view?usp=drivesdk","145VVV2PRT2022")</f>
        <v>145VVV2PRT2022</v>
      </c>
      <c r="O146" s="73" t="s">
        <v>1788</v>
      </c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</row>
    <row r="147">
      <c r="A147" s="72">
        <v>146.0</v>
      </c>
      <c r="B147" s="72" t="s">
        <v>1793</v>
      </c>
      <c r="C147" s="72" t="s">
        <v>1794</v>
      </c>
      <c r="D147" s="72" t="str">
        <f t="shared" si="1"/>
        <v>Akriti Agarwal</v>
      </c>
      <c r="E147" s="72" t="s">
        <v>1795</v>
      </c>
      <c r="F147" s="73" t="s">
        <v>1180</v>
      </c>
      <c r="G147" s="73" t="s">
        <v>22</v>
      </c>
      <c r="H147" s="73">
        <v>2022.0</v>
      </c>
      <c r="I147" s="75" t="str">
        <f t="shared" si="2"/>
        <v>146VVV2PRT2022</v>
      </c>
      <c r="J147" s="54" t="s">
        <v>1181</v>
      </c>
      <c r="K147" s="5" t="s">
        <v>24</v>
      </c>
      <c r="L147" s="73" t="s">
        <v>1796</v>
      </c>
      <c r="M147" s="55" t="s">
        <v>1797</v>
      </c>
      <c r="N147" s="77" t="str">
        <f>HYPERLINK("https://drive.google.com/file/d/1C6Ob4qCMsE9XZzmoY0SO851wsrVU5J15/view?usp=drivesdk","146VVV2PRT2022")</f>
        <v>146VVV2PRT2022</v>
      </c>
      <c r="O147" s="73" t="s">
        <v>1788</v>
      </c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</row>
    <row r="148">
      <c r="A148" s="72">
        <v>147.0</v>
      </c>
      <c r="B148" s="72" t="s">
        <v>1793</v>
      </c>
      <c r="C148" s="72" t="s">
        <v>1798</v>
      </c>
      <c r="D148" s="72" t="str">
        <f t="shared" si="1"/>
        <v>Harshvardhan Singh Gahlaut</v>
      </c>
      <c r="E148" s="72" t="s">
        <v>1799</v>
      </c>
      <c r="F148" s="73" t="s">
        <v>1180</v>
      </c>
      <c r="G148" s="73" t="s">
        <v>22</v>
      </c>
      <c r="H148" s="73">
        <v>2022.0</v>
      </c>
      <c r="I148" s="75" t="str">
        <f t="shared" si="2"/>
        <v>147VVV2PRT2022</v>
      </c>
      <c r="J148" s="54" t="s">
        <v>1181</v>
      </c>
      <c r="K148" s="5" t="s">
        <v>24</v>
      </c>
      <c r="L148" s="73" t="s">
        <v>1800</v>
      </c>
      <c r="M148" s="55" t="s">
        <v>1801</v>
      </c>
      <c r="N148" s="77" t="str">
        <f>HYPERLINK("https://drive.google.com/file/d/1dZikGadmtN4rcZ54YljbziuZ8Bcuno3M/view?usp=drivesdk","147VVV2PRT2022")</f>
        <v>147VVV2PRT2022</v>
      </c>
      <c r="O148" s="73" t="s">
        <v>1788</v>
      </c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</row>
    <row r="149">
      <c r="A149" s="72">
        <v>148.0</v>
      </c>
      <c r="B149" s="72" t="s">
        <v>1802</v>
      </c>
      <c r="C149" s="72" t="s">
        <v>1802</v>
      </c>
      <c r="D149" s="72" t="str">
        <f t="shared" si="1"/>
        <v>Sakthi S M</v>
      </c>
      <c r="E149" s="72" t="s">
        <v>1803</v>
      </c>
      <c r="F149" s="73" t="s">
        <v>1180</v>
      </c>
      <c r="G149" s="73" t="s">
        <v>22</v>
      </c>
      <c r="H149" s="73">
        <v>2022.0</v>
      </c>
      <c r="I149" s="75" t="str">
        <f t="shared" si="2"/>
        <v>148VVV2PRT2022</v>
      </c>
      <c r="J149" s="54" t="s">
        <v>1181</v>
      </c>
      <c r="K149" s="5" t="s">
        <v>24</v>
      </c>
      <c r="L149" s="73" t="s">
        <v>1804</v>
      </c>
      <c r="M149" s="55" t="s">
        <v>1805</v>
      </c>
      <c r="N149" s="77" t="str">
        <f>HYPERLINK("https://drive.google.com/file/d/1FySAYsubosw2OEuUWS7QktUrRaHUcUrW/view?usp=drivesdk","148VVV2PRT2022")</f>
        <v>148VVV2PRT2022</v>
      </c>
      <c r="O149" s="73" t="s">
        <v>1788</v>
      </c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</row>
    <row r="150">
      <c r="A150" s="72">
        <v>149.0</v>
      </c>
      <c r="B150" s="72" t="s">
        <v>1806</v>
      </c>
      <c r="C150" s="72" t="s">
        <v>1806</v>
      </c>
      <c r="D150" s="72" t="str">
        <f t="shared" si="1"/>
        <v>Tarun Mishra</v>
      </c>
      <c r="E150" s="72" t="s">
        <v>1807</v>
      </c>
      <c r="F150" s="73" t="s">
        <v>1180</v>
      </c>
      <c r="G150" s="73" t="s">
        <v>22</v>
      </c>
      <c r="H150" s="73">
        <v>2022.0</v>
      </c>
      <c r="I150" s="75" t="str">
        <f t="shared" si="2"/>
        <v>149VVV2PRT2022</v>
      </c>
      <c r="J150" s="54" t="s">
        <v>1181</v>
      </c>
      <c r="K150" s="5" t="s">
        <v>24</v>
      </c>
      <c r="L150" s="73" t="s">
        <v>1808</v>
      </c>
      <c r="M150" s="55" t="s">
        <v>1809</v>
      </c>
      <c r="N150" s="77" t="str">
        <f>HYPERLINK("https://drive.google.com/file/d/1lTWC4QRYoARPWp64ZkTs3eyTJ4ZhX9-8/view?usp=drivesdk","149VVV2PRT2022")</f>
        <v>149VVV2PRT2022</v>
      </c>
      <c r="O150" s="73" t="s">
        <v>1788</v>
      </c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</row>
    <row r="151">
      <c r="A151" s="72">
        <v>150.0</v>
      </c>
      <c r="B151" s="72" t="s">
        <v>1810</v>
      </c>
      <c r="C151" s="72" t="s">
        <v>1810</v>
      </c>
      <c r="D151" s="72" t="str">
        <f t="shared" si="1"/>
        <v>Tushar Chopra</v>
      </c>
      <c r="E151" s="72" t="s">
        <v>1811</v>
      </c>
      <c r="F151" s="73" t="s">
        <v>1180</v>
      </c>
      <c r="G151" s="73" t="s">
        <v>22</v>
      </c>
      <c r="H151" s="73">
        <v>2022.0</v>
      </c>
      <c r="I151" s="75" t="str">
        <f t="shared" si="2"/>
        <v>150VVV2PRT2022</v>
      </c>
      <c r="J151" s="54" t="s">
        <v>1181</v>
      </c>
      <c r="K151" s="5" t="s">
        <v>24</v>
      </c>
      <c r="L151" s="73" t="s">
        <v>1812</v>
      </c>
      <c r="M151" s="55" t="s">
        <v>1813</v>
      </c>
      <c r="N151" s="77" t="str">
        <f>HYPERLINK("https://drive.google.com/file/d/1AePXu2SQBF9jNQb0GmEHWv9Vv4D-XDIh/view?usp=drivesdk","150VVV2PRT2022")</f>
        <v>150VVV2PRT2022</v>
      </c>
      <c r="O151" s="73" t="s">
        <v>1788</v>
      </c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</row>
    <row r="152">
      <c r="A152" s="72">
        <v>151.0</v>
      </c>
      <c r="B152" s="72" t="s">
        <v>1814</v>
      </c>
      <c r="C152" s="72" t="s">
        <v>1815</v>
      </c>
      <c r="D152" s="72" t="str">
        <f t="shared" si="1"/>
        <v>Gulshan Anand</v>
      </c>
      <c r="E152" s="72" t="s">
        <v>1816</v>
      </c>
      <c r="F152" s="73" t="s">
        <v>1180</v>
      </c>
      <c r="G152" s="73" t="s">
        <v>22</v>
      </c>
      <c r="H152" s="73">
        <v>2022.0</v>
      </c>
      <c r="I152" s="75" t="str">
        <f t="shared" si="2"/>
        <v>151VVV2PRT2022</v>
      </c>
      <c r="J152" s="54" t="s">
        <v>1181</v>
      </c>
      <c r="K152" s="5" t="s">
        <v>24</v>
      </c>
      <c r="L152" s="73" t="s">
        <v>1817</v>
      </c>
      <c r="M152" s="55" t="s">
        <v>1818</v>
      </c>
      <c r="N152" s="77" t="str">
        <f>HYPERLINK("https://drive.google.com/file/d/15DBSKh3HSjYLm7Mr4TtYqOdWPM3pH4fY/view?usp=drivesdk","151VVV2PRT2022")</f>
        <v>151VVV2PRT2022</v>
      </c>
      <c r="O152" s="73" t="s">
        <v>1819</v>
      </c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</row>
    <row r="153">
      <c r="A153" s="72">
        <v>152.0</v>
      </c>
      <c r="B153" s="72" t="s">
        <v>1820</v>
      </c>
      <c r="C153" s="72" t="s">
        <v>1820</v>
      </c>
      <c r="D153" s="72" t="str">
        <f t="shared" si="1"/>
        <v>Goutam Bhat</v>
      </c>
      <c r="E153" s="72" t="s">
        <v>1821</v>
      </c>
      <c r="F153" s="73" t="s">
        <v>1180</v>
      </c>
      <c r="G153" s="73" t="s">
        <v>22</v>
      </c>
      <c r="H153" s="73">
        <v>2022.0</v>
      </c>
      <c r="I153" s="75" t="str">
        <f t="shared" si="2"/>
        <v>152VVV2PRT2022</v>
      </c>
      <c r="J153" s="54" t="s">
        <v>1181</v>
      </c>
      <c r="K153" s="5" t="s">
        <v>24</v>
      </c>
      <c r="L153" s="73" t="s">
        <v>1822</v>
      </c>
      <c r="M153" s="55" t="s">
        <v>1823</v>
      </c>
      <c r="N153" s="77" t="str">
        <f>HYPERLINK("https://drive.google.com/file/d/1SbHj7KTLXuLSwDon8lsSA7_mwPjk1wX4/view?usp=drivesdk","152VVV2PRT2022")</f>
        <v>152VVV2PRT2022</v>
      </c>
      <c r="O153" s="73" t="s">
        <v>1819</v>
      </c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</row>
    <row r="154">
      <c r="A154" s="72">
        <v>153.0</v>
      </c>
      <c r="B154" s="72" t="s">
        <v>1824</v>
      </c>
      <c r="C154" s="72" t="s">
        <v>1825</v>
      </c>
      <c r="D154" s="72" t="str">
        <f t="shared" si="1"/>
        <v>Pranav Ms</v>
      </c>
      <c r="E154" s="72" t="s">
        <v>1826</v>
      </c>
      <c r="F154" s="73" t="s">
        <v>1180</v>
      </c>
      <c r="G154" s="73" t="s">
        <v>22</v>
      </c>
      <c r="H154" s="73">
        <v>2022.0</v>
      </c>
      <c r="I154" s="75" t="str">
        <f t="shared" si="2"/>
        <v>153VVV2PRT2022</v>
      </c>
      <c r="J154" s="54" t="s">
        <v>1181</v>
      </c>
      <c r="K154" s="5" t="s">
        <v>24</v>
      </c>
      <c r="L154" s="73" t="s">
        <v>1827</v>
      </c>
      <c r="M154" s="55" t="s">
        <v>1828</v>
      </c>
      <c r="N154" s="77" t="str">
        <f>HYPERLINK("https://drive.google.com/file/d/1vwruR4k-6HToZiE01xd9mKrVD-Qy656A/view?usp=drivesdk","153VVV2PRT2022")</f>
        <v>153VVV2PRT2022</v>
      </c>
      <c r="O154" s="73" t="s">
        <v>1819</v>
      </c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</row>
    <row r="155">
      <c r="A155" s="72">
        <v>154.0</v>
      </c>
      <c r="B155" s="72" t="s">
        <v>1829</v>
      </c>
      <c r="C155" s="72" t="s">
        <v>1829</v>
      </c>
      <c r="D155" s="72" t="str">
        <f t="shared" si="1"/>
        <v>Mayank Pal</v>
      </c>
      <c r="E155" s="72" t="s">
        <v>1830</v>
      </c>
      <c r="F155" s="73" t="s">
        <v>1180</v>
      </c>
      <c r="G155" s="73" t="s">
        <v>22</v>
      </c>
      <c r="H155" s="73">
        <v>2022.0</v>
      </c>
      <c r="I155" s="75" t="str">
        <f t="shared" si="2"/>
        <v>154VVV2PRT2022</v>
      </c>
      <c r="J155" s="54" t="s">
        <v>1181</v>
      </c>
      <c r="K155" s="5" t="s">
        <v>24</v>
      </c>
      <c r="L155" s="73" t="s">
        <v>1831</v>
      </c>
      <c r="M155" s="55" t="s">
        <v>1832</v>
      </c>
      <c r="N155" s="77" t="str">
        <f>HYPERLINK("https://drive.google.com/file/d/1M4Ed19bVO5yeOQ16Z3N8fvsEA74usGWo/view?usp=drivesdk","154VVV2PRT2022")</f>
        <v>154VVV2PRT2022</v>
      </c>
      <c r="O155" s="73" t="s">
        <v>1819</v>
      </c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</row>
    <row r="156">
      <c r="A156" s="72">
        <v>155.0</v>
      </c>
      <c r="B156" s="72" t="s">
        <v>1833</v>
      </c>
      <c r="C156" s="72" t="s">
        <v>1833</v>
      </c>
      <c r="D156" s="72" t="str">
        <f t="shared" si="1"/>
        <v>Alekhya Nelluri</v>
      </c>
      <c r="E156" s="72" t="s">
        <v>1834</v>
      </c>
      <c r="F156" s="73" t="s">
        <v>1180</v>
      </c>
      <c r="G156" s="73" t="s">
        <v>22</v>
      </c>
      <c r="H156" s="73">
        <v>2022.0</v>
      </c>
      <c r="I156" s="75" t="str">
        <f t="shared" si="2"/>
        <v>155VVV2PRT2022</v>
      </c>
      <c r="J156" s="54" t="s">
        <v>1181</v>
      </c>
      <c r="K156" s="5" t="s">
        <v>24</v>
      </c>
      <c r="L156" s="73" t="s">
        <v>1835</v>
      </c>
      <c r="M156" s="55" t="s">
        <v>1836</v>
      </c>
      <c r="N156" s="77" t="str">
        <f>HYPERLINK("https://drive.google.com/file/d/1BgEPHjYe5jnudoZgunCv6clkDxxX5Xhr/view?usp=drivesdk","155VVV2PRT2022")</f>
        <v>155VVV2PRT2022</v>
      </c>
      <c r="O156" s="73" t="s">
        <v>1819</v>
      </c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</row>
    <row r="157">
      <c r="A157" s="72">
        <v>156.0</v>
      </c>
      <c r="B157" s="72" t="s">
        <v>1837</v>
      </c>
      <c r="C157" s="72" t="s">
        <v>1837</v>
      </c>
      <c r="D157" s="72" t="str">
        <f t="shared" si="1"/>
        <v>Dharneesh B</v>
      </c>
      <c r="E157" s="72" t="s">
        <v>1838</v>
      </c>
      <c r="F157" s="73" t="s">
        <v>1180</v>
      </c>
      <c r="G157" s="73" t="s">
        <v>22</v>
      </c>
      <c r="H157" s="73">
        <v>2022.0</v>
      </c>
      <c r="I157" s="75" t="str">
        <f t="shared" si="2"/>
        <v>156VVV2PRT2022</v>
      </c>
      <c r="J157" s="54" t="s">
        <v>1181</v>
      </c>
      <c r="K157" s="5" t="s">
        <v>24</v>
      </c>
      <c r="L157" s="73" t="s">
        <v>1839</v>
      </c>
      <c r="M157" s="55" t="s">
        <v>1840</v>
      </c>
      <c r="N157" s="77" t="str">
        <f>HYPERLINK("https://drive.google.com/file/d/1eHQ8L8EH8okJ_3l_o3R4_WBsQHgiVYby/view?usp=drivesdk","156VVV2PRT2022")</f>
        <v>156VVV2PRT2022</v>
      </c>
      <c r="O157" s="73" t="s">
        <v>1819</v>
      </c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</row>
    <row r="158">
      <c r="A158" s="72">
        <v>157.0</v>
      </c>
      <c r="B158" s="72" t="s">
        <v>1841</v>
      </c>
      <c r="C158" s="72" t="s">
        <v>1842</v>
      </c>
      <c r="D158" s="72" t="str">
        <f t="shared" si="1"/>
        <v>Dipanjana Dasgupta</v>
      </c>
      <c r="E158" s="72" t="s">
        <v>1843</v>
      </c>
      <c r="F158" s="73" t="s">
        <v>1180</v>
      </c>
      <c r="G158" s="73" t="s">
        <v>22</v>
      </c>
      <c r="H158" s="73">
        <v>2022.0</v>
      </c>
      <c r="I158" s="75" t="str">
        <f t="shared" si="2"/>
        <v>157VVV2PRT2022</v>
      </c>
      <c r="J158" s="54" t="s">
        <v>1181</v>
      </c>
      <c r="K158" s="5" t="s">
        <v>24</v>
      </c>
      <c r="L158" s="73" t="s">
        <v>1844</v>
      </c>
      <c r="M158" s="55" t="s">
        <v>1845</v>
      </c>
      <c r="N158" s="77" t="str">
        <f>HYPERLINK("https://drive.google.com/file/d/1DaPEqGCJraqstvLnX847LgFdxfhIrs2z/view?usp=drivesdk","157VVV2PRT2022")</f>
        <v>157VVV2PRT2022</v>
      </c>
      <c r="O158" s="73" t="s">
        <v>1846</v>
      </c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</row>
    <row r="159">
      <c r="A159" s="72">
        <v>158.0</v>
      </c>
      <c r="B159" s="72" t="s">
        <v>1841</v>
      </c>
      <c r="C159" s="72" t="s">
        <v>1847</v>
      </c>
      <c r="D159" s="72" t="str">
        <f t="shared" si="1"/>
        <v>Avik Das</v>
      </c>
      <c r="E159" s="72" t="s">
        <v>1848</v>
      </c>
      <c r="F159" s="73" t="s">
        <v>1180</v>
      </c>
      <c r="G159" s="73" t="s">
        <v>22</v>
      </c>
      <c r="H159" s="73">
        <v>2022.0</v>
      </c>
      <c r="I159" s="75" t="str">
        <f t="shared" si="2"/>
        <v>158VVV2PRT2022</v>
      </c>
      <c r="J159" s="54" t="s">
        <v>1181</v>
      </c>
      <c r="K159" s="5" t="s">
        <v>24</v>
      </c>
      <c r="L159" s="73" t="s">
        <v>1849</v>
      </c>
      <c r="M159" s="55" t="s">
        <v>1850</v>
      </c>
      <c r="N159" s="77" t="str">
        <f>HYPERLINK("https://drive.google.com/file/d/14aNKdIPSaYdTuPPwBkEVloK5-zCu4ir2/view?usp=drivesdk","158VVV2PRT2022")</f>
        <v>158VVV2PRT2022</v>
      </c>
      <c r="O159" s="73" t="s">
        <v>1846</v>
      </c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</row>
    <row r="160">
      <c r="A160" s="72">
        <v>159.0</v>
      </c>
      <c r="B160" s="72" t="s">
        <v>1851</v>
      </c>
      <c r="C160" s="72" t="s">
        <v>1852</v>
      </c>
      <c r="D160" s="72" t="str">
        <f t="shared" si="1"/>
        <v>Vishnusai Janjanam</v>
      </c>
      <c r="E160" s="72" t="s">
        <v>1073</v>
      </c>
      <c r="F160" s="73" t="s">
        <v>1180</v>
      </c>
      <c r="G160" s="73" t="s">
        <v>22</v>
      </c>
      <c r="H160" s="73">
        <v>2022.0</v>
      </c>
      <c r="I160" s="75" t="str">
        <f t="shared" si="2"/>
        <v>159VVV2PRT2022</v>
      </c>
      <c r="J160" s="54" t="s">
        <v>1181</v>
      </c>
      <c r="K160" s="5" t="s">
        <v>24</v>
      </c>
      <c r="L160" s="73" t="s">
        <v>1853</v>
      </c>
      <c r="M160" s="55" t="s">
        <v>1854</v>
      </c>
      <c r="N160" s="77" t="str">
        <f>HYPERLINK("https://drive.google.com/file/d/1GFJ9V_RzS82VXiepoYkBnTO_UWPVMFgl/view?usp=drivesdk","159VVV2PRT2022")</f>
        <v>159VVV2PRT2022</v>
      </c>
      <c r="O160" s="73" t="s">
        <v>1846</v>
      </c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</row>
    <row r="161">
      <c r="A161" s="72">
        <v>160.0</v>
      </c>
      <c r="B161" s="72" t="s">
        <v>1855</v>
      </c>
      <c r="C161" s="72" t="s">
        <v>1855</v>
      </c>
      <c r="D161" s="72" t="str">
        <f t="shared" si="1"/>
        <v>Priya Sharma</v>
      </c>
      <c r="E161" s="72" t="s">
        <v>1856</v>
      </c>
      <c r="F161" s="73" t="s">
        <v>1180</v>
      </c>
      <c r="G161" s="73" t="s">
        <v>22</v>
      </c>
      <c r="H161" s="73">
        <v>2022.0</v>
      </c>
      <c r="I161" s="75" t="str">
        <f t="shared" si="2"/>
        <v>160VVV2PRT2022</v>
      </c>
      <c r="J161" s="54" t="s">
        <v>1181</v>
      </c>
      <c r="K161" s="5" t="s">
        <v>24</v>
      </c>
      <c r="L161" s="73" t="s">
        <v>1857</v>
      </c>
      <c r="M161" s="55" t="s">
        <v>1858</v>
      </c>
      <c r="N161" s="77" t="str">
        <f>HYPERLINK("https://drive.google.com/file/d/1JkD997Sxy-CBPkcRKk3MEkUxDuYtoSDB/view?usp=drivesdk","160VVV2PRT2022")</f>
        <v>160VVV2PRT2022</v>
      </c>
      <c r="O161" s="73" t="s">
        <v>1846</v>
      </c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</row>
    <row r="162">
      <c r="A162" s="78">
        <v>161.0</v>
      </c>
      <c r="B162" s="78" t="s">
        <v>1859</v>
      </c>
      <c r="C162" s="78" t="s">
        <v>1305</v>
      </c>
      <c r="D162" s="78" t="str">
        <f t="shared" si="1"/>
        <v>Chowdhury Faizal Ahammed</v>
      </c>
      <c r="E162" s="78" t="s">
        <v>1860</v>
      </c>
      <c r="F162" s="79" t="s">
        <v>1180</v>
      </c>
      <c r="G162" s="79" t="s">
        <v>22</v>
      </c>
      <c r="H162" s="79">
        <v>2022.0</v>
      </c>
      <c r="I162" s="80" t="str">
        <f t="shared" si="2"/>
        <v>161VVV2PRT2022</v>
      </c>
      <c r="J162" s="81" t="s">
        <v>1181</v>
      </c>
      <c r="K162" s="82" t="s">
        <v>24</v>
      </c>
      <c r="L162" s="79" t="s">
        <v>1861</v>
      </c>
      <c r="M162" s="83" t="s">
        <v>1862</v>
      </c>
      <c r="N162" s="84" t="str">
        <f>HYPERLINK("https://drive.google.com/file/d/1zdItrVTxrKn-3sLFK9iBJtH6_w5bp5gr/view?usp=drivesdk","161VVV2PRT2022")</f>
        <v>161VVV2PRT2022</v>
      </c>
      <c r="O162" s="79" t="s">
        <v>1846</v>
      </c>
      <c r="P162" s="85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</row>
    <row r="163">
      <c r="A163" s="72">
        <v>162.0</v>
      </c>
      <c r="B163" s="72" t="s">
        <v>1863</v>
      </c>
      <c r="C163" s="72" t="s">
        <v>1863</v>
      </c>
      <c r="D163" s="72" t="str">
        <f t="shared" si="1"/>
        <v>Prajwal</v>
      </c>
      <c r="E163" s="72" t="s">
        <v>1864</v>
      </c>
      <c r="F163" s="73" t="s">
        <v>1180</v>
      </c>
      <c r="G163" s="73" t="s">
        <v>22</v>
      </c>
      <c r="H163" s="73">
        <v>2022.0</v>
      </c>
      <c r="I163" s="75" t="str">
        <f t="shared" si="2"/>
        <v>162VVV2PRT2022</v>
      </c>
      <c r="J163" s="54" t="s">
        <v>1181</v>
      </c>
      <c r="K163" s="5" t="s">
        <v>24</v>
      </c>
      <c r="L163" s="73" t="s">
        <v>1865</v>
      </c>
      <c r="M163" s="55" t="s">
        <v>1866</v>
      </c>
      <c r="N163" s="77" t="str">
        <f>HYPERLINK("https://drive.google.com/file/d/1bPNOc4l-E0N7hgR08LQYUHjDxhCH3lBh/view?usp=drivesdk","162VVV2PRT2022")</f>
        <v>162VVV2PRT2022</v>
      </c>
      <c r="O163" s="73" t="s">
        <v>1867</v>
      </c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</row>
    <row r="164">
      <c r="A164" s="72">
        <v>163.0</v>
      </c>
      <c r="B164" s="72" t="s">
        <v>1868</v>
      </c>
      <c r="C164" s="72" t="s">
        <v>1869</v>
      </c>
      <c r="D164" s="72" t="str">
        <f t="shared" si="1"/>
        <v>Lokesh Goyal</v>
      </c>
      <c r="E164" s="72" t="s">
        <v>1870</v>
      </c>
      <c r="F164" s="73" t="s">
        <v>1180</v>
      </c>
      <c r="G164" s="73" t="s">
        <v>22</v>
      </c>
      <c r="H164" s="73">
        <v>2022.0</v>
      </c>
      <c r="I164" s="75" t="str">
        <f t="shared" si="2"/>
        <v>163VVV2PRT2022</v>
      </c>
      <c r="J164" s="54" t="s">
        <v>1181</v>
      </c>
      <c r="K164" s="5" t="s">
        <v>24</v>
      </c>
      <c r="L164" s="73" t="s">
        <v>1871</v>
      </c>
      <c r="M164" s="55" t="s">
        <v>1872</v>
      </c>
      <c r="N164" s="77" t="str">
        <f>HYPERLINK("https://drive.google.com/file/d/1WRN9dUDSZ77wzs4ysmNowtLLwnSFiMml/view?usp=drivesdk","163VVV2PRT2022")</f>
        <v>163VVV2PRT2022</v>
      </c>
      <c r="O164" s="73" t="s">
        <v>1867</v>
      </c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</row>
    <row r="165">
      <c r="A165" s="72">
        <v>164.0</v>
      </c>
      <c r="B165" s="72" t="s">
        <v>1868</v>
      </c>
      <c r="C165" s="72" t="s">
        <v>1873</v>
      </c>
      <c r="D165" s="72" t="str">
        <f t="shared" si="1"/>
        <v>Nivesh M Pai</v>
      </c>
      <c r="E165" s="72" t="s">
        <v>1874</v>
      </c>
      <c r="F165" s="73" t="s">
        <v>1180</v>
      </c>
      <c r="G165" s="73" t="s">
        <v>22</v>
      </c>
      <c r="H165" s="73">
        <v>2022.0</v>
      </c>
      <c r="I165" s="75" t="str">
        <f t="shared" si="2"/>
        <v>164VVV2PRT2022</v>
      </c>
      <c r="J165" s="54" t="s">
        <v>1181</v>
      </c>
      <c r="K165" s="5" t="s">
        <v>24</v>
      </c>
      <c r="L165" s="73" t="s">
        <v>1875</v>
      </c>
      <c r="M165" s="55" t="s">
        <v>1876</v>
      </c>
      <c r="N165" s="77" t="str">
        <f>HYPERLINK("https://drive.google.com/file/d/1alHNGTANNryQjxB0lM_IH61AxIQ3NOzJ/view?usp=drivesdk","164VVV2PRT2022")</f>
        <v>164VVV2PRT2022</v>
      </c>
      <c r="O165" s="73" t="s">
        <v>1867</v>
      </c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</row>
    <row r="166">
      <c r="A166" s="72">
        <v>165.0</v>
      </c>
      <c r="B166" s="72" t="s">
        <v>1877</v>
      </c>
      <c r="C166" s="72" t="s">
        <v>1878</v>
      </c>
      <c r="D166" s="72" t="str">
        <f t="shared" si="1"/>
        <v>Kartik Savaliya</v>
      </c>
      <c r="E166" s="72" t="s">
        <v>1879</v>
      </c>
      <c r="F166" s="73" t="s">
        <v>1180</v>
      </c>
      <c r="G166" s="73" t="s">
        <v>22</v>
      </c>
      <c r="H166" s="73">
        <v>2022.0</v>
      </c>
      <c r="I166" s="75" t="str">
        <f t="shared" si="2"/>
        <v>165VVV2PRT2022</v>
      </c>
      <c r="J166" s="54" t="s">
        <v>1181</v>
      </c>
      <c r="K166" s="5" t="s">
        <v>24</v>
      </c>
      <c r="L166" s="73" t="s">
        <v>1880</v>
      </c>
      <c r="M166" s="55" t="s">
        <v>1881</v>
      </c>
      <c r="N166" s="77" t="str">
        <f>HYPERLINK("https://drive.google.com/file/d/1p3wdJ2q125y_-B3PTYSxt3Jn6q0qrPK0/view?usp=drivesdk","165VVV2PRT2022")</f>
        <v>165VVV2PRT2022</v>
      </c>
      <c r="O166" s="73" t="s">
        <v>1867</v>
      </c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</row>
    <row r="167">
      <c r="A167" s="72">
        <v>166.0</v>
      </c>
      <c r="B167" s="72" t="s">
        <v>1882</v>
      </c>
      <c r="C167" s="72" t="s">
        <v>1883</v>
      </c>
      <c r="D167" s="72" t="str">
        <f t="shared" si="1"/>
        <v>Mohit Jain</v>
      </c>
      <c r="E167" s="72" t="s">
        <v>1884</v>
      </c>
      <c r="F167" s="73" t="s">
        <v>1180</v>
      </c>
      <c r="G167" s="73" t="s">
        <v>22</v>
      </c>
      <c r="H167" s="73">
        <v>2022.0</v>
      </c>
      <c r="I167" s="75" t="str">
        <f t="shared" si="2"/>
        <v>166VVV2PRT2022</v>
      </c>
      <c r="J167" s="54" t="s">
        <v>1181</v>
      </c>
      <c r="K167" s="5" t="s">
        <v>24</v>
      </c>
      <c r="L167" s="73" t="s">
        <v>1885</v>
      </c>
      <c r="M167" s="55" t="s">
        <v>1886</v>
      </c>
      <c r="N167" s="77" t="str">
        <f>HYPERLINK("https://drive.google.com/file/d/1tGlXlw3sGukUOIaeD5Sug6yFvJYEmHRI/view?usp=drivesdk","166VVV2PRT2022")</f>
        <v>166VVV2PRT2022</v>
      </c>
      <c r="O167" s="73" t="s">
        <v>1867</v>
      </c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</row>
    <row r="168">
      <c r="A168" s="72">
        <v>167.0</v>
      </c>
      <c r="B168" s="72" t="s">
        <v>1882</v>
      </c>
      <c r="C168" s="72" t="s">
        <v>1887</v>
      </c>
      <c r="D168" s="72" t="str">
        <f t="shared" si="1"/>
        <v>Rishi Ojha</v>
      </c>
      <c r="E168" s="72" t="s">
        <v>1888</v>
      </c>
      <c r="F168" s="73" t="s">
        <v>1180</v>
      </c>
      <c r="G168" s="73" t="s">
        <v>22</v>
      </c>
      <c r="H168" s="73">
        <v>2022.0</v>
      </c>
      <c r="I168" s="75" t="str">
        <f t="shared" si="2"/>
        <v>167VVV2PRT2022</v>
      </c>
      <c r="J168" s="54" t="s">
        <v>1181</v>
      </c>
      <c r="K168" s="5" t="s">
        <v>24</v>
      </c>
      <c r="L168" s="73" t="s">
        <v>1889</v>
      </c>
      <c r="M168" s="55" t="s">
        <v>1890</v>
      </c>
      <c r="N168" s="77" t="str">
        <f>HYPERLINK("https://drive.google.com/file/d/1Fs5bjdR7Y98HLcgnW8ELZSbbFMLQmvUE/view?usp=drivesdk","167VVV2PRT2022")</f>
        <v>167VVV2PRT2022</v>
      </c>
      <c r="O168" s="73" t="s">
        <v>1867</v>
      </c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</row>
    <row r="169">
      <c r="A169" s="72">
        <v>168.0</v>
      </c>
      <c r="B169" s="72" t="s">
        <v>1891</v>
      </c>
      <c r="C169" s="72" t="s">
        <v>1891</v>
      </c>
      <c r="D169" s="72" t="str">
        <f t="shared" si="1"/>
        <v>Akshith Saai</v>
      </c>
      <c r="E169" s="72" t="s">
        <v>1892</v>
      </c>
      <c r="F169" s="73" t="s">
        <v>1180</v>
      </c>
      <c r="G169" s="73" t="s">
        <v>22</v>
      </c>
      <c r="H169" s="73">
        <v>2022.0</v>
      </c>
      <c r="I169" s="75" t="str">
        <f t="shared" si="2"/>
        <v>168VVV2PRT2022</v>
      </c>
      <c r="J169" s="54" t="s">
        <v>1181</v>
      </c>
      <c r="K169" s="5" t="s">
        <v>24</v>
      </c>
      <c r="L169" s="73" t="s">
        <v>1893</v>
      </c>
      <c r="M169" s="55" t="s">
        <v>1894</v>
      </c>
      <c r="N169" s="77" t="str">
        <f>HYPERLINK("https://drive.google.com/file/d/1HoRzjU3hF-kpU9qpJBizae7-zRqlf9Ev/view?usp=drivesdk","168VVV2PRT2022")</f>
        <v>168VVV2PRT2022</v>
      </c>
      <c r="O169" s="73" t="s">
        <v>1867</v>
      </c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</row>
    <row r="170">
      <c r="A170" s="72">
        <v>169.0</v>
      </c>
      <c r="B170" s="72" t="s">
        <v>1895</v>
      </c>
      <c r="C170" s="72" t="s">
        <v>1895</v>
      </c>
      <c r="D170" s="72" t="str">
        <f t="shared" si="1"/>
        <v>Morem Jayanth Kumar</v>
      </c>
      <c r="E170" s="72" t="s">
        <v>1896</v>
      </c>
      <c r="F170" s="73" t="s">
        <v>1180</v>
      </c>
      <c r="G170" s="73" t="s">
        <v>22</v>
      </c>
      <c r="H170" s="73">
        <v>2022.0</v>
      </c>
      <c r="I170" s="75" t="str">
        <f t="shared" si="2"/>
        <v>169VVV2PRT2022</v>
      </c>
      <c r="J170" s="54" t="s">
        <v>1181</v>
      </c>
      <c r="K170" s="5" t="s">
        <v>24</v>
      </c>
      <c r="L170" s="73" t="s">
        <v>1897</v>
      </c>
      <c r="M170" s="55" t="s">
        <v>1898</v>
      </c>
      <c r="N170" s="77" t="str">
        <f>HYPERLINK("https://drive.google.com/file/d/1UwZh_2r2OjMON2kw1XWJi_3Ncz9dGkMj/view?usp=drivesdk","169VVV2PRT2022")</f>
        <v>169VVV2PRT2022</v>
      </c>
      <c r="O170" s="73" t="s">
        <v>1899</v>
      </c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</row>
    <row r="171">
      <c r="A171" s="72">
        <v>170.0</v>
      </c>
      <c r="B171" s="72" t="s">
        <v>1900</v>
      </c>
      <c r="C171" s="72" t="s">
        <v>1900</v>
      </c>
      <c r="D171" s="72" t="str">
        <f t="shared" si="1"/>
        <v>Amit Kumar</v>
      </c>
      <c r="E171" s="72" t="s">
        <v>1901</v>
      </c>
      <c r="F171" s="73" t="s">
        <v>1180</v>
      </c>
      <c r="G171" s="73" t="s">
        <v>22</v>
      </c>
      <c r="H171" s="73">
        <v>2022.0</v>
      </c>
      <c r="I171" s="75" t="str">
        <f t="shared" si="2"/>
        <v>170VVV2PRT2022</v>
      </c>
      <c r="J171" s="54" t="s">
        <v>1181</v>
      </c>
      <c r="K171" s="5" t="s">
        <v>24</v>
      </c>
      <c r="L171" s="73" t="s">
        <v>1902</v>
      </c>
      <c r="M171" s="55" t="s">
        <v>1903</v>
      </c>
      <c r="N171" s="77" t="str">
        <f>HYPERLINK("https://drive.google.com/file/d/1Pvd7kT1MMwFt52fNy0lTQMhyeSbVLqCn/view?usp=drivesdk","170VVV2PRT2022")</f>
        <v>170VVV2PRT2022</v>
      </c>
      <c r="O171" s="73" t="s">
        <v>1899</v>
      </c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</row>
    <row r="172">
      <c r="A172" s="72">
        <v>171.0</v>
      </c>
      <c r="B172" s="72" t="s">
        <v>1904</v>
      </c>
      <c r="C172" s="72" t="s">
        <v>876</v>
      </c>
      <c r="D172" s="72" t="str">
        <f t="shared" si="1"/>
        <v>Belthangady Siddharth Prabhu</v>
      </c>
      <c r="E172" s="72" t="s">
        <v>877</v>
      </c>
      <c r="F172" s="73" t="s">
        <v>1180</v>
      </c>
      <c r="G172" s="73" t="s">
        <v>22</v>
      </c>
      <c r="H172" s="73">
        <v>2022.0</v>
      </c>
      <c r="I172" s="75" t="str">
        <f t="shared" si="2"/>
        <v>171VVV2PRT2022</v>
      </c>
      <c r="J172" s="54" t="s">
        <v>1181</v>
      </c>
      <c r="K172" s="5" t="s">
        <v>24</v>
      </c>
      <c r="L172" s="73" t="s">
        <v>1905</v>
      </c>
      <c r="M172" s="55" t="s">
        <v>1906</v>
      </c>
      <c r="N172" s="77" t="str">
        <f>HYPERLINK("https://drive.google.com/file/d/1uLFOCAR20Z368felkwCReGcwbLjcQzdC/view?usp=drivesdk","171VVV2PRT2022")</f>
        <v>171VVV2PRT2022</v>
      </c>
      <c r="O172" s="73" t="s">
        <v>1899</v>
      </c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</row>
    <row r="173">
      <c r="A173" s="72">
        <v>172.0</v>
      </c>
      <c r="B173" s="72" t="s">
        <v>1907</v>
      </c>
      <c r="C173" s="72" t="s">
        <v>1908</v>
      </c>
      <c r="D173" s="72" t="str">
        <f t="shared" si="1"/>
        <v>Harshit Aryan</v>
      </c>
      <c r="E173" s="72" t="s">
        <v>1909</v>
      </c>
      <c r="F173" s="73" t="s">
        <v>1180</v>
      </c>
      <c r="G173" s="73" t="s">
        <v>22</v>
      </c>
      <c r="H173" s="73">
        <v>2022.0</v>
      </c>
      <c r="I173" s="75" t="str">
        <f t="shared" si="2"/>
        <v>172VVV2PRT2022</v>
      </c>
      <c r="J173" s="54" t="s">
        <v>1181</v>
      </c>
      <c r="K173" s="5" t="s">
        <v>24</v>
      </c>
      <c r="L173" s="73" t="s">
        <v>1910</v>
      </c>
      <c r="M173" s="55" t="s">
        <v>1911</v>
      </c>
      <c r="N173" s="77" t="str">
        <f>HYPERLINK("https://drive.google.com/file/d/1d9ao-BYLZ8mvzdqdrqUOtPSo4Un23HYc/view?usp=drivesdk","172VVV2PRT2022")</f>
        <v>172VVV2PRT2022</v>
      </c>
      <c r="O173" s="73" t="s">
        <v>1899</v>
      </c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</row>
    <row r="174">
      <c r="A174" s="72">
        <v>173.0</v>
      </c>
      <c r="B174" s="72" t="s">
        <v>1912</v>
      </c>
      <c r="C174" s="72" t="s">
        <v>1912</v>
      </c>
      <c r="D174" s="72" t="str">
        <f t="shared" si="1"/>
        <v>Sonal Mishra</v>
      </c>
      <c r="E174" s="72" t="s">
        <v>1913</v>
      </c>
      <c r="F174" s="73" t="s">
        <v>1180</v>
      </c>
      <c r="G174" s="73" t="s">
        <v>22</v>
      </c>
      <c r="H174" s="73">
        <v>2022.0</v>
      </c>
      <c r="I174" s="75" t="str">
        <f t="shared" si="2"/>
        <v>173VVV2PRT2022</v>
      </c>
      <c r="J174" s="54" t="s">
        <v>1181</v>
      </c>
      <c r="K174" s="5" t="s">
        <v>24</v>
      </c>
      <c r="L174" s="73" t="s">
        <v>1914</v>
      </c>
      <c r="M174" s="55" t="s">
        <v>1915</v>
      </c>
      <c r="N174" s="77" t="str">
        <f>HYPERLINK("https://drive.google.com/file/d/1ikRNT1vFf97OEXm2ez6wx6vkrShhuqaT/view?usp=drivesdk","173VVV2PRT2022")</f>
        <v>173VVV2PRT2022</v>
      </c>
      <c r="O174" s="73" t="s">
        <v>1899</v>
      </c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</row>
    <row r="175">
      <c r="A175" s="72">
        <v>174.0</v>
      </c>
      <c r="B175" s="72" t="s">
        <v>1916</v>
      </c>
      <c r="C175" s="72" t="s">
        <v>1916</v>
      </c>
      <c r="D175" s="72" t="str">
        <f t="shared" si="1"/>
        <v>Vikram Aditya</v>
      </c>
      <c r="E175" s="72" t="s">
        <v>1917</v>
      </c>
      <c r="F175" s="73" t="s">
        <v>1180</v>
      </c>
      <c r="G175" s="73" t="s">
        <v>22</v>
      </c>
      <c r="H175" s="73">
        <v>2022.0</v>
      </c>
      <c r="I175" s="75" t="str">
        <f t="shared" si="2"/>
        <v>174VVV2PRT2022</v>
      </c>
      <c r="J175" s="54" t="s">
        <v>1181</v>
      </c>
      <c r="K175" s="5" t="s">
        <v>24</v>
      </c>
      <c r="L175" s="73" t="s">
        <v>1918</v>
      </c>
      <c r="M175" s="55" t="s">
        <v>1919</v>
      </c>
      <c r="N175" s="77" t="str">
        <f>HYPERLINK("https://drive.google.com/file/d/1LpuV_VkmSdm8j-qCSyn70Nt9sBpqDnKD/view?usp=drivesdk","174VVV2PRT2022")</f>
        <v>174VVV2PRT2022</v>
      </c>
      <c r="O175" s="73" t="s">
        <v>1899</v>
      </c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</row>
    <row r="176">
      <c r="A176" s="72">
        <v>175.0</v>
      </c>
      <c r="B176" s="72" t="s">
        <v>1920</v>
      </c>
      <c r="C176" s="72" t="s">
        <v>1920</v>
      </c>
      <c r="D176" s="72" t="str">
        <f t="shared" si="1"/>
        <v>Vardan Jain</v>
      </c>
      <c r="E176" s="72" t="s">
        <v>1921</v>
      </c>
      <c r="F176" s="73" t="s">
        <v>1180</v>
      </c>
      <c r="G176" s="73" t="s">
        <v>22</v>
      </c>
      <c r="H176" s="73">
        <v>2022.0</v>
      </c>
      <c r="I176" s="75" t="str">
        <f t="shared" si="2"/>
        <v>175VVV2PRT2022</v>
      </c>
      <c r="J176" s="54" t="s">
        <v>1181</v>
      </c>
      <c r="K176" s="5" t="s">
        <v>24</v>
      </c>
      <c r="L176" s="73" t="s">
        <v>1922</v>
      </c>
      <c r="M176" s="55" t="s">
        <v>1923</v>
      </c>
      <c r="N176" s="77" t="str">
        <f>HYPERLINK("https://drive.google.com/file/d/1QI_b6KITHrlvvKLOlFiHneQdoC_YV6l_/view?usp=drivesdk","175VVV2PRT2022")</f>
        <v>175VVV2PRT2022</v>
      </c>
      <c r="O176" s="73" t="s">
        <v>1899</v>
      </c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</row>
    <row r="177">
      <c r="A177" s="72">
        <v>176.0</v>
      </c>
      <c r="B177" s="72" t="s">
        <v>1924</v>
      </c>
      <c r="C177" s="72" t="s">
        <v>1016</v>
      </c>
      <c r="D177" s="72" t="str">
        <f t="shared" si="1"/>
        <v>Ritesh</v>
      </c>
      <c r="E177" s="72" t="s">
        <v>1017</v>
      </c>
      <c r="F177" s="73" t="s">
        <v>1180</v>
      </c>
      <c r="G177" s="73" t="s">
        <v>22</v>
      </c>
      <c r="H177" s="73">
        <v>2022.0</v>
      </c>
      <c r="I177" s="75" t="str">
        <f t="shared" si="2"/>
        <v>176VVV2PRT2022</v>
      </c>
      <c r="J177" s="54" t="s">
        <v>1181</v>
      </c>
      <c r="K177" s="5" t="s">
        <v>24</v>
      </c>
      <c r="L177" s="73" t="s">
        <v>1925</v>
      </c>
      <c r="M177" s="55" t="s">
        <v>1926</v>
      </c>
      <c r="N177" s="77" t="str">
        <f>HYPERLINK("https://drive.google.com/file/d/11f8DmBJLjrR8BEbIhXXW9gUcBoifrPJX/view?usp=drivesdk","176VVV2PRT2022")</f>
        <v>176VVV2PRT2022</v>
      </c>
      <c r="O177" s="73" t="s">
        <v>1927</v>
      </c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</row>
    <row r="178">
      <c r="A178" s="72">
        <v>177.0</v>
      </c>
      <c r="B178" s="72" t="s">
        <v>1924</v>
      </c>
      <c r="C178" s="72" t="s">
        <v>1928</v>
      </c>
      <c r="D178" s="72" t="str">
        <f t="shared" si="1"/>
        <v>Ritik</v>
      </c>
      <c r="E178" s="72" t="s">
        <v>1929</v>
      </c>
      <c r="F178" s="73" t="s">
        <v>1180</v>
      </c>
      <c r="G178" s="73" t="s">
        <v>22</v>
      </c>
      <c r="H178" s="73">
        <v>2022.0</v>
      </c>
      <c r="I178" s="75" t="str">
        <f t="shared" si="2"/>
        <v>177VVV2PRT2022</v>
      </c>
      <c r="J178" s="54" t="s">
        <v>1181</v>
      </c>
      <c r="K178" s="5" t="s">
        <v>24</v>
      </c>
      <c r="L178" s="73" t="s">
        <v>1930</v>
      </c>
      <c r="M178" s="55" t="s">
        <v>1931</v>
      </c>
      <c r="N178" s="77" t="str">
        <f>HYPERLINK("https://drive.google.com/file/d/167knRt-BuivawCULUgJDWRzeZZeOgTXp/view?usp=drivesdk","177VVV2PRT2022")</f>
        <v>177VVV2PRT2022</v>
      </c>
      <c r="O178" s="73" t="s">
        <v>1927</v>
      </c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</row>
    <row r="179">
      <c r="A179" s="72">
        <v>178.0</v>
      </c>
      <c r="B179" s="72" t="s">
        <v>1932</v>
      </c>
      <c r="C179" s="72" t="s">
        <v>1932</v>
      </c>
      <c r="D179" s="72" t="str">
        <f t="shared" si="1"/>
        <v>Shubham Mahajan</v>
      </c>
      <c r="E179" s="72" t="s">
        <v>1933</v>
      </c>
      <c r="F179" s="73" t="s">
        <v>1180</v>
      </c>
      <c r="G179" s="73" t="s">
        <v>22</v>
      </c>
      <c r="H179" s="73">
        <v>2022.0</v>
      </c>
      <c r="I179" s="75" t="str">
        <f t="shared" si="2"/>
        <v>178VVV2PRT2022</v>
      </c>
      <c r="J179" s="54" t="s">
        <v>1181</v>
      </c>
      <c r="K179" s="5" t="s">
        <v>24</v>
      </c>
      <c r="L179" s="73" t="s">
        <v>1934</v>
      </c>
      <c r="M179" s="55" t="s">
        <v>1935</v>
      </c>
      <c r="N179" s="77" t="str">
        <f>HYPERLINK("https://drive.google.com/file/d/1Xd-oQhD1qC53sTHcw2ArqirtR-q09DSO/view?usp=drivesdk","178VVV2PRT2022")</f>
        <v>178VVV2PRT2022</v>
      </c>
      <c r="O179" s="73" t="s">
        <v>1927</v>
      </c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</row>
    <row r="180">
      <c r="A180" s="72">
        <v>179.0</v>
      </c>
      <c r="B180" s="72" t="s">
        <v>1936</v>
      </c>
      <c r="C180" s="72" t="s">
        <v>1936</v>
      </c>
      <c r="D180" s="72" t="str">
        <f t="shared" si="1"/>
        <v>Kapil Khatik</v>
      </c>
      <c r="E180" s="72" t="s">
        <v>1937</v>
      </c>
      <c r="F180" s="73" t="s">
        <v>1180</v>
      </c>
      <c r="G180" s="73" t="s">
        <v>22</v>
      </c>
      <c r="H180" s="73">
        <v>2022.0</v>
      </c>
      <c r="I180" s="75" t="str">
        <f t="shared" si="2"/>
        <v>179VVV2PRT2022</v>
      </c>
      <c r="J180" s="54" t="s">
        <v>1181</v>
      </c>
      <c r="K180" s="5" t="s">
        <v>24</v>
      </c>
      <c r="L180" s="73" t="s">
        <v>1938</v>
      </c>
      <c r="M180" s="55" t="s">
        <v>1939</v>
      </c>
      <c r="N180" s="77" t="str">
        <f>HYPERLINK("https://drive.google.com/file/d/1nlFq35MuC1jIXqYo0MMTDX4Ma3p-HIQD/view?usp=drivesdk","179VVV2PRT2022")</f>
        <v>179VVV2PRT2022</v>
      </c>
      <c r="O180" s="73" t="s">
        <v>1927</v>
      </c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</row>
    <row r="18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10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</row>
    <row r="18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10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</row>
    <row r="183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10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</row>
    <row r="184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10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</row>
    <row r="185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10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</row>
    <row r="186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10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</row>
    <row r="187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10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</row>
    <row r="188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10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</row>
    <row r="189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10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</row>
    <row r="190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10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</row>
    <row r="19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10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</row>
    <row r="19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10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</row>
    <row r="193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10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</row>
    <row r="194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10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</row>
    <row r="19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10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</row>
    <row r="196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10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</row>
    <row r="197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10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</row>
    <row r="198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10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</row>
    <row r="199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10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</row>
    <row r="200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10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</row>
    <row r="20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10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</row>
    <row r="202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10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</row>
    <row r="203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10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</row>
    <row r="204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10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</row>
    <row r="205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10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</row>
    <row r="206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10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</row>
    <row r="207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10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</row>
    <row r="208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10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</row>
    <row r="209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10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</row>
    <row r="210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10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</row>
    <row r="21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10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</row>
    <row r="212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10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</row>
    <row r="213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10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</row>
    <row r="214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10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</row>
    <row r="215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10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</row>
    <row r="216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10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</row>
    <row r="217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10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</row>
    <row r="218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10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</row>
    <row r="219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10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</row>
    <row r="220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10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</row>
    <row r="22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10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</row>
    <row r="222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10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</row>
    <row r="223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10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</row>
    <row r="224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10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</row>
    <row r="225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10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</row>
    <row r="226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10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</row>
    <row r="227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10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</row>
    <row r="228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10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</row>
    <row r="229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10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</row>
    <row r="230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10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</row>
    <row r="23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10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</row>
    <row r="232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10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</row>
    <row r="233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10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</row>
    <row r="234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10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</row>
    <row r="235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10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</row>
    <row r="236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10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</row>
    <row r="237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10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</row>
    <row r="238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10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</row>
    <row r="239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10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</row>
    <row r="240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10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</row>
    <row r="24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10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</row>
    <row r="242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10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</row>
    <row r="243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10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</row>
    <row r="244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10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</row>
    <row r="245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10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</row>
    <row r="246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10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</row>
    <row r="247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10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</row>
    <row r="248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10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</row>
    <row r="249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10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</row>
    <row r="250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10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</row>
    <row r="25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10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</row>
    <row r="252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10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</row>
    <row r="253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10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</row>
    <row r="254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10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</row>
    <row r="255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10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</row>
    <row r="256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10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</row>
    <row r="257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10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</row>
    <row r="258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10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  <c r="AB258" s="75"/>
    </row>
    <row r="259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10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  <c r="AA259" s="75"/>
      <c r="AB259" s="75"/>
    </row>
    <row r="260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10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  <c r="AA260" s="75"/>
      <c r="AB260" s="75"/>
    </row>
    <row r="26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10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  <c r="AA261" s="75"/>
      <c r="AB261" s="75"/>
    </row>
    <row r="262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10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  <c r="AB262" s="75"/>
    </row>
    <row r="263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10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  <c r="AB263" s="75"/>
    </row>
    <row r="264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10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</row>
    <row r="265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10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  <c r="AB265" s="75"/>
    </row>
    <row r="266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10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</row>
    <row r="267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10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</row>
    <row r="268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10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  <c r="AB268" s="75"/>
    </row>
    <row r="269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10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  <c r="AA269" s="75"/>
      <c r="AB269" s="75"/>
    </row>
    <row r="270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10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  <c r="AB270" s="75"/>
    </row>
    <row r="27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10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  <c r="AA271" s="75"/>
      <c r="AB271" s="75"/>
    </row>
    <row r="272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10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  <c r="AB272" s="75"/>
    </row>
    <row r="273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10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  <c r="AA273" s="75"/>
      <c r="AB273" s="75"/>
    </row>
    <row r="274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10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  <c r="AA274" s="75"/>
      <c r="AB274" s="75"/>
    </row>
    <row r="275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10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  <c r="AA275" s="75"/>
      <c r="AB275" s="75"/>
    </row>
    <row r="276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10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  <c r="AA276" s="75"/>
      <c r="AB276" s="75"/>
    </row>
    <row r="277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10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  <c r="AA277" s="75"/>
      <c r="AB277" s="75"/>
    </row>
    <row r="278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10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  <c r="AA278" s="75"/>
      <c r="AB278" s="75"/>
    </row>
    <row r="279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10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  <c r="AA279" s="75"/>
      <c r="AB279" s="75"/>
    </row>
    <row r="280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10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  <c r="AA280" s="75"/>
      <c r="AB280" s="75"/>
    </row>
    <row r="28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10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  <c r="AA281" s="75"/>
      <c r="AB281" s="75"/>
    </row>
    <row r="282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10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  <c r="AA282" s="75"/>
      <c r="AB282" s="75"/>
    </row>
    <row r="283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10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  <c r="AA283" s="75"/>
      <c r="AB283" s="75"/>
    </row>
    <row r="284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10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  <c r="AA284" s="75"/>
      <c r="AB284" s="75"/>
    </row>
    <row r="285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10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  <c r="AA285" s="75"/>
      <c r="AB285" s="75"/>
    </row>
    <row r="286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10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  <c r="AB286" s="75"/>
    </row>
    <row r="287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10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75"/>
      <c r="AB287" s="75"/>
    </row>
    <row r="288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10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75"/>
      <c r="AB288" s="75"/>
    </row>
    <row r="289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10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  <c r="AA289" s="75"/>
      <c r="AB289" s="75"/>
    </row>
    <row r="290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10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  <c r="AA290" s="75"/>
      <c r="AB290" s="75"/>
    </row>
    <row r="29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10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  <c r="AA291" s="75"/>
      <c r="AB291" s="75"/>
    </row>
    <row r="292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10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  <c r="AB292" s="75"/>
    </row>
    <row r="293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10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  <c r="AA293" s="75"/>
      <c r="AB293" s="75"/>
    </row>
    <row r="294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10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  <c r="AA294" s="75"/>
      <c r="AB294" s="75"/>
    </row>
    <row r="295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10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  <c r="AA295" s="75"/>
      <c r="AB295" s="75"/>
    </row>
    <row r="296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10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  <c r="AA296" s="75"/>
      <c r="AB296" s="75"/>
    </row>
    <row r="297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10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  <c r="AA297" s="75"/>
      <c r="AB297" s="75"/>
    </row>
    <row r="298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10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  <c r="AA298" s="75"/>
      <c r="AB298" s="75"/>
    </row>
    <row r="299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10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  <c r="AA299" s="75"/>
      <c r="AB299" s="75"/>
    </row>
    <row r="300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10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  <c r="AA300" s="75"/>
      <c r="AB300" s="75"/>
    </row>
    <row r="30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10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  <c r="AA301" s="75"/>
      <c r="AB301" s="75"/>
    </row>
    <row r="302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10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  <c r="AA302" s="75"/>
      <c r="AB302" s="75"/>
    </row>
    <row r="303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10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  <c r="AA303" s="75"/>
      <c r="AB303" s="75"/>
    </row>
    <row r="304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10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  <c r="AA304" s="75"/>
      <c r="AB304" s="75"/>
    </row>
    <row r="305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10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  <c r="AA305" s="75"/>
      <c r="AB305" s="75"/>
    </row>
    <row r="306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10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  <c r="AA306" s="75"/>
      <c r="AB306" s="75"/>
    </row>
    <row r="307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10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  <c r="AA307" s="75"/>
      <c r="AB307" s="75"/>
    </row>
    <row r="308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10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  <c r="AB308" s="75"/>
    </row>
    <row r="309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10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  <c r="AA309" s="75"/>
      <c r="AB309" s="75"/>
    </row>
    <row r="310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10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  <c r="AA310" s="75"/>
      <c r="AB310" s="75"/>
    </row>
    <row r="31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10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  <c r="AA311" s="75"/>
      <c r="AB311" s="75"/>
    </row>
    <row r="312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10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  <c r="AB312" s="75"/>
    </row>
    <row r="313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10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  <c r="AA313" s="75"/>
      <c r="AB313" s="75"/>
    </row>
    <row r="314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10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  <c r="AA314" s="75"/>
      <c r="AB314" s="75"/>
    </row>
    <row r="315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10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  <c r="AA315" s="75"/>
      <c r="AB315" s="75"/>
    </row>
    <row r="316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10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  <c r="AA316" s="75"/>
      <c r="AB316" s="75"/>
    </row>
    <row r="317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10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  <c r="AB317" s="75"/>
    </row>
    <row r="318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10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  <c r="AA318" s="75"/>
      <c r="AB318" s="75"/>
    </row>
    <row r="319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10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  <c r="AA319" s="75"/>
      <c r="AB319" s="75"/>
    </row>
    <row r="320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10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  <c r="AA320" s="75"/>
      <c r="AB320" s="75"/>
    </row>
    <row r="32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10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  <c r="AA321" s="75"/>
      <c r="AB321" s="75"/>
    </row>
    <row r="322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10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  <c r="AA322" s="75"/>
      <c r="AB322" s="75"/>
    </row>
    <row r="323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10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  <c r="AA323" s="75"/>
      <c r="AB323" s="75"/>
    </row>
    <row r="324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10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  <c r="AA324" s="75"/>
      <c r="AB324" s="75"/>
    </row>
    <row r="325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10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  <c r="AA325" s="75"/>
      <c r="AB325" s="75"/>
    </row>
    <row r="326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10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  <c r="AA326" s="75"/>
      <c r="AB326" s="75"/>
    </row>
    <row r="327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10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  <c r="AA327" s="75"/>
      <c r="AB327" s="75"/>
    </row>
    <row r="328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10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  <c r="AA328" s="75"/>
      <c r="AB328" s="75"/>
    </row>
    <row r="329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10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  <c r="AA329" s="75"/>
      <c r="AB329" s="75"/>
    </row>
    <row r="330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10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  <c r="AA330" s="75"/>
      <c r="AB330" s="75"/>
    </row>
    <row r="33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10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  <c r="AB331" s="75"/>
    </row>
    <row r="332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10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  <c r="AB332" s="75"/>
    </row>
    <row r="333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10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  <c r="AA333" s="75"/>
      <c r="AB333" s="75"/>
    </row>
    <row r="334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10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  <c r="AA334" s="75"/>
      <c r="AB334" s="75"/>
    </row>
    <row r="335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10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  <c r="AA335" s="75"/>
      <c r="AB335" s="75"/>
    </row>
    <row r="336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10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  <c r="AA336" s="75"/>
      <c r="AB336" s="75"/>
    </row>
    <row r="337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10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  <c r="AA337" s="75"/>
      <c r="AB337" s="75"/>
    </row>
    <row r="338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10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  <c r="AB338" s="75"/>
    </row>
    <row r="339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10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  <c r="AA339" s="75"/>
      <c r="AB339" s="75"/>
    </row>
    <row r="340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10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  <c r="AA340" s="75"/>
      <c r="AB340" s="75"/>
    </row>
    <row r="34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10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  <c r="AA341" s="75"/>
      <c r="AB341" s="75"/>
    </row>
    <row r="342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10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  <c r="AA342" s="75"/>
      <c r="AB342" s="75"/>
    </row>
    <row r="343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10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  <c r="AA343" s="75"/>
      <c r="AB343" s="75"/>
    </row>
    <row r="344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10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  <c r="AA344" s="75"/>
      <c r="AB344" s="75"/>
    </row>
    <row r="345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10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  <c r="AA345" s="75"/>
      <c r="AB345" s="75"/>
    </row>
    <row r="346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10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  <c r="AA346" s="75"/>
      <c r="AB346" s="75"/>
    </row>
    <row r="347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10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  <c r="AA347" s="75"/>
      <c r="AB347" s="75"/>
    </row>
    <row r="348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10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  <c r="AB348" s="75"/>
    </row>
    <row r="349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10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  <c r="AA349" s="75"/>
      <c r="AB349" s="75"/>
    </row>
    <row r="350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10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  <c r="AA350" s="75"/>
      <c r="AB350" s="75"/>
    </row>
    <row r="35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10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  <c r="AA351" s="75"/>
      <c r="AB351" s="75"/>
    </row>
    <row r="352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10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  <c r="AB352" s="75"/>
    </row>
    <row r="353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10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  <c r="AA353" s="75"/>
      <c r="AB353" s="75"/>
    </row>
    <row r="354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10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  <c r="AA354" s="75"/>
      <c r="AB354" s="75"/>
    </row>
    <row r="355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10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  <c r="AA355" s="75"/>
      <c r="AB355" s="75"/>
    </row>
    <row r="356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10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  <c r="AA356" s="75"/>
      <c r="AB356" s="75"/>
    </row>
    <row r="357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10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  <c r="AA357" s="75"/>
      <c r="AB357" s="75"/>
    </row>
    <row r="358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10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  <c r="AA358" s="75"/>
      <c r="AB358" s="75"/>
    </row>
    <row r="359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10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  <c r="AA359" s="75"/>
      <c r="AB359" s="75"/>
    </row>
    <row r="360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10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  <c r="AA360" s="75"/>
      <c r="AB360" s="75"/>
    </row>
    <row r="36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10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  <c r="AA361" s="75"/>
      <c r="AB361" s="75"/>
    </row>
    <row r="362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10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  <c r="AA362" s="75"/>
      <c r="AB362" s="75"/>
    </row>
    <row r="363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10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  <c r="AA363" s="75"/>
      <c r="AB363" s="75"/>
    </row>
    <row r="364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10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  <c r="AA364" s="75"/>
      <c r="AB364" s="75"/>
    </row>
    <row r="365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10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  <c r="AA365" s="75"/>
      <c r="AB365" s="75"/>
    </row>
    <row r="366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10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  <c r="AA366" s="75"/>
      <c r="AB366" s="75"/>
    </row>
    <row r="367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10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  <c r="AA367" s="75"/>
      <c r="AB367" s="75"/>
    </row>
    <row r="368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10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  <c r="AB368" s="75"/>
    </row>
    <row r="369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10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  <c r="AA369" s="75"/>
      <c r="AB369" s="75"/>
    </row>
    <row r="370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10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  <c r="AA370" s="75"/>
      <c r="AB370" s="75"/>
    </row>
    <row r="37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10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  <c r="AA371" s="75"/>
      <c r="AB371" s="75"/>
    </row>
    <row r="372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10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  <c r="AA372" s="75"/>
      <c r="AB372" s="75"/>
    </row>
    <row r="373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10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  <c r="AA373" s="75"/>
      <c r="AB373" s="75"/>
    </row>
    <row r="374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10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  <c r="AA374" s="75"/>
      <c r="AB374" s="75"/>
    </row>
    <row r="375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10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  <c r="AA375" s="75"/>
      <c r="AB375" s="75"/>
    </row>
    <row r="376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10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  <c r="AA376" s="75"/>
      <c r="AB376" s="75"/>
    </row>
    <row r="377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10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  <c r="AA377" s="75"/>
      <c r="AB377" s="75"/>
    </row>
    <row r="378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10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  <c r="AA378" s="75"/>
      <c r="AB378" s="75"/>
    </row>
    <row r="379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10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  <c r="AA379" s="75"/>
      <c r="AB379" s="75"/>
    </row>
    <row r="380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10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  <c r="AA380" s="75"/>
      <c r="AB380" s="75"/>
    </row>
    <row r="38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10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  <c r="AA381" s="75"/>
      <c r="AB381" s="75"/>
    </row>
    <row r="382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10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  <c r="AA382" s="75"/>
      <c r="AB382" s="75"/>
    </row>
    <row r="383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10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  <c r="AA383" s="75"/>
      <c r="AB383" s="75"/>
    </row>
    <row r="384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10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  <c r="AA384" s="75"/>
      <c r="AB384" s="75"/>
    </row>
    <row r="385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10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  <c r="AA385" s="75"/>
      <c r="AB385" s="75"/>
    </row>
    <row r="386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10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  <c r="AA386" s="75"/>
      <c r="AB386" s="75"/>
    </row>
    <row r="387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10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  <c r="AA387" s="75"/>
      <c r="AB387" s="75"/>
    </row>
    <row r="388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10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  <c r="AB388" s="75"/>
    </row>
    <row r="389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10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  <c r="AA389" s="75"/>
      <c r="AB389" s="75"/>
    </row>
    <row r="390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10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  <c r="AA390" s="75"/>
      <c r="AB390" s="75"/>
    </row>
    <row r="39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10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  <c r="AA391" s="75"/>
      <c r="AB391" s="75"/>
    </row>
    <row r="392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10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  <c r="AA392" s="75"/>
      <c r="AB392" s="75"/>
    </row>
    <row r="393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10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  <c r="AA393" s="75"/>
      <c r="AB393" s="75"/>
    </row>
    <row r="394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10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  <c r="AA394" s="75"/>
      <c r="AB394" s="75"/>
    </row>
    <row r="395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10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  <c r="AA395" s="75"/>
      <c r="AB395" s="75"/>
    </row>
    <row r="396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10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  <c r="AA396" s="75"/>
      <c r="AB396" s="75"/>
    </row>
    <row r="397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10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  <c r="AA397" s="75"/>
      <c r="AB397" s="75"/>
    </row>
    <row r="398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10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  <c r="AA398" s="75"/>
      <c r="AB398" s="75"/>
    </row>
    <row r="399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10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  <c r="AA399" s="75"/>
      <c r="AB399" s="75"/>
    </row>
    <row r="400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10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  <c r="AA400" s="75"/>
      <c r="AB400" s="75"/>
    </row>
    <row r="40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10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75"/>
      <c r="AB401" s="75"/>
    </row>
    <row r="402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10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  <c r="AA402" s="75"/>
      <c r="AB402" s="75"/>
    </row>
    <row r="403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10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  <c r="AA403" s="75"/>
      <c r="AB403" s="75"/>
    </row>
    <row r="404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10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  <c r="AA404" s="75"/>
      <c r="AB404" s="75"/>
    </row>
    <row r="405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10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  <c r="AA405" s="75"/>
      <c r="AB405" s="75"/>
    </row>
    <row r="406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10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  <c r="AA406" s="75"/>
      <c r="AB406" s="75"/>
    </row>
    <row r="407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10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  <c r="AA407" s="75"/>
      <c r="AB407" s="75"/>
    </row>
    <row r="408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10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  <c r="AB408" s="75"/>
    </row>
    <row r="409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10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  <c r="AA409" s="75"/>
      <c r="AB409" s="75"/>
    </row>
    <row r="410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10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  <c r="AA410" s="75"/>
      <c r="AB410" s="75"/>
    </row>
    <row r="41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10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  <c r="AA411" s="75"/>
      <c r="AB411" s="75"/>
    </row>
    <row r="412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10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  <c r="AA412" s="75"/>
      <c r="AB412" s="75"/>
    </row>
    <row r="413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10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  <c r="AA413" s="75"/>
      <c r="AB413" s="75"/>
    </row>
    <row r="414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10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  <c r="AA414" s="75"/>
      <c r="AB414" s="75"/>
    </row>
    <row r="415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10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  <c r="AA415" s="75"/>
      <c r="AB415" s="75"/>
    </row>
    <row r="416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10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  <c r="AA416" s="75"/>
      <c r="AB416" s="75"/>
    </row>
    <row r="417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10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  <c r="AA417" s="75"/>
      <c r="AB417" s="75"/>
    </row>
    <row r="418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10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  <c r="AA418" s="75"/>
      <c r="AB418" s="75"/>
    </row>
    <row r="419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10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  <c r="AA419" s="75"/>
      <c r="AB419" s="75"/>
    </row>
    <row r="420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10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  <c r="AA420" s="75"/>
      <c r="AB420" s="75"/>
    </row>
    <row r="42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10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  <c r="AA421" s="75"/>
      <c r="AB421" s="75"/>
    </row>
    <row r="422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10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  <c r="AA422" s="75"/>
      <c r="AB422" s="75"/>
    </row>
    <row r="423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10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  <c r="AA423" s="75"/>
      <c r="AB423" s="75"/>
    </row>
    <row r="424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10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  <c r="AB424" s="75"/>
    </row>
    <row r="425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10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  <c r="AA425" s="75"/>
      <c r="AB425" s="75"/>
    </row>
    <row r="426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10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  <c r="AA426" s="75"/>
      <c r="AB426" s="75"/>
    </row>
    <row r="427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10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  <c r="AA427" s="75"/>
      <c r="AB427" s="75"/>
    </row>
    <row r="428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10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  <c r="AA428" s="75"/>
      <c r="AB428" s="75"/>
    </row>
    <row r="429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10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  <c r="AA429" s="75"/>
      <c r="AB429" s="75"/>
    </row>
    <row r="430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10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  <c r="AA430" s="75"/>
      <c r="AB430" s="75"/>
    </row>
    <row r="43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10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  <c r="AA431" s="75"/>
      <c r="AB431" s="75"/>
    </row>
    <row r="432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10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  <c r="AA432" s="75"/>
      <c r="AB432" s="75"/>
    </row>
    <row r="433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10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  <c r="AA433" s="75"/>
      <c r="AB433" s="75"/>
    </row>
    <row r="434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10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  <c r="AB434" s="75"/>
    </row>
    <row r="435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10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  <c r="AA435" s="75"/>
      <c r="AB435" s="75"/>
    </row>
    <row r="436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10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  <c r="AA436" s="75"/>
      <c r="AB436" s="75"/>
    </row>
    <row r="437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10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  <c r="AA437" s="75"/>
      <c r="AB437" s="75"/>
    </row>
    <row r="438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10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  <c r="AA438" s="75"/>
      <c r="AB438" s="75"/>
    </row>
    <row r="439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10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  <c r="AA439" s="75"/>
      <c r="AB439" s="75"/>
    </row>
    <row r="440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10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  <c r="AA440" s="75"/>
      <c r="AB440" s="75"/>
    </row>
    <row r="44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10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  <c r="AA441" s="75"/>
      <c r="AB441" s="75"/>
    </row>
    <row r="442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10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  <c r="AA442" s="75"/>
      <c r="AB442" s="75"/>
    </row>
    <row r="443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10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  <c r="AA443" s="75"/>
      <c r="AB443" s="75"/>
    </row>
    <row r="444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10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  <c r="AA444" s="75"/>
      <c r="AB444" s="75"/>
    </row>
    <row r="445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10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  <c r="AA445" s="75"/>
      <c r="AB445" s="75"/>
    </row>
    <row r="446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10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  <c r="AA446" s="75"/>
      <c r="AB446" s="75"/>
    </row>
    <row r="447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10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  <c r="AA447" s="75"/>
      <c r="AB447" s="75"/>
    </row>
    <row r="448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10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  <c r="AA448" s="75"/>
      <c r="AB448" s="75"/>
    </row>
    <row r="449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10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  <c r="AA449" s="75"/>
      <c r="AB449" s="75"/>
    </row>
    <row r="450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10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  <c r="AA450" s="75"/>
      <c r="AB450" s="75"/>
    </row>
    <row r="45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10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  <c r="AA451" s="75"/>
      <c r="AB451" s="75"/>
    </row>
    <row r="452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10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  <c r="AB452" s="75"/>
    </row>
    <row r="453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10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  <c r="AA453" s="75"/>
      <c r="AB453" s="75"/>
    </row>
    <row r="454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10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  <c r="AA454" s="75"/>
      <c r="AB454" s="75"/>
    </row>
    <row r="455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10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  <c r="AA455" s="75"/>
      <c r="AB455" s="75"/>
    </row>
    <row r="456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10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  <c r="AA456" s="75"/>
      <c r="AB456" s="75"/>
    </row>
    <row r="457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10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  <c r="AA457" s="75"/>
      <c r="AB457" s="75"/>
    </row>
    <row r="458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10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  <c r="AA458" s="75"/>
      <c r="AB458" s="75"/>
    </row>
    <row r="459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10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  <c r="AA459" s="75"/>
      <c r="AB459" s="75"/>
    </row>
    <row r="460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10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  <c r="AA460" s="75"/>
      <c r="AB460" s="75"/>
    </row>
    <row r="46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10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  <c r="AA461" s="75"/>
      <c r="AB461" s="75"/>
    </row>
    <row r="462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10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  <c r="AA462" s="75"/>
      <c r="AB462" s="75"/>
    </row>
    <row r="463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10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  <c r="AA463" s="75"/>
      <c r="AB463" s="75"/>
    </row>
    <row r="464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10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  <c r="AA464" s="75"/>
      <c r="AB464" s="75"/>
    </row>
    <row r="465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10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  <c r="AA465" s="75"/>
      <c r="AB465" s="75"/>
    </row>
    <row r="466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10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  <c r="AA466" s="75"/>
      <c r="AB466" s="75"/>
    </row>
    <row r="467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10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  <c r="AA467" s="75"/>
      <c r="AB467" s="75"/>
    </row>
    <row r="468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10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75"/>
      <c r="AB468" s="75"/>
    </row>
    <row r="469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10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  <c r="AA469" s="75"/>
      <c r="AB469" s="75"/>
    </row>
    <row r="470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10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  <c r="AA470" s="75"/>
      <c r="AB470" s="75"/>
    </row>
    <row r="47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10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  <c r="AA471" s="75"/>
      <c r="AB471" s="75"/>
    </row>
    <row r="472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10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  <c r="AA472" s="75"/>
      <c r="AB472" s="75"/>
    </row>
    <row r="473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10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  <c r="AA473" s="75"/>
      <c r="AB473" s="75"/>
    </row>
    <row r="474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10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  <c r="AB474" s="75"/>
    </row>
    <row r="475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10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  <c r="AA475" s="75"/>
      <c r="AB475" s="75"/>
    </row>
    <row r="476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10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  <c r="AA476" s="75"/>
      <c r="AB476" s="75"/>
    </row>
    <row r="477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10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  <c r="AA477" s="75"/>
      <c r="AB477" s="75"/>
    </row>
    <row r="478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10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  <c r="AA478" s="75"/>
      <c r="AB478" s="75"/>
    </row>
    <row r="479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10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  <c r="AA479" s="75"/>
      <c r="AB479" s="75"/>
    </row>
    <row r="480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10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  <c r="AA480" s="75"/>
      <c r="AB480" s="75"/>
    </row>
    <row r="48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10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  <c r="AA481" s="75"/>
      <c r="AB481" s="75"/>
    </row>
    <row r="482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10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  <c r="AA482" s="75"/>
      <c r="AB482" s="75"/>
    </row>
    <row r="483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10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  <c r="AA483" s="75"/>
      <c r="AB483" s="75"/>
    </row>
    <row r="484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10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  <c r="AB484" s="75"/>
    </row>
    <row r="485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10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  <c r="AA485" s="75"/>
      <c r="AB485" s="75"/>
    </row>
    <row r="486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10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  <c r="AA486" s="75"/>
      <c r="AB486" s="75"/>
    </row>
    <row r="487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10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  <c r="AA487" s="75"/>
      <c r="AB487" s="75"/>
    </row>
    <row r="488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10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  <c r="AA488" s="75"/>
      <c r="AB488" s="75"/>
    </row>
    <row r="489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10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  <c r="AA489" s="75"/>
      <c r="AB489" s="75"/>
    </row>
    <row r="490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10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  <c r="AA490" s="75"/>
      <c r="AB490" s="75"/>
    </row>
    <row r="49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10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  <c r="AA491" s="75"/>
      <c r="AB491" s="75"/>
    </row>
    <row r="492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10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  <c r="AA492" s="75"/>
      <c r="AB492" s="75"/>
    </row>
    <row r="493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10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  <c r="AA493" s="75"/>
      <c r="AB493" s="75"/>
    </row>
    <row r="494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10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  <c r="AA494" s="75"/>
      <c r="AB494" s="75"/>
    </row>
    <row r="495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10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  <c r="AA495" s="75"/>
      <c r="AB495" s="75"/>
    </row>
    <row r="496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10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  <c r="AA496" s="75"/>
      <c r="AB496" s="75"/>
    </row>
    <row r="497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10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  <c r="AA497" s="75"/>
      <c r="AB497" s="75"/>
    </row>
    <row r="498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10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  <c r="AA498" s="75"/>
      <c r="AB498" s="75"/>
    </row>
    <row r="499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10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  <c r="AA499" s="75"/>
      <c r="AB499" s="75"/>
    </row>
    <row r="500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10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  <c r="AA500" s="75"/>
      <c r="AB500" s="75"/>
    </row>
    <row r="50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10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  <c r="AA501" s="75"/>
      <c r="AB501" s="75"/>
    </row>
    <row r="502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10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  <c r="AA502" s="75"/>
      <c r="AB502" s="75"/>
    </row>
    <row r="503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10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  <c r="AA503" s="75"/>
      <c r="AB503" s="75"/>
    </row>
    <row r="504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10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  <c r="AA504" s="75"/>
      <c r="AB504" s="75"/>
    </row>
    <row r="505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10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  <c r="AA505" s="75"/>
      <c r="AB505" s="75"/>
    </row>
    <row r="506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10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  <c r="AB506" s="75"/>
    </row>
    <row r="507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10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  <c r="AA507" s="75"/>
      <c r="AB507" s="75"/>
    </row>
    <row r="508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10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  <c r="AA508" s="75"/>
      <c r="AB508" s="75"/>
    </row>
    <row r="509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10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  <c r="AA509" s="75"/>
      <c r="AB509" s="75"/>
    </row>
    <row r="510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10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  <c r="AA510" s="75"/>
      <c r="AB510" s="75"/>
    </row>
    <row r="51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10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  <c r="AB511" s="75"/>
    </row>
    <row r="512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10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  <c r="AA512" s="75"/>
      <c r="AB512" s="75"/>
    </row>
    <row r="513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10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  <c r="AA513" s="75"/>
      <c r="AB513" s="75"/>
    </row>
    <row r="514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10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  <c r="AA514" s="75"/>
      <c r="AB514" s="75"/>
    </row>
    <row r="515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10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  <c r="AA515" s="75"/>
      <c r="AB515" s="75"/>
    </row>
    <row r="516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10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  <c r="AA516" s="75"/>
      <c r="AB516" s="75"/>
    </row>
    <row r="517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10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  <c r="AA517" s="75"/>
      <c r="AB517" s="75"/>
    </row>
    <row r="518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10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  <c r="AA518" s="75"/>
      <c r="AB518" s="75"/>
    </row>
    <row r="519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10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  <c r="AA519" s="75"/>
      <c r="AB519" s="75"/>
    </row>
    <row r="520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10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  <c r="AA520" s="75"/>
      <c r="AB520" s="75"/>
    </row>
    <row r="52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10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  <c r="AB521" s="75"/>
    </row>
    <row r="522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10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  <c r="AA522" s="75"/>
      <c r="AB522" s="75"/>
    </row>
    <row r="523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10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  <c r="AA523" s="75"/>
      <c r="AB523" s="75"/>
    </row>
    <row r="524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10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  <c r="AA524" s="75"/>
      <c r="AB524" s="75"/>
    </row>
    <row r="525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10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  <c r="AA525" s="75"/>
      <c r="AB525" s="75"/>
    </row>
    <row r="526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10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  <c r="AA526" s="75"/>
      <c r="AB526" s="75"/>
    </row>
    <row r="527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10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  <c r="AA527" s="75"/>
      <c r="AB527" s="75"/>
    </row>
    <row r="528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10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  <c r="AA528" s="75"/>
      <c r="AB528" s="75"/>
    </row>
    <row r="529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10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  <c r="AA529" s="75"/>
      <c r="AB529" s="75"/>
    </row>
    <row r="530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10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  <c r="AA530" s="75"/>
      <c r="AB530" s="75"/>
    </row>
    <row r="53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10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  <c r="AA531" s="75"/>
      <c r="AB531" s="75"/>
    </row>
    <row r="532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10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  <c r="AA532" s="75"/>
      <c r="AB532" s="75"/>
    </row>
    <row r="533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10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  <c r="AA533" s="75"/>
      <c r="AB533" s="75"/>
    </row>
    <row r="534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10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  <c r="AA534" s="75"/>
      <c r="AB534" s="75"/>
    </row>
    <row r="535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10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  <c r="AA535" s="75"/>
      <c r="AB535" s="75"/>
    </row>
    <row r="536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10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  <c r="AA536" s="75"/>
      <c r="AB536" s="75"/>
    </row>
    <row r="537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10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  <c r="AA537" s="75"/>
      <c r="AB537" s="75"/>
    </row>
    <row r="538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10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  <c r="AA538" s="75"/>
      <c r="AB538" s="75"/>
    </row>
    <row r="539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10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  <c r="AA539" s="75"/>
      <c r="AB539" s="75"/>
    </row>
    <row r="540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10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75"/>
      <c r="AB540" s="75"/>
    </row>
    <row r="54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10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  <c r="AA541" s="75"/>
      <c r="AB541" s="75"/>
    </row>
    <row r="542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10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  <c r="AA542" s="75"/>
      <c r="AB542" s="75"/>
    </row>
    <row r="543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10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  <c r="AA543" s="75"/>
      <c r="AB543" s="75"/>
    </row>
    <row r="544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10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  <c r="AA544" s="75"/>
      <c r="AB544" s="75"/>
    </row>
    <row r="545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10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  <c r="AA545" s="75"/>
      <c r="AB545" s="75"/>
    </row>
    <row r="546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10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  <c r="AA546" s="75"/>
      <c r="AB546" s="75"/>
    </row>
    <row r="547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10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  <c r="AA547" s="75"/>
      <c r="AB547" s="75"/>
    </row>
    <row r="548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10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  <c r="AA548" s="75"/>
      <c r="AB548" s="75"/>
    </row>
    <row r="549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10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  <c r="AA549" s="75"/>
      <c r="AB549" s="75"/>
    </row>
    <row r="550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10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  <c r="AA550" s="75"/>
      <c r="AB550" s="75"/>
    </row>
    <row r="55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10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  <c r="AA551" s="75"/>
      <c r="AB551" s="75"/>
    </row>
    <row r="552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10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  <c r="AA552" s="75"/>
      <c r="AB552" s="75"/>
    </row>
    <row r="553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10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  <c r="AA553" s="75"/>
      <c r="AB553" s="75"/>
    </row>
    <row r="554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10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  <c r="AA554" s="75"/>
      <c r="AB554" s="75"/>
    </row>
    <row r="555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10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  <c r="AA555" s="75"/>
      <c r="AB555" s="75"/>
    </row>
    <row r="556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10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  <c r="AA556" s="75"/>
      <c r="AB556" s="75"/>
    </row>
    <row r="557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10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  <c r="AA557" s="75"/>
      <c r="AB557" s="75"/>
    </row>
    <row r="558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10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  <c r="AA558" s="75"/>
      <c r="AB558" s="75"/>
    </row>
    <row r="559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10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  <c r="AA559" s="75"/>
      <c r="AB559" s="75"/>
    </row>
    <row r="560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10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  <c r="AA560" s="75"/>
      <c r="AB560" s="75"/>
    </row>
    <row r="56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10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  <c r="AA561" s="75"/>
      <c r="AB561" s="75"/>
    </row>
    <row r="562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10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  <c r="AA562" s="75"/>
      <c r="AB562" s="75"/>
    </row>
    <row r="563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10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  <c r="AA563" s="75"/>
      <c r="AB563" s="75"/>
    </row>
    <row r="564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10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  <c r="AA564" s="75"/>
      <c r="AB564" s="75"/>
    </row>
    <row r="565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10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  <c r="AA565" s="75"/>
      <c r="AB565" s="75"/>
    </row>
    <row r="566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10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  <c r="AA566" s="75"/>
      <c r="AB566" s="75"/>
    </row>
    <row r="567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10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  <c r="AA567" s="75"/>
      <c r="AB567" s="75"/>
    </row>
    <row r="568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10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  <c r="AA568" s="75"/>
      <c r="AB568" s="75"/>
    </row>
    <row r="569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10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  <c r="AA569" s="75"/>
      <c r="AB569" s="75"/>
    </row>
    <row r="570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10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  <c r="AA570" s="75"/>
      <c r="AB570" s="75"/>
    </row>
    <row r="57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10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  <c r="AA571" s="75"/>
      <c r="AB571" s="75"/>
    </row>
    <row r="572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10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  <c r="AA572" s="75"/>
      <c r="AB572" s="75"/>
    </row>
    <row r="573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10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  <c r="AA573" s="75"/>
      <c r="AB573" s="75"/>
    </row>
    <row r="574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10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  <c r="AA574" s="75"/>
      <c r="AB574" s="75"/>
    </row>
    <row r="575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10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  <c r="AA575" s="75"/>
      <c r="AB575" s="75"/>
    </row>
    <row r="576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10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  <c r="AA576" s="75"/>
      <c r="AB576" s="75"/>
    </row>
    <row r="577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10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  <c r="AA577" s="75"/>
      <c r="AB577" s="75"/>
    </row>
    <row r="578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10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  <c r="AA578" s="75"/>
      <c r="AB578" s="75"/>
    </row>
    <row r="579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10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  <c r="AA579" s="75"/>
      <c r="AB579" s="75"/>
    </row>
    <row r="580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10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  <c r="AA580" s="75"/>
      <c r="AB580" s="75"/>
    </row>
    <row r="58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10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  <c r="AA581" s="75"/>
      <c r="AB581" s="75"/>
    </row>
    <row r="582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10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  <c r="AA582" s="75"/>
      <c r="AB582" s="75"/>
    </row>
    <row r="583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10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  <c r="AA583" s="75"/>
      <c r="AB583" s="75"/>
    </row>
    <row r="584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10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  <c r="AA584" s="75"/>
      <c r="AB584" s="75"/>
    </row>
    <row r="585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10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75"/>
      <c r="AB585" s="75"/>
    </row>
    <row r="586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10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  <c r="AA586" s="75"/>
      <c r="AB586" s="75"/>
    </row>
    <row r="587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10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  <c r="AA587" s="75"/>
      <c r="AB587" s="75"/>
    </row>
    <row r="588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10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  <c r="AA588" s="75"/>
      <c r="AB588" s="75"/>
    </row>
    <row r="589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10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  <c r="AA589" s="75"/>
      <c r="AB589" s="75"/>
    </row>
    <row r="590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10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  <c r="AA590" s="75"/>
      <c r="AB590" s="75"/>
    </row>
    <row r="59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10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  <c r="AA591" s="75"/>
      <c r="AB591" s="75"/>
    </row>
    <row r="592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10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  <c r="AA592" s="75"/>
      <c r="AB592" s="75"/>
    </row>
    <row r="593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10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  <c r="AA593" s="75"/>
      <c r="AB593" s="75"/>
    </row>
    <row r="594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10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  <c r="AA594" s="75"/>
      <c r="AB594" s="75"/>
    </row>
    <row r="595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10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  <c r="AA595" s="75"/>
      <c r="AB595" s="75"/>
    </row>
    <row r="596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10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  <c r="AA596" s="75"/>
      <c r="AB596" s="75"/>
    </row>
    <row r="597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10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  <c r="AA597" s="75"/>
      <c r="AB597" s="75"/>
    </row>
    <row r="598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10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  <c r="AA598" s="75"/>
      <c r="AB598" s="75"/>
    </row>
    <row r="599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10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  <c r="AA599" s="75"/>
      <c r="AB599" s="75"/>
    </row>
    <row r="600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10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  <c r="AA600" s="75"/>
      <c r="AB600" s="75"/>
    </row>
    <row r="60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10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  <c r="AA601" s="75"/>
      <c r="AB601" s="75"/>
    </row>
    <row r="602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10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  <c r="AA602" s="75"/>
      <c r="AB602" s="75"/>
    </row>
    <row r="603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10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  <c r="AA603" s="75"/>
      <c r="AB603" s="75"/>
    </row>
    <row r="604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10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  <c r="AA604" s="75"/>
      <c r="AB604" s="75"/>
    </row>
    <row r="605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10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  <c r="AA605" s="75"/>
      <c r="AB605" s="75"/>
    </row>
    <row r="606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10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  <c r="AA606" s="75"/>
      <c r="AB606" s="75"/>
    </row>
    <row r="607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10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  <c r="AA607" s="75"/>
      <c r="AB607" s="75"/>
    </row>
    <row r="608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10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  <c r="AA608" s="75"/>
      <c r="AB608" s="75"/>
    </row>
    <row r="609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10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  <c r="AA609" s="75"/>
      <c r="AB609" s="75"/>
    </row>
    <row r="610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10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  <c r="AA610" s="75"/>
      <c r="AB610" s="75"/>
    </row>
    <row r="61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10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  <c r="AA611" s="75"/>
      <c r="AB611" s="75"/>
    </row>
    <row r="612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10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  <c r="AA612" s="75"/>
      <c r="AB612" s="75"/>
    </row>
    <row r="613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10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  <c r="AA613" s="75"/>
      <c r="AB613" s="75"/>
    </row>
    <row r="614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10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  <c r="AA614" s="75"/>
      <c r="AB614" s="75"/>
    </row>
    <row r="615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10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  <c r="AA615" s="75"/>
      <c r="AB615" s="75"/>
    </row>
    <row r="616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10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  <c r="AA616" s="75"/>
      <c r="AB616" s="75"/>
    </row>
    <row r="617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10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  <c r="AA617" s="75"/>
      <c r="AB617" s="75"/>
    </row>
    <row r="618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10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  <c r="AA618" s="75"/>
      <c r="AB618" s="75"/>
    </row>
    <row r="619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10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  <c r="AA619" s="75"/>
      <c r="AB619" s="75"/>
    </row>
    <row r="620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10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  <c r="AA620" s="75"/>
      <c r="AB620" s="75"/>
    </row>
    <row r="62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10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  <c r="AA621" s="75"/>
      <c r="AB621" s="75"/>
    </row>
    <row r="622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10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  <c r="AA622" s="75"/>
      <c r="AB622" s="75"/>
    </row>
    <row r="623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10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  <c r="AA623" s="75"/>
      <c r="AB623" s="75"/>
    </row>
    <row r="624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10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  <c r="AA624" s="75"/>
      <c r="AB624" s="75"/>
    </row>
    <row r="625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10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  <c r="AA625" s="75"/>
      <c r="AB625" s="75"/>
    </row>
    <row r="626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10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  <c r="AA626" s="75"/>
      <c r="AB626" s="75"/>
    </row>
    <row r="627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10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  <c r="AA627" s="75"/>
      <c r="AB627" s="75"/>
    </row>
    <row r="628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10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  <c r="AA628" s="75"/>
      <c r="AB628" s="75"/>
    </row>
    <row r="629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10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  <c r="AA629" s="75"/>
      <c r="AB629" s="75"/>
    </row>
    <row r="630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10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  <c r="AA630" s="75"/>
      <c r="AB630" s="75"/>
    </row>
    <row r="63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10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  <c r="AA631" s="75"/>
      <c r="AB631" s="75"/>
    </row>
    <row r="632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10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  <c r="AA632" s="75"/>
      <c r="AB632" s="75"/>
    </row>
    <row r="633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10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  <c r="AA633" s="75"/>
      <c r="AB633" s="75"/>
    </row>
    <row r="634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10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  <c r="AA634" s="75"/>
      <c r="AB634" s="75"/>
    </row>
    <row r="635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10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  <c r="AA635" s="75"/>
      <c r="AB635" s="75"/>
    </row>
    <row r="636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10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  <c r="AA636" s="75"/>
      <c r="AB636" s="75"/>
    </row>
    <row r="637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10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  <c r="AA637" s="75"/>
      <c r="AB637" s="75"/>
    </row>
    <row r="638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10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  <c r="AA638" s="75"/>
      <c r="AB638" s="75"/>
    </row>
    <row r="639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10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  <c r="AA639" s="75"/>
      <c r="AB639" s="75"/>
    </row>
    <row r="640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10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  <c r="AA640" s="75"/>
      <c r="AB640" s="75"/>
    </row>
    <row r="64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10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  <c r="AA641" s="75"/>
      <c r="AB641" s="75"/>
    </row>
    <row r="642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10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  <c r="AA642" s="75"/>
      <c r="AB642" s="75"/>
    </row>
    <row r="643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10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  <c r="AA643" s="75"/>
      <c r="AB643" s="75"/>
    </row>
    <row r="644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10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  <c r="AA644" s="75"/>
      <c r="AB644" s="75"/>
    </row>
    <row r="645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10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  <c r="AA645" s="75"/>
      <c r="AB645" s="75"/>
    </row>
    <row r="646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10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  <c r="AA646" s="75"/>
      <c r="AB646" s="75"/>
    </row>
    <row r="647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10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  <c r="AA647" s="75"/>
      <c r="AB647" s="75"/>
    </row>
    <row r="648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10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  <c r="AA648" s="75"/>
      <c r="AB648" s="75"/>
    </row>
    <row r="649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10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  <c r="AA649" s="75"/>
      <c r="AB649" s="75"/>
    </row>
    <row r="650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10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  <c r="AA650" s="75"/>
      <c r="AB650" s="75"/>
    </row>
    <row r="65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10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  <c r="AA651" s="75"/>
      <c r="AB651" s="75"/>
    </row>
    <row r="652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10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  <c r="AA652" s="75"/>
      <c r="AB652" s="75"/>
    </row>
    <row r="653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10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  <c r="AA653" s="75"/>
      <c r="AB653" s="75"/>
    </row>
    <row r="654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10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  <c r="AA654" s="75"/>
      <c r="AB654" s="75"/>
    </row>
    <row r="655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10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  <c r="AA655" s="75"/>
      <c r="AB655" s="75"/>
    </row>
    <row r="656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10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  <c r="AA656" s="75"/>
      <c r="AB656" s="75"/>
    </row>
    <row r="657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10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  <c r="AA657" s="75"/>
      <c r="AB657" s="75"/>
    </row>
    <row r="658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10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  <c r="AA658" s="75"/>
      <c r="AB658" s="75"/>
    </row>
    <row r="659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10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  <c r="AA659" s="75"/>
      <c r="AB659" s="75"/>
    </row>
    <row r="660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10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  <c r="AA660" s="75"/>
      <c r="AB660" s="75"/>
    </row>
    <row r="66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10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  <c r="AA661" s="75"/>
      <c r="AB661" s="75"/>
    </row>
    <row r="662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10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  <c r="AA662" s="75"/>
      <c r="AB662" s="75"/>
    </row>
    <row r="663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10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  <c r="AA663" s="75"/>
      <c r="AB663" s="75"/>
    </row>
    <row r="664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10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  <c r="AA664" s="75"/>
      <c r="AB664" s="75"/>
    </row>
    <row r="665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10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  <c r="AA665" s="75"/>
      <c r="AB665" s="75"/>
    </row>
    <row r="666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10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  <c r="AA666" s="75"/>
      <c r="AB666" s="75"/>
    </row>
    <row r="667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10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  <c r="AA667" s="75"/>
      <c r="AB667" s="75"/>
    </row>
    <row r="668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10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  <c r="AA668" s="75"/>
      <c r="AB668" s="75"/>
    </row>
    <row r="669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10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  <c r="AA669" s="75"/>
      <c r="AB669" s="75"/>
    </row>
    <row r="670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10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  <c r="AA670" s="75"/>
      <c r="AB670" s="75"/>
    </row>
    <row r="67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10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  <c r="AA671" s="75"/>
      <c r="AB671" s="75"/>
    </row>
    <row r="672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10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  <c r="AA672" s="75"/>
      <c r="AB672" s="75"/>
    </row>
    <row r="673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10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  <c r="AA673" s="75"/>
      <c r="AB673" s="75"/>
    </row>
    <row r="674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10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  <c r="AA674" s="75"/>
      <c r="AB674" s="75"/>
    </row>
    <row r="675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10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  <c r="AA675" s="75"/>
      <c r="AB675" s="75"/>
    </row>
    <row r="676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10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  <c r="AA676" s="75"/>
      <c r="AB676" s="75"/>
    </row>
    <row r="677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10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  <c r="AA677" s="75"/>
      <c r="AB677" s="75"/>
    </row>
    <row r="678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10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  <c r="AA678" s="75"/>
      <c r="AB678" s="75"/>
    </row>
    <row r="679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10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  <c r="AA679" s="75"/>
      <c r="AB679" s="75"/>
    </row>
    <row r="680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10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  <c r="AA680" s="75"/>
      <c r="AB680" s="75"/>
    </row>
    <row r="68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10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  <c r="AA681" s="75"/>
      <c r="AB681" s="75"/>
    </row>
    <row r="682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10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  <c r="AA682" s="75"/>
      <c r="AB682" s="75"/>
    </row>
    <row r="683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10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  <c r="AA683" s="75"/>
      <c r="AB683" s="75"/>
    </row>
    <row r="684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10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  <c r="AA684" s="75"/>
      <c r="AB684" s="75"/>
    </row>
    <row r="685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10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  <c r="AA685" s="75"/>
      <c r="AB685" s="75"/>
    </row>
    <row r="686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10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  <c r="AA686" s="75"/>
      <c r="AB686" s="75"/>
    </row>
    <row r="687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10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  <c r="AA687" s="75"/>
      <c r="AB687" s="75"/>
    </row>
    <row r="688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10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  <c r="AA688" s="75"/>
      <c r="AB688" s="75"/>
    </row>
    <row r="689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10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  <c r="AA689" s="75"/>
      <c r="AB689" s="75"/>
    </row>
    <row r="690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10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  <c r="AA690" s="75"/>
      <c r="AB690" s="75"/>
    </row>
    <row r="69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10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  <c r="AA691" s="75"/>
      <c r="AB691" s="75"/>
    </row>
    <row r="692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10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  <c r="AA692" s="75"/>
      <c r="AB692" s="75"/>
    </row>
    <row r="693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10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  <c r="AA693" s="75"/>
      <c r="AB693" s="75"/>
    </row>
    <row r="694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10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  <c r="AA694" s="75"/>
      <c r="AB694" s="75"/>
    </row>
    <row r="695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10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  <c r="AA695" s="75"/>
      <c r="AB695" s="75"/>
    </row>
    <row r="696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10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  <c r="AA696" s="75"/>
      <c r="AB696" s="75"/>
    </row>
    <row r="697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10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  <c r="AA697" s="75"/>
      <c r="AB697" s="75"/>
    </row>
    <row r="698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10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  <c r="AA698" s="75"/>
      <c r="AB698" s="75"/>
    </row>
    <row r="699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10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  <c r="AA699" s="75"/>
      <c r="AB699" s="75"/>
    </row>
    <row r="700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10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  <c r="AA700" s="75"/>
      <c r="AB700" s="75"/>
    </row>
    <row r="70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10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  <c r="AA701" s="75"/>
      <c r="AB701" s="75"/>
    </row>
    <row r="702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10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  <c r="AA702" s="75"/>
      <c r="AB702" s="75"/>
    </row>
    <row r="703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10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  <c r="AA703" s="75"/>
      <c r="AB703" s="75"/>
    </row>
    <row r="704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10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  <c r="AA704" s="75"/>
      <c r="AB704" s="75"/>
    </row>
    <row r="705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10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  <c r="AA705" s="75"/>
      <c r="AB705" s="75"/>
    </row>
    <row r="706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10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  <c r="AA706" s="75"/>
      <c r="AB706" s="75"/>
    </row>
    <row r="707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10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  <c r="AA707" s="75"/>
      <c r="AB707" s="75"/>
    </row>
    <row r="708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10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  <c r="AA708" s="75"/>
      <c r="AB708" s="75"/>
    </row>
    <row r="709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10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  <c r="AA709" s="75"/>
      <c r="AB709" s="75"/>
    </row>
    <row r="710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10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75"/>
      <c r="AB710" s="75"/>
    </row>
    <row r="71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10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  <c r="AA711" s="75"/>
      <c r="AB711" s="75"/>
    </row>
    <row r="712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10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  <c r="AB712" s="75"/>
    </row>
    <row r="713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10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  <c r="AA713" s="75"/>
      <c r="AB713" s="75"/>
    </row>
    <row r="714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10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  <c r="AA714" s="75"/>
      <c r="AB714" s="75"/>
    </row>
    <row r="715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10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  <c r="AA715" s="75"/>
      <c r="AB715" s="75"/>
    </row>
    <row r="716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10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  <c r="AA716" s="75"/>
      <c r="AB716" s="75"/>
    </row>
    <row r="717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10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  <c r="AA717" s="75"/>
      <c r="AB717" s="75"/>
    </row>
    <row r="718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10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  <c r="AA718" s="75"/>
      <c r="AB718" s="75"/>
    </row>
    <row r="719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10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  <c r="AA719" s="75"/>
      <c r="AB719" s="75"/>
    </row>
    <row r="720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10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  <c r="AA720" s="75"/>
      <c r="AB720" s="75"/>
    </row>
    <row r="72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10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  <c r="AA721" s="75"/>
      <c r="AB721" s="75"/>
    </row>
    <row r="722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10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  <c r="AA722" s="75"/>
      <c r="AB722" s="75"/>
    </row>
    <row r="723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10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  <c r="AA723" s="75"/>
      <c r="AB723" s="75"/>
    </row>
    <row r="724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10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  <c r="AA724" s="75"/>
      <c r="AB724" s="75"/>
    </row>
    <row r="725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10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  <c r="AA725" s="75"/>
      <c r="AB725" s="75"/>
    </row>
    <row r="726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10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  <c r="AA726" s="75"/>
      <c r="AB726" s="75"/>
    </row>
    <row r="727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10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  <c r="AA727" s="75"/>
      <c r="AB727" s="75"/>
    </row>
    <row r="728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10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  <c r="AA728" s="75"/>
      <c r="AB728" s="75"/>
    </row>
    <row r="729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10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  <c r="AA729" s="75"/>
      <c r="AB729" s="75"/>
    </row>
    <row r="730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10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  <c r="AA730" s="75"/>
      <c r="AB730" s="75"/>
    </row>
    <row r="73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10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  <c r="AA731" s="75"/>
      <c r="AB731" s="75"/>
    </row>
    <row r="732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10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  <c r="AA732" s="75"/>
      <c r="AB732" s="75"/>
    </row>
    <row r="733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10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  <c r="AA733" s="75"/>
      <c r="AB733" s="75"/>
    </row>
    <row r="734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10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  <c r="AA734" s="75"/>
      <c r="AB734" s="75"/>
    </row>
    <row r="735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10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  <c r="AA735" s="75"/>
      <c r="AB735" s="75"/>
    </row>
    <row r="736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10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  <c r="AA736" s="75"/>
      <c r="AB736" s="75"/>
    </row>
    <row r="737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10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  <c r="AA737" s="75"/>
      <c r="AB737" s="75"/>
    </row>
    <row r="738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10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  <c r="AA738" s="75"/>
      <c r="AB738" s="75"/>
    </row>
    <row r="739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10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  <c r="AA739" s="75"/>
      <c r="AB739" s="75"/>
    </row>
    <row r="740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10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  <c r="AA740" s="75"/>
      <c r="AB740" s="75"/>
    </row>
    <row r="74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10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  <c r="AA741" s="75"/>
      <c r="AB741" s="75"/>
    </row>
    <row r="742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10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  <c r="AA742" s="75"/>
      <c r="AB742" s="75"/>
    </row>
    <row r="743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10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  <c r="AA743" s="75"/>
      <c r="AB743" s="75"/>
    </row>
    <row r="744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10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  <c r="AA744" s="75"/>
      <c r="AB744" s="75"/>
    </row>
    <row r="745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10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  <c r="AA745" s="75"/>
      <c r="AB745" s="75"/>
    </row>
    <row r="746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10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  <c r="AA746" s="75"/>
      <c r="AB746" s="75"/>
    </row>
    <row r="747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10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  <c r="AA747" s="75"/>
      <c r="AB747" s="75"/>
    </row>
    <row r="748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10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  <c r="AA748" s="75"/>
      <c r="AB748" s="75"/>
    </row>
    <row r="749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10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  <c r="AA749" s="75"/>
      <c r="AB749" s="75"/>
    </row>
    <row r="750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10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  <c r="AA750" s="75"/>
      <c r="AB750" s="75"/>
    </row>
    <row r="75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10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  <c r="AA751" s="75"/>
      <c r="AB751" s="75"/>
    </row>
    <row r="752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10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  <c r="AA752" s="75"/>
      <c r="AB752" s="75"/>
    </row>
    <row r="753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10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  <c r="AA753" s="75"/>
      <c r="AB753" s="75"/>
    </row>
    <row r="754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10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  <c r="AA754" s="75"/>
      <c r="AB754" s="75"/>
    </row>
    <row r="755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10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  <c r="AA755" s="75"/>
      <c r="AB755" s="75"/>
    </row>
    <row r="756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10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  <c r="AA756" s="75"/>
      <c r="AB756" s="75"/>
    </row>
    <row r="757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10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  <c r="AA757" s="75"/>
      <c r="AB757" s="75"/>
    </row>
    <row r="758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10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  <c r="AA758" s="75"/>
      <c r="AB758" s="75"/>
    </row>
    <row r="759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10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  <c r="AA759" s="75"/>
      <c r="AB759" s="75"/>
    </row>
    <row r="760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10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  <c r="AA760" s="75"/>
      <c r="AB760" s="75"/>
    </row>
    <row r="76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10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  <c r="AA761" s="75"/>
      <c r="AB761" s="75"/>
    </row>
    <row r="762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10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  <c r="AA762" s="75"/>
      <c r="AB762" s="75"/>
    </row>
    <row r="763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10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  <c r="AA763" s="75"/>
      <c r="AB763" s="75"/>
    </row>
    <row r="764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10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  <c r="AA764" s="75"/>
      <c r="AB764" s="75"/>
    </row>
    <row r="765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10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  <c r="AA765" s="75"/>
      <c r="AB765" s="75"/>
    </row>
    <row r="766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10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  <c r="AA766" s="75"/>
      <c r="AB766" s="75"/>
    </row>
    <row r="767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10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  <c r="AA767" s="75"/>
      <c r="AB767" s="75"/>
    </row>
    <row r="768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10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  <c r="AA768" s="75"/>
      <c r="AB768" s="75"/>
    </row>
    <row r="769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10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  <c r="AA769" s="75"/>
      <c r="AB769" s="75"/>
    </row>
    <row r="770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10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  <c r="AA770" s="75"/>
      <c r="AB770" s="75"/>
    </row>
    <row r="77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10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  <c r="AA771" s="75"/>
      <c r="AB771" s="75"/>
    </row>
    <row r="772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10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  <c r="AA772" s="75"/>
      <c r="AB772" s="75"/>
    </row>
    <row r="773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10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  <c r="AA773" s="75"/>
      <c r="AB773" s="75"/>
    </row>
    <row r="774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10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  <c r="AA774" s="75"/>
      <c r="AB774" s="75"/>
    </row>
    <row r="775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10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  <c r="AA775" s="75"/>
      <c r="AB775" s="75"/>
    </row>
    <row r="776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10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  <c r="AA776" s="75"/>
      <c r="AB776" s="75"/>
    </row>
    <row r="777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10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  <c r="AA777" s="75"/>
      <c r="AB777" s="75"/>
    </row>
    <row r="778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10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  <c r="AA778" s="75"/>
      <c r="AB778" s="75"/>
    </row>
    <row r="779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10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  <c r="AA779" s="75"/>
      <c r="AB779" s="75"/>
    </row>
    <row r="780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10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  <c r="AA780" s="75"/>
      <c r="AB780" s="75"/>
    </row>
    <row r="78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10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  <c r="AA781" s="75"/>
      <c r="AB781" s="75"/>
    </row>
    <row r="782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10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  <c r="AA782" s="75"/>
      <c r="AB782" s="75"/>
    </row>
    <row r="783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10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  <c r="AA783" s="75"/>
      <c r="AB783" s="75"/>
    </row>
    <row r="784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10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  <c r="AA784" s="75"/>
      <c r="AB784" s="75"/>
    </row>
    <row r="785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10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  <c r="AA785" s="75"/>
      <c r="AB785" s="75"/>
    </row>
    <row r="786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10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  <c r="AA786" s="75"/>
      <c r="AB786" s="75"/>
    </row>
    <row r="787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10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  <c r="AA787" s="75"/>
      <c r="AB787" s="75"/>
    </row>
    <row r="788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10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  <c r="AA788" s="75"/>
      <c r="AB788" s="75"/>
    </row>
    <row r="789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10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  <c r="AA789" s="75"/>
      <c r="AB789" s="75"/>
    </row>
    <row r="790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10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  <c r="AA790" s="75"/>
      <c r="AB790" s="75"/>
    </row>
    <row r="79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10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  <c r="AA791" s="75"/>
      <c r="AB791" s="75"/>
    </row>
    <row r="792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10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  <c r="AA792" s="75"/>
      <c r="AB792" s="75"/>
    </row>
    <row r="793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10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  <c r="AA793" s="75"/>
      <c r="AB793" s="75"/>
    </row>
    <row r="794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10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  <c r="AA794" s="75"/>
      <c r="AB794" s="75"/>
    </row>
    <row r="795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10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  <c r="AA795" s="75"/>
      <c r="AB795" s="75"/>
    </row>
    <row r="796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10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  <c r="AA796" s="75"/>
      <c r="AB796" s="75"/>
    </row>
    <row r="797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10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  <c r="AA797" s="75"/>
      <c r="AB797" s="75"/>
    </row>
    <row r="798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10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  <c r="AA798" s="75"/>
      <c r="AB798" s="75"/>
    </row>
    <row r="799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10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  <c r="AA799" s="75"/>
      <c r="AB799" s="75"/>
    </row>
    <row r="800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10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  <c r="AA800" s="75"/>
      <c r="AB800" s="75"/>
    </row>
    <row r="80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10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  <c r="AA801" s="75"/>
      <c r="AB801" s="75"/>
    </row>
    <row r="802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10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  <c r="AA802" s="75"/>
      <c r="AB802" s="75"/>
    </row>
    <row r="803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10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  <c r="AA803" s="75"/>
      <c r="AB803" s="75"/>
    </row>
    <row r="804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10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  <c r="AA804" s="75"/>
      <c r="AB804" s="75"/>
    </row>
    <row r="805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10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  <c r="AA805" s="75"/>
      <c r="AB805" s="75"/>
    </row>
    <row r="806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10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  <c r="AA806" s="75"/>
      <c r="AB806" s="75"/>
    </row>
    <row r="807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10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  <c r="AA807" s="75"/>
      <c r="AB807" s="75"/>
    </row>
    <row r="808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10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  <c r="AA808" s="75"/>
      <c r="AB808" s="75"/>
    </row>
    <row r="809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10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  <c r="AA809" s="75"/>
      <c r="AB809" s="75"/>
    </row>
    <row r="810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10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  <c r="AA810" s="75"/>
      <c r="AB810" s="75"/>
    </row>
    <row r="81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10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  <c r="AA811" s="75"/>
      <c r="AB811" s="75"/>
    </row>
    <row r="812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10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  <c r="AA812" s="75"/>
      <c r="AB812" s="75"/>
    </row>
    <row r="813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10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  <c r="AA813" s="75"/>
      <c r="AB813" s="75"/>
    </row>
    <row r="814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10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  <c r="AA814" s="75"/>
      <c r="AB814" s="75"/>
    </row>
    <row r="815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10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  <c r="AA815" s="75"/>
      <c r="AB815" s="75"/>
    </row>
    <row r="816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10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  <c r="AA816" s="75"/>
      <c r="AB816" s="75"/>
    </row>
    <row r="817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10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  <c r="AA817" s="75"/>
      <c r="AB817" s="75"/>
    </row>
    <row r="818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10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  <c r="AA818" s="75"/>
      <c r="AB818" s="75"/>
    </row>
    <row r="819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10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  <c r="AA819" s="75"/>
      <c r="AB819" s="75"/>
    </row>
    <row r="820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10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  <c r="AA820" s="75"/>
      <c r="AB820" s="75"/>
    </row>
    <row r="82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10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  <c r="AA821" s="75"/>
      <c r="AB821" s="75"/>
    </row>
    <row r="822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10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  <c r="AA822" s="75"/>
      <c r="AB822" s="75"/>
    </row>
    <row r="823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10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  <c r="AA823" s="75"/>
      <c r="AB823" s="75"/>
    </row>
    <row r="824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10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  <c r="AA824" s="75"/>
      <c r="AB824" s="75"/>
    </row>
    <row r="825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10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  <c r="AA825" s="75"/>
      <c r="AB825" s="75"/>
    </row>
    <row r="826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10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  <c r="AA826" s="75"/>
      <c r="AB826" s="75"/>
    </row>
    <row r="827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10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  <c r="AA827" s="75"/>
      <c r="AB827" s="75"/>
    </row>
    <row r="828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10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  <c r="AA828" s="75"/>
      <c r="AB828" s="75"/>
    </row>
    <row r="829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10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  <c r="AA829" s="75"/>
      <c r="AB829" s="75"/>
    </row>
    <row r="830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10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  <c r="AA830" s="75"/>
      <c r="AB830" s="75"/>
    </row>
    <row r="83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10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  <c r="AA831" s="75"/>
      <c r="AB831" s="75"/>
    </row>
    <row r="832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10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  <c r="AA832" s="75"/>
      <c r="AB832" s="75"/>
    </row>
    <row r="833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10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  <c r="AA833" s="75"/>
      <c r="AB833" s="75"/>
    </row>
    <row r="834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10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  <c r="AA834" s="75"/>
      <c r="AB834" s="75"/>
    </row>
    <row r="835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10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  <c r="AA835" s="75"/>
      <c r="AB835" s="75"/>
    </row>
    <row r="836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10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  <c r="AA836" s="75"/>
      <c r="AB836" s="75"/>
    </row>
    <row r="837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10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  <c r="AA837" s="75"/>
      <c r="AB837" s="75"/>
    </row>
    <row r="838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10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  <c r="AA838" s="75"/>
      <c r="AB838" s="75"/>
    </row>
    <row r="839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10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  <c r="AA839" s="75"/>
      <c r="AB839" s="75"/>
    </row>
    <row r="840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10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  <c r="AA840" s="75"/>
      <c r="AB840" s="75"/>
    </row>
    <row r="84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10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  <c r="AA841" s="75"/>
      <c r="AB841" s="75"/>
    </row>
    <row r="842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10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  <c r="AA842" s="75"/>
      <c r="AB842" s="75"/>
    </row>
    <row r="843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10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  <c r="AA843" s="75"/>
      <c r="AB843" s="75"/>
    </row>
    <row r="844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10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  <c r="AA844" s="75"/>
      <c r="AB844" s="75"/>
    </row>
    <row r="845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10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  <c r="AA845" s="75"/>
      <c r="AB845" s="75"/>
    </row>
    <row r="846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10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  <c r="AA846" s="75"/>
      <c r="AB846" s="75"/>
    </row>
    <row r="847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10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  <c r="AA847" s="75"/>
      <c r="AB847" s="75"/>
    </row>
    <row r="848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10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  <c r="AA848" s="75"/>
      <c r="AB848" s="75"/>
    </row>
    <row r="849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10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  <c r="AA849" s="75"/>
      <c r="AB849" s="75"/>
    </row>
    <row r="850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10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  <c r="AA850" s="75"/>
      <c r="AB850" s="75"/>
    </row>
    <row r="85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10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  <c r="AA851" s="75"/>
      <c r="AB851" s="75"/>
    </row>
    <row r="852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10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  <c r="AA852" s="75"/>
      <c r="AB852" s="75"/>
    </row>
    <row r="853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10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  <c r="AA853" s="75"/>
      <c r="AB853" s="75"/>
    </row>
    <row r="854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10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  <c r="AA854" s="75"/>
      <c r="AB854" s="75"/>
    </row>
    <row r="855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10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  <c r="AA855" s="75"/>
      <c r="AB855" s="75"/>
    </row>
    <row r="856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10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  <c r="AA856" s="75"/>
      <c r="AB856" s="75"/>
    </row>
    <row r="857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10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  <c r="AA857" s="75"/>
      <c r="AB857" s="75"/>
    </row>
    <row r="858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10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  <c r="AA858" s="75"/>
      <c r="AB858" s="75"/>
    </row>
    <row r="859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10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  <c r="AA859" s="75"/>
      <c r="AB859" s="75"/>
    </row>
    <row r="860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10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  <c r="AA860" s="75"/>
      <c r="AB860" s="75"/>
    </row>
    <row r="86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10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  <c r="AA861" s="75"/>
      <c r="AB861" s="75"/>
    </row>
    <row r="862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10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  <c r="AA862" s="75"/>
      <c r="AB862" s="75"/>
    </row>
    <row r="863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10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  <c r="AA863" s="75"/>
      <c r="AB863" s="75"/>
    </row>
    <row r="864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10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  <c r="AA864" s="75"/>
      <c r="AB864" s="75"/>
    </row>
    <row r="865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10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  <c r="AA865" s="75"/>
      <c r="AB865" s="75"/>
    </row>
    <row r="866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10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  <c r="AA866" s="75"/>
      <c r="AB866" s="75"/>
    </row>
    <row r="867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10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  <c r="AA867" s="75"/>
      <c r="AB867" s="75"/>
    </row>
    <row r="868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10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  <c r="AA868" s="75"/>
      <c r="AB868" s="75"/>
    </row>
    <row r="869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10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  <c r="AA869" s="75"/>
      <c r="AB869" s="75"/>
    </row>
    <row r="870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10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  <c r="AA870" s="75"/>
      <c r="AB870" s="75"/>
    </row>
    <row r="87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10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  <c r="AA871" s="75"/>
      <c r="AB871" s="75"/>
    </row>
    <row r="872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10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  <c r="AA872" s="75"/>
      <c r="AB872" s="75"/>
    </row>
    <row r="873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10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  <c r="AA873" s="75"/>
      <c r="AB873" s="75"/>
    </row>
    <row r="874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10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  <c r="AA874" s="75"/>
      <c r="AB874" s="75"/>
    </row>
    <row r="875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10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  <c r="AA875" s="75"/>
      <c r="AB875" s="75"/>
    </row>
    <row r="876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10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  <c r="AA876" s="75"/>
      <c r="AB876" s="75"/>
    </row>
    <row r="877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10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  <c r="AA877" s="75"/>
      <c r="AB877" s="75"/>
    </row>
    <row r="878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10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  <c r="AA878" s="75"/>
      <c r="AB878" s="75"/>
    </row>
    <row r="879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10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  <c r="AA879" s="75"/>
      <c r="AB879" s="75"/>
    </row>
    <row r="880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10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  <c r="AA880" s="75"/>
      <c r="AB880" s="75"/>
    </row>
    <row r="88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10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  <c r="AA881" s="75"/>
      <c r="AB881" s="75"/>
    </row>
    <row r="882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10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  <c r="AA882" s="75"/>
      <c r="AB882" s="75"/>
    </row>
    <row r="883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10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  <c r="AA883" s="75"/>
      <c r="AB883" s="75"/>
    </row>
    <row r="884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10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  <c r="AA884" s="75"/>
      <c r="AB884" s="75"/>
    </row>
    <row r="885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10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  <c r="AA885" s="75"/>
      <c r="AB885" s="75"/>
    </row>
    <row r="886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10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  <c r="AA886" s="75"/>
      <c r="AB886" s="75"/>
    </row>
    <row r="887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10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  <c r="AA887" s="75"/>
      <c r="AB887" s="75"/>
    </row>
    <row r="888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10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  <c r="AA888" s="75"/>
      <c r="AB888" s="75"/>
    </row>
    <row r="889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10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  <c r="AA889" s="75"/>
      <c r="AB889" s="75"/>
    </row>
    <row r="890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10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  <c r="AA890" s="75"/>
      <c r="AB890" s="75"/>
    </row>
    <row r="89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10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  <c r="AA891" s="75"/>
      <c r="AB891" s="75"/>
    </row>
    <row r="892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10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  <c r="AA892" s="75"/>
      <c r="AB892" s="75"/>
    </row>
    <row r="893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10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  <c r="AA893" s="75"/>
      <c r="AB893" s="75"/>
    </row>
    <row r="894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10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  <c r="AA894" s="75"/>
      <c r="AB894" s="75"/>
    </row>
    <row r="895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10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  <c r="AA895" s="75"/>
      <c r="AB895" s="75"/>
    </row>
    <row r="896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10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  <c r="AA896" s="75"/>
      <c r="AB896" s="75"/>
    </row>
    <row r="897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10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  <c r="AA897" s="75"/>
      <c r="AB897" s="75"/>
    </row>
    <row r="898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10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  <c r="AA898" s="75"/>
      <c r="AB898" s="75"/>
    </row>
    <row r="899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10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  <c r="AA899" s="75"/>
      <c r="AB899" s="75"/>
    </row>
    <row r="900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10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  <c r="AA900" s="75"/>
      <c r="AB900" s="75"/>
    </row>
    <row r="90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10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  <c r="AA901" s="75"/>
      <c r="AB901" s="75"/>
    </row>
    <row r="902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10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  <c r="AA902" s="75"/>
      <c r="AB902" s="75"/>
    </row>
    <row r="903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10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  <c r="AA903" s="75"/>
      <c r="AB903" s="75"/>
    </row>
    <row r="904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10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  <c r="AA904" s="75"/>
      <c r="AB904" s="75"/>
    </row>
    <row r="905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10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  <c r="AA905" s="75"/>
      <c r="AB905" s="75"/>
    </row>
    <row r="906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10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  <c r="AA906" s="75"/>
      <c r="AB906" s="75"/>
    </row>
    <row r="907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10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  <c r="AA907" s="75"/>
      <c r="AB907" s="75"/>
    </row>
    <row r="908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10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  <c r="AA908" s="75"/>
      <c r="AB908" s="75"/>
    </row>
    <row r="909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10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  <c r="AA909" s="75"/>
      <c r="AB909" s="75"/>
    </row>
    <row r="910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10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  <c r="AA910" s="75"/>
      <c r="AB910" s="75"/>
    </row>
    <row r="91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10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  <c r="AA911" s="75"/>
      <c r="AB911" s="75"/>
    </row>
    <row r="912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10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  <c r="AA912" s="75"/>
      <c r="AB912" s="75"/>
    </row>
    <row r="913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10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  <c r="AA913" s="75"/>
      <c r="AB913" s="75"/>
    </row>
    <row r="914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10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  <c r="AA914" s="75"/>
      <c r="AB914" s="75"/>
    </row>
    <row r="915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10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  <c r="AA915" s="75"/>
      <c r="AB915" s="75"/>
    </row>
    <row r="916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10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  <c r="AA916" s="75"/>
      <c r="AB916" s="75"/>
    </row>
    <row r="917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10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  <c r="AA917" s="75"/>
      <c r="AB917" s="75"/>
    </row>
    <row r="918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10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  <c r="AA918" s="75"/>
      <c r="AB918" s="75"/>
    </row>
    <row r="919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10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  <c r="AA919" s="75"/>
      <c r="AB919" s="75"/>
    </row>
    <row r="920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10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  <c r="AA920" s="75"/>
      <c r="AB920" s="75"/>
    </row>
    <row r="92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10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  <c r="AA921" s="75"/>
      <c r="AB921" s="75"/>
    </row>
    <row r="922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10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  <c r="AA922" s="75"/>
      <c r="AB922" s="75"/>
    </row>
    <row r="923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10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  <c r="AA923" s="75"/>
      <c r="AB923" s="75"/>
    </row>
    <row r="924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10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  <c r="AA924" s="75"/>
      <c r="AB924" s="75"/>
    </row>
    <row r="925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10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  <c r="AA925" s="75"/>
      <c r="AB925" s="75"/>
    </row>
    <row r="926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10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  <c r="AA926" s="75"/>
      <c r="AB926" s="75"/>
    </row>
    <row r="927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10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  <c r="AA927" s="75"/>
      <c r="AB927" s="75"/>
    </row>
    <row r="928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10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  <c r="AA928" s="75"/>
      <c r="AB928" s="75"/>
    </row>
    <row r="929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10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  <c r="AA929" s="75"/>
      <c r="AB929" s="75"/>
    </row>
    <row r="930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10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  <c r="AA930" s="75"/>
      <c r="AB930" s="75"/>
    </row>
    <row r="93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10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  <c r="AA931" s="75"/>
      <c r="AB931" s="75"/>
    </row>
    <row r="932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10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  <c r="AA932" s="75"/>
      <c r="AB932" s="75"/>
    </row>
    <row r="933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10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  <c r="AA933" s="75"/>
      <c r="AB933" s="75"/>
    </row>
    <row r="934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10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  <c r="AA934" s="75"/>
      <c r="AB934" s="75"/>
    </row>
    <row r="935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10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  <c r="AA935" s="75"/>
      <c r="AB935" s="75"/>
    </row>
    <row r="936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10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  <c r="AA936" s="75"/>
      <c r="AB936" s="75"/>
    </row>
    <row r="937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10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  <c r="AA937" s="75"/>
      <c r="AB937" s="75"/>
    </row>
    <row r="938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10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  <c r="AA938" s="75"/>
      <c r="AB938" s="75"/>
    </row>
    <row r="939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10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  <c r="AA939" s="75"/>
      <c r="AB939" s="75"/>
    </row>
    <row r="940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10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  <c r="AA940" s="75"/>
      <c r="AB940" s="75"/>
    </row>
    <row r="94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10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  <c r="AA941" s="75"/>
      <c r="AB941" s="75"/>
    </row>
    <row r="942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10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  <c r="AA942" s="75"/>
      <c r="AB942" s="75"/>
    </row>
    <row r="943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10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  <c r="AA943" s="75"/>
      <c r="AB943" s="75"/>
    </row>
    <row r="944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10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  <c r="AA944" s="75"/>
      <c r="AB944" s="75"/>
    </row>
    <row r="945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10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  <c r="AA945" s="75"/>
      <c r="AB945" s="75"/>
    </row>
    <row r="946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10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  <c r="AA946" s="75"/>
      <c r="AB946" s="75"/>
    </row>
    <row r="947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10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  <c r="AA947" s="75"/>
      <c r="AB947" s="75"/>
    </row>
    <row r="948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10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  <c r="AA948" s="75"/>
      <c r="AB948" s="75"/>
    </row>
    <row r="949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10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  <c r="AA949" s="75"/>
      <c r="AB949" s="75"/>
    </row>
    <row r="950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10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  <c r="AA950" s="75"/>
      <c r="AB950" s="75"/>
    </row>
    <row r="95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10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  <c r="AA951" s="75"/>
      <c r="AB951" s="75"/>
    </row>
    <row r="952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10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  <c r="AA952" s="75"/>
      <c r="AB952" s="75"/>
    </row>
    <row r="953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10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  <c r="AA953" s="75"/>
      <c r="AB953" s="75"/>
    </row>
    <row r="954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10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  <c r="AA954" s="75"/>
      <c r="AB954" s="75"/>
    </row>
    <row r="955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10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  <c r="AA955" s="75"/>
      <c r="AB955" s="75"/>
    </row>
    <row r="956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10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  <c r="AA956" s="75"/>
      <c r="AB956" s="75"/>
    </row>
    <row r="957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10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  <c r="AA957" s="75"/>
      <c r="AB957" s="75"/>
    </row>
    <row r="958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10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  <c r="AA958" s="75"/>
      <c r="AB958" s="75"/>
    </row>
    <row r="959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10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  <c r="AA959" s="75"/>
      <c r="AB959" s="75"/>
    </row>
    <row r="960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10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  <c r="AA960" s="75"/>
      <c r="AB960" s="75"/>
    </row>
    <row r="96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10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  <c r="AA961" s="75"/>
      <c r="AB961" s="75"/>
    </row>
    <row r="962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10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  <c r="AA962" s="75"/>
      <c r="AB962" s="75"/>
    </row>
    <row r="963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10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  <c r="AA963" s="75"/>
      <c r="AB963" s="75"/>
    </row>
    <row r="964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10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  <c r="AA964" s="75"/>
      <c r="AB964" s="75"/>
    </row>
    <row r="965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10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  <c r="AA965" s="75"/>
      <c r="AB965" s="75"/>
    </row>
    <row r="966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10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  <c r="AA966" s="75"/>
      <c r="AB966" s="75"/>
    </row>
    <row r="967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10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  <c r="AA967" s="75"/>
      <c r="AB967" s="75"/>
    </row>
    <row r="968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10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  <c r="AA968" s="75"/>
      <c r="AB968" s="75"/>
    </row>
    <row r="969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10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  <c r="AA969" s="75"/>
      <c r="AB969" s="75"/>
    </row>
    <row r="970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10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  <c r="AA970" s="75"/>
      <c r="AB970" s="75"/>
    </row>
    <row r="97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10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  <c r="AA971" s="75"/>
      <c r="AB971" s="75"/>
    </row>
    <row r="972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10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  <c r="AA972" s="75"/>
      <c r="AB972" s="75"/>
    </row>
    <row r="973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10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  <c r="AA973" s="75"/>
      <c r="AB973" s="75"/>
    </row>
    <row r="974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10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  <c r="AA974" s="75"/>
      <c r="AB974" s="75"/>
    </row>
    <row r="975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10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  <c r="AA975" s="75"/>
      <c r="AB975" s="75"/>
    </row>
    <row r="976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10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  <c r="AA976" s="75"/>
      <c r="AB976" s="75"/>
    </row>
    <row r="977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10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  <c r="AA977" s="75"/>
      <c r="AB977" s="75"/>
    </row>
    <row r="978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10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  <c r="AA978" s="75"/>
      <c r="AB978" s="75"/>
    </row>
    <row r="979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10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  <c r="AA979" s="75"/>
      <c r="AB979" s="75"/>
    </row>
    <row r="980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10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  <c r="AA980" s="75"/>
      <c r="AB980" s="75"/>
    </row>
    <row r="98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10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  <c r="AA981" s="75"/>
      <c r="AB981" s="75"/>
    </row>
    <row r="982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10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  <c r="AA982" s="75"/>
      <c r="AB982" s="75"/>
    </row>
    <row r="983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  <c r="AA983" s="75"/>
      <c r="AB983" s="75"/>
    </row>
    <row r="984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  <c r="AA984" s="75"/>
      <c r="AB984" s="75"/>
    </row>
    <row r="985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  <c r="AA985" s="75"/>
      <c r="AB985" s="75"/>
    </row>
    <row r="986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  <c r="AA986" s="75"/>
      <c r="AB986" s="75"/>
    </row>
    <row r="987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  <c r="AA987" s="75"/>
      <c r="AB987" s="75"/>
    </row>
    <row r="988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  <c r="AA988" s="75"/>
      <c r="AB988" s="75"/>
    </row>
    <row r="989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  <c r="AA989" s="75"/>
      <c r="AB989" s="75"/>
    </row>
    <row r="990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  <c r="AA990" s="75"/>
      <c r="AB990" s="75"/>
    </row>
    <row r="99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  <c r="AA991" s="75"/>
      <c r="AB991" s="75"/>
    </row>
    <row r="992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  <c r="AA992" s="75"/>
      <c r="AB992" s="75"/>
    </row>
    <row r="993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  <c r="AA993" s="75"/>
      <c r="AB993" s="75"/>
    </row>
    <row r="994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  <c r="AA994" s="75"/>
      <c r="AB994" s="75"/>
    </row>
    <row r="995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  <c r="AA995" s="75"/>
      <c r="AB995" s="75"/>
    </row>
    <row r="996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  <c r="AA996" s="75"/>
      <c r="AB996" s="75"/>
    </row>
    <row r="997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  <c r="AA997" s="75"/>
      <c r="AB997" s="75"/>
    </row>
    <row r="998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  <c r="AA998" s="75"/>
      <c r="AB998" s="75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  <hyperlink r:id="rId113" ref="M114"/>
    <hyperlink r:id="rId114" ref="M115"/>
    <hyperlink r:id="rId115" ref="M116"/>
    <hyperlink r:id="rId116" ref="M117"/>
    <hyperlink r:id="rId117" ref="M118"/>
    <hyperlink r:id="rId118" ref="M119"/>
    <hyperlink r:id="rId119" ref="M120"/>
    <hyperlink r:id="rId120" ref="M121"/>
    <hyperlink r:id="rId121" ref="M122"/>
    <hyperlink r:id="rId122" ref="M123"/>
    <hyperlink r:id="rId123" ref="M124"/>
    <hyperlink r:id="rId124" ref="M125"/>
    <hyperlink r:id="rId125" ref="M126"/>
    <hyperlink r:id="rId126" ref="M127"/>
    <hyperlink r:id="rId127" ref="M128"/>
    <hyperlink r:id="rId128" ref="M129"/>
    <hyperlink r:id="rId129" ref="M130"/>
    <hyperlink r:id="rId130" ref="M131"/>
    <hyperlink r:id="rId131" ref="M132"/>
    <hyperlink r:id="rId132" ref="M133"/>
    <hyperlink r:id="rId133" ref="M134"/>
    <hyperlink r:id="rId134" ref="M135"/>
    <hyperlink r:id="rId135" ref="M136"/>
    <hyperlink r:id="rId136" ref="M137"/>
    <hyperlink r:id="rId137" ref="M138"/>
    <hyperlink r:id="rId138" ref="M139"/>
    <hyperlink r:id="rId139" ref="M140"/>
    <hyperlink r:id="rId140" ref="M141"/>
    <hyperlink r:id="rId141" ref="M142"/>
    <hyperlink r:id="rId142" ref="M143"/>
    <hyperlink r:id="rId143" ref="M144"/>
    <hyperlink r:id="rId144" ref="M145"/>
    <hyperlink r:id="rId145" ref="M146"/>
    <hyperlink r:id="rId146" ref="M147"/>
    <hyperlink r:id="rId147" ref="M148"/>
    <hyperlink r:id="rId148" ref="M149"/>
    <hyperlink r:id="rId149" ref="M150"/>
    <hyperlink r:id="rId150" ref="M151"/>
    <hyperlink r:id="rId151" ref="M152"/>
    <hyperlink r:id="rId152" ref="M153"/>
    <hyperlink r:id="rId153" ref="M154"/>
    <hyperlink r:id="rId154" ref="M155"/>
    <hyperlink r:id="rId155" ref="M156"/>
    <hyperlink r:id="rId156" ref="M157"/>
    <hyperlink r:id="rId157" ref="M158"/>
    <hyperlink r:id="rId158" ref="M159"/>
    <hyperlink r:id="rId159" ref="M160"/>
    <hyperlink r:id="rId160" ref="M161"/>
    <hyperlink r:id="rId161" ref="M162"/>
    <hyperlink r:id="rId162" ref="M163"/>
    <hyperlink r:id="rId163" ref="M164"/>
    <hyperlink r:id="rId164" ref="M165"/>
    <hyperlink r:id="rId165" ref="M166"/>
    <hyperlink r:id="rId166" ref="M167"/>
    <hyperlink r:id="rId167" ref="M168"/>
    <hyperlink r:id="rId168" ref="M169"/>
    <hyperlink r:id="rId169" ref="M170"/>
    <hyperlink r:id="rId170" ref="M171"/>
    <hyperlink r:id="rId171" ref="M172"/>
    <hyperlink r:id="rId172" ref="M173"/>
    <hyperlink r:id="rId173" ref="M174"/>
    <hyperlink r:id="rId174" ref="M175"/>
    <hyperlink r:id="rId175" ref="M176"/>
    <hyperlink r:id="rId176" ref="M177"/>
    <hyperlink r:id="rId177" ref="M178"/>
    <hyperlink r:id="rId178" ref="M179"/>
    <hyperlink r:id="rId179" ref="M180"/>
  </hyperlinks>
  <drawing r:id="rId18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25.0"/>
    <col customWidth="1" min="4" max="5" width="31.0"/>
    <col customWidth="1" min="6" max="6" width="78.71"/>
    <col customWidth="1" min="11" max="11" width="156.29"/>
    <col customWidth="1" min="12" max="12" width="40.57"/>
    <col customWidth="1" min="13" max="13" width="43.29"/>
    <col customWidth="1" min="14" max="14" width="80.57"/>
    <col customWidth="1" min="15" max="15" width="47.71"/>
    <col customWidth="1" min="16" max="16" width="132.14"/>
  </cols>
  <sheetData>
    <row r="1">
      <c r="A1" s="86" t="s">
        <v>1139</v>
      </c>
      <c r="B1" s="86" t="s">
        <v>4</v>
      </c>
      <c r="C1" s="87" t="s">
        <v>4</v>
      </c>
      <c r="D1" s="86" t="s">
        <v>408</v>
      </c>
      <c r="E1" s="4" t="s">
        <v>6</v>
      </c>
      <c r="F1" s="88" t="s">
        <v>11</v>
      </c>
      <c r="G1" s="5" t="s">
        <v>7</v>
      </c>
      <c r="H1" s="5" t="s">
        <v>12</v>
      </c>
      <c r="I1" s="5" t="s">
        <v>9</v>
      </c>
      <c r="J1" s="68" t="s">
        <v>10</v>
      </c>
      <c r="K1" s="4" t="s">
        <v>11</v>
      </c>
      <c r="L1" s="6" t="s">
        <v>12</v>
      </c>
      <c r="M1" s="49" t="s">
        <v>1940</v>
      </c>
      <c r="N1" s="8" t="s">
        <v>14</v>
      </c>
      <c r="O1" s="49" t="s">
        <v>1941</v>
      </c>
      <c r="P1" s="49" t="s">
        <v>1942</v>
      </c>
    </row>
    <row r="2">
      <c r="A2" s="89">
        <v>1.0</v>
      </c>
      <c r="B2" s="89" t="s">
        <v>1943</v>
      </c>
      <c r="C2" s="89" t="str">
        <f t="shared" ref="C2:C5" si="1">PROPER(B2)</f>
        <v>Prince Kumar Patel</v>
      </c>
      <c r="D2" s="89" t="s">
        <v>1944</v>
      </c>
      <c r="E2" s="90" t="s">
        <v>1945</v>
      </c>
      <c r="F2" s="89" t="s">
        <v>1946</v>
      </c>
      <c r="G2" s="73" t="s">
        <v>1180</v>
      </c>
      <c r="H2" s="73" t="s">
        <v>306</v>
      </c>
      <c r="I2" s="73">
        <v>2022.0</v>
      </c>
      <c r="J2" s="75" t="str">
        <f t="shared" ref="J2:J5" si="2">CONCATENATE(A2, G2, H2, I2)</f>
        <v>1VVV2W2022</v>
      </c>
      <c r="K2" s="54" t="s">
        <v>1947</v>
      </c>
      <c r="L2" s="5" t="s">
        <v>308</v>
      </c>
      <c r="M2" s="4" t="s">
        <v>1948</v>
      </c>
      <c r="N2" s="91" t="s">
        <v>1949</v>
      </c>
      <c r="O2" s="56" t="str">
        <f>HYPERLINK("https://drive.google.com/file/d/12kqSQQbbOqa5bS5cI8tz37qt9gfFtybi/view?usp=drivesdk","1VVV2W2022")</f>
        <v>1VVV2W2022</v>
      </c>
      <c r="P2" s="4" t="s">
        <v>444</v>
      </c>
    </row>
    <row r="3">
      <c r="A3" s="89">
        <v>2.0</v>
      </c>
      <c r="B3" s="89" t="s">
        <v>1950</v>
      </c>
      <c r="C3" s="89" t="str">
        <f t="shared" si="1"/>
        <v>Freddie</v>
      </c>
      <c r="D3" s="89" t="s">
        <v>1951</v>
      </c>
      <c r="E3" s="89"/>
      <c r="F3" s="92" t="s">
        <v>1952</v>
      </c>
      <c r="G3" s="73" t="s">
        <v>1180</v>
      </c>
      <c r="H3" s="73" t="s">
        <v>306</v>
      </c>
      <c r="I3" s="73">
        <v>2022.0</v>
      </c>
      <c r="J3" s="75" t="str">
        <f t="shared" si="2"/>
        <v>2VVV2W2022</v>
      </c>
      <c r="K3" s="54" t="s">
        <v>1953</v>
      </c>
      <c r="L3" s="5" t="s">
        <v>308</v>
      </c>
      <c r="M3" s="4" t="s">
        <v>1954</v>
      </c>
      <c r="N3" s="55" t="s">
        <v>1955</v>
      </c>
      <c r="O3" s="56" t="str">
        <f>HYPERLINK("https://drive.google.com/file/d/17eZS1FQQEYN6LXEvzWvCAif_tAHs4kVu/view?usp=drivesdk","2VVV2W2022")</f>
        <v>2VVV2W2022</v>
      </c>
      <c r="P3" s="4" t="s">
        <v>444</v>
      </c>
    </row>
    <row r="4">
      <c r="A4" s="89">
        <v>3.0</v>
      </c>
      <c r="B4" s="89" t="s">
        <v>1956</v>
      </c>
      <c r="C4" s="89" t="str">
        <f t="shared" si="1"/>
        <v>Manash Saikia</v>
      </c>
      <c r="D4" s="89" t="s">
        <v>1957</v>
      </c>
      <c r="E4" s="90" t="s">
        <v>1958</v>
      </c>
      <c r="F4" s="92" t="s">
        <v>1959</v>
      </c>
      <c r="G4" s="73" t="s">
        <v>1180</v>
      </c>
      <c r="H4" s="73" t="s">
        <v>306</v>
      </c>
      <c r="I4" s="73">
        <v>2022.0</v>
      </c>
      <c r="J4" s="75" t="str">
        <f t="shared" si="2"/>
        <v>3VVV2W2022</v>
      </c>
      <c r="K4" s="54" t="s">
        <v>1960</v>
      </c>
      <c r="L4" s="5" t="s">
        <v>308</v>
      </c>
      <c r="M4" s="4" t="s">
        <v>1961</v>
      </c>
      <c r="N4" s="55" t="s">
        <v>1962</v>
      </c>
      <c r="O4" s="56" t="str">
        <f>HYPERLINK("https://drive.google.com/file/d/19fYT8xW42pXFyvjIR3HYsXpOHQIWfqKI/view?usp=drivesdk","3VVV2W2022")</f>
        <v>3VVV2W2022</v>
      </c>
      <c r="P4" s="4" t="s">
        <v>444</v>
      </c>
    </row>
    <row r="5">
      <c r="A5" s="89">
        <v>3.0</v>
      </c>
      <c r="B5" s="92" t="s">
        <v>1305</v>
      </c>
      <c r="C5" s="89" t="str">
        <f t="shared" si="1"/>
        <v>Chowdhury Faizal Ahammed</v>
      </c>
      <c r="D5" s="89" t="s">
        <v>1963</v>
      </c>
      <c r="E5" s="90" t="s">
        <v>1306</v>
      </c>
      <c r="F5" s="92" t="s">
        <v>1959</v>
      </c>
      <c r="G5" s="73" t="s">
        <v>1180</v>
      </c>
      <c r="H5" s="73" t="s">
        <v>306</v>
      </c>
      <c r="I5" s="73">
        <v>2022.0</v>
      </c>
      <c r="J5" s="75" t="str">
        <f t="shared" si="2"/>
        <v>3VVV2W2022</v>
      </c>
      <c r="K5" s="54" t="s">
        <v>1964</v>
      </c>
      <c r="L5" s="5" t="s">
        <v>308</v>
      </c>
      <c r="M5" s="4" t="s">
        <v>1965</v>
      </c>
      <c r="N5" s="55" t="s">
        <v>1966</v>
      </c>
      <c r="O5" s="56" t="str">
        <f>HYPERLINK("https://drive.google.com/file/d/1fErQTr7rpKSN5XSwpNjfWOnPdQvhpVGW/view?usp=drivesdk","3VVV2W2022")</f>
        <v>3VVV2W2022</v>
      </c>
      <c r="P5" s="4" t="s">
        <v>444</v>
      </c>
    </row>
    <row r="6">
      <c r="L6" s="5"/>
    </row>
    <row r="7">
      <c r="L7" s="5"/>
    </row>
    <row r="8">
      <c r="L8" s="5"/>
    </row>
    <row r="9">
      <c r="L9" s="5"/>
    </row>
    <row r="10">
      <c r="L10" s="5"/>
    </row>
    <row r="11">
      <c r="L11" s="5"/>
    </row>
    <row r="12">
      <c r="L12" s="5"/>
    </row>
    <row r="13">
      <c r="L13" s="5"/>
    </row>
    <row r="14">
      <c r="L14" s="5"/>
    </row>
    <row r="15">
      <c r="L15" s="5"/>
    </row>
    <row r="16">
      <c r="L16" s="5"/>
    </row>
    <row r="17">
      <c r="L17" s="5"/>
    </row>
    <row r="18">
      <c r="L18" s="5"/>
    </row>
    <row r="19">
      <c r="L19" s="5"/>
    </row>
    <row r="20">
      <c r="L20" s="5"/>
    </row>
    <row r="21">
      <c r="L21" s="5"/>
    </row>
    <row r="22">
      <c r="L22" s="5"/>
    </row>
    <row r="23">
      <c r="L23" s="5"/>
    </row>
    <row r="24">
      <c r="L24" s="5"/>
    </row>
    <row r="25">
      <c r="L25" s="5"/>
    </row>
    <row r="26">
      <c r="L26" s="5"/>
    </row>
    <row r="27">
      <c r="L27" s="5"/>
    </row>
    <row r="28">
      <c r="L28" s="5"/>
    </row>
    <row r="29">
      <c r="L29" s="5"/>
    </row>
    <row r="30">
      <c r="L30" s="5"/>
    </row>
    <row r="31">
      <c r="L31" s="5"/>
    </row>
    <row r="32">
      <c r="L32" s="5"/>
    </row>
    <row r="33">
      <c r="L33" s="5"/>
    </row>
    <row r="34">
      <c r="L34" s="5"/>
    </row>
    <row r="35">
      <c r="L35" s="5"/>
    </row>
    <row r="36">
      <c r="L36" s="5"/>
    </row>
    <row r="37">
      <c r="L37" s="5"/>
    </row>
    <row r="38">
      <c r="L38" s="5"/>
    </row>
    <row r="39">
      <c r="L39" s="5"/>
    </row>
    <row r="40">
      <c r="L40" s="5"/>
    </row>
    <row r="41">
      <c r="L41" s="5"/>
    </row>
    <row r="42">
      <c r="L42" s="5"/>
    </row>
    <row r="43">
      <c r="L43" s="5"/>
    </row>
    <row r="44">
      <c r="L44" s="5"/>
    </row>
    <row r="45">
      <c r="L45" s="5"/>
    </row>
    <row r="46">
      <c r="L46" s="5"/>
    </row>
    <row r="47">
      <c r="L47" s="5"/>
    </row>
    <row r="48">
      <c r="L48" s="5"/>
    </row>
    <row r="49">
      <c r="L49" s="16"/>
    </row>
    <row r="50">
      <c r="L50" s="16"/>
    </row>
    <row r="51">
      <c r="L51" s="10"/>
    </row>
    <row r="52">
      <c r="L52" s="10"/>
    </row>
    <row r="53">
      <c r="L53" s="10"/>
    </row>
    <row r="54">
      <c r="L54" s="10"/>
    </row>
    <row r="55">
      <c r="L55" s="10"/>
    </row>
    <row r="56">
      <c r="L56" s="10"/>
    </row>
    <row r="57">
      <c r="L57" s="10"/>
    </row>
    <row r="58">
      <c r="L58" s="10"/>
    </row>
    <row r="59">
      <c r="L59" s="10"/>
    </row>
    <row r="60">
      <c r="L60" s="10"/>
    </row>
    <row r="61">
      <c r="L61" s="10"/>
    </row>
    <row r="62">
      <c r="L62" s="10"/>
    </row>
    <row r="63">
      <c r="L63" s="10"/>
    </row>
    <row r="64">
      <c r="L64" s="10"/>
    </row>
    <row r="65">
      <c r="L65" s="10"/>
    </row>
    <row r="66">
      <c r="L66" s="10"/>
    </row>
    <row r="67">
      <c r="L67" s="10"/>
    </row>
    <row r="68">
      <c r="L68" s="10"/>
    </row>
    <row r="69">
      <c r="L69" s="10"/>
    </row>
    <row r="70">
      <c r="L70" s="10"/>
    </row>
    <row r="71">
      <c r="L71" s="10"/>
    </row>
    <row r="72">
      <c r="L72" s="10"/>
    </row>
    <row r="73">
      <c r="L73" s="10"/>
    </row>
    <row r="74">
      <c r="L74" s="10"/>
    </row>
    <row r="75">
      <c r="L75" s="10"/>
    </row>
    <row r="76">
      <c r="L76" s="10"/>
    </row>
    <row r="77">
      <c r="L77" s="10"/>
    </row>
    <row r="78">
      <c r="L78" s="10"/>
    </row>
    <row r="79">
      <c r="L79" s="10"/>
    </row>
    <row r="80">
      <c r="L80" s="10"/>
    </row>
    <row r="81">
      <c r="L81" s="10"/>
    </row>
    <row r="82">
      <c r="L82" s="10"/>
    </row>
    <row r="83">
      <c r="L83" s="10"/>
    </row>
    <row r="84">
      <c r="L84" s="10"/>
    </row>
    <row r="85">
      <c r="L85" s="10"/>
    </row>
    <row r="86">
      <c r="L86" s="10"/>
    </row>
    <row r="87">
      <c r="L87" s="10"/>
    </row>
    <row r="88">
      <c r="L88" s="10"/>
    </row>
    <row r="89">
      <c r="L89" s="10"/>
    </row>
    <row r="90">
      <c r="L90" s="10"/>
    </row>
    <row r="91">
      <c r="L91" s="10"/>
    </row>
    <row r="92">
      <c r="L92" s="10"/>
    </row>
    <row r="93">
      <c r="L93" s="10"/>
    </row>
    <row r="94">
      <c r="L94" s="10"/>
    </row>
    <row r="95">
      <c r="L95" s="10"/>
    </row>
    <row r="96">
      <c r="L96" s="10"/>
    </row>
    <row r="97">
      <c r="L97" s="10"/>
    </row>
    <row r="98">
      <c r="L98" s="10"/>
    </row>
    <row r="99">
      <c r="L99" s="10"/>
    </row>
    <row r="100">
      <c r="L100" s="10"/>
    </row>
    <row r="101">
      <c r="L101" s="10"/>
    </row>
    <row r="102">
      <c r="L102" s="10"/>
    </row>
    <row r="103">
      <c r="L103" s="10"/>
    </row>
    <row r="104">
      <c r="L104" s="10"/>
    </row>
    <row r="105">
      <c r="L105" s="10"/>
    </row>
    <row r="106">
      <c r="L106" s="10"/>
    </row>
    <row r="107">
      <c r="L107" s="10"/>
    </row>
    <row r="108">
      <c r="L108" s="10"/>
    </row>
    <row r="109">
      <c r="L109" s="10"/>
    </row>
    <row r="110">
      <c r="L110" s="10"/>
    </row>
    <row r="111">
      <c r="L111" s="10"/>
    </row>
    <row r="112">
      <c r="L112" s="10"/>
    </row>
    <row r="113">
      <c r="L113" s="10"/>
    </row>
    <row r="114">
      <c r="L114" s="10"/>
    </row>
    <row r="115">
      <c r="L115" s="10"/>
    </row>
    <row r="116">
      <c r="L116" s="10"/>
    </row>
    <row r="117">
      <c r="L117" s="10"/>
    </row>
    <row r="118">
      <c r="L118" s="10"/>
    </row>
    <row r="119">
      <c r="L119" s="10"/>
    </row>
    <row r="120">
      <c r="L120" s="10"/>
    </row>
    <row r="121">
      <c r="L121" s="10"/>
    </row>
    <row r="122">
      <c r="L122" s="10"/>
    </row>
    <row r="123">
      <c r="L123" s="10"/>
    </row>
    <row r="124">
      <c r="L124" s="10"/>
    </row>
    <row r="125">
      <c r="L125" s="10"/>
    </row>
    <row r="126">
      <c r="L126" s="10"/>
    </row>
    <row r="127">
      <c r="L127" s="10"/>
    </row>
    <row r="128">
      <c r="L128" s="10"/>
    </row>
    <row r="129">
      <c r="L129" s="10"/>
    </row>
    <row r="130">
      <c r="L130" s="10"/>
    </row>
    <row r="131">
      <c r="L131" s="10"/>
    </row>
    <row r="132">
      <c r="L132" s="10"/>
    </row>
    <row r="133">
      <c r="L133" s="10"/>
    </row>
    <row r="134">
      <c r="L134" s="10"/>
    </row>
    <row r="135">
      <c r="L135" s="10"/>
    </row>
    <row r="136">
      <c r="L136" s="10"/>
    </row>
    <row r="137">
      <c r="L137" s="10"/>
    </row>
    <row r="138">
      <c r="L138" s="10"/>
    </row>
    <row r="139">
      <c r="L139" s="10"/>
    </row>
    <row r="140">
      <c r="L140" s="10"/>
    </row>
    <row r="141">
      <c r="L141" s="10"/>
    </row>
    <row r="142">
      <c r="L142" s="10"/>
    </row>
    <row r="143">
      <c r="L143" s="10"/>
    </row>
    <row r="144">
      <c r="L144" s="10"/>
    </row>
    <row r="145">
      <c r="L145" s="10"/>
    </row>
    <row r="146">
      <c r="L146" s="10"/>
    </row>
    <row r="147">
      <c r="L147" s="10"/>
    </row>
    <row r="148">
      <c r="L148" s="10"/>
    </row>
    <row r="149">
      <c r="L149" s="10"/>
    </row>
    <row r="150">
      <c r="L150" s="10"/>
    </row>
    <row r="151">
      <c r="L151" s="10"/>
    </row>
    <row r="152">
      <c r="L152" s="10"/>
    </row>
    <row r="153">
      <c r="L153" s="10"/>
    </row>
    <row r="154">
      <c r="L154" s="10"/>
    </row>
    <row r="155">
      <c r="L155" s="10"/>
    </row>
    <row r="156">
      <c r="L156" s="10"/>
    </row>
    <row r="157">
      <c r="L157" s="10"/>
    </row>
    <row r="158">
      <c r="L158" s="10"/>
    </row>
    <row r="159">
      <c r="L159" s="10"/>
    </row>
    <row r="160">
      <c r="L160" s="10"/>
    </row>
    <row r="161">
      <c r="L161" s="10"/>
    </row>
    <row r="162">
      <c r="L162" s="10"/>
    </row>
    <row r="163">
      <c r="L163" s="10"/>
    </row>
    <row r="164">
      <c r="L164" s="10"/>
    </row>
    <row r="165">
      <c r="L165" s="10"/>
    </row>
    <row r="166">
      <c r="L166" s="10"/>
    </row>
    <row r="167">
      <c r="L167" s="10"/>
    </row>
    <row r="168">
      <c r="L168" s="10"/>
    </row>
    <row r="169">
      <c r="L169" s="10"/>
    </row>
    <row r="170">
      <c r="L170" s="10"/>
    </row>
    <row r="171">
      <c r="L171" s="10"/>
    </row>
    <row r="172">
      <c r="L172" s="10"/>
    </row>
    <row r="173">
      <c r="L173" s="10"/>
    </row>
    <row r="174">
      <c r="L174" s="10"/>
    </row>
    <row r="175">
      <c r="L175" s="10"/>
    </row>
    <row r="176">
      <c r="L176" s="10"/>
    </row>
    <row r="177">
      <c r="L177" s="10"/>
    </row>
    <row r="178">
      <c r="L178" s="10"/>
    </row>
    <row r="179">
      <c r="L179" s="10"/>
    </row>
    <row r="180">
      <c r="L180" s="10"/>
    </row>
    <row r="181">
      <c r="L181" s="10"/>
    </row>
    <row r="182">
      <c r="L182" s="10"/>
    </row>
    <row r="183">
      <c r="L183" s="10"/>
    </row>
    <row r="184">
      <c r="L184" s="10"/>
    </row>
    <row r="185">
      <c r="L185" s="10"/>
    </row>
    <row r="186">
      <c r="L186" s="10"/>
    </row>
    <row r="187">
      <c r="L187" s="10"/>
    </row>
    <row r="188">
      <c r="L188" s="10"/>
    </row>
    <row r="189">
      <c r="L189" s="10"/>
    </row>
    <row r="190">
      <c r="L190" s="10"/>
    </row>
    <row r="191">
      <c r="L191" s="10"/>
    </row>
    <row r="192">
      <c r="L192" s="10"/>
    </row>
    <row r="193">
      <c r="L193" s="10"/>
    </row>
    <row r="194">
      <c r="L194" s="10"/>
    </row>
    <row r="195">
      <c r="L195" s="10"/>
    </row>
    <row r="196">
      <c r="L196" s="10"/>
    </row>
    <row r="197">
      <c r="L197" s="10"/>
    </row>
    <row r="198">
      <c r="L198" s="10"/>
    </row>
    <row r="199">
      <c r="L199" s="10"/>
    </row>
    <row r="200">
      <c r="L200" s="10"/>
    </row>
    <row r="201">
      <c r="L201" s="10"/>
    </row>
    <row r="202">
      <c r="L202" s="10"/>
    </row>
    <row r="203">
      <c r="L203" s="10"/>
    </row>
    <row r="204">
      <c r="L204" s="10"/>
    </row>
    <row r="205">
      <c r="L205" s="10"/>
    </row>
    <row r="206">
      <c r="L206" s="10"/>
    </row>
    <row r="207">
      <c r="L207" s="10"/>
    </row>
    <row r="208">
      <c r="L208" s="10"/>
    </row>
    <row r="209">
      <c r="L209" s="10"/>
    </row>
    <row r="210">
      <c r="L210" s="10"/>
    </row>
    <row r="211">
      <c r="L211" s="10"/>
    </row>
    <row r="212">
      <c r="L212" s="10"/>
    </row>
    <row r="213">
      <c r="L213" s="10"/>
    </row>
    <row r="214">
      <c r="L214" s="10"/>
    </row>
    <row r="215">
      <c r="L215" s="10"/>
    </row>
    <row r="216">
      <c r="L216" s="10"/>
    </row>
    <row r="217">
      <c r="L217" s="10"/>
    </row>
    <row r="218">
      <c r="L218" s="10"/>
    </row>
    <row r="219">
      <c r="L219" s="10"/>
    </row>
    <row r="220">
      <c r="L220" s="10"/>
    </row>
    <row r="221">
      <c r="L221" s="10"/>
    </row>
    <row r="222">
      <c r="L222" s="10"/>
    </row>
    <row r="223">
      <c r="L223" s="10"/>
    </row>
    <row r="224">
      <c r="L224" s="10"/>
    </row>
    <row r="225">
      <c r="L225" s="10"/>
    </row>
    <row r="226">
      <c r="L226" s="10"/>
    </row>
    <row r="227">
      <c r="L227" s="10"/>
    </row>
    <row r="228">
      <c r="L228" s="10"/>
    </row>
    <row r="229">
      <c r="L229" s="10"/>
    </row>
    <row r="230">
      <c r="L230" s="10"/>
    </row>
    <row r="231">
      <c r="L231" s="10"/>
    </row>
    <row r="232">
      <c r="L232" s="10"/>
    </row>
    <row r="233">
      <c r="L233" s="10"/>
    </row>
    <row r="234">
      <c r="L234" s="10"/>
    </row>
    <row r="235">
      <c r="L235" s="10"/>
    </row>
    <row r="236">
      <c r="L236" s="10"/>
    </row>
    <row r="237">
      <c r="L237" s="10"/>
    </row>
    <row r="238">
      <c r="L238" s="10"/>
    </row>
    <row r="239">
      <c r="L239" s="10"/>
    </row>
    <row r="240">
      <c r="L240" s="10"/>
    </row>
    <row r="241">
      <c r="L241" s="10"/>
    </row>
    <row r="242">
      <c r="L242" s="10"/>
    </row>
    <row r="243">
      <c r="L243" s="10"/>
    </row>
    <row r="244">
      <c r="L244" s="10"/>
    </row>
    <row r="245">
      <c r="L245" s="10"/>
    </row>
    <row r="246">
      <c r="L246" s="10"/>
    </row>
    <row r="247">
      <c r="L247" s="10"/>
    </row>
    <row r="248">
      <c r="L248" s="10"/>
    </row>
    <row r="249">
      <c r="L249" s="10"/>
    </row>
    <row r="250">
      <c r="L250" s="10"/>
    </row>
    <row r="251">
      <c r="L251" s="10"/>
    </row>
    <row r="252">
      <c r="L252" s="10"/>
    </row>
    <row r="253">
      <c r="L253" s="10"/>
    </row>
    <row r="254">
      <c r="L254" s="10"/>
    </row>
    <row r="255">
      <c r="L255" s="10"/>
    </row>
    <row r="256">
      <c r="L256" s="10"/>
    </row>
    <row r="257">
      <c r="L257" s="10"/>
    </row>
    <row r="258">
      <c r="L258" s="10"/>
    </row>
    <row r="259">
      <c r="L259" s="10"/>
    </row>
    <row r="260">
      <c r="L260" s="10"/>
    </row>
    <row r="261">
      <c r="L261" s="10"/>
    </row>
    <row r="262">
      <c r="L262" s="10"/>
    </row>
    <row r="263">
      <c r="L263" s="10"/>
    </row>
    <row r="264">
      <c r="L264" s="10"/>
    </row>
    <row r="265">
      <c r="L265" s="10"/>
    </row>
    <row r="266">
      <c r="L266" s="10"/>
    </row>
    <row r="267">
      <c r="L267" s="10"/>
    </row>
    <row r="268">
      <c r="L268" s="10"/>
    </row>
    <row r="269">
      <c r="L269" s="10"/>
    </row>
    <row r="270">
      <c r="L270" s="10"/>
    </row>
    <row r="271">
      <c r="L271" s="10"/>
    </row>
    <row r="272">
      <c r="L272" s="10"/>
    </row>
    <row r="273">
      <c r="L273" s="10"/>
    </row>
    <row r="274">
      <c r="L274" s="10"/>
    </row>
    <row r="275">
      <c r="L275" s="10"/>
    </row>
    <row r="276">
      <c r="L276" s="10"/>
    </row>
    <row r="277">
      <c r="L277" s="10"/>
    </row>
    <row r="278">
      <c r="L278" s="10"/>
    </row>
    <row r="279">
      <c r="L279" s="10"/>
    </row>
    <row r="280">
      <c r="L280" s="10"/>
    </row>
    <row r="281">
      <c r="L281" s="10"/>
    </row>
    <row r="282">
      <c r="L282" s="10"/>
    </row>
    <row r="283">
      <c r="L283" s="10"/>
    </row>
    <row r="284">
      <c r="L284" s="10"/>
    </row>
    <row r="285">
      <c r="L285" s="10"/>
    </row>
    <row r="286">
      <c r="L286" s="10"/>
    </row>
    <row r="287">
      <c r="L287" s="10"/>
    </row>
    <row r="288">
      <c r="L288" s="10"/>
    </row>
    <row r="289">
      <c r="L289" s="10"/>
    </row>
    <row r="290">
      <c r="L290" s="10"/>
    </row>
    <row r="291">
      <c r="L291" s="10"/>
    </row>
    <row r="292">
      <c r="L292" s="10"/>
    </row>
    <row r="293">
      <c r="L293" s="10"/>
    </row>
    <row r="294">
      <c r="L294" s="10"/>
    </row>
    <row r="295">
      <c r="L295" s="10"/>
    </row>
    <row r="296">
      <c r="L296" s="10"/>
    </row>
    <row r="297">
      <c r="L297" s="10"/>
    </row>
    <row r="298">
      <c r="L298" s="10"/>
    </row>
    <row r="299">
      <c r="L299" s="10"/>
    </row>
    <row r="300">
      <c r="L300" s="10"/>
    </row>
    <row r="301">
      <c r="L301" s="10"/>
    </row>
    <row r="302">
      <c r="L302" s="10"/>
    </row>
    <row r="303">
      <c r="L303" s="10"/>
    </row>
    <row r="304">
      <c r="L304" s="10"/>
    </row>
    <row r="305">
      <c r="L305" s="10"/>
    </row>
    <row r="306">
      <c r="L306" s="10"/>
    </row>
    <row r="307">
      <c r="L307" s="10"/>
    </row>
    <row r="308">
      <c r="L308" s="10"/>
    </row>
    <row r="309">
      <c r="L309" s="10"/>
    </row>
    <row r="310">
      <c r="L310" s="10"/>
    </row>
    <row r="311">
      <c r="L311" s="10"/>
    </row>
    <row r="312">
      <c r="L312" s="10"/>
    </row>
    <row r="313">
      <c r="L313" s="10"/>
    </row>
    <row r="314">
      <c r="L314" s="10"/>
    </row>
    <row r="315">
      <c r="L315" s="10"/>
    </row>
    <row r="316">
      <c r="L316" s="10"/>
    </row>
    <row r="317">
      <c r="L317" s="10"/>
    </row>
    <row r="318">
      <c r="L318" s="10"/>
    </row>
    <row r="319">
      <c r="L319" s="10"/>
    </row>
    <row r="320">
      <c r="L320" s="10"/>
    </row>
    <row r="321">
      <c r="L321" s="10"/>
    </row>
    <row r="322">
      <c r="L322" s="10"/>
    </row>
    <row r="323">
      <c r="L323" s="10"/>
    </row>
    <row r="324">
      <c r="L324" s="10"/>
    </row>
    <row r="325">
      <c r="L325" s="10"/>
    </row>
    <row r="326">
      <c r="L326" s="10"/>
    </row>
    <row r="327">
      <c r="L327" s="10"/>
    </row>
    <row r="328">
      <c r="L328" s="10"/>
    </row>
    <row r="329">
      <c r="L329" s="10"/>
    </row>
    <row r="330">
      <c r="L330" s="10"/>
    </row>
    <row r="331">
      <c r="L331" s="10"/>
    </row>
    <row r="332">
      <c r="L332" s="10"/>
    </row>
    <row r="333">
      <c r="L333" s="10"/>
    </row>
    <row r="334">
      <c r="L334" s="10"/>
    </row>
    <row r="335">
      <c r="L335" s="10"/>
    </row>
    <row r="336">
      <c r="L336" s="10"/>
    </row>
    <row r="337">
      <c r="L337" s="10"/>
    </row>
    <row r="338">
      <c r="L338" s="10"/>
    </row>
    <row r="339">
      <c r="L339" s="10"/>
    </row>
    <row r="340">
      <c r="L340" s="10"/>
    </row>
    <row r="341">
      <c r="L341" s="10"/>
    </row>
    <row r="342">
      <c r="L342" s="10"/>
    </row>
    <row r="343">
      <c r="L343" s="10"/>
    </row>
    <row r="344">
      <c r="L344" s="10"/>
    </row>
    <row r="345">
      <c r="L345" s="10"/>
    </row>
    <row r="346">
      <c r="L346" s="10"/>
    </row>
    <row r="347">
      <c r="L347" s="10"/>
    </row>
    <row r="348">
      <c r="L348" s="10"/>
    </row>
    <row r="349">
      <c r="L349" s="10"/>
    </row>
    <row r="350">
      <c r="L350" s="10"/>
    </row>
    <row r="351">
      <c r="L351" s="10"/>
    </row>
    <row r="352">
      <c r="L352" s="10"/>
    </row>
    <row r="353">
      <c r="L353" s="10"/>
    </row>
    <row r="354">
      <c r="L354" s="10"/>
    </row>
    <row r="355">
      <c r="L355" s="10"/>
    </row>
    <row r="356">
      <c r="L356" s="10"/>
    </row>
    <row r="357">
      <c r="L357" s="10"/>
    </row>
    <row r="358">
      <c r="L358" s="10"/>
    </row>
    <row r="359">
      <c r="L359" s="10"/>
    </row>
    <row r="360">
      <c r="L360" s="10"/>
    </row>
    <row r="361">
      <c r="L361" s="10"/>
    </row>
    <row r="362">
      <c r="L362" s="10"/>
    </row>
    <row r="363">
      <c r="L363" s="10"/>
    </row>
    <row r="364">
      <c r="L364" s="10"/>
    </row>
    <row r="365">
      <c r="L365" s="10"/>
    </row>
    <row r="366">
      <c r="L366" s="10"/>
    </row>
    <row r="367">
      <c r="L367" s="10"/>
    </row>
    <row r="368">
      <c r="L368" s="10"/>
    </row>
    <row r="369">
      <c r="L369" s="10"/>
    </row>
    <row r="370">
      <c r="L370" s="10"/>
    </row>
    <row r="371">
      <c r="L371" s="10"/>
    </row>
    <row r="372">
      <c r="L372" s="10"/>
    </row>
    <row r="373">
      <c r="L373" s="10"/>
    </row>
    <row r="374">
      <c r="L374" s="10"/>
    </row>
    <row r="375">
      <c r="L375" s="10"/>
    </row>
    <row r="376">
      <c r="L376" s="10"/>
    </row>
    <row r="377">
      <c r="L377" s="10"/>
    </row>
    <row r="378">
      <c r="L378" s="10"/>
    </row>
    <row r="379">
      <c r="L379" s="10"/>
    </row>
    <row r="380">
      <c r="L380" s="10"/>
    </row>
    <row r="381">
      <c r="L381" s="10"/>
    </row>
    <row r="382">
      <c r="L382" s="10"/>
    </row>
    <row r="383">
      <c r="L383" s="10"/>
    </row>
    <row r="384">
      <c r="L384" s="10"/>
    </row>
    <row r="385">
      <c r="L385" s="10"/>
    </row>
    <row r="386">
      <c r="L386" s="10"/>
    </row>
    <row r="387">
      <c r="L387" s="10"/>
    </row>
    <row r="388">
      <c r="L388" s="10"/>
    </row>
    <row r="389">
      <c r="L389" s="10"/>
    </row>
    <row r="390">
      <c r="L390" s="10"/>
    </row>
    <row r="391">
      <c r="L391" s="10"/>
    </row>
    <row r="392">
      <c r="L392" s="10"/>
    </row>
    <row r="393">
      <c r="L393" s="10"/>
    </row>
    <row r="394">
      <c r="L394" s="10"/>
    </row>
    <row r="395">
      <c r="L395" s="10"/>
    </row>
    <row r="396">
      <c r="L396" s="10"/>
    </row>
    <row r="397">
      <c r="L397" s="10"/>
    </row>
    <row r="398">
      <c r="L398" s="10"/>
    </row>
    <row r="399">
      <c r="L399" s="10"/>
    </row>
    <row r="400">
      <c r="L400" s="10"/>
    </row>
    <row r="401">
      <c r="L401" s="10"/>
    </row>
    <row r="402">
      <c r="L402" s="10"/>
    </row>
    <row r="403">
      <c r="L403" s="10"/>
    </row>
    <row r="404">
      <c r="L404" s="10"/>
    </row>
    <row r="405">
      <c r="L405" s="10"/>
    </row>
    <row r="406">
      <c r="L406" s="10"/>
    </row>
    <row r="407">
      <c r="L407" s="10"/>
    </row>
    <row r="408">
      <c r="L408" s="10"/>
    </row>
    <row r="409">
      <c r="L409" s="10"/>
    </row>
    <row r="410">
      <c r="L410" s="10"/>
    </row>
    <row r="411">
      <c r="L411" s="10"/>
    </row>
    <row r="412">
      <c r="L412" s="10"/>
    </row>
    <row r="413">
      <c r="L413" s="10"/>
    </row>
    <row r="414">
      <c r="L414" s="10"/>
    </row>
    <row r="415">
      <c r="L415" s="10"/>
    </row>
    <row r="416">
      <c r="L416" s="10"/>
    </row>
    <row r="417">
      <c r="L417" s="10"/>
    </row>
    <row r="418">
      <c r="L418" s="10"/>
    </row>
    <row r="419">
      <c r="L419" s="10"/>
    </row>
    <row r="420">
      <c r="L420" s="10"/>
    </row>
    <row r="421">
      <c r="L421" s="10"/>
    </row>
    <row r="422">
      <c r="L422" s="10"/>
    </row>
    <row r="423">
      <c r="L423" s="10"/>
    </row>
    <row r="424">
      <c r="L424" s="10"/>
    </row>
    <row r="425">
      <c r="L425" s="10"/>
    </row>
    <row r="426">
      <c r="L426" s="10"/>
    </row>
    <row r="427">
      <c r="L427" s="10"/>
    </row>
    <row r="428">
      <c r="L428" s="10"/>
    </row>
    <row r="429">
      <c r="L429" s="10"/>
    </row>
    <row r="430">
      <c r="L430" s="10"/>
    </row>
    <row r="431">
      <c r="L431" s="10"/>
    </row>
    <row r="432">
      <c r="L432" s="10"/>
    </row>
    <row r="433">
      <c r="L433" s="10"/>
    </row>
    <row r="434">
      <c r="L434" s="10"/>
    </row>
    <row r="435">
      <c r="L435" s="10"/>
    </row>
    <row r="436">
      <c r="L436" s="10"/>
    </row>
    <row r="437">
      <c r="L437" s="10"/>
    </row>
    <row r="438">
      <c r="L438" s="10"/>
    </row>
    <row r="439">
      <c r="L439" s="10"/>
    </row>
    <row r="440">
      <c r="L440" s="10"/>
    </row>
    <row r="441">
      <c r="L441" s="10"/>
    </row>
    <row r="442">
      <c r="L442" s="10"/>
    </row>
    <row r="443">
      <c r="L443" s="10"/>
    </row>
    <row r="444">
      <c r="L444" s="10"/>
    </row>
    <row r="445">
      <c r="L445" s="10"/>
    </row>
    <row r="446">
      <c r="L446" s="10"/>
    </row>
    <row r="447">
      <c r="L447" s="10"/>
    </row>
    <row r="448">
      <c r="L448" s="10"/>
    </row>
    <row r="449">
      <c r="L449" s="10"/>
    </row>
    <row r="450">
      <c r="L450" s="10"/>
    </row>
    <row r="451">
      <c r="L451" s="10"/>
    </row>
    <row r="452">
      <c r="L452" s="10"/>
    </row>
    <row r="453">
      <c r="L453" s="10"/>
    </row>
    <row r="454">
      <c r="L454" s="10"/>
    </row>
    <row r="455">
      <c r="L455" s="10"/>
    </row>
    <row r="456">
      <c r="L456" s="10"/>
    </row>
    <row r="457">
      <c r="L457" s="10"/>
    </row>
    <row r="458">
      <c r="L458" s="10"/>
    </row>
    <row r="459">
      <c r="L459" s="10"/>
    </row>
    <row r="460">
      <c r="L460" s="10"/>
    </row>
    <row r="461">
      <c r="L461" s="10"/>
    </row>
    <row r="462">
      <c r="L462" s="10"/>
    </row>
    <row r="463">
      <c r="L463" s="10"/>
    </row>
    <row r="464">
      <c r="L464" s="10"/>
    </row>
    <row r="465">
      <c r="L465" s="10"/>
    </row>
    <row r="466">
      <c r="L466" s="10"/>
    </row>
    <row r="467">
      <c r="L467" s="10"/>
    </row>
    <row r="468">
      <c r="L468" s="10"/>
    </row>
    <row r="469">
      <c r="L469" s="10"/>
    </row>
    <row r="470">
      <c r="L470" s="10"/>
    </row>
    <row r="471">
      <c r="L471" s="10"/>
    </row>
    <row r="472">
      <c r="L472" s="10"/>
    </row>
    <row r="473">
      <c r="L473" s="10"/>
    </row>
    <row r="474">
      <c r="L474" s="10"/>
    </row>
    <row r="475">
      <c r="L475" s="10"/>
    </row>
    <row r="476">
      <c r="L476" s="10"/>
    </row>
    <row r="477">
      <c r="L477" s="10"/>
    </row>
    <row r="478">
      <c r="L478" s="10"/>
    </row>
    <row r="479">
      <c r="L479" s="10"/>
    </row>
    <row r="480">
      <c r="L480" s="10"/>
    </row>
    <row r="481">
      <c r="L481" s="10"/>
    </row>
    <row r="482">
      <c r="L482" s="10"/>
    </row>
    <row r="483">
      <c r="L483" s="10"/>
    </row>
    <row r="484">
      <c r="L484" s="10"/>
    </row>
    <row r="485">
      <c r="L485" s="10"/>
    </row>
    <row r="486">
      <c r="L486" s="10"/>
    </row>
    <row r="487">
      <c r="L487" s="10"/>
    </row>
    <row r="488">
      <c r="L488" s="10"/>
    </row>
    <row r="489">
      <c r="L489" s="10"/>
    </row>
    <row r="490">
      <c r="L490" s="10"/>
    </row>
    <row r="491">
      <c r="L491" s="10"/>
    </row>
    <row r="492">
      <c r="L492" s="10"/>
    </row>
    <row r="493">
      <c r="L493" s="10"/>
    </row>
    <row r="494">
      <c r="L494" s="10"/>
    </row>
    <row r="495">
      <c r="L495" s="10"/>
    </row>
    <row r="496">
      <c r="L496" s="10"/>
    </row>
    <row r="497">
      <c r="L497" s="10"/>
    </row>
    <row r="498">
      <c r="L498" s="10"/>
    </row>
    <row r="499">
      <c r="L499" s="10"/>
    </row>
    <row r="500">
      <c r="L500" s="10"/>
    </row>
    <row r="501">
      <c r="L501" s="10"/>
    </row>
    <row r="502">
      <c r="L502" s="10"/>
    </row>
    <row r="503">
      <c r="L503" s="10"/>
    </row>
    <row r="504">
      <c r="L504" s="10"/>
    </row>
    <row r="505">
      <c r="L505" s="10"/>
    </row>
    <row r="506">
      <c r="L506" s="10"/>
    </row>
    <row r="507">
      <c r="L507" s="10"/>
    </row>
    <row r="508">
      <c r="L508" s="10"/>
    </row>
    <row r="509">
      <c r="L509" s="10"/>
    </row>
    <row r="510">
      <c r="L510" s="10"/>
    </row>
    <row r="511">
      <c r="L511" s="10"/>
    </row>
    <row r="512">
      <c r="L512" s="10"/>
    </row>
    <row r="513">
      <c r="L513" s="10"/>
    </row>
    <row r="514">
      <c r="L514" s="10"/>
    </row>
    <row r="515">
      <c r="L515" s="10"/>
    </row>
    <row r="516">
      <c r="L516" s="10"/>
    </row>
    <row r="517">
      <c r="L517" s="10"/>
    </row>
    <row r="518">
      <c r="L518" s="10"/>
    </row>
    <row r="519">
      <c r="L519" s="10"/>
    </row>
    <row r="520">
      <c r="L520" s="10"/>
    </row>
    <row r="521">
      <c r="L521" s="10"/>
    </row>
    <row r="522">
      <c r="L522" s="10"/>
    </row>
    <row r="523">
      <c r="L523" s="10"/>
    </row>
    <row r="524">
      <c r="L524" s="10"/>
    </row>
    <row r="525">
      <c r="L525" s="10"/>
    </row>
    <row r="526">
      <c r="L526" s="10"/>
    </row>
    <row r="527">
      <c r="L527" s="10"/>
    </row>
    <row r="528">
      <c r="L528" s="10"/>
    </row>
    <row r="529">
      <c r="L529" s="10"/>
    </row>
    <row r="530">
      <c r="L530" s="10"/>
    </row>
    <row r="531">
      <c r="L531" s="10"/>
    </row>
    <row r="532">
      <c r="L532" s="10"/>
    </row>
    <row r="533">
      <c r="L533" s="10"/>
    </row>
    <row r="534">
      <c r="L534" s="10"/>
    </row>
    <row r="535">
      <c r="L535" s="10"/>
    </row>
    <row r="536">
      <c r="L536" s="10"/>
    </row>
    <row r="537">
      <c r="L537" s="10"/>
    </row>
    <row r="538">
      <c r="L538" s="10"/>
    </row>
    <row r="539">
      <c r="L539" s="10"/>
    </row>
    <row r="540">
      <c r="L540" s="10"/>
    </row>
    <row r="541">
      <c r="L541" s="10"/>
    </row>
    <row r="542">
      <c r="L542" s="10"/>
    </row>
    <row r="543">
      <c r="L543" s="10"/>
    </row>
    <row r="544">
      <c r="L544" s="10"/>
    </row>
    <row r="545">
      <c r="L545" s="10"/>
    </row>
    <row r="546">
      <c r="L546" s="10"/>
    </row>
    <row r="547">
      <c r="L547" s="10"/>
    </row>
    <row r="548">
      <c r="L548" s="10"/>
    </row>
    <row r="549">
      <c r="L549" s="10"/>
    </row>
    <row r="550">
      <c r="L550" s="10"/>
    </row>
    <row r="551">
      <c r="L551" s="10"/>
    </row>
    <row r="552">
      <c r="L552" s="10"/>
    </row>
    <row r="553">
      <c r="L553" s="10"/>
    </row>
    <row r="554">
      <c r="L554" s="10"/>
    </row>
    <row r="555">
      <c r="L555" s="10"/>
    </row>
    <row r="556">
      <c r="L556" s="10"/>
    </row>
    <row r="557">
      <c r="L557" s="10"/>
    </row>
    <row r="558">
      <c r="L558" s="10"/>
    </row>
    <row r="559">
      <c r="L559" s="10"/>
    </row>
    <row r="560">
      <c r="L560" s="10"/>
    </row>
    <row r="561">
      <c r="L561" s="10"/>
    </row>
    <row r="562">
      <c r="L562" s="10"/>
    </row>
    <row r="563">
      <c r="L563" s="10"/>
    </row>
    <row r="564">
      <c r="L564" s="10"/>
    </row>
    <row r="565">
      <c r="L565" s="10"/>
    </row>
    <row r="566">
      <c r="L566" s="10"/>
    </row>
    <row r="567">
      <c r="L567" s="10"/>
    </row>
    <row r="568">
      <c r="L568" s="10"/>
    </row>
    <row r="569">
      <c r="L569" s="10"/>
    </row>
    <row r="570">
      <c r="L570" s="10"/>
    </row>
    <row r="571">
      <c r="L571" s="10"/>
    </row>
    <row r="572">
      <c r="L572" s="10"/>
    </row>
    <row r="573">
      <c r="L573" s="10"/>
    </row>
    <row r="574">
      <c r="L574" s="10"/>
    </row>
    <row r="575">
      <c r="L575" s="10"/>
    </row>
    <row r="576">
      <c r="L576" s="10"/>
    </row>
    <row r="577">
      <c r="L577" s="10"/>
    </row>
    <row r="578">
      <c r="L578" s="10"/>
    </row>
    <row r="579">
      <c r="L579" s="10"/>
    </row>
    <row r="580">
      <c r="L580" s="10"/>
    </row>
    <row r="581">
      <c r="L581" s="10"/>
    </row>
    <row r="582">
      <c r="L582" s="10"/>
    </row>
    <row r="583">
      <c r="L583" s="10"/>
    </row>
    <row r="584">
      <c r="L584" s="10"/>
    </row>
    <row r="585">
      <c r="L585" s="10"/>
    </row>
    <row r="586">
      <c r="L586" s="10"/>
    </row>
    <row r="587">
      <c r="L587" s="10"/>
    </row>
    <row r="588">
      <c r="L588" s="10"/>
    </row>
    <row r="589">
      <c r="L589" s="10"/>
    </row>
    <row r="590">
      <c r="L590" s="10"/>
    </row>
    <row r="591">
      <c r="L591" s="10"/>
    </row>
    <row r="592">
      <c r="L592" s="10"/>
    </row>
    <row r="593">
      <c r="L593" s="10"/>
    </row>
    <row r="594">
      <c r="L594" s="10"/>
    </row>
    <row r="595">
      <c r="L595" s="10"/>
    </row>
    <row r="596">
      <c r="L596" s="10"/>
    </row>
    <row r="597">
      <c r="L597" s="10"/>
    </row>
    <row r="598">
      <c r="L598" s="10"/>
    </row>
    <row r="599">
      <c r="L599" s="10"/>
    </row>
    <row r="600">
      <c r="L600" s="10"/>
    </row>
    <row r="601">
      <c r="L601" s="10"/>
    </row>
    <row r="602">
      <c r="L602" s="10"/>
    </row>
    <row r="603">
      <c r="L603" s="10"/>
    </row>
    <row r="604">
      <c r="L604" s="10"/>
    </row>
    <row r="605">
      <c r="L605" s="10"/>
    </row>
    <row r="606">
      <c r="L606" s="10"/>
    </row>
    <row r="607">
      <c r="L607" s="10"/>
    </row>
    <row r="608">
      <c r="L608" s="10"/>
    </row>
    <row r="609">
      <c r="L609" s="10"/>
    </row>
    <row r="610">
      <c r="L610" s="10"/>
    </row>
    <row r="611">
      <c r="L611" s="10"/>
    </row>
    <row r="612">
      <c r="L612" s="10"/>
    </row>
    <row r="613">
      <c r="L613" s="10"/>
    </row>
    <row r="614">
      <c r="L614" s="10"/>
    </row>
    <row r="615">
      <c r="L615" s="10"/>
    </row>
    <row r="616">
      <c r="L616" s="10"/>
    </row>
    <row r="617">
      <c r="L617" s="10"/>
    </row>
    <row r="618">
      <c r="L618" s="10"/>
    </row>
    <row r="619">
      <c r="L619" s="10"/>
    </row>
    <row r="620">
      <c r="L620" s="10"/>
    </row>
    <row r="621">
      <c r="L621" s="10"/>
    </row>
    <row r="622">
      <c r="L622" s="10"/>
    </row>
    <row r="623">
      <c r="L623" s="10"/>
    </row>
    <row r="624">
      <c r="L624" s="10"/>
    </row>
    <row r="625">
      <c r="L625" s="10"/>
    </row>
    <row r="626">
      <c r="L626" s="10"/>
    </row>
    <row r="627">
      <c r="L627" s="10"/>
    </row>
    <row r="628">
      <c r="L628" s="10"/>
    </row>
    <row r="629">
      <c r="L629" s="10"/>
    </row>
    <row r="630">
      <c r="L630" s="10"/>
    </row>
    <row r="631">
      <c r="L631" s="10"/>
    </row>
    <row r="632">
      <c r="L632" s="10"/>
    </row>
    <row r="633">
      <c r="L633" s="10"/>
    </row>
    <row r="634">
      <c r="L634" s="10"/>
    </row>
    <row r="635">
      <c r="L635" s="10"/>
    </row>
    <row r="636">
      <c r="L636" s="10"/>
    </row>
    <row r="637">
      <c r="L637" s="10"/>
    </row>
    <row r="638">
      <c r="L638" s="10"/>
    </row>
    <row r="639">
      <c r="L639" s="10"/>
    </row>
    <row r="640">
      <c r="L640" s="10"/>
    </row>
    <row r="641">
      <c r="L641" s="10"/>
    </row>
    <row r="642">
      <c r="L642" s="10"/>
    </row>
    <row r="643">
      <c r="L643" s="10"/>
    </row>
    <row r="644">
      <c r="L644" s="10"/>
    </row>
    <row r="645">
      <c r="L645" s="10"/>
    </row>
    <row r="646">
      <c r="L646" s="10"/>
    </row>
    <row r="647">
      <c r="L647" s="10"/>
    </row>
    <row r="648">
      <c r="L648" s="10"/>
    </row>
    <row r="649">
      <c r="L649" s="10"/>
    </row>
    <row r="650">
      <c r="L650" s="10"/>
    </row>
    <row r="651">
      <c r="L651" s="10"/>
    </row>
    <row r="652">
      <c r="L652" s="10"/>
    </row>
    <row r="653">
      <c r="L653" s="10"/>
    </row>
    <row r="654">
      <c r="L654" s="10"/>
    </row>
    <row r="655">
      <c r="L655" s="10"/>
    </row>
    <row r="656">
      <c r="L656" s="10"/>
    </row>
    <row r="657">
      <c r="L657" s="10"/>
    </row>
    <row r="658">
      <c r="L658" s="10"/>
    </row>
    <row r="659">
      <c r="L659" s="10"/>
    </row>
    <row r="660">
      <c r="L660" s="10"/>
    </row>
    <row r="661">
      <c r="L661" s="10"/>
    </row>
    <row r="662">
      <c r="L662" s="10"/>
    </row>
    <row r="663">
      <c r="L663" s="10"/>
    </row>
    <row r="664">
      <c r="L664" s="10"/>
    </row>
    <row r="665">
      <c r="L665" s="10"/>
    </row>
    <row r="666">
      <c r="L666" s="10"/>
    </row>
    <row r="667">
      <c r="L667" s="10"/>
    </row>
    <row r="668">
      <c r="L668" s="10"/>
    </row>
    <row r="669">
      <c r="L669" s="10"/>
    </row>
    <row r="670">
      <c r="L670" s="10"/>
    </row>
    <row r="671">
      <c r="L671" s="10"/>
    </row>
    <row r="672">
      <c r="L672" s="10"/>
    </row>
    <row r="673">
      <c r="L673" s="10"/>
    </row>
    <row r="674">
      <c r="L674" s="10"/>
    </row>
    <row r="675">
      <c r="L675" s="10"/>
    </row>
    <row r="676">
      <c r="L676" s="10"/>
    </row>
    <row r="677">
      <c r="L677" s="10"/>
    </row>
    <row r="678">
      <c r="L678" s="10"/>
    </row>
    <row r="679">
      <c r="L679" s="10"/>
    </row>
    <row r="680">
      <c r="L680" s="10"/>
    </row>
    <row r="681">
      <c r="L681" s="10"/>
    </row>
    <row r="682">
      <c r="L682" s="10"/>
    </row>
    <row r="683">
      <c r="L683" s="10"/>
    </row>
    <row r="684">
      <c r="L684" s="10"/>
    </row>
    <row r="685">
      <c r="L685" s="10"/>
    </row>
    <row r="686">
      <c r="L686" s="10"/>
    </row>
    <row r="687">
      <c r="L687" s="10"/>
    </row>
    <row r="688">
      <c r="L688" s="10"/>
    </row>
    <row r="689">
      <c r="L689" s="10"/>
    </row>
    <row r="690">
      <c r="L690" s="10"/>
    </row>
    <row r="691">
      <c r="L691" s="10"/>
    </row>
    <row r="692">
      <c r="L692" s="10"/>
    </row>
    <row r="693">
      <c r="L693" s="10"/>
    </row>
    <row r="694">
      <c r="L694" s="10"/>
    </row>
    <row r="695">
      <c r="L695" s="10"/>
    </row>
    <row r="696">
      <c r="L696" s="10"/>
    </row>
    <row r="697">
      <c r="L697" s="10"/>
    </row>
    <row r="698">
      <c r="L698" s="10"/>
    </row>
    <row r="699">
      <c r="L699" s="10"/>
    </row>
    <row r="700">
      <c r="L700" s="10"/>
    </row>
    <row r="701">
      <c r="L701" s="10"/>
    </row>
    <row r="702">
      <c r="L702" s="10"/>
    </row>
    <row r="703">
      <c r="L703" s="10"/>
    </row>
    <row r="704">
      <c r="L704" s="10"/>
    </row>
    <row r="705">
      <c r="L705" s="10"/>
    </row>
    <row r="706">
      <c r="L706" s="10"/>
    </row>
    <row r="707">
      <c r="L707" s="10"/>
    </row>
    <row r="708">
      <c r="L708" s="10"/>
    </row>
    <row r="709">
      <c r="L709" s="10"/>
    </row>
    <row r="710">
      <c r="L710" s="10"/>
    </row>
    <row r="711">
      <c r="L711" s="10"/>
    </row>
    <row r="712">
      <c r="L712" s="10"/>
    </row>
    <row r="713">
      <c r="L713" s="10"/>
    </row>
    <row r="714">
      <c r="L714" s="10"/>
    </row>
    <row r="715">
      <c r="L715" s="10"/>
    </row>
    <row r="716">
      <c r="L716" s="10"/>
    </row>
    <row r="717">
      <c r="L717" s="10"/>
    </row>
    <row r="718">
      <c r="L718" s="10"/>
    </row>
    <row r="719">
      <c r="L719" s="10"/>
    </row>
    <row r="720">
      <c r="L720" s="10"/>
    </row>
    <row r="721">
      <c r="L721" s="10"/>
    </row>
    <row r="722">
      <c r="L722" s="10"/>
    </row>
    <row r="723">
      <c r="L723" s="10"/>
    </row>
    <row r="724">
      <c r="L724" s="10"/>
    </row>
    <row r="725">
      <c r="L725" s="10"/>
    </row>
    <row r="726">
      <c r="L726" s="10"/>
    </row>
    <row r="727">
      <c r="L727" s="10"/>
    </row>
    <row r="728">
      <c r="L728" s="10"/>
    </row>
    <row r="729">
      <c r="L729" s="10"/>
    </row>
    <row r="730">
      <c r="L730" s="10"/>
    </row>
    <row r="731">
      <c r="L731" s="10"/>
    </row>
    <row r="732">
      <c r="L732" s="10"/>
    </row>
    <row r="733">
      <c r="L733" s="10"/>
    </row>
    <row r="734">
      <c r="L734" s="10"/>
    </row>
    <row r="735">
      <c r="L735" s="10"/>
    </row>
    <row r="736">
      <c r="L736" s="10"/>
    </row>
    <row r="737">
      <c r="L737" s="10"/>
    </row>
    <row r="738">
      <c r="L738" s="10"/>
    </row>
    <row r="739">
      <c r="L739" s="10"/>
    </row>
    <row r="740">
      <c r="L740" s="10"/>
    </row>
    <row r="741">
      <c r="L741" s="10"/>
    </row>
    <row r="742">
      <c r="L742" s="10"/>
    </row>
    <row r="743">
      <c r="L743" s="10"/>
    </row>
    <row r="744">
      <c r="L744" s="10"/>
    </row>
    <row r="745">
      <c r="L745" s="10"/>
    </row>
    <row r="746">
      <c r="L746" s="10"/>
    </row>
    <row r="747">
      <c r="L747" s="10"/>
    </row>
    <row r="748">
      <c r="L748" s="10"/>
    </row>
    <row r="749">
      <c r="L749" s="10"/>
    </row>
    <row r="750">
      <c r="L750" s="10"/>
    </row>
    <row r="751">
      <c r="L751" s="10"/>
    </row>
    <row r="752">
      <c r="L752" s="10"/>
    </row>
    <row r="753">
      <c r="L753" s="10"/>
    </row>
    <row r="754">
      <c r="L754" s="10"/>
    </row>
    <row r="755">
      <c r="L755" s="10"/>
    </row>
    <row r="756">
      <c r="L756" s="10"/>
    </row>
    <row r="757">
      <c r="L757" s="10"/>
    </row>
    <row r="758">
      <c r="L758" s="10"/>
    </row>
    <row r="759">
      <c r="L759" s="10"/>
    </row>
    <row r="760">
      <c r="L760" s="10"/>
    </row>
    <row r="761">
      <c r="L761" s="10"/>
    </row>
    <row r="762">
      <c r="L762" s="10"/>
    </row>
    <row r="763">
      <c r="L763" s="10"/>
    </row>
    <row r="764">
      <c r="L764" s="10"/>
    </row>
    <row r="765">
      <c r="L765" s="10"/>
    </row>
    <row r="766">
      <c r="L766" s="10"/>
    </row>
    <row r="767">
      <c r="L767" s="10"/>
    </row>
    <row r="768">
      <c r="L768" s="10"/>
    </row>
    <row r="769">
      <c r="L769" s="10"/>
    </row>
    <row r="770">
      <c r="L770" s="10"/>
    </row>
    <row r="771">
      <c r="L771" s="10"/>
    </row>
    <row r="772">
      <c r="L772" s="10"/>
    </row>
    <row r="773">
      <c r="L773" s="10"/>
    </row>
    <row r="774">
      <c r="L774" s="10"/>
    </row>
    <row r="775">
      <c r="L775" s="10"/>
    </row>
    <row r="776">
      <c r="L776" s="10"/>
    </row>
    <row r="777">
      <c r="L777" s="10"/>
    </row>
    <row r="778">
      <c r="L778" s="10"/>
    </row>
    <row r="779">
      <c r="L779" s="10"/>
    </row>
    <row r="780">
      <c r="L780" s="10"/>
    </row>
    <row r="781">
      <c r="L781" s="10"/>
    </row>
    <row r="782">
      <c r="L782" s="10"/>
    </row>
    <row r="783">
      <c r="L783" s="10"/>
    </row>
    <row r="784">
      <c r="L784" s="10"/>
    </row>
    <row r="785">
      <c r="L785" s="10"/>
    </row>
    <row r="786">
      <c r="L786" s="10"/>
    </row>
    <row r="787">
      <c r="L787" s="10"/>
    </row>
    <row r="788">
      <c r="L788" s="10"/>
    </row>
    <row r="789">
      <c r="L789" s="10"/>
    </row>
    <row r="790">
      <c r="L790" s="10"/>
    </row>
    <row r="791">
      <c r="L791" s="10"/>
    </row>
    <row r="792">
      <c r="L792" s="10"/>
    </row>
    <row r="793">
      <c r="L793" s="10"/>
    </row>
    <row r="794">
      <c r="L794" s="10"/>
    </row>
    <row r="795">
      <c r="L795" s="10"/>
    </row>
    <row r="796">
      <c r="L796" s="10"/>
    </row>
    <row r="797">
      <c r="L797" s="10"/>
    </row>
    <row r="798">
      <c r="L798" s="10"/>
    </row>
    <row r="799">
      <c r="L799" s="10"/>
    </row>
    <row r="800">
      <c r="L800" s="10"/>
    </row>
    <row r="801">
      <c r="L801" s="10"/>
    </row>
    <row r="802">
      <c r="L802" s="10"/>
    </row>
    <row r="803">
      <c r="L803" s="10"/>
    </row>
    <row r="804">
      <c r="L804" s="10"/>
    </row>
    <row r="805">
      <c r="L805" s="10"/>
    </row>
    <row r="806">
      <c r="L806" s="10"/>
    </row>
    <row r="807">
      <c r="L807" s="10"/>
    </row>
    <row r="808">
      <c r="L808" s="10"/>
    </row>
    <row r="809">
      <c r="L809" s="10"/>
    </row>
    <row r="810">
      <c r="L810" s="10"/>
    </row>
    <row r="811">
      <c r="L811" s="10"/>
    </row>
    <row r="812">
      <c r="L812" s="10"/>
    </row>
    <row r="813">
      <c r="L813" s="10"/>
    </row>
    <row r="814">
      <c r="L814" s="10"/>
    </row>
    <row r="815">
      <c r="L815" s="10"/>
    </row>
    <row r="816">
      <c r="L816" s="10"/>
    </row>
    <row r="817">
      <c r="L817" s="10"/>
    </row>
    <row r="818">
      <c r="L818" s="10"/>
    </row>
    <row r="819">
      <c r="L819" s="10"/>
    </row>
    <row r="820">
      <c r="L820" s="10"/>
    </row>
    <row r="821">
      <c r="L821" s="10"/>
    </row>
    <row r="822">
      <c r="L822" s="10"/>
    </row>
    <row r="823">
      <c r="L823" s="10"/>
    </row>
    <row r="824">
      <c r="L824" s="10"/>
    </row>
    <row r="825">
      <c r="L825" s="10"/>
    </row>
    <row r="826">
      <c r="L826" s="10"/>
    </row>
    <row r="827">
      <c r="L827" s="10"/>
    </row>
    <row r="828">
      <c r="L828" s="10"/>
    </row>
    <row r="829">
      <c r="L829" s="10"/>
    </row>
    <row r="830">
      <c r="L830" s="10"/>
    </row>
    <row r="831">
      <c r="L831" s="10"/>
    </row>
    <row r="832">
      <c r="L832" s="10"/>
    </row>
    <row r="833">
      <c r="L833" s="10"/>
    </row>
    <row r="834">
      <c r="L834" s="10"/>
    </row>
    <row r="835">
      <c r="L835" s="10"/>
    </row>
    <row r="836">
      <c r="L836" s="10"/>
    </row>
    <row r="837">
      <c r="L837" s="10"/>
    </row>
    <row r="838">
      <c r="L838" s="10"/>
    </row>
    <row r="839">
      <c r="L839" s="10"/>
    </row>
    <row r="840">
      <c r="L840" s="10"/>
    </row>
    <row r="841">
      <c r="L841" s="10"/>
    </row>
    <row r="842">
      <c r="L842" s="10"/>
    </row>
    <row r="843">
      <c r="L843" s="10"/>
    </row>
    <row r="844">
      <c r="L844" s="10"/>
    </row>
    <row r="845">
      <c r="L845" s="10"/>
    </row>
    <row r="846">
      <c r="L846" s="10"/>
    </row>
    <row r="847">
      <c r="L847" s="10"/>
    </row>
    <row r="848">
      <c r="L848" s="10"/>
    </row>
    <row r="849">
      <c r="L849" s="10"/>
    </row>
    <row r="850">
      <c r="L850" s="10"/>
    </row>
    <row r="851">
      <c r="L851" s="10"/>
    </row>
    <row r="852">
      <c r="L852" s="10"/>
    </row>
    <row r="853">
      <c r="L853" s="10"/>
    </row>
    <row r="854">
      <c r="L854" s="10"/>
    </row>
    <row r="855">
      <c r="L855" s="10"/>
    </row>
    <row r="856">
      <c r="L856" s="10"/>
    </row>
    <row r="857">
      <c r="L857" s="10"/>
    </row>
    <row r="858">
      <c r="L858" s="10"/>
    </row>
    <row r="859">
      <c r="L859" s="10"/>
    </row>
    <row r="860">
      <c r="L860" s="10"/>
    </row>
    <row r="861">
      <c r="L861" s="10"/>
    </row>
    <row r="862">
      <c r="L862" s="10"/>
    </row>
    <row r="863">
      <c r="L863" s="10"/>
    </row>
    <row r="864">
      <c r="L864" s="10"/>
    </row>
    <row r="865">
      <c r="L865" s="10"/>
    </row>
    <row r="866">
      <c r="L866" s="10"/>
    </row>
    <row r="867">
      <c r="L867" s="10"/>
    </row>
    <row r="868">
      <c r="L868" s="10"/>
    </row>
    <row r="869">
      <c r="L869" s="10"/>
    </row>
    <row r="870">
      <c r="L870" s="10"/>
    </row>
    <row r="871">
      <c r="L871" s="10"/>
    </row>
    <row r="872">
      <c r="L872" s="10"/>
    </row>
    <row r="873">
      <c r="L873" s="10"/>
    </row>
    <row r="874">
      <c r="L874" s="10"/>
    </row>
    <row r="875">
      <c r="L875" s="10"/>
    </row>
    <row r="876">
      <c r="L876" s="10"/>
    </row>
    <row r="877">
      <c r="L877" s="10"/>
    </row>
    <row r="878">
      <c r="L878" s="10"/>
    </row>
    <row r="879">
      <c r="L879" s="10"/>
    </row>
    <row r="880">
      <c r="L880" s="10"/>
    </row>
    <row r="881">
      <c r="L881" s="10"/>
    </row>
    <row r="882">
      <c r="L882" s="10"/>
    </row>
    <row r="883">
      <c r="L883" s="10"/>
    </row>
    <row r="884">
      <c r="L884" s="10"/>
    </row>
    <row r="885">
      <c r="L885" s="10"/>
    </row>
    <row r="886">
      <c r="L886" s="10"/>
    </row>
    <row r="887">
      <c r="L887" s="10"/>
    </row>
    <row r="888">
      <c r="L888" s="10"/>
    </row>
    <row r="889">
      <c r="L889" s="10"/>
    </row>
    <row r="890">
      <c r="L890" s="10"/>
    </row>
    <row r="891">
      <c r="L891" s="10"/>
    </row>
    <row r="892">
      <c r="L892" s="10"/>
    </row>
    <row r="893">
      <c r="L893" s="10"/>
    </row>
    <row r="894">
      <c r="L894" s="10"/>
    </row>
    <row r="895">
      <c r="L895" s="10"/>
    </row>
    <row r="896">
      <c r="L896" s="10"/>
    </row>
    <row r="897">
      <c r="L897" s="10"/>
    </row>
    <row r="898">
      <c r="L898" s="10"/>
    </row>
    <row r="899">
      <c r="L899" s="10"/>
    </row>
    <row r="900">
      <c r="L900" s="10"/>
    </row>
    <row r="901">
      <c r="L901" s="10"/>
    </row>
    <row r="902">
      <c r="L902" s="10"/>
    </row>
    <row r="903">
      <c r="L903" s="10"/>
    </row>
    <row r="904">
      <c r="L904" s="10"/>
    </row>
    <row r="905">
      <c r="L905" s="10"/>
    </row>
    <row r="906">
      <c r="L906" s="10"/>
    </row>
    <row r="907">
      <c r="L907" s="10"/>
    </row>
    <row r="908">
      <c r="L908" s="10"/>
    </row>
    <row r="909">
      <c r="L909" s="10"/>
    </row>
    <row r="910">
      <c r="L910" s="10"/>
    </row>
    <row r="911">
      <c r="L911" s="10"/>
    </row>
    <row r="912">
      <c r="L912" s="10"/>
    </row>
    <row r="913">
      <c r="L913" s="10"/>
    </row>
    <row r="914">
      <c r="L914" s="10"/>
    </row>
    <row r="915">
      <c r="L915" s="10"/>
    </row>
    <row r="916">
      <c r="L916" s="10"/>
    </row>
    <row r="917">
      <c r="L917" s="10"/>
    </row>
    <row r="918">
      <c r="L918" s="10"/>
    </row>
    <row r="919">
      <c r="L919" s="10"/>
    </row>
    <row r="920">
      <c r="L920" s="10"/>
    </row>
    <row r="921">
      <c r="L921" s="10"/>
    </row>
    <row r="922">
      <c r="L922" s="10"/>
    </row>
    <row r="923">
      <c r="L923" s="10"/>
    </row>
    <row r="924">
      <c r="L924" s="10"/>
    </row>
    <row r="925">
      <c r="L925" s="10"/>
    </row>
    <row r="926">
      <c r="L926" s="10"/>
    </row>
    <row r="927">
      <c r="L927" s="10"/>
    </row>
    <row r="928">
      <c r="L928" s="10"/>
    </row>
    <row r="929">
      <c r="L929" s="10"/>
    </row>
    <row r="930">
      <c r="L930" s="10"/>
    </row>
    <row r="931">
      <c r="L931" s="10"/>
    </row>
    <row r="932">
      <c r="L932" s="10"/>
    </row>
    <row r="933">
      <c r="L933" s="10"/>
    </row>
    <row r="934">
      <c r="L934" s="10"/>
    </row>
    <row r="935">
      <c r="L935" s="10"/>
    </row>
    <row r="936">
      <c r="L936" s="10"/>
    </row>
    <row r="937">
      <c r="L937" s="10"/>
    </row>
    <row r="938">
      <c r="L938" s="10"/>
    </row>
    <row r="939">
      <c r="L939" s="10"/>
    </row>
    <row r="940">
      <c r="L940" s="10"/>
    </row>
    <row r="941">
      <c r="L941" s="10"/>
    </row>
    <row r="942">
      <c r="L942" s="10"/>
    </row>
    <row r="943">
      <c r="L943" s="10"/>
    </row>
    <row r="944">
      <c r="L944" s="10"/>
    </row>
    <row r="945">
      <c r="L945" s="10"/>
    </row>
    <row r="946">
      <c r="L946" s="10"/>
    </row>
    <row r="947">
      <c r="L947" s="10"/>
    </row>
    <row r="948">
      <c r="L948" s="10"/>
    </row>
    <row r="949">
      <c r="L949" s="10"/>
    </row>
    <row r="950">
      <c r="L950" s="10"/>
    </row>
    <row r="951">
      <c r="L951" s="10"/>
    </row>
    <row r="952">
      <c r="L952" s="10"/>
    </row>
    <row r="953">
      <c r="L953" s="10"/>
    </row>
    <row r="954">
      <c r="L954" s="10"/>
    </row>
    <row r="955">
      <c r="L955" s="10"/>
    </row>
    <row r="956">
      <c r="L956" s="10"/>
    </row>
    <row r="957">
      <c r="L957" s="10"/>
    </row>
    <row r="958">
      <c r="L958" s="10"/>
    </row>
    <row r="959">
      <c r="L959" s="10"/>
    </row>
    <row r="960">
      <c r="L960" s="10"/>
    </row>
    <row r="961">
      <c r="L961" s="10"/>
    </row>
    <row r="962">
      <c r="L962" s="10"/>
    </row>
    <row r="963">
      <c r="L963" s="10"/>
    </row>
    <row r="964">
      <c r="L964" s="10"/>
    </row>
    <row r="965">
      <c r="L965" s="10"/>
    </row>
    <row r="966">
      <c r="L966" s="10"/>
    </row>
    <row r="967">
      <c r="L967" s="10"/>
    </row>
    <row r="968">
      <c r="L968" s="10"/>
    </row>
    <row r="969">
      <c r="L969" s="10"/>
    </row>
    <row r="970">
      <c r="L970" s="10"/>
    </row>
    <row r="971">
      <c r="L971" s="10"/>
    </row>
    <row r="972">
      <c r="L972" s="10"/>
    </row>
    <row r="973">
      <c r="L973" s="10"/>
    </row>
    <row r="974">
      <c r="L974" s="10"/>
    </row>
    <row r="975">
      <c r="L975" s="10"/>
    </row>
    <row r="976">
      <c r="L976" s="10"/>
    </row>
    <row r="977">
      <c r="L977" s="10"/>
    </row>
    <row r="978">
      <c r="L978" s="10"/>
    </row>
    <row r="979">
      <c r="L979" s="10"/>
    </row>
    <row r="980">
      <c r="L980" s="10"/>
    </row>
    <row r="981">
      <c r="L981" s="10"/>
    </row>
    <row r="982">
      <c r="L982" s="10"/>
    </row>
    <row r="983">
      <c r="L983" s="30"/>
    </row>
    <row r="984">
      <c r="L984" s="30"/>
    </row>
    <row r="985">
      <c r="L985" s="30"/>
    </row>
    <row r="986">
      <c r="L986" s="30"/>
    </row>
    <row r="987">
      <c r="L987" s="30"/>
    </row>
    <row r="988">
      <c r="L988" s="30"/>
    </row>
    <row r="989">
      <c r="L989" s="30"/>
    </row>
    <row r="990">
      <c r="L990" s="30"/>
    </row>
    <row r="991">
      <c r="L991" s="30"/>
    </row>
    <row r="992">
      <c r="L992" s="30"/>
    </row>
    <row r="993">
      <c r="L993" s="30"/>
    </row>
    <row r="994">
      <c r="L994" s="30"/>
    </row>
    <row r="995">
      <c r="L995" s="30"/>
    </row>
  </sheetData>
  <hyperlinks>
    <hyperlink r:id="rId1" ref="N2"/>
    <hyperlink r:id="rId2" ref="N3"/>
    <hyperlink r:id="rId3" ref="N4"/>
    <hyperlink r:id="rId4" ref="N5"/>
  </hyperlin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8.71"/>
    <col customWidth="1" min="3" max="4" width="31.57"/>
    <col customWidth="1" min="5" max="5" width="39.14"/>
    <col customWidth="1" min="10" max="10" width="128.29"/>
    <col customWidth="1" min="11" max="11" width="40.57"/>
    <col customWidth="1" min="12" max="12" width="44.0"/>
    <col customWidth="1" min="13" max="13" width="85.0"/>
    <col customWidth="1" min="14" max="14" width="48.57"/>
    <col customWidth="1" min="15" max="15" width="132.14"/>
    <col customWidth="1" min="16" max="16" width="21.57"/>
  </cols>
  <sheetData>
    <row r="1">
      <c r="A1" s="93" t="s">
        <v>405</v>
      </c>
      <c r="B1" s="93" t="s">
        <v>1</v>
      </c>
      <c r="C1" s="93" t="s">
        <v>406</v>
      </c>
      <c r="D1" s="93" t="s">
        <v>4</v>
      </c>
      <c r="E1" s="4" t="s">
        <v>6</v>
      </c>
      <c r="F1" s="5" t="s">
        <v>7</v>
      </c>
      <c r="G1" s="5" t="s">
        <v>12</v>
      </c>
      <c r="H1" s="5" t="s">
        <v>9</v>
      </c>
      <c r="I1" s="68" t="s">
        <v>10</v>
      </c>
      <c r="J1" s="73" t="s">
        <v>11</v>
      </c>
      <c r="K1" s="6" t="s">
        <v>12</v>
      </c>
      <c r="L1" s="74" t="s">
        <v>1967</v>
      </c>
      <c r="M1" s="8" t="s">
        <v>14</v>
      </c>
      <c r="N1" s="74" t="s">
        <v>1968</v>
      </c>
      <c r="O1" s="74" t="s">
        <v>1969</v>
      </c>
      <c r="P1" s="74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</row>
    <row r="2">
      <c r="A2" s="93">
        <v>1.0</v>
      </c>
      <c r="B2" s="93" t="s">
        <v>1970</v>
      </c>
      <c r="C2" s="93" t="s">
        <v>1971</v>
      </c>
      <c r="D2" s="93" t="str">
        <f t="shared" ref="D2:D428" si="1">PROPER(C2)</f>
        <v>Subhrodipto Basu Choudhury</v>
      </c>
      <c r="E2" s="93" t="s">
        <v>1972</v>
      </c>
      <c r="F2" s="73" t="s">
        <v>1973</v>
      </c>
      <c r="G2" s="73" t="s">
        <v>22</v>
      </c>
      <c r="H2" s="73">
        <v>2022.0</v>
      </c>
      <c r="I2" s="75" t="str">
        <f t="shared" ref="I2:I428" si="2">CONCATENATE(A2, F2, G2, H2)</f>
        <v>1TQPRT2022</v>
      </c>
      <c r="J2" s="54" t="s">
        <v>1974</v>
      </c>
      <c r="K2" s="5" t="s">
        <v>24</v>
      </c>
      <c r="L2" s="73" t="s">
        <v>1975</v>
      </c>
      <c r="M2" s="76" t="s">
        <v>1976</v>
      </c>
      <c r="N2" s="77" t="str">
        <f>HYPERLINK("https://drive.google.com/file/d/17jzbHJJjHm9lJy60dkB3j43uhZdL-NSw/view?usp=drivesdk","1TQPRT2022")</f>
        <v>1TQPRT2022</v>
      </c>
      <c r="O2" s="73" t="s">
        <v>500</v>
      </c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</row>
    <row r="3">
      <c r="A3" s="93">
        <v>2.0</v>
      </c>
      <c r="B3" s="93" t="s">
        <v>1970</v>
      </c>
      <c r="C3" s="93" t="s">
        <v>1977</v>
      </c>
      <c r="D3" s="93" t="str">
        <f t="shared" si="1"/>
        <v>Taniya Yadav</v>
      </c>
      <c r="E3" s="93" t="s">
        <v>1978</v>
      </c>
      <c r="F3" s="73" t="s">
        <v>1973</v>
      </c>
      <c r="G3" s="73" t="s">
        <v>22</v>
      </c>
      <c r="H3" s="73">
        <v>2022.0</v>
      </c>
      <c r="I3" s="75" t="str">
        <f t="shared" si="2"/>
        <v>2TQPRT2022</v>
      </c>
      <c r="J3" s="54" t="s">
        <v>1974</v>
      </c>
      <c r="K3" s="5" t="s">
        <v>24</v>
      </c>
      <c r="L3" s="73" t="s">
        <v>1979</v>
      </c>
      <c r="M3" s="76" t="s">
        <v>1980</v>
      </c>
      <c r="N3" s="77" t="str">
        <f>HYPERLINK("https://drive.google.com/file/d/1cbWT6uLt1qcx_-OBxeQbR4nAETGcH6vT/view?usp=drivesdk","2TQPRT2022")</f>
        <v>2TQPRT2022</v>
      </c>
      <c r="O3" s="73" t="s">
        <v>500</v>
      </c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</row>
    <row r="4">
      <c r="A4" s="93">
        <v>3.0</v>
      </c>
      <c r="B4" s="93" t="s">
        <v>1981</v>
      </c>
      <c r="C4" s="93" t="s">
        <v>1982</v>
      </c>
      <c r="D4" s="93" t="str">
        <f t="shared" si="1"/>
        <v>Vrinda Gupta</v>
      </c>
      <c r="E4" s="93" t="s">
        <v>1983</v>
      </c>
      <c r="F4" s="73" t="s">
        <v>1973</v>
      </c>
      <c r="G4" s="73" t="s">
        <v>22</v>
      </c>
      <c r="H4" s="73">
        <v>2022.0</v>
      </c>
      <c r="I4" s="75" t="str">
        <f t="shared" si="2"/>
        <v>3TQPRT2022</v>
      </c>
      <c r="J4" s="54" t="s">
        <v>1974</v>
      </c>
      <c r="K4" s="5" t="s">
        <v>24</v>
      </c>
      <c r="L4" s="73" t="s">
        <v>1984</v>
      </c>
      <c r="M4" s="76" t="s">
        <v>1985</v>
      </c>
      <c r="N4" s="77" t="str">
        <f>HYPERLINK("https://drive.google.com/file/d/11lMf5FWi2smXFIyeyi8M_95rykkCfnIt/view?usp=drivesdk","3TQPRT2022")</f>
        <v>3TQPRT2022</v>
      </c>
      <c r="O4" s="73" t="s">
        <v>500</v>
      </c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</row>
    <row r="5">
      <c r="A5" s="93">
        <v>4.0</v>
      </c>
      <c r="B5" s="93" t="s">
        <v>1981</v>
      </c>
      <c r="C5" s="93" t="s">
        <v>1986</v>
      </c>
      <c r="D5" s="93" t="str">
        <f t="shared" si="1"/>
        <v>Naveen Mishra</v>
      </c>
      <c r="E5" s="93" t="s">
        <v>1987</v>
      </c>
      <c r="F5" s="73" t="s">
        <v>1973</v>
      </c>
      <c r="G5" s="73" t="s">
        <v>22</v>
      </c>
      <c r="H5" s="73">
        <v>2022.0</v>
      </c>
      <c r="I5" s="75" t="str">
        <f t="shared" si="2"/>
        <v>4TQPRT2022</v>
      </c>
      <c r="J5" s="54" t="s">
        <v>1974</v>
      </c>
      <c r="K5" s="5" t="s">
        <v>24</v>
      </c>
      <c r="L5" s="73" t="s">
        <v>1988</v>
      </c>
      <c r="M5" s="76" t="s">
        <v>1989</v>
      </c>
      <c r="N5" s="77" t="str">
        <f>HYPERLINK("https://drive.google.com/file/d/1YIa55PBbcYwVrDyv43dz_Xvhr8D9Ie1Q/view?usp=drivesdk","4TQPRT2022")</f>
        <v>4TQPRT2022</v>
      </c>
      <c r="O5" s="73" t="s">
        <v>500</v>
      </c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</row>
    <row r="6">
      <c r="A6" s="93">
        <v>5.0</v>
      </c>
      <c r="B6" s="93" t="s">
        <v>1990</v>
      </c>
      <c r="C6" s="93" t="s">
        <v>1991</v>
      </c>
      <c r="D6" s="93" t="str">
        <f t="shared" si="1"/>
        <v>Pratyush Goel</v>
      </c>
      <c r="E6" s="93" t="s">
        <v>1992</v>
      </c>
      <c r="F6" s="73" t="s">
        <v>1973</v>
      </c>
      <c r="G6" s="73" t="s">
        <v>22</v>
      </c>
      <c r="H6" s="73">
        <v>2022.0</v>
      </c>
      <c r="I6" s="75" t="str">
        <f t="shared" si="2"/>
        <v>5TQPRT2022</v>
      </c>
      <c r="J6" s="54" t="s">
        <v>1974</v>
      </c>
      <c r="K6" s="5" t="s">
        <v>24</v>
      </c>
      <c r="L6" s="73" t="s">
        <v>1993</v>
      </c>
      <c r="M6" s="76" t="s">
        <v>1994</v>
      </c>
      <c r="N6" s="77" t="str">
        <f>HYPERLINK("https://drive.google.com/file/d/1N_SScfm_NC0TKneBKL4Ko7pFcCvBYqp1/view?usp=drivesdk","5TQPRT2022")</f>
        <v>5TQPRT2022</v>
      </c>
      <c r="O6" s="73" t="s">
        <v>500</v>
      </c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</row>
    <row r="7">
      <c r="A7" s="93">
        <v>6.0</v>
      </c>
      <c r="B7" s="93" t="s">
        <v>1990</v>
      </c>
      <c r="C7" s="93" t="s">
        <v>1995</v>
      </c>
      <c r="D7" s="93" t="str">
        <f t="shared" si="1"/>
        <v>Jyotesh Singh</v>
      </c>
      <c r="E7" s="93" t="s">
        <v>1996</v>
      </c>
      <c r="F7" s="73" t="s">
        <v>1973</v>
      </c>
      <c r="G7" s="73" t="s">
        <v>22</v>
      </c>
      <c r="H7" s="73">
        <v>2022.0</v>
      </c>
      <c r="I7" s="75" t="str">
        <f t="shared" si="2"/>
        <v>6TQPRT2022</v>
      </c>
      <c r="J7" s="54" t="s">
        <v>1974</v>
      </c>
      <c r="K7" s="5" t="s">
        <v>24</v>
      </c>
      <c r="L7" s="73" t="s">
        <v>1997</v>
      </c>
      <c r="M7" s="76" t="s">
        <v>1998</v>
      </c>
      <c r="N7" s="77" t="str">
        <f>HYPERLINK("https://drive.google.com/file/d/15dCjIg1Ljuq8w963VNiFQJoHIAa0EDk_/view?usp=drivesdk","6TQPRT2022")</f>
        <v>6TQPRT2022</v>
      </c>
      <c r="O7" s="73" t="s">
        <v>527</v>
      </c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</row>
    <row r="8">
      <c r="A8" s="93">
        <v>7.0</v>
      </c>
      <c r="B8" s="93" t="s">
        <v>1999</v>
      </c>
      <c r="C8" s="93" t="s">
        <v>2000</v>
      </c>
      <c r="D8" s="93" t="str">
        <f t="shared" si="1"/>
        <v>Anjita Jessica Castelino</v>
      </c>
      <c r="E8" s="93" t="s">
        <v>2001</v>
      </c>
      <c r="F8" s="73" t="s">
        <v>1973</v>
      </c>
      <c r="G8" s="73" t="s">
        <v>22</v>
      </c>
      <c r="H8" s="73">
        <v>2022.0</v>
      </c>
      <c r="I8" s="75" t="str">
        <f t="shared" si="2"/>
        <v>7TQPRT2022</v>
      </c>
      <c r="J8" s="54" t="s">
        <v>1974</v>
      </c>
      <c r="K8" s="5" t="s">
        <v>24</v>
      </c>
      <c r="L8" s="73" t="s">
        <v>2002</v>
      </c>
      <c r="M8" s="76" t="s">
        <v>2003</v>
      </c>
      <c r="N8" s="77" t="str">
        <f>HYPERLINK("https://drive.google.com/file/d/15vvN9EWxJf_8QCO_5Uxf501y2F-fujIk/view?usp=drivesdk","7TQPRT2022")</f>
        <v>7TQPRT2022</v>
      </c>
      <c r="O8" s="73" t="s">
        <v>527</v>
      </c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</row>
    <row r="9">
      <c r="A9" s="93">
        <v>8.0</v>
      </c>
      <c r="B9" s="93" t="s">
        <v>1999</v>
      </c>
      <c r="C9" s="93" t="s">
        <v>2004</v>
      </c>
      <c r="D9" s="93" t="str">
        <f t="shared" si="1"/>
        <v>Jovina Jacinta Castelino</v>
      </c>
      <c r="E9" s="93" t="s">
        <v>2005</v>
      </c>
      <c r="F9" s="73" t="s">
        <v>1973</v>
      </c>
      <c r="G9" s="73" t="s">
        <v>22</v>
      </c>
      <c r="H9" s="73">
        <v>2022.0</v>
      </c>
      <c r="I9" s="75" t="str">
        <f t="shared" si="2"/>
        <v>8TQPRT2022</v>
      </c>
      <c r="J9" s="54" t="s">
        <v>1974</v>
      </c>
      <c r="K9" s="5" t="s">
        <v>24</v>
      </c>
      <c r="L9" s="73" t="s">
        <v>2006</v>
      </c>
      <c r="M9" s="76" t="s">
        <v>2007</v>
      </c>
      <c r="N9" s="77" t="str">
        <f>HYPERLINK("https://drive.google.com/file/d/13OMCpZ5qziJkyESaj8TL7GEW-1FiGXx3/view?usp=drivesdk","8TQPRT2022")</f>
        <v>8TQPRT2022</v>
      </c>
      <c r="O9" s="73" t="s">
        <v>527</v>
      </c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</row>
    <row r="10">
      <c r="A10" s="93">
        <v>9.0</v>
      </c>
      <c r="B10" s="93" t="s">
        <v>2008</v>
      </c>
      <c r="C10" s="93" t="s">
        <v>2009</v>
      </c>
      <c r="D10" s="93" t="str">
        <f t="shared" si="1"/>
        <v>Vishal Gupta</v>
      </c>
      <c r="E10" s="93" t="s">
        <v>2010</v>
      </c>
      <c r="F10" s="73" t="s">
        <v>1973</v>
      </c>
      <c r="G10" s="73" t="s">
        <v>22</v>
      </c>
      <c r="H10" s="73">
        <v>2022.0</v>
      </c>
      <c r="I10" s="75" t="str">
        <f t="shared" si="2"/>
        <v>9TQPRT2022</v>
      </c>
      <c r="J10" s="54" t="s">
        <v>1974</v>
      </c>
      <c r="K10" s="5" t="s">
        <v>24</v>
      </c>
      <c r="L10" s="73" t="s">
        <v>2011</v>
      </c>
      <c r="M10" s="76" t="s">
        <v>2012</v>
      </c>
      <c r="N10" s="77" t="str">
        <f>HYPERLINK("https://drive.google.com/file/d/1fqH5evgAx3GI9decXDA0Oj_DQUHSbX9t/view?usp=drivesdk","9TQPRT2022")</f>
        <v>9TQPRT2022</v>
      </c>
      <c r="O10" s="73" t="s">
        <v>527</v>
      </c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</row>
    <row r="11">
      <c r="A11" s="93">
        <v>10.0</v>
      </c>
      <c r="B11" s="93" t="s">
        <v>2008</v>
      </c>
      <c r="C11" s="93" t="s">
        <v>2013</v>
      </c>
      <c r="D11" s="93" t="str">
        <f t="shared" si="1"/>
        <v>Ayush Sisodia</v>
      </c>
      <c r="E11" s="93" t="s">
        <v>2014</v>
      </c>
      <c r="F11" s="73" t="s">
        <v>1973</v>
      </c>
      <c r="G11" s="73" t="s">
        <v>22</v>
      </c>
      <c r="H11" s="73">
        <v>2022.0</v>
      </c>
      <c r="I11" s="75" t="str">
        <f t="shared" si="2"/>
        <v>10TQPRT2022</v>
      </c>
      <c r="J11" s="54" t="s">
        <v>1974</v>
      </c>
      <c r="K11" s="5" t="s">
        <v>24</v>
      </c>
      <c r="L11" s="73" t="s">
        <v>2015</v>
      </c>
      <c r="M11" s="76" t="s">
        <v>2016</v>
      </c>
      <c r="N11" s="77" t="str">
        <f>HYPERLINK("https://drive.google.com/file/d/1xQKq3PIbU9RfyTBovyRM8Q0eNI6le3HM/view?usp=drivesdk","10TQPRT2022")</f>
        <v>10TQPRT2022</v>
      </c>
      <c r="O11" s="73" t="s">
        <v>527</v>
      </c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</row>
    <row r="12">
      <c r="A12" s="93">
        <v>11.0</v>
      </c>
      <c r="B12" s="93" t="s">
        <v>2017</v>
      </c>
      <c r="C12" s="93" t="s">
        <v>2018</v>
      </c>
      <c r="D12" s="93" t="str">
        <f t="shared" si="1"/>
        <v>Shubham Birle</v>
      </c>
      <c r="E12" s="93" t="s">
        <v>2019</v>
      </c>
      <c r="F12" s="73" t="s">
        <v>1973</v>
      </c>
      <c r="G12" s="73" t="s">
        <v>22</v>
      </c>
      <c r="H12" s="73">
        <v>2022.0</v>
      </c>
      <c r="I12" s="75" t="str">
        <f t="shared" si="2"/>
        <v>11TQPRT2022</v>
      </c>
      <c r="J12" s="54" t="s">
        <v>1974</v>
      </c>
      <c r="K12" s="5" t="s">
        <v>24</v>
      </c>
      <c r="L12" s="73" t="s">
        <v>2020</v>
      </c>
      <c r="M12" s="76" t="s">
        <v>2021</v>
      </c>
      <c r="N12" s="77" t="str">
        <f>HYPERLINK("https://drive.google.com/file/d/1V1i15mGsLaSQ0KgBC1PXlGLvKAGySaTL/view?usp=drivesdk","11TQPRT2022")</f>
        <v>11TQPRT2022</v>
      </c>
      <c r="O12" s="73" t="s">
        <v>527</v>
      </c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</row>
    <row r="13">
      <c r="A13" s="93">
        <v>12.0</v>
      </c>
      <c r="B13" s="93" t="s">
        <v>2017</v>
      </c>
      <c r="C13" s="93" t="s">
        <v>2022</v>
      </c>
      <c r="D13" s="93" t="str">
        <f t="shared" si="1"/>
        <v>Sachin Mulewa</v>
      </c>
      <c r="E13" s="93" t="s">
        <v>2023</v>
      </c>
      <c r="F13" s="73" t="s">
        <v>1973</v>
      </c>
      <c r="G13" s="73" t="s">
        <v>22</v>
      </c>
      <c r="H13" s="73">
        <v>2022.0</v>
      </c>
      <c r="I13" s="75" t="str">
        <f t="shared" si="2"/>
        <v>12TQPRT2022</v>
      </c>
      <c r="J13" s="54" t="s">
        <v>1974</v>
      </c>
      <c r="K13" s="5" t="s">
        <v>24</v>
      </c>
      <c r="L13" s="73" t="s">
        <v>2024</v>
      </c>
      <c r="M13" s="76" t="s">
        <v>2025</v>
      </c>
      <c r="N13" s="77" t="str">
        <f>HYPERLINK("https://drive.google.com/file/d/15Twyuzqte7FVKDP4IoLUf3upuGPx7U0t/view?usp=drivesdk","12TQPRT2022")</f>
        <v>12TQPRT2022</v>
      </c>
      <c r="O13" s="73" t="s">
        <v>555</v>
      </c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</row>
    <row r="14">
      <c r="A14" s="93">
        <v>13.0</v>
      </c>
      <c r="B14" s="93" t="s">
        <v>2026</v>
      </c>
      <c r="C14" s="93" t="s">
        <v>2027</v>
      </c>
      <c r="D14" s="93" t="str">
        <f t="shared" si="1"/>
        <v>Soumyosree Chatterjee</v>
      </c>
      <c r="E14" s="93" t="s">
        <v>2028</v>
      </c>
      <c r="F14" s="73" t="s">
        <v>1973</v>
      </c>
      <c r="G14" s="73" t="s">
        <v>22</v>
      </c>
      <c r="H14" s="73">
        <v>2022.0</v>
      </c>
      <c r="I14" s="75" t="str">
        <f t="shared" si="2"/>
        <v>13TQPRT2022</v>
      </c>
      <c r="J14" s="54" t="s">
        <v>1974</v>
      </c>
      <c r="K14" s="5" t="s">
        <v>24</v>
      </c>
      <c r="L14" s="73" t="s">
        <v>2029</v>
      </c>
      <c r="M14" s="76" t="s">
        <v>2030</v>
      </c>
      <c r="N14" s="77" t="str">
        <f>HYPERLINK("https://drive.google.com/file/d/1mZFcF2J6jK8kRVAGnLQ7OHoW1YrNdTc0/view?usp=drivesdk","13TQPRT2022")</f>
        <v>13TQPRT2022</v>
      </c>
      <c r="O14" s="73" t="s">
        <v>555</v>
      </c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</row>
    <row r="15">
      <c r="A15" s="93">
        <v>14.0</v>
      </c>
      <c r="B15" s="93" t="s">
        <v>2026</v>
      </c>
      <c r="C15" s="93" t="s">
        <v>2031</v>
      </c>
      <c r="D15" s="93" t="str">
        <f t="shared" si="1"/>
        <v>Sonu</v>
      </c>
      <c r="E15" s="93" t="s">
        <v>2032</v>
      </c>
      <c r="F15" s="73" t="s">
        <v>1973</v>
      </c>
      <c r="G15" s="73" t="s">
        <v>22</v>
      </c>
      <c r="H15" s="73">
        <v>2022.0</v>
      </c>
      <c r="I15" s="75" t="str">
        <f t="shared" si="2"/>
        <v>14TQPRT2022</v>
      </c>
      <c r="J15" s="54" t="s">
        <v>1974</v>
      </c>
      <c r="K15" s="5" t="s">
        <v>24</v>
      </c>
      <c r="L15" s="73" t="s">
        <v>2033</v>
      </c>
      <c r="M15" s="76" t="s">
        <v>2034</v>
      </c>
      <c r="N15" s="77" t="str">
        <f>HYPERLINK("https://drive.google.com/file/d/18IuISFleGVn1MIjhxU5Xx8iVj2FnaBri/view?usp=drivesdk","14TQPRT2022")</f>
        <v>14TQPRT2022</v>
      </c>
      <c r="O15" s="73" t="s">
        <v>555</v>
      </c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</row>
    <row r="16">
      <c r="A16" s="93">
        <v>15.0</v>
      </c>
      <c r="B16" s="93" t="s">
        <v>2035</v>
      </c>
      <c r="C16" s="93" t="s">
        <v>2035</v>
      </c>
      <c r="D16" s="93" t="str">
        <f t="shared" si="1"/>
        <v>Aneesh Mohanty</v>
      </c>
      <c r="E16" s="93" t="s">
        <v>2036</v>
      </c>
      <c r="F16" s="73" t="s">
        <v>1973</v>
      </c>
      <c r="G16" s="73" t="s">
        <v>22</v>
      </c>
      <c r="H16" s="73">
        <v>2022.0</v>
      </c>
      <c r="I16" s="75" t="str">
        <f t="shared" si="2"/>
        <v>15TQPRT2022</v>
      </c>
      <c r="J16" s="54" t="s">
        <v>1974</v>
      </c>
      <c r="K16" s="5" t="s">
        <v>24</v>
      </c>
      <c r="L16" s="73" t="s">
        <v>2037</v>
      </c>
      <c r="M16" s="76" t="s">
        <v>2038</v>
      </c>
      <c r="N16" s="77" t="str">
        <f>HYPERLINK("https://drive.google.com/file/d/1_J-BT7GezIEwLeQlGei_UqTmE0cFBeA5/view?usp=drivesdk","15TQPRT2022")</f>
        <v>15TQPRT2022</v>
      </c>
      <c r="O16" s="73" t="s">
        <v>555</v>
      </c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</row>
    <row r="17">
      <c r="A17" s="93">
        <v>16.0</v>
      </c>
      <c r="B17" s="93" t="s">
        <v>2035</v>
      </c>
      <c r="C17" s="93" t="s">
        <v>2039</v>
      </c>
      <c r="D17" s="93" t="str">
        <f t="shared" si="1"/>
        <v>Ashutosh Sethu</v>
      </c>
      <c r="E17" s="93" t="s">
        <v>2040</v>
      </c>
      <c r="F17" s="73" t="s">
        <v>1973</v>
      </c>
      <c r="G17" s="73" t="s">
        <v>22</v>
      </c>
      <c r="H17" s="73">
        <v>2022.0</v>
      </c>
      <c r="I17" s="75" t="str">
        <f t="shared" si="2"/>
        <v>16TQPRT2022</v>
      </c>
      <c r="J17" s="54" t="s">
        <v>1974</v>
      </c>
      <c r="K17" s="5" t="s">
        <v>24</v>
      </c>
      <c r="L17" s="73" t="s">
        <v>2041</v>
      </c>
      <c r="M17" s="76" t="s">
        <v>2042</v>
      </c>
      <c r="N17" s="77" t="str">
        <f>HYPERLINK("https://drive.google.com/file/d/1Kn079JqmPeTj2WQfvxqLFi45tK79f9Lk/view?usp=drivesdk","16TQPRT2022")</f>
        <v>16TQPRT2022</v>
      </c>
      <c r="O17" s="73" t="s">
        <v>555</v>
      </c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</row>
    <row r="18">
      <c r="A18" s="93">
        <v>17.0</v>
      </c>
      <c r="B18" s="93" t="s">
        <v>2043</v>
      </c>
      <c r="C18" s="93" t="s">
        <v>963</v>
      </c>
      <c r="D18" s="93" t="str">
        <f t="shared" si="1"/>
        <v>Teja Duddupudi</v>
      </c>
      <c r="E18" s="93" t="s">
        <v>964</v>
      </c>
      <c r="F18" s="73" t="s">
        <v>1973</v>
      </c>
      <c r="G18" s="73" t="s">
        <v>22</v>
      </c>
      <c r="H18" s="73">
        <v>2022.0</v>
      </c>
      <c r="I18" s="75" t="str">
        <f t="shared" si="2"/>
        <v>17TQPRT2022</v>
      </c>
      <c r="J18" s="54" t="s">
        <v>1974</v>
      </c>
      <c r="K18" s="5" t="s">
        <v>24</v>
      </c>
      <c r="L18" s="73" t="s">
        <v>2044</v>
      </c>
      <c r="M18" s="76" t="s">
        <v>2045</v>
      </c>
      <c r="N18" s="77" t="str">
        <f>HYPERLINK("https://drive.google.com/file/d/1RVqUQxwlSvic3EC0-Q6XUJFnvk171MTj/view?usp=drivesdk","17TQPRT2022")</f>
        <v>17TQPRT2022</v>
      </c>
      <c r="O18" s="73" t="s">
        <v>555</v>
      </c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</row>
    <row r="19">
      <c r="A19" s="93">
        <v>18.0</v>
      </c>
      <c r="B19" s="93" t="s">
        <v>2043</v>
      </c>
      <c r="C19" s="93" t="s">
        <v>2046</v>
      </c>
      <c r="D19" s="93" t="str">
        <f t="shared" si="1"/>
        <v>Hanamant Kori</v>
      </c>
      <c r="E19" s="93" t="s">
        <v>2047</v>
      </c>
      <c r="F19" s="73" t="s">
        <v>1973</v>
      </c>
      <c r="G19" s="73" t="s">
        <v>22</v>
      </c>
      <c r="H19" s="73">
        <v>2022.0</v>
      </c>
      <c r="I19" s="75" t="str">
        <f t="shared" si="2"/>
        <v>18TQPRT2022</v>
      </c>
      <c r="J19" s="54" t="s">
        <v>1974</v>
      </c>
      <c r="K19" s="5" t="s">
        <v>24</v>
      </c>
      <c r="L19" s="73" t="s">
        <v>2048</v>
      </c>
      <c r="M19" s="76" t="s">
        <v>2049</v>
      </c>
      <c r="N19" s="77" t="str">
        <f>HYPERLINK("https://drive.google.com/file/d/1nb2uPNhirQhfR4sE_fL6S3NXmuNHr7ZU/view?usp=drivesdk","18TQPRT2022")</f>
        <v>18TQPRT2022</v>
      </c>
      <c r="O19" s="73" t="s">
        <v>555</v>
      </c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</row>
    <row r="20">
      <c r="A20" s="93">
        <v>19.0</v>
      </c>
      <c r="B20" s="93" t="s">
        <v>2050</v>
      </c>
      <c r="C20" s="93" t="s">
        <v>2051</v>
      </c>
      <c r="D20" s="93" t="str">
        <f t="shared" si="1"/>
        <v>Bittu Pandey</v>
      </c>
      <c r="E20" s="93" t="s">
        <v>2052</v>
      </c>
      <c r="F20" s="73" t="s">
        <v>1973</v>
      </c>
      <c r="G20" s="73" t="s">
        <v>22</v>
      </c>
      <c r="H20" s="73">
        <v>2022.0</v>
      </c>
      <c r="I20" s="75" t="str">
        <f t="shared" si="2"/>
        <v>19TQPRT2022</v>
      </c>
      <c r="J20" s="54" t="s">
        <v>1974</v>
      </c>
      <c r="K20" s="5" t="s">
        <v>24</v>
      </c>
      <c r="L20" s="73" t="s">
        <v>2053</v>
      </c>
      <c r="M20" s="76" t="s">
        <v>2054</v>
      </c>
      <c r="N20" s="77" t="str">
        <f>HYPERLINK("https://drive.google.com/file/d/1L6PobQjZ-McoXhJii2qpuO8ku5ca_UwZ/view?usp=drivesdk","19TQPRT2022")</f>
        <v>19TQPRT2022</v>
      </c>
      <c r="O20" s="73" t="s">
        <v>564</v>
      </c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</row>
    <row r="21">
      <c r="A21" s="93">
        <v>20.0</v>
      </c>
      <c r="B21" s="93" t="s">
        <v>2050</v>
      </c>
      <c r="C21" s="93" t="s">
        <v>2055</v>
      </c>
      <c r="D21" s="93" t="str">
        <f t="shared" si="1"/>
        <v>Sudam Kumar</v>
      </c>
      <c r="E21" s="93" t="s">
        <v>2056</v>
      </c>
      <c r="F21" s="73" t="s">
        <v>1973</v>
      </c>
      <c r="G21" s="73" t="s">
        <v>22</v>
      </c>
      <c r="H21" s="73">
        <v>2022.0</v>
      </c>
      <c r="I21" s="75" t="str">
        <f t="shared" si="2"/>
        <v>20TQPRT2022</v>
      </c>
      <c r="J21" s="54" t="s">
        <v>1974</v>
      </c>
      <c r="K21" s="5" t="s">
        <v>24</v>
      </c>
      <c r="L21" s="73" t="s">
        <v>2057</v>
      </c>
      <c r="M21" s="76" t="s">
        <v>2058</v>
      </c>
      <c r="N21" s="77" t="str">
        <f>HYPERLINK("https://drive.google.com/file/d/1HuAUB-ubH8EYVGJ1wvSYi7HoiqlzhFi7/view?usp=drivesdk","20TQPRT2022")</f>
        <v>20TQPRT2022</v>
      </c>
      <c r="O21" s="73" t="s">
        <v>564</v>
      </c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</row>
    <row r="22">
      <c r="A22" s="93">
        <v>21.0</v>
      </c>
      <c r="B22" s="93" t="s">
        <v>2059</v>
      </c>
      <c r="C22" s="93" t="s">
        <v>2060</v>
      </c>
      <c r="D22" s="93" t="str">
        <f t="shared" si="1"/>
        <v>Namitha R</v>
      </c>
      <c r="E22" s="93" t="s">
        <v>2061</v>
      </c>
      <c r="F22" s="73" t="s">
        <v>1973</v>
      </c>
      <c r="G22" s="73" t="s">
        <v>22</v>
      </c>
      <c r="H22" s="73">
        <v>2022.0</v>
      </c>
      <c r="I22" s="75" t="str">
        <f t="shared" si="2"/>
        <v>21TQPRT2022</v>
      </c>
      <c r="J22" s="54" t="s">
        <v>1974</v>
      </c>
      <c r="K22" s="5" t="s">
        <v>24</v>
      </c>
      <c r="L22" s="73" t="s">
        <v>2062</v>
      </c>
      <c r="M22" s="76" t="s">
        <v>2063</v>
      </c>
      <c r="N22" s="77" t="str">
        <f>HYPERLINK("https://drive.google.com/file/d/1lsttugA_Lys2xrWlxE3nh8zt3CmxKNSA/view?usp=drivesdk","21TQPRT2022")</f>
        <v>21TQPRT2022</v>
      </c>
      <c r="O22" s="73" t="s">
        <v>564</v>
      </c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</row>
    <row r="23">
      <c r="A23" s="93">
        <v>22.0</v>
      </c>
      <c r="B23" s="93" t="s">
        <v>2059</v>
      </c>
      <c r="C23" s="93" t="s">
        <v>2064</v>
      </c>
      <c r="D23" s="93" t="str">
        <f t="shared" si="1"/>
        <v>Sri Saashwauth N</v>
      </c>
      <c r="E23" s="93" t="s">
        <v>2065</v>
      </c>
      <c r="F23" s="73" t="s">
        <v>1973</v>
      </c>
      <c r="G23" s="73" t="s">
        <v>22</v>
      </c>
      <c r="H23" s="73">
        <v>2022.0</v>
      </c>
      <c r="I23" s="75" t="str">
        <f t="shared" si="2"/>
        <v>22TQPRT2022</v>
      </c>
      <c r="J23" s="54" t="s">
        <v>1974</v>
      </c>
      <c r="K23" s="5" t="s">
        <v>24</v>
      </c>
      <c r="L23" s="73" t="s">
        <v>2066</v>
      </c>
      <c r="M23" s="76" t="s">
        <v>2067</v>
      </c>
      <c r="N23" s="77" t="str">
        <f>HYPERLINK("https://drive.google.com/file/d/1xNTx4mLsy_5QTX0BD2BVH6AHZYceqI5a/view?usp=drivesdk","22TQPRT2022")</f>
        <v>22TQPRT2022</v>
      </c>
      <c r="O23" s="73" t="s">
        <v>564</v>
      </c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</row>
    <row r="24">
      <c r="A24" s="93">
        <v>23.0</v>
      </c>
      <c r="B24" s="93" t="s">
        <v>2068</v>
      </c>
      <c r="C24" s="93" t="s">
        <v>2069</v>
      </c>
      <c r="D24" s="93" t="str">
        <f t="shared" si="1"/>
        <v>Sahaj Jain</v>
      </c>
      <c r="E24" s="93" t="s">
        <v>2070</v>
      </c>
      <c r="F24" s="73" t="s">
        <v>1973</v>
      </c>
      <c r="G24" s="73" t="s">
        <v>22</v>
      </c>
      <c r="H24" s="73">
        <v>2022.0</v>
      </c>
      <c r="I24" s="75" t="str">
        <f t="shared" si="2"/>
        <v>23TQPRT2022</v>
      </c>
      <c r="J24" s="54" t="s">
        <v>1974</v>
      </c>
      <c r="K24" s="5" t="s">
        <v>24</v>
      </c>
      <c r="L24" s="73" t="s">
        <v>2071</v>
      </c>
      <c r="M24" s="76" t="s">
        <v>2072</v>
      </c>
      <c r="N24" s="77" t="str">
        <f>HYPERLINK("https://drive.google.com/file/d/1H1lRFAiryJwYyASaSml6_ENHOfH4M3ex/view?usp=drivesdk","23TQPRT2022")</f>
        <v>23TQPRT2022</v>
      </c>
      <c r="O24" s="73" t="s">
        <v>564</v>
      </c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</row>
    <row r="25">
      <c r="A25" s="93">
        <v>24.0</v>
      </c>
      <c r="B25" s="93" t="s">
        <v>2068</v>
      </c>
      <c r="C25" s="93" t="s">
        <v>2073</v>
      </c>
      <c r="D25" s="93" t="str">
        <f t="shared" si="1"/>
        <v>Saanidhya Sharma</v>
      </c>
      <c r="E25" s="93" t="s">
        <v>2074</v>
      </c>
      <c r="F25" s="73" t="s">
        <v>1973</v>
      </c>
      <c r="G25" s="73" t="s">
        <v>22</v>
      </c>
      <c r="H25" s="73">
        <v>2022.0</v>
      </c>
      <c r="I25" s="75" t="str">
        <f t="shared" si="2"/>
        <v>24TQPRT2022</v>
      </c>
      <c r="J25" s="54" t="s">
        <v>1974</v>
      </c>
      <c r="K25" s="5" t="s">
        <v>24</v>
      </c>
      <c r="L25" s="73" t="s">
        <v>2075</v>
      </c>
      <c r="M25" s="76" t="s">
        <v>2076</v>
      </c>
      <c r="N25" s="77" t="str">
        <f>HYPERLINK("https://drive.google.com/file/d/1XGdHZdcM2TOzpUzlUWxLCZhKtJH9H7jf/view?usp=drivesdk","24TQPRT2022")</f>
        <v>24TQPRT2022</v>
      </c>
      <c r="O25" s="73" t="s">
        <v>564</v>
      </c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</row>
    <row r="26">
      <c r="A26" s="93">
        <v>25.0</v>
      </c>
      <c r="B26" s="93" t="s">
        <v>2077</v>
      </c>
      <c r="C26" s="93" t="s">
        <v>2077</v>
      </c>
      <c r="D26" s="93" t="str">
        <f t="shared" si="1"/>
        <v>Ashwin Ak</v>
      </c>
      <c r="E26" s="93" t="s">
        <v>2078</v>
      </c>
      <c r="F26" s="73" t="s">
        <v>1973</v>
      </c>
      <c r="G26" s="73" t="s">
        <v>22</v>
      </c>
      <c r="H26" s="73">
        <v>2022.0</v>
      </c>
      <c r="I26" s="75" t="str">
        <f t="shared" si="2"/>
        <v>25TQPRT2022</v>
      </c>
      <c r="J26" s="54" t="s">
        <v>1974</v>
      </c>
      <c r="K26" s="5" t="s">
        <v>24</v>
      </c>
      <c r="L26" s="73" t="s">
        <v>2079</v>
      </c>
      <c r="M26" s="76" t="s">
        <v>2080</v>
      </c>
      <c r="N26" s="77" t="str">
        <f>HYPERLINK("https://drive.google.com/file/d/1yhRmvZrtGnNr2_fftAVhCcftJGd3B_ju/view?usp=drivesdk","25TQPRT2022")</f>
        <v>25TQPRT2022</v>
      </c>
      <c r="O26" s="73" t="s">
        <v>591</v>
      </c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</row>
    <row r="27">
      <c r="A27" s="93">
        <v>26.0</v>
      </c>
      <c r="B27" s="93" t="s">
        <v>2077</v>
      </c>
      <c r="C27" s="93" t="s">
        <v>2081</v>
      </c>
      <c r="D27" s="93" t="str">
        <f t="shared" si="1"/>
        <v>Vishal Pranau</v>
      </c>
      <c r="E27" s="93" t="s">
        <v>2082</v>
      </c>
      <c r="F27" s="73" t="s">
        <v>1973</v>
      </c>
      <c r="G27" s="73" t="s">
        <v>22</v>
      </c>
      <c r="H27" s="73">
        <v>2022.0</v>
      </c>
      <c r="I27" s="75" t="str">
        <f t="shared" si="2"/>
        <v>26TQPRT2022</v>
      </c>
      <c r="J27" s="54" t="s">
        <v>1974</v>
      </c>
      <c r="K27" s="5" t="s">
        <v>24</v>
      </c>
      <c r="L27" s="73" t="s">
        <v>2083</v>
      </c>
      <c r="M27" s="76" t="s">
        <v>2084</v>
      </c>
      <c r="N27" s="77" t="str">
        <f>HYPERLINK("https://drive.google.com/file/d/1FJRnIUanVHl9LkOJVvYjO0Hb0-NmQHlS/view?usp=drivesdk","26TQPRT2022")</f>
        <v>26TQPRT2022</v>
      </c>
      <c r="O27" s="73" t="s">
        <v>591</v>
      </c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</row>
    <row r="28">
      <c r="A28" s="93">
        <v>27.0</v>
      </c>
      <c r="B28" s="93" t="s">
        <v>2085</v>
      </c>
      <c r="C28" s="93" t="s">
        <v>2086</v>
      </c>
      <c r="D28" s="93" t="str">
        <f t="shared" si="1"/>
        <v>Alaguabarna</v>
      </c>
      <c r="E28" s="93" t="s">
        <v>2087</v>
      </c>
      <c r="F28" s="73" t="s">
        <v>1973</v>
      </c>
      <c r="G28" s="73" t="s">
        <v>22</v>
      </c>
      <c r="H28" s="73">
        <v>2022.0</v>
      </c>
      <c r="I28" s="75" t="str">
        <f t="shared" si="2"/>
        <v>27TQPRT2022</v>
      </c>
      <c r="J28" s="54" t="s">
        <v>1974</v>
      </c>
      <c r="K28" s="5" t="s">
        <v>24</v>
      </c>
      <c r="L28" s="73" t="s">
        <v>2088</v>
      </c>
      <c r="M28" s="76" t="s">
        <v>2089</v>
      </c>
      <c r="N28" s="77" t="str">
        <f>HYPERLINK("https://drive.google.com/file/d/1PfLwIJhcBmsYBDSO4oN0GIf-AUMH-Mf8/view?usp=drivesdk","27TQPRT2022")</f>
        <v>27TQPRT2022</v>
      </c>
      <c r="O28" s="73" t="s">
        <v>591</v>
      </c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</row>
    <row r="29">
      <c r="A29" s="93">
        <v>28.0</v>
      </c>
      <c r="B29" s="93" t="s">
        <v>2085</v>
      </c>
      <c r="C29" s="93" t="s">
        <v>2090</v>
      </c>
      <c r="D29" s="93" t="str">
        <f t="shared" si="1"/>
        <v>Bharath Kumar</v>
      </c>
      <c r="E29" s="93" t="s">
        <v>2091</v>
      </c>
      <c r="F29" s="73" t="s">
        <v>1973</v>
      </c>
      <c r="G29" s="73" t="s">
        <v>22</v>
      </c>
      <c r="H29" s="73">
        <v>2022.0</v>
      </c>
      <c r="I29" s="75" t="str">
        <f t="shared" si="2"/>
        <v>28TQPRT2022</v>
      </c>
      <c r="J29" s="54" t="s">
        <v>1974</v>
      </c>
      <c r="K29" s="5" t="s">
        <v>24</v>
      </c>
      <c r="L29" s="73" t="s">
        <v>2092</v>
      </c>
      <c r="M29" s="76" t="s">
        <v>2093</v>
      </c>
      <c r="N29" s="77" t="str">
        <f>HYPERLINK("https://drive.google.com/file/d/15XShRC6pFozJgkeHpzOerFZCr0LfN6yT/view?usp=drivesdk","28TQPRT2022")</f>
        <v>28TQPRT2022</v>
      </c>
      <c r="O29" s="73" t="s">
        <v>591</v>
      </c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</row>
    <row r="30">
      <c r="A30" s="93">
        <v>29.0</v>
      </c>
      <c r="B30" s="93" t="s">
        <v>2094</v>
      </c>
      <c r="C30" s="93" t="s">
        <v>1251</v>
      </c>
      <c r="D30" s="93" t="str">
        <f t="shared" si="1"/>
        <v>Parth Gulati</v>
      </c>
      <c r="E30" s="93" t="s">
        <v>1252</v>
      </c>
      <c r="F30" s="73" t="s">
        <v>1973</v>
      </c>
      <c r="G30" s="73" t="s">
        <v>22</v>
      </c>
      <c r="H30" s="73">
        <v>2022.0</v>
      </c>
      <c r="I30" s="75" t="str">
        <f t="shared" si="2"/>
        <v>29TQPRT2022</v>
      </c>
      <c r="J30" s="54" t="s">
        <v>1974</v>
      </c>
      <c r="K30" s="5" t="s">
        <v>24</v>
      </c>
      <c r="L30" s="73" t="s">
        <v>2095</v>
      </c>
      <c r="M30" s="76" t="s">
        <v>2096</v>
      </c>
      <c r="N30" s="77" t="str">
        <f>HYPERLINK("https://drive.google.com/file/d/104r3xgDuptQsdBQyh2COwEYH_gpInDSU/view?usp=drivesdk","29TQPRT2022")</f>
        <v>29TQPRT2022</v>
      </c>
      <c r="O30" s="73" t="s">
        <v>591</v>
      </c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</row>
    <row r="31">
      <c r="A31" s="93">
        <v>30.0</v>
      </c>
      <c r="B31" s="93" t="s">
        <v>2094</v>
      </c>
      <c r="C31" s="93" t="s">
        <v>2097</v>
      </c>
      <c r="D31" s="93" t="str">
        <f t="shared" si="1"/>
        <v>Parth</v>
      </c>
      <c r="E31" s="93" t="s">
        <v>2098</v>
      </c>
      <c r="F31" s="73" t="s">
        <v>1973</v>
      </c>
      <c r="G31" s="73" t="s">
        <v>22</v>
      </c>
      <c r="H31" s="73">
        <v>2022.0</v>
      </c>
      <c r="I31" s="75" t="str">
        <f t="shared" si="2"/>
        <v>30TQPRT2022</v>
      </c>
      <c r="J31" s="54" t="s">
        <v>1974</v>
      </c>
      <c r="K31" s="5" t="s">
        <v>24</v>
      </c>
      <c r="L31" s="73" t="s">
        <v>2099</v>
      </c>
      <c r="M31" s="76" t="s">
        <v>2100</v>
      </c>
      <c r="N31" s="77" t="str">
        <f>HYPERLINK("https://drive.google.com/file/d/1xBZblh3PWyduapco_dBcE8qyEKn77c-0/view?usp=drivesdk","30TQPRT2022")</f>
        <v>30TQPRT2022</v>
      </c>
      <c r="O31" s="73" t="s">
        <v>617</v>
      </c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</row>
    <row r="32">
      <c r="A32" s="93">
        <v>31.0</v>
      </c>
      <c r="B32" s="93" t="s">
        <v>2101</v>
      </c>
      <c r="C32" s="93" t="s">
        <v>2102</v>
      </c>
      <c r="D32" s="93" t="str">
        <f t="shared" si="1"/>
        <v>Sangmeshwar Kanaje</v>
      </c>
      <c r="E32" s="93" t="s">
        <v>91</v>
      </c>
      <c r="F32" s="73" t="s">
        <v>1973</v>
      </c>
      <c r="G32" s="73" t="s">
        <v>22</v>
      </c>
      <c r="H32" s="73">
        <v>2022.0</v>
      </c>
      <c r="I32" s="75" t="str">
        <f t="shared" si="2"/>
        <v>31TQPRT2022</v>
      </c>
      <c r="J32" s="54" t="s">
        <v>1974</v>
      </c>
      <c r="K32" s="5" t="s">
        <v>24</v>
      </c>
      <c r="L32" s="73" t="s">
        <v>2103</v>
      </c>
      <c r="M32" s="76" t="s">
        <v>2104</v>
      </c>
      <c r="N32" s="77" t="str">
        <f>HYPERLINK("https://drive.google.com/file/d/12wbI6O-_ckZfsA6-eT6TDD3iMD0WKZp-/view?usp=drivesdk","31TQPRT2022")</f>
        <v>31TQPRT2022</v>
      </c>
      <c r="O32" s="73" t="s">
        <v>617</v>
      </c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</row>
    <row r="33">
      <c r="A33" s="93">
        <v>32.0</v>
      </c>
      <c r="B33" s="93" t="s">
        <v>2101</v>
      </c>
      <c r="C33" s="93" t="s">
        <v>2105</v>
      </c>
      <c r="D33" s="93" t="str">
        <f t="shared" si="1"/>
        <v>Nikita Digre</v>
      </c>
      <c r="E33" s="93" t="s">
        <v>2106</v>
      </c>
      <c r="F33" s="73" t="s">
        <v>1973</v>
      </c>
      <c r="G33" s="73" t="s">
        <v>22</v>
      </c>
      <c r="H33" s="73">
        <v>2022.0</v>
      </c>
      <c r="I33" s="75" t="str">
        <f t="shared" si="2"/>
        <v>32TQPRT2022</v>
      </c>
      <c r="J33" s="54" t="s">
        <v>1974</v>
      </c>
      <c r="K33" s="5" t="s">
        <v>24</v>
      </c>
      <c r="L33" s="73" t="s">
        <v>2107</v>
      </c>
      <c r="M33" s="76" t="s">
        <v>2108</v>
      </c>
      <c r="N33" s="77" t="str">
        <f>HYPERLINK("https://drive.google.com/file/d/1PUnIsw6658Z9V7cnLbyS6yg8-UeimHo6/view?usp=drivesdk","32TQPRT2022")</f>
        <v>32TQPRT2022</v>
      </c>
      <c r="O33" s="73" t="s">
        <v>639</v>
      </c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</row>
    <row r="34">
      <c r="A34" s="93">
        <v>33.0</v>
      </c>
      <c r="B34" s="93" t="s">
        <v>2109</v>
      </c>
      <c r="C34" s="93" t="s">
        <v>2110</v>
      </c>
      <c r="D34" s="93" t="str">
        <f t="shared" si="1"/>
        <v>Sagnik Kar</v>
      </c>
      <c r="E34" s="93" t="s">
        <v>2111</v>
      </c>
      <c r="F34" s="73" t="s">
        <v>1973</v>
      </c>
      <c r="G34" s="73" t="s">
        <v>22</v>
      </c>
      <c r="H34" s="73">
        <v>2022.0</v>
      </c>
      <c r="I34" s="75" t="str">
        <f t="shared" si="2"/>
        <v>33TQPRT2022</v>
      </c>
      <c r="J34" s="54" t="s">
        <v>1974</v>
      </c>
      <c r="K34" s="5" t="s">
        <v>24</v>
      </c>
      <c r="L34" s="73" t="s">
        <v>2112</v>
      </c>
      <c r="M34" s="76" t="s">
        <v>2113</v>
      </c>
      <c r="N34" s="77" t="str">
        <f>HYPERLINK("https://drive.google.com/file/d/13Rm_gqgnGZZ2IQko_ZS0asj9r00WWb9j/view?usp=drivesdk","33TQPRT2022")</f>
        <v>33TQPRT2022</v>
      </c>
      <c r="O34" s="73" t="s">
        <v>639</v>
      </c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</row>
    <row r="35">
      <c r="A35" s="93">
        <v>34.0</v>
      </c>
      <c r="B35" s="93" t="s">
        <v>2109</v>
      </c>
      <c r="C35" s="93" t="s">
        <v>2114</v>
      </c>
      <c r="D35" s="93" t="str">
        <f t="shared" si="1"/>
        <v>Ram Kar</v>
      </c>
      <c r="E35" s="93" t="s">
        <v>2115</v>
      </c>
      <c r="F35" s="73" t="s">
        <v>1973</v>
      </c>
      <c r="G35" s="73" t="s">
        <v>22</v>
      </c>
      <c r="H35" s="73">
        <v>2022.0</v>
      </c>
      <c r="I35" s="75" t="str">
        <f t="shared" si="2"/>
        <v>34TQPRT2022</v>
      </c>
      <c r="J35" s="54" t="s">
        <v>1974</v>
      </c>
      <c r="K35" s="5" t="s">
        <v>24</v>
      </c>
      <c r="L35" s="73" t="s">
        <v>2116</v>
      </c>
      <c r="M35" s="76" t="s">
        <v>2117</v>
      </c>
      <c r="N35" s="77" t="str">
        <f>HYPERLINK("https://drive.google.com/file/d/1pys78IiVhzb1bLJhD7YoNoIrt4_90Ecf/view?usp=drivesdk","34TQPRT2022")</f>
        <v>34TQPRT2022</v>
      </c>
      <c r="O35" s="73" t="s">
        <v>639</v>
      </c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</row>
    <row r="36">
      <c r="A36" s="93">
        <v>35.0</v>
      </c>
      <c r="B36" s="93" t="s">
        <v>2118</v>
      </c>
      <c r="C36" s="93" t="s">
        <v>2119</v>
      </c>
      <c r="D36" s="93" t="str">
        <f t="shared" si="1"/>
        <v>Gunavarman S</v>
      </c>
      <c r="E36" s="93" t="s">
        <v>2120</v>
      </c>
      <c r="F36" s="73" t="s">
        <v>1973</v>
      </c>
      <c r="G36" s="73" t="s">
        <v>22</v>
      </c>
      <c r="H36" s="73">
        <v>2022.0</v>
      </c>
      <c r="I36" s="75" t="str">
        <f t="shared" si="2"/>
        <v>35TQPRT2022</v>
      </c>
      <c r="J36" s="54" t="s">
        <v>1974</v>
      </c>
      <c r="K36" s="5" t="s">
        <v>24</v>
      </c>
      <c r="L36" s="73" t="s">
        <v>2121</v>
      </c>
      <c r="M36" s="76" t="s">
        <v>2122</v>
      </c>
      <c r="N36" s="77" t="str">
        <f>HYPERLINK("https://drive.google.com/file/d/1Qgvierz8pwqE-M0ymuvtb4_ReCOQ0P6j/view?usp=drivesdk","35TQPRT2022")</f>
        <v>35TQPRT2022</v>
      </c>
      <c r="O36" s="73" t="s">
        <v>639</v>
      </c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</row>
    <row r="37">
      <c r="A37" s="93">
        <v>36.0</v>
      </c>
      <c r="B37" s="93" t="s">
        <v>2118</v>
      </c>
      <c r="C37" s="93" t="s">
        <v>2123</v>
      </c>
      <c r="D37" s="93" t="str">
        <f t="shared" si="1"/>
        <v>Lohitha L</v>
      </c>
      <c r="E37" s="93" t="s">
        <v>2124</v>
      </c>
      <c r="F37" s="73" t="s">
        <v>1973</v>
      </c>
      <c r="G37" s="73" t="s">
        <v>22</v>
      </c>
      <c r="H37" s="73">
        <v>2022.0</v>
      </c>
      <c r="I37" s="75" t="str">
        <f t="shared" si="2"/>
        <v>36TQPRT2022</v>
      </c>
      <c r="J37" s="54" t="s">
        <v>1974</v>
      </c>
      <c r="K37" s="5" t="s">
        <v>24</v>
      </c>
      <c r="L37" s="73" t="s">
        <v>2125</v>
      </c>
      <c r="M37" s="76" t="s">
        <v>2126</v>
      </c>
      <c r="N37" s="77" t="str">
        <f>HYPERLINK("https://drive.google.com/file/d/1pZX1N-NR86YGunpwiq9huBncRHtE6WIp/view?usp=drivesdk","36TQPRT2022")</f>
        <v>36TQPRT2022</v>
      </c>
      <c r="O37" s="73" t="s">
        <v>639</v>
      </c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</row>
    <row r="38">
      <c r="A38" s="93">
        <v>37.0</v>
      </c>
      <c r="B38" s="93" t="s">
        <v>2127</v>
      </c>
      <c r="C38" s="93" t="s">
        <v>2128</v>
      </c>
      <c r="D38" s="93" t="str">
        <f t="shared" si="1"/>
        <v>Kushagra Rai</v>
      </c>
      <c r="E38" s="93" t="s">
        <v>2129</v>
      </c>
      <c r="F38" s="73" t="s">
        <v>1973</v>
      </c>
      <c r="G38" s="73" t="s">
        <v>22</v>
      </c>
      <c r="H38" s="73">
        <v>2022.0</v>
      </c>
      <c r="I38" s="75" t="str">
        <f t="shared" si="2"/>
        <v>37TQPRT2022</v>
      </c>
      <c r="J38" s="54" t="s">
        <v>1974</v>
      </c>
      <c r="K38" s="5" t="s">
        <v>24</v>
      </c>
      <c r="L38" s="73" t="s">
        <v>2130</v>
      </c>
      <c r="M38" s="76" t="s">
        <v>2131</v>
      </c>
      <c r="N38" s="77" t="str">
        <f>HYPERLINK("https://drive.google.com/file/d/1MI_HIu3Bhg7VfbIun6VLrO6RL3xFn-wr/view?usp=drivesdk","37TQPRT2022")</f>
        <v>37TQPRT2022</v>
      </c>
      <c r="O38" s="73" t="s">
        <v>639</v>
      </c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</row>
    <row r="39">
      <c r="A39" s="93">
        <v>38.0</v>
      </c>
      <c r="B39" s="93" t="s">
        <v>2127</v>
      </c>
      <c r="C39" s="93" t="s">
        <v>2132</v>
      </c>
      <c r="D39" s="93" t="str">
        <f t="shared" si="1"/>
        <v>Arpit Tripathi</v>
      </c>
      <c r="E39" s="93" t="s">
        <v>2133</v>
      </c>
      <c r="F39" s="73" t="s">
        <v>1973</v>
      </c>
      <c r="G39" s="73" t="s">
        <v>22</v>
      </c>
      <c r="H39" s="73">
        <v>2022.0</v>
      </c>
      <c r="I39" s="75" t="str">
        <f t="shared" si="2"/>
        <v>38TQPRT2022</v>
      </c>
      <c r="J39" s="54" t="s">
        <v>1974</v>
      </c>
      <c r="K39" s="5" t="s">
        <v>24</v>
      </c>
      <c r="L39" s="73" t="s">
        <v>2134</v>
      </c>
      <c r="M39" s="76" t="s">
        <v>2135</v>
      </c>
      <c r="N39" s="77" t="str">
        <f>HYPERLINK("https://drive.google.com/file/d/1XV8v5vI_ervr0iWn8KLTuArD6Wn2bb3u/view?usp=drivesdk","38TQPRT2022")</f>
        <v>38TQPRT2022</v>
      </c>
      <c r="O39" s="73" t="s">
        <v>661</v>
      </c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</row>
    <row r="40">
      <c r="A40" s="93">
        <v>39.0</v>
      </c>
      <c r="B40" s="93" t="s">
        <v>2136</v>
      </c>
      <c r="C40" s="93" t="s">
        <v>2137</v>
      </c>
      <c r="D40" s="93" t="str">
        <f t="shared" si="1"/>
        <v>Harshid Dev S P</v>
      </c>
      <c r="E40" s="93" t="s">
        <v>2138</v>
      </c>
      <c r="F40" s="73" t="s">
        <v>1973</v>
      </c>
      <c r="G40" s="73" t="s">
        <v>22</v>
      </c>
      <c r="H40" s="73">
        <v>2022.0</v>
      </c>
      <c r="I40" s="75" t="str">
        <f t="shared" si="2"/>
        <v>39TQPRT2022</v>
      </c>
      <c r="J40" s="54" t="s">
        <v>1974</v>
      </c>
      <c r="K40" s="5" t="s">
        <v>24</v>
      </c>
      <c r="L40" s="73" t="s">
        <v>2139</v>
      </c>
      <c r="M40" s="76" t="s">
        <v>2140</v>
      </c>
      <c r="N40" s="77" t="str">
        <f>HYPERLINK("https://drive.google.com/file/d/1iPb6KSm45Msi1EmggoJ67_NPqflJeug1/view?usp=drivesdk","39TQPRT2022")</f>
        <v>39TQPRT2022</v>
      </c>
      <c r="O40" s="73" t="s">
        <v>661</v>
      </c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</row>
    <row r="41">
      <c r="A41" s="93">
        <v>40.0</v>
      </c>
      <c r="B41" s="93" t="s">
        <v>2136</v>
      </c>
      <c r="C41" s="93" t="s">
        <v>2141</v>
      </c>
      <c r="D41" s="93" t="str">
        <f t="shared" si="1"/>
        <v>Aruleswaran G</v>
      </c>
      <c r="E41" s="93" t="s">
        <v>2142</v>
      </c>
      <c r="F41" s="73" t="s">
        <v>1973</v>
      </c>
      <c r="G41" s="73" t="s">
        <v>22</v>
      </c>
      <c r="H41" s="73">
        <v>2022.0</v>
      </c>
      <c r="I41" s="75" t="str">
        <f t="shared" si="2"/>
        <v>40TQPRT2022</v>
      </c>
      <c r="J41" s="54" t="s">
        <v>1974</v>
      </c>
      <c r="K41" s="5" t="s">
        <v>24</v>
      </c>
      <c r="L41" s="73" t="s">
        <v>2143</v>
      </c>
      <c r="M41" s="76" t="s">
        <v>2144</v>
      </c>
      <c r="N41" s="77" t="str">
        <f>HYPERLINK("https://drive.google.com/file/d/1nniDa4pYZXCQ5JzM_yiO2ddRdFrjmjb-/view?usp=drivesdk","40TQPRT2022")</f>
        <v>40TQPRT2022</v>
      </c>
      <c r="O41" s="73" t="s">
        <v>661</v>
      </c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</row>
    <row r="42">
      <c r="A42" s="93">
        <v>41.0</v>
      </c>
      <c r="B42" s="93" t="s">
        <v>2145</v>
      </c>
      <c r="C42" s="93" t="s">
        <v>2146</v>
      </c>
      <c r="D42" s="93" t="str">
        <f t="shared" si="1"/>
        <v>Aditya Shukla</v>
      </c>
      <c r="E42" s="93" t="s">
        <v>2147</v>
      </c>
      <c r="F42" s="73" t="s">
        <v>1973</v>
      </c>
      <c r="G42" s="73" t="s">
        <v>22</v>
      </c>
      <c r="H42" s="73">
        <v>2022.0</v>
      </c>
      <c r="I42" s="75" t="str">
        <f t="shared" si="2"/>
        <v>41TQPRT2022</v>
      </c>
      <c r="J42" s="54" t="s">
        <v>1974</v>
      </c>
      <c r="K42" s="5" t="s">
        <v>24</v>
      </c>
      <c r="L42" s="73" t="s">
        <v>2148</v>
      </c>
      <c r="M42" s="76" t="s">
        <v>2149</v>
      </c>
      <c r="N42" s="77" t="str">
        <f>HYPERLINK("https://drive.google.com/file/d/17N1kekFAvbUw-ZQIJycry3Wbz468Od9H/view?usp=drivesdk","41TQPRT2022")</f>
        <v>41TQPRT2022</v>
      </c>
      <c r="O42" s="73" t="s">
        <v>661</v>
      </c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</row>
    <row r="43">
      <c r="A43" s="93">
        <v>42.0</v>
      </c>
      <c r="B43" s="93" t="s">
        <v>2145</v>
      </c>
      <c r="C43" s="93" t="s">
        <v>2150</v>
      </c>
      <c r="D43" s="93" t="str">
        <f t="shared" si="1"/>
        <v>Shrilekha Sharma</v>
      </c>
      <c r="E43" s="93" t="s">
        <v>2151</v>
      </c>
      <c r="F43" s="73" t="s">
        <v>1973</v>
      </c>
      <c r="G43" s="73" t="s">
        <v>22</v>
      </c>
      <c r="H43" s="73">
        <v>2022.0</v>
      </c>
      <c r="I43" s="75" t="str">
        <f t="shared" si="2"/>
        <v>42TQPRT2022</v>
      </c>
      <c r="J43" s="54" t="s">
        <v>1974</v>
      </c>
      <c r="K43" s="5" t="s">
        <v>24</v>
      </c>
      <c r="L43" s="73" t="s">
        <v>2152</v>
      </c>
      <c r="M43" s="76" t="s">
        <v>2153</v>
      </c>
      <c r="N43" s="77" t="str">
        <f>HYPERLINK("https://drive.google.com/file/d/1bW385NJQ3nNvFKBfMMVk9kpIrNltRidu/view?usp=drivesdk","42TQPRT2022")</f>
        <v>42TQPRT2022</v>
      </c>
      <c r="O43" s="73" t="s">
        <v>661</v>
      </c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</row>
    <row r="44">
      <c r="A44" s="93">
        <v>43.0</v>
      </c>
      <c r="B44" s="93" t="s">
        <v>2154</v>
      </c>
      <c r="C44" s="93" t="s">
        <v>2155</v>
      </c>
      <c r="D44" s="93" t="str">
        <f t="shared" si="1"/>
        <v>Asish Nayak</v>
      </c>
      <c r="E44" s="93" t="s">
        <v>2156</v>
      </c>
      <c r="F44" s="73" t="s">
        <v>1973</v>
      </c>
      <c r="G44" s="73" t="s">
        <v>22</v>
      </c>
      <c r="H44" s="73">
        <v>2022.0</v>
      </c>
      <c r="I44" s="75" t="str">
        <f t="shared" si="2"/>
        <v>43TQPRT2022</v>
      </c>
      <c r="J44" s="54" t="s">
        <v>1974</v>
      </c>
      <c r="K44" s="5" t="s">
        <v>24</v>
      </c>
      <c r="L44" s="73" t="s">
        <v>2157</v>
      </c>
      <c r="M44" s="76" t="s">
        <v>2158</v>
      </c>
      <c r="N44" s="77" t="str">
        <f>HYPERLINK("https://drive.google.com/file/d/1-Iz76lTs4_IUGGR8ZPjZuLbKf6Ih8lEl/view?usp=drivesdk","43TQPRT2022")</f>
        <v>43TQPRT2022</v>
      </c>
      <c r="O44" s="73" t="s">
        <v>661</v>
      </c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</row>
    <row r="45">
      <c r="A45" s="93">
        <v>44.0</v>
      </c>
      <c r="B45" s="93" t="s">
        <v>2154</v>
      </c>
      <c r="C45" s="93" t="s">
        <v>2159</v>
      </c>
      <c r="D45" s="93" t="str">
        <f t="shared" si="1"/>
        <v>Sharvari Borole</v>
      </c>
      <c r="E45" s="93" t="s">
        <v>2160</v>
      </c>
      <c r="F45" s="73" t="s">
        <v>1973</v>
      </c>
      <c r="G45" s="73" t="s">
        <v>22</v>
      </c>
      <c r="H45" s="73">
        <v>2022.0</v>
      </c>
      <c r="I45" s="75" t="str">
        <f t="shared" si="2"/>
        <v>44TQPRT2022</v>
      </c>
      <c r="J45" s="54" t="s">
        <v>1974</v>
      </c>
      <c r="K45" s="5" t="s">
        <v>24</v>
      </c>
      <c r="L45" s="73" t="s">
        <v>2161</v>
      </c>
      <c r="M45" s="76" t="s">
        <v>2162</v>
      </c>
      <c r="N45" s="77" t="str">
        <f>HYPERLINK("https://drive.google.com/file/d/1VOIPGC74p3PO96hGYVsqxpEs_r8jTbbj/view?usp=drivesdk","44TQPRT2022")</f>
        <v>44TQPRT2022</v>
      </c>
      <c r="O45" s="73" t="s">
        <v>680</v>
      </c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</row>
    <row r="46">
      <c r="A46" s="93">
        <v>45.0</v>
      </c>
      <c r="B46" s="93" t="s">
        <v>2163</v>
      </c>
      <c r="C46" s="93" t="s">
        <v>1058</v>
      </c>
      <c r="D46" s="93" t="str">
        <f t="shared" si="1"/>
        <v>Shreya</v>
      </c>
      <c r="E46" s="93" t="s">
        <v>2164</v>
      </c>
      <c r="F46" s="73" t="s">
        <v>1973</v>
      </c>
      <c r="G46" s="73" t="s">
        <v>22</v>
      </c>
      <c r="H46" s="73">
        <v>2022.0</v>
      </c>
      <c r="I46" s="75" t="str">
        <f t="shared" si="2"/>
        <v>45TQPRT2022</v>
      </c>
      <c r="J46" s="54" t="s">
        <v>1974</v>
      </c>
      <c r="K46" s="5" t="s">
        <v>24</v>
      </c>
      <c r="L46" s="73" t="s">
        <v>2165</v>
      </c>
      <c r="M46" s="76" t="s">
        <v>2166</v>
      </c>
      <c r="N46" s="77" t="str">
        <f>HYPERLINK("https://drive.google.com/file/d/1LthYdTRT51esfzWao051Fkvf2emPm4aU/view?usp=drivesdk","45TQPRT2022")</f>
        <v>45TQPRT2022</v>
      </c>
      <c r="O46" s="73" t="s">
        <v>680</v>
      </c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</row>
    <row r="47">
      <c r="A47" s="93">
        <v>46.0</v>
      </c>
      <c r="B47" s="93" t="s">
        <v>2163</v>
      </c>
      <c r="C47" s="93" t="s">
        <v>2167</v>
      </c>
      <c r="D47" s="93" t="str">
        <f t="shared" si="1"/>
        <v>Anaam Singh</v>
      </c>
      <c r="E47" s="93" t="s">
        <v>2168</v>
      </c>
      <c r="F47" s="73" t="s">
        <v>1973</v>
      </c>
      <c r="G47" s="73" t="s">
        <v>22</v>
      </c>
      <c r="H47" s="73">
        <v>2022.0</v>
      </c>
      <c r="I47" s="75" t="str">
        <f t="shared" si="2"/>
        <v>46TQPRT2022</v>
      </c>
      <c r="J47" s="54" t="s">
        <v>1974</v>
      </c>
      <c r="K47" s="5" t="s">
        <v>24</v>
      </c>
      <c r="L47" s="73" t="s">
        <v>2169</v>
      </c>
      <c r="M47" s="76" t="s">
        <v>2170</v>
      </c>
      <c r="N47" s="77" t="str">
        <f>HYPERLINK("https://drive.google.com/file/d/1HaH5KgRa9BQKB_QmWv6ru4Av83EUdWIo/view?usp=drivesdk","46TQPRT2022")</f>
        <v>46TQPRT2022</v>
      </c>
      <c r="O47" s="73" t="s">
        <v>680</v>
      </c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</row>
    <row r="48">
      <c r="A48" s="93">
        <v>47.0</v>
      </c>
      <c r="B48" s="93" t="s">
        <v>2171</v>
      </c>
      <c r="C48" s="93" t="s">
        <v>2172</v>
      </c>
      <c r="D48" s="93" t="str">
        <f t="shared" si="1"/>
        <v>Tharshilin Banu M</v>
      </c>
      <c r="E48" s="93" t="s">
        <v>2173</v>
      </c>
      <c r="F48" s="73" t="s">
        <v>1973</v>
      </c>
      <c r="G48" s="73" t="s">
        <v>22</v>
      </c>
      <c r="H48" s="73">
        <v>2022.0</v>
      </c>
      <c r="I48" s="75" t="str">
        <f t="shared" si="2"/>
        <v>47TQPRT2022</v>
      </c>
      <c r="J48" s="54" t="s">
        <v>1974</v>
      </c>
      <c r="K48" s="5" t="s">
        <v>24</v>
      </c>
      <c r="L48" s="73" t="s">
        <v>2174</v>
      </c>
      <c r="M48" s="76" t="s">
        <v>2175</v>
      </c>
      <c r="N48" s="77" t="str">
        <f>HYPERLINK("https://drive.google.com/file/d/101AAoUY57eR0TRSGsBqhW014ekgYLZiA/view?usp=drivesdk","47TQPRT2022")</f>
        <v>47TQPRT2022</v>
      </c>
      <c r="O48" s="73" t="s">
        <v>680</v>
      </c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</row>
    <row r="49">
      <c r="A49" s="93">
        <v>48.0</v>
      </c>
      <c r="B49" s="93" t="s">
        <v>2171</v>
      </c>
      <c r="C49" s="93" t="s">
        <v>1545</v>
      </c>
      <c r="D49" s="93" t="str">
        <f t="shared" si="1"/>
        <v>Keerthana S</v>
      </c>
      <c r="E49" s="93" t="s">
        <v>2176</v>
      </c>
      <c r="F49" s="73" t="s">
        <v>1973</v>
      </c>
      <c r="G49" s="73" t="s">
        <v>22</v>
      </c>
      <c r="H49" s="73">
        <v>2022.0</v>
      </c>
      <c r="I49" s="75" t="str">
        <f t="shared" si="2"/>
        <v>48TQPRT2022</v>
      </c>
      <c r="J49" s="54" t="s">
        <v>1974</v>
      </c>
      <c r="K49" s="5" t="s">
        <v>24</v>
      </c>
      <c r="L49" s="73" t="s">
        <v>2177</v>
      </c>
      <c r="M49" s="76" t="s">
        <v>2178</v>
      </c>
      <c r="N49" s="77" t="str">
        <f>HYPERLINK("https://drive.google.com/file/d/1hwM-D-N_zp6v1GLne0bK3THfFhIVJwcG/view?usp=drivesdk","48TQPRT2022")</f>
        <v>48TQPRT2022</v>
      </c>
      <c r="O49" s="73" t="s">
        <v>680</v>
      </c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</row>
    <row r="50">
      <c r="A50" s="93">
        <v>49.0</v>
      </c>
      <c r="B50" s="93" t="s">
        <v>2179</v>
      </c>
      <c r="C50" s="93" t="s">
        <v>2180</v>
      </c>
      <c r="D50" s="93" t="str">
        <f t="shared" si="1"/>
        <v>Utkarsh Gautam</v>
      </c>
      <c r="E50" s="93" t="s">
        <v>2181</v>
      </c>
      <c r="F50" s="73" t="s">
        <v>1973</v>
      </c>
      <c r="G50" s="73" t="s">
        <v>22</v>
      </c>
      <c r="H50" s="73">
        <v>2022.0</v>
      </c>
      <c r="I50" s="75" t="str">
        <f t="shared" si="2"/>
        <v>49TQPRT2022</v>
      </c>
      <c r="J50" s="54" t="s">
        <v>1974</v>
      </c>
      <c r="K50" s="5" t="s">
        <v>24</v>
      </c>
      <c r="L50" s="73" t="s">
        <v>2182</v>
      </c>
      <c r="M50" s="76" t="s">
        <v>2183</v>
      </c>
      <c r="N50" s="77" t="str">
        <f>HYPERLINK("https://drive.google.com/file/d/1WEBCXNPg0IJ-lpDraNnbTb1h7_SIY1ku/view?usp=drivesdk","49TQPRT2022")</f>
        <v>49TQPRT2022</v>
      </c>
      <c r="O50" s="73" t="s">
        <v>680</v>
      </c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</row>
    <row r="51">
      <c r="A51" s="93">
        <v>50.0</v>
      </c>
      <c r="B51" s="93" t="s">
        <v>2179</v>
      </c>
      <c r="C51" s="93" t="s">
        <v>2184</v>
      </c>
      <c r="D51" s="93" t="str">
        <f t="shared" si="1"/>
        <v>Prajwal Randiwe</v>
      </c>
      <c r="E51" s="93" t="s">
        <v>2185</v>
      </c>
      <c r="F51" s="73" t="s">
        <v>1973</v>
      </c>
      <c r="G51" s="73" t="s">
        <v>22</v>
      </c>
      <c r="H51" s="73">
        <v>2022.0</v>
      </c>
      <c r="I51" s="75" t="str">
        <f t="shared" si="2"/>
        <v>50TQPRT2022</v>
      </c>
      <c r="J51" s="54" t="s">
        <v>1974</v>
      </c>
      <c r="K51" s="5" t="s">
        <v>24</v>
      </c>
      <c r="L51" s="73" t="s">
        <v>2186</v>
      </c>
      <c r="M51" s="76" t="s">
        <v>2187</v>
      </c>
      <c r="N51" s="77" t="str">
        <f>HYPERLINK("https://drive.google.com/file/d/1ErZF6KzAx7D7rEJuqtTYlEf9nmkbQ7BT/view?usp=drivesdk","50TQPRT2022")</f>
        <v>50TQPRT2022</v>
      </c>
      <c r="O51" s="73" t="s">
        <v>680</v>
      </c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</row>
    <row r="52">
      <c r="A52" s="93">
        <v>51.0</v>
      </c>
      <c r="B52" s="93" t="s">
        <v>2188</v>
      </c>
      <c r="C52" s="93" t="s">
        <v>2189</v>
      </c>
      <c r="D52" s="93" t="str">
        <f t="shared" si="1"/>
        <v>Yuvaraj M</v>
      </c>
      <c r="E52" s="93" t="s">
        <v>2190</v>
      </c>
      <c r="F52" s="73" t="s">
        <v>1973</v>
      </c>
      <c r="G52" s="73" t="s">
        <v>22</v>
      </c>
      <c r="H52" s="73">
        <v>2022.0</v>
      </c>
      <c r="I52" s="75" t="str">
        <f t="shared" si="2"/>
        <v>51TQPRT2022</v>
      </c>
      <c r="J52" s="54" t="s">
        <v>1974</v>
      </c>
      <c r="K52" s="5" t="s">
        <v>24</v>
      </c>
      <c r="L52" s="73" t="s">
        <v>2191</v>
      </c>
      <c r="M52" s="76" t="s">
        <v>2192</v>
      </c>
      <c r="N52" s="77" t="str">
        <f>HYPERLINK("https://drive.google.com/file/d/1ZNzz4ZR26_I2FWqGCGuF3Bh7mN9tprIX/view?usp=drivesdk","51TQPRT2022")</f>
        <v>51TQPRT2022</v>
      </c>
      <c r="O52" s="73" t="s">
        <v>700</v>
      </c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</row>
    <row r="53">
      <c r="A53" s="93">
        <v>52.0</v>
      </c>
      <c r="B53" s="93" t="s">
        <v>2188</v>
      </c>
      <c r="C53" s="93" t="s">
        <v>2193</v>
      </c>
      <c r="D53" s="93" t="str">
        <f t="shared" si="1"/>
        <v>Venkatesh</v>
      </c>
      <c r="E53" s="93" t="s">
        <v>2194</v>
      </c>
      <c r="F53" s="73" t="s">
        <v>1973</v>
      </c>
      <c r="G53" s="73" t="s">
        <v>22</v>
      </c>
      <c r="H53" s="73">
        <v>2022.0</v>
      </c>
      <c r="I53" s="75" t="str">
        <f t="shared" si="2"/>
        <v>52TQPRT2022</v>
      </c>
      <c r="J53" s="54" t="s">
        <v>1974</v>
      </c>
      <c r="K53" s="5" t="s">
        <v>24</v>
      </c>
      <c r="L53" s="73" t="s">
        <v>2195</v>
      </c>
      <c r="M53" s="76" t="s">
        <v>2196</v>
      </c>
      <c r="N53" s="77" t="str">
        <f>HYPERLINK("https://drive.google.com/file/d/1_VLL873NA6Nmvw6GGbx8Y6grsY4jlCKl/view?usp=drivesdk","52TQPRT2022")</f>
        <v>52TQPRT2022</v>
      </c>
      <c r="O53" s="73" t="s">
        <v>700</v>
      </c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</row>
    <row r="54">
      <c r="A54" s="93">
        <v>53.0</v>
      </c>
      <c r="B54" s="93" t="s">
        <v>2197</v>
      </c>
      <c r="C54" s="93" t="s">
        <v>2198</v>
      </c>
      <c r="D54" s="93" t="str">
        <f t="shared" si="1"/>
        <v>Srinith K</v>
      </c>
      <c r="E54" s="93" t="s">
        <v>2199</v>
      </c>
      <c r="F54" s="73" t="s">
        <v>1973</v>
      </c>
      <c r="G54" s="73" t="s">
        <v>22</v>
      </c>
      <c r="H54" s="73">
        <v>2022.0</v>
      </c>
      <c r="I54" s="75" t="str">
        <f t="shared" si="2"/>
        <v>53TQPRT2022</v>
      </c>
      <c r="J54" s="54" t="s">
        <v>1974</v>
      </c>
      <c r="K54" s="5" t="s">
        <v>24</v>
      </c>
      <c r="L54" s="73" t="s">
        <v>2200</v>
      </c>
      <c r="M54" s="76" t="s">
        <v>2201</v>
      </c>
      <c r="N54" s="77" t="str">
        <f>HYPERLINK("https://drive.google.com/file/d/1-5DZ_c6ri3Ne4fegspDP0WezMqtvH_rT/view?usp=drivesdk","53TQPRT2022")</f>
        <v>53TQPRT2022</v>
      </c>
      <c r="O54" s="73" t="s">
        <v>700</v>
      </c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</row>
    <row r="55">
      <c r="A55" s="93">
        <v>54.0</v>
      </c>
      <c r="B55" s="93" t="s">
        <v>2197</v>
      </c>
      <c r="C55" s="93" t="s">
        <v>2202</v>
      </c>
      <c r="D55" s="93" t="str">
        <f t="shared" si="1"/>
        <v>Janarthanan K</v>
      </c>
      <c r="E55" s="93" t="s">
        <v>2203</v>
      </c>
      <c r="F55" s="73" t="s">
        <v>1973</v>
      </c>
      <c r="G55" s="73" t="s">
        <v>22</v>
      </c>
      <c r="H55" s="73">
        <v>2022.0</v>
      </c>
      <c r="I55" s="75" t="str">
        <f t="shared" si="2"/>
        <v>54TQPRT2022</v>
      </c>
      <c r="J55" s="54" t="s">
        <v>1974</v>
      </c>
      <c r="K55" s="5" t="s">
        <v>24</v>
      </c>
      <c r="L55" s="73" t="s">
        <v>2204</v>
      </c>
      <c r="M55" s="76" t="s">
        <v>2205</v>
      </c>
      <c r="N55" s="77" t="str">
        <f>HYPERLINK("https://drive.google.com/file/d/1q75FtpvQIWt3Fh_N5FNa5g9Mw2-5eaoR/view?usp=drivesdk","54TQPRT2022")</f>
        <v>54TQPRT2022</v>
      </c>
      <c r="O55" s="73" t="s">
        <v>700</v>
      </c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</row>
    <row r="56">
      <c r="A56" s="93">
        <v>55.0</v>
      </c>
      <c r="B56" s="93" t="s">
        <v>2206</v>
      </c>
      <c r="C56" s="93" t="s">
        <v>2207</v>
      </c>
      <c r="D56" s="93" t="str">
        <f t="shared" si="1"/>
        <v>Pranesh R</v>
      </c>
      <c r="E56" s="93" t="s">
        <v>2208</v>
      </c>
      <c r="F56" s="73" t="s">
        <v>1973</v>
      </c>
      <c r="G56" s="73" t="s">
        <v>22</v>
      </c>
      <c r="H56" s="73">
        <v>2022.0</v>
      </c>
      <c r="I56" s="75" t="str">
        <f t="shared" si="2"/>
        <v>55TQPRT2022</v>
      </c>
      <c r="J56" s="54" t="s">
        <v>1974</v>
      </c>
      <c r="K56" s="5" t="s">
        <v>24</v>
      </c>
      <c r="L56" s="73" t="s">
        <v>2209</v>
      </c>
      <c r="M56" s="76" t="s">
        <v>2210</v>
      </c>
      <c r="N56" s="77" t="str">
        <f>HYPERLINK("https://drive.google.com/file/d/15ERs9wJM3B4PglgfGXW-PWdKoDuHzGiI/view?usp=drivesdk","55TQPRT2022")</f>
        <v>55TQPRT2022</v>
      </c>
      <c r="O56" s="73" t="s">
        <v>700</v>
      </c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</row>
    <row r="57">
      <c r="A57" s="93">
        <v>56.0</v>
      </c>
      <c r="B57" s="93" t="s">
        <v>2206</v>
      </c>
      <c r="C57" s="93" t="s">
        <v>2211</v>
      </c>
      <c r="D57" s="93" t="str">
        <f t="shared" si="1"/>
        <v>Lavakumar A</v>
      </c>
      <c r="E57" s="93" t="s">
        <v>2212</v>
      </c>
      <c r="F57" s="73" t="s">
        <v>1973</v>
      </c>
      <c r="G57" s="73" t="s">
        <v>22</v>
      </c>
      <c r="H57" s="73">
        <v>2022.0</v>
      </c>
      <c r="I57" s="75" t="str">
        <f t="shared" si="2"/>
        <v>56TQPRT2022</v>
      </c>
      <c r="J57" s="54" t="s">
        <v>1974</v>
      </c>
      <c r="K57" s="5" t="s">
        <v>24</v>
      </c>
      <c r="L57" s="73" t="s">
        <v>2213</v>
      </c>
      <c r="M57" s="76" t="s">
        <v>2214</v>
      </c>
      <c r="N57" s="77" t="str">
        <f>HYPERLINK("https://drive.google.com/file/d/145hw5LRc0l8T_jp_gaRfTe0ZGoj5SEkB/view?usp=drivesdk","56TQPRT2022")</f>
        <v>56TQPRT2022</v>
      </c>
      <c r="O57" s="73" t="s">
        <v>700</v>
      </c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</row>
    <row r="58">
      <c r="A58" s="93">
        <v>57.0</v>
      </c>
      <c r="B58" s="93" t="s">
        <v>2215</v>
      </c>
      <c r="C58" s="93" t="s">
        <v>2216</v>
      </c>
      <c r="D58" s="93" t="str">
        <f t="shared" si="1"/>
        <v>Pooja Yadav</v>
      </c>
      <c r="E58" s="93" t="s">
        <v>2217</v>
      </c>
      <c r="F58" s="73" t="s">
        <v>1973</v>
      </c>
      <c r="G58" s="73" t="s">
        <v>22</v>
      </c>
      <c r="H58" s="73">
        <v>2022.0</v>
      </c>
      <c r="I58" s="75" t="str">
        <f t="shared" si="2"/>
        <v>57TQPRT2022</v>
      </c>
      <c r="J58" s="54" t="s">
        <v>1974</v>
      </c>
      <c r="K58" s="5" t="s">
        <v>24</v>
      </c>
      <c r="L58" s="73" t="s">
        <v>2218</v>
      </c>
      <c r="M58" s="76" t="s">
        <v>2219</v>
      </c>
      <c r="N58" s="77" t="str">
        <f>HYPERLINK("https://drive.google.com/file/d/1BSZRUpmWyJeehJMzgf96ncHl-uQcKniC/view?usp=drivesdk","57TQPRT2022")</f>
        <v>57TQPRT2022</v>
      </c>
      <c r="O58" s="73" t="s">
        <v>724</v>
      </c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</row>
    <row r="59">
      <c r="A59" s="93">
        <v>58.0</v>
      </c>
      <c r="B59" s="93" t="s">
        <v>2215</v>
      </c>
      <c r="C59" s="93" t="s">
        <v>2220</v>
      </c>
      <c r="D59" s="93" t="str">
        <f t="shared" si="1"/>
        <v>Pritam Kumar Yadav</v>
      </c>
      <c r="E59" s="93" t="s">
        <v>2221</v>
      </c>
      <c r="F59" s="73" t="s">
        <v>1973</v>
      </c>
      <c r="G59" s="73" t="s">
        <v>22</v>
      </c>
      <c r="H59" s="73">
        <v>2022.0</v>
      </c>
      <c r="I59" s="75" t="str">
        <f t="shared" si="2"/>
        <v>58TQPRT2022</v>
      </c>
      <c r="J59" s="54" t="s">
        <v>1974</v>
      </c>
      <c r="K59" s="5" t="s">
        <v>24</v>
      </c>
      <c r="L59" s="73" t="s">
        <v>2222</v>
      </c>
      <c r="M59" s="76" t="s">
        <v>2223</v>
      </c>
      <c r="N59" s="77" t="str">
        <f>HYPERLINK("https://drive.google.com/file/d/1kDzJKdLsGjfLQKL6UQR6BtZWVobGhvoP/view?usp=drivesdk","58TQPRT2022")</f>
        <v>58TQPRT2022</v>
      </c>
      <c r="O59" s="73" t="s">
        <v>724</v>
      </c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</row>
    <row r="60">
      <c r="A60" s="93">
        <v>59.0</v>
      </c>
      <c r="B60" s="93" t="s">
        <v>2224</v>
      </c>
      <c r="C60" s="93" t="s">
        <v>2225</v>
      </c>
      <c r="D60" s="93" t="str">
        <f t="shared" si="1"/>
        <v>Kanupriya Johari</v>
      </c>
      <c r="E60" s="93" t="s">
        <v>2226</v>
      </c>
      <c r="F60" s="73" t="s">
        <v>1973</v>
      </c>
      <c r="G60" s="73" t="s">
        <v>22</v>
      </c>
      <c r="H60" s="73">
        <v>2022.0</v>
      </c>
      <c r="I60" s="75" t="str">
        <f t="shared" si="2"/>
        <v>59TQPRT2022</v>
      </c>
      <c r="J60" s="54" t="s">
        <v>1974</v>
      </c>
      <c r="K60" s="5" t="s">
        <v>24</v>
      </c>
      <c r="L60" s="73" t="s">
        <v>2227</v>
      </c>
      <c r="M60" s="76" t="s">
        <v>2228</v>
      </c>
      <c r="N60" s="77" t="str">
        <f>HYPERLINK("https://drive.google.com/file/d/1ADzjUfMUcEnHLQFhUJudj5xTZKDX8e5E/view?usp=drivesdk","59TQPRT2022")</f>
        <v>59TQPRT2022</v>
      </c>
      <c r="O60" s="73" t="s">
        <v>724</v>
      </c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</row>
    <row r="61">
      <c r="A61" s="93">
        <v>60.0</v>
      </c>
      <c r="B61" s="93" t="s">
        <v>2224</v>
      </c>
      <c r="C61" s="93" t="s">
        <v>2229</v>
      </c>
      <c r="D61" s="93" t="str">
        <f t="shared" si="1"/>
        <v>Pakhi Agarwal</v>
      </c>
      <c r="E61" s="93" t="s">
        <v>2230</v>
      </c>
      <c r="F61" s="73" t="s">
        <v>1973</v>
      </c>
      <c r="G61" s="73" t="s">
        <v>22</v>
      </c>
      <c r="H61" s="73">
        <v>2022.0</v>
      </c>
      <c r="I61" s="75" t="str">
        <f t="shared" si="2"/>
        <v>60TQPRT2022</v>
      </c>
      <c r="J61" s="54" t="s">
        <v>1974</v>
      </c>
      <c r="K61" s="5" t="s">
        <v>24</v>
      </c>
      <c r="L61" s="73" t="s">
        <v>2231</v>
      </c>
      <c r="M61" s="76" t="s">
        <v>2232</v>
      </c>
      <c r="N61" s="77" t="str">
        <f>HYPERLINK("https://drive.google.com/file/d/1UNYla0Sfzs2rW3sSnIyZGlOz-UAAouit/view?usp=drivesdk","60TQPRT2022")</f>
        <v>60TQPRT2022</v>
      </c>
      <c r="O61" s="73" t="s">
        <v>724</v>
      </c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</row>
    <row r="62">
      <c r="A62" s="93">
        <v>61.0</v>
      </c>
      <c r="B62" s="93" t="s">
        <v>2233</v>
      </c>
      <c r="C62" s="93" t="s">
        <v>2234</v>
      </c>
      <c r="D62" s="93" t="str">
        <f t="shared" si="1"/>
        <v>Harsh Jaiswal</v>
      </c>
      <c r="E62" s="93" t="s">
        <v>2235</v>
      </c>
      <c r="F62" s="73" t="s">
        <v>1973</v>
      </c>
      <c r="G62" s="73" t="s">
        <v>22</v>
      </c>
      <c r="H62" s="73">
        <v>2022.0</v>
      </c>
      <c r="I62" s="75" t="str">
        <f t="shared" si="2"/>
        <v>61TQPRT2022</v>
      </c>
      <c r="J62" s="54" t="s">
        <v>1974</v>
      </c>
      <c r="K62" s="5" t="s">
        <v>24</v>
      </c>
      <c r="L62" s="73" t="s">
        <v>2236</v>
      </c>
      <c r="M62" s="76" t="s">
        <v>2237</v>
      </c>
      <c r="N62" s="77" t="str">
        <f>HYPERLINK("https://drive.google.com/file/d/1GHP8ksX5j69VSGWVBqMUFbRimwDEV-xx/view?usp=drivesdk","61TQPRT2022")</f>
        <v>61TQPRT2022</v>
      </c>
      <c r="O62" s="73" t="s">
        <v>724</v>
      </c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</row>
    <row r="63">
      <c r="A63" s="93">
        <v>62.0</v>
      </c>
      <c r="B63" s="93" t="s">
        <v>2233</v>
      </c>
      <c r="C63" s="93" t="s">
        <v>2238</v>
      </c>
      <c r="D63" s="93" t="str">
        <f t="shared" si="1"/>
        <v>Richa Singh</v>
      </c>
      <c r="E63" s="93" t="s">
        <v>2239</v>
      </c>
      <c r="F63" s="73" t="s">
        <v>1973</v>
      </c>
      <c r="G63" s="73" t="s">
        <v>22</v>
      </c>
      <c r="H63" s="73">
        <v>2022.0</v>
      </c>
      <c r="I63" s="75" t="str">
        <f t="shared" si="2"/>
        <v>62TQPRT2022</v>
      </c>
      <c r="J63" s="54" t="s">
        <v>1974</v>
      </c>
      <c r="K63" s="5" t="s">
        <v>24</v>
      </c>
      <c r="L63" s="73" t="s">
        <v>2240</v>
      </c>
      <c r="M63" s="76" t="s">
        <v>2241</v>
      </c>
      <c r="N63" s="77" t="str">
        <f>HYPERLINK("https://drive.google.com/file/d/1xKhS9tMLEO6e0VpJcCf8P4b5-h4rTqtX/view?usp=drivesdk","62TQPRT2022")</f>
        <v>62TQPRT2022</v>
      </c>
      <c r="O63" s="73" t="s">
        <v>724</v>
      </c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</row>
    <row r="64">
      <c r="A64" s="93">
        <v>63.0</v>
      </c>
      <c r="B64" s="93" t="s">
        <v>2242</v>
      </c>
      <c r="C64" s="93" t="s">
        <v>2243</v>
      </c>
      <c r="D64" s="93" t="str">
        <f t="shared" si="1"/>
        <v>Preetham Upadhya</v>
      </c>
      <c r="E64" s="93" t="s">
        <v>2244</v>
      </c>
      <c r="F64" s="73" t="s">
        <v>1973</v>
      </c>
      <c r="G64" s="73" t="s">
        <v>22</v>
      </c>
      <c r="H64" s="73">
        <v>2022.0</v>
      </c>
      <c r="I64" s="75" t="str">
        <f t="shared" si="2"/>
        <v>63TQPRT2022</v>
      </c>
      <c r="J64" s="54" t="s">
        <v>1974</v>
      </c>
      <c r="K64" s="5" t="s">
        <v>24</v>
      </c>
      <c r="L64" s="73" t="s">
        <v>2245</v>
      </c>
      <c r="M64" s="76" t="s">
        <v>2246</v>
      </c>
      <c r="N64" s="77" t="str">
        <f>HYPERLINK("https://drive.google.com/file/d/1X1LpoEaSR3ZaZEz03OUk_7tDG_jnez7O/view?usp=drivesdk","63TQPRT2022")</f>
        <v>63TQPRT2022</v>
      </c>
      <c r="O64" s="73" t="s">
        <v>754</v>
      </c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</row>
    <row r="65">
      <c r="A65" s="93">
        <v>64.0</v>
      </c>
      <c r="B65" s="93" t="s">
        <v>2242</v>
      </c>
      <c r="C65" s="93" t="s">
        <v>2247</v>
      </c>
      <c r="D65" s="93" t="str">
        <f t="shared" si="1"/>
        <v>Mridul Sondhi</v>
      </c>
      <c r="E65" s="93" t="s">
        <v>2248</v>
      </c>
      <c r="F65" s="73" t="s">
        <v>1973</v>
      </c>
      <c r="G65" s="73" t="s">
        <v>22</v>
      </c>
      <c r="H65" s="73">
        <v>2022.0</v>
      </c>
      <c r="I65" s="75" t="str">
        <f t="shared" si="2"/>
        <v>64TQPRT2022</v>
      </c>
      <c r="J65" s="54" t="s">
        <v>1974</v>
      </c>
      <c r="K65" s="5" t="s">
        <v>24</v>
      </c>
      <c r="L65" s="73" t="s">
        <v>2249</v>
      </c>
      <c r="M65" s="76" t="s">
        <v>2250</v>
      </c>
      <c r="N65" s="77" t="str">
        <f>HYPERLINK("https://drive.google.com/file/d/1zxIOZomkJf-2SGWcXq7rw29yuVPOtGRd/view?usp=drivesdk","64TQPRT2022")</f>
        <v>64TQPRT2022</v>
      </c>
      <c r="O65" s="73" t="s">
        <v>754</v>
      </c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</row>
    <row r="66">
      <c r="A66" s="93">
        <v>65.0</v>
      </c>
      <c r="B66" s="93" t="s">
        <v>2251</v>
      </c>
      <c r="C66" s="93" t="s">
        <v>2252</v>
      </c>
      <c r="D66" s="93" t="str">
        <f t="shared" si="1"/>
        <v>Abhinav Dhar</v>
      </c>
      <c r="E66" s="93" t="s">
        <v>2253</v>
      </c>
      <c r="F66" s="73" t="s">
        <v>1973</v>
      </c>
      <c r="G66" s="73" t="s">
        <v>22</v>
      </c>
      <c r="H66" s="73">
        <v>2022.0</v>
      </c>
      <c r="I66" s="75" t="str">
        <f t="shared" si="2"/>
        <v>65TQPRT2022</v>
      </c>
      <c r="J66" s="54" t="s">
        <v>1974</v>
      </c>
      <c r="K66" s="5" t="s">
        <v>24</v>
      </c>
      <c r="L66" s="73" t="s">
        <v>2254</v>
      </c>
      <c r="M66" s="76" t="s">
        <v>2255</v>
      </c>
      <c r="N66" s="77" t="str">
        <f>HYPERLINK("https://drive.google.com/file/d/16jL0gASKUSxI9DUIqZ21x2W2un0gwO6d/view?usp=drivesdk","65TQPRT2022")</f>
        <v>65TQPRT2022</v>
      </c>
      <c r="O66" s="73" t="s">
        <v>754</v>
      </c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</row>
    <row r="67">
      <c r="A67" s="93">
        <v>66.0</v>
      </c>
      <c r="B67" s="93" t="s">
        <v>2251</v>
      </c>
      <c r="C67" s="93" t="s">
        <v>2256</v>
      </c>
      <c r="D67" s="93" t="str">
        <f t="shared" si="1"/>
        <v>Siddharth</v>
      </c>
      <c r="E67" s="93" t="s">
        <v>2257</v>
      </c>
      <c r="F67" s="73" t="s">
        <v>1973</v>
      </c>
      <c r="G67" s="73" t="s">
        <v>22</v>
      </c>
      <c r="H67" s="73">
        <v>2022.0</v>
      </c>
      <c r="I67" s="75" t="str">
        <f t="shared" si="2"/>
        <v>66TQPRT2022</v>
      </c>
      <c r="J67" s="54" t="s">
        <v>1974</v>
      </c>
      <c r="K67" s="5" t="s">
        <v>24</v>
      </c>
      <c r="L67" s="73" t="s">
        <v>2258</v>
      </c>
      <c r="M67" s="76" t="s">
        <v>2259</v>
      </c>
      <c r="N67" s="77" t="str">
        <f>HYPERLINK("https://drive.google.com/file/d/1ecgrv6ynoP6jtvrWuKDgdVUKEoINUXFn/view?usp=drivesdk","66TQPRT2022")</f>
        <v>66TQPRT2022</v>
      </c>
      <c r="O67" s="73" t="s">
        <v>754</v>
      </c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</row>
    <row r="68">
      <c r="A68" s="93">
        <v>67.0</v>
      </c>
      <c r="B68" s="93" t="s">
        <v>2260</v>
      </c>
      <c r="C68" s="93" t="s">
        <v>2261</v>
      </c>
      <c r="D68" s="93" t="str">
        <f t="shared" si="1"/>
        <v>Sanskar Joshi</v>
      </c>
      <c r="E68" s="93" t="s">
        <v>2262</v>
      </c>
      <c r="F68" s="73" t="s">
        <v>1973</v>
      </c>
      <c r="G68" s="73" t="s">
        <v>22</v>
      </c>
      <c r="H68" s="73">
        <v>2022.0</v>
      </c>
      <c r="I68" s="75" t="str">
        <f t="shared" si="2"/>
        <v>67TQPRT2022</v>
      </c>
      <c r="J68" s="54" t="s">
        <v>1974</v>
      </c>
      <c r="K68" s="5" t="s">
        <v>24</v>
      </c>
      <c r="L68" s="73" t="s">
        <v>2263</v>
      </c>
      <c r="M68" s="76" t="s">
        <v>2264</v>
      </c>
      <c r="N68" s="77" t="str">
        <f>HYPERLINK("https://drive.google.com/file/d/1VJURBUvyBT6cFZpCE6UcCpOnd7wQYatD/view?usp=drivesdk","67TQPRT2022")</f>
        <v>67TQPRT2022</v>
      </c>
      <c r="O68" s="73" t="s">
        <v>777</v>
      </c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</row>
    <row r="69">
      <c r="A69" s="93">
        <v>68.0</v>
      </c>
      <c r="B69" s="93" t="s">
        <v>2260</v>
      </c>
      <c r="C69" s="93" t="s">
        <v>2265</v>
      </c>
      <c r="D69" s="93" t="str">
        <f t="shared" si="1"/>
        <v>Vishwas Chaturvedi</v>
      </c>
      <c r="E69" s="93" t="s">
        <v>2266</v>
      </c>
      <c r="F69" s="73" t="s">
        <v>1973</v>
      </c>
      <c r="G69" s="73" t="s">
        <v>22</v>
      </c>
      <c r="H69" s="73">
        <v>2022.0</v>
      </c>
      <c r="I69" s="75" t="str">
        <f t="shared" si="2"/>
        <v>68TQPRT2022</v>
      </c>
      <c r="J69" s="54" t="s">
        <v>1974</v>
      </c>
      <c r="K69" s="5" t="s">
        <v>24</v>
      </c>
      <c r="L69" s="73" t="s">
        <v>2267</v>
      </c>
      <c r="M69" s="76" t="s">
        <v>2268</v>
      </c>
      <c r="N69" s="77" t="str">
        <f>HYPERLINK("https://drive.google.com/file/d/1kkXFLFD239wpzIhL3p7RvRm47X487bjt/view?usp=drivesdk","68TQPRT2022")</f>
        <v>68TQPRT2022</v>
      </c>
      <c r="O69" s="73" t="s">
        <v>777</v>
      </c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</row>
    <row r="70">
      <c r="A70" s="93">
        <v>69.0</v>
      </c>
      <c r="B70" s="93" t="s">
        <v>2269</v>
      </c>
      <c r="C70" s="93" t="s">
        <v>2270</v>
      </c>
      <c r="D70" s="93" t="str">
        <f t="shared" si="1"/>
        <v>Imthiaz Ahammed</v>
      </c>
      <c r="E70" s="93" t="s">
        <v>2271</v>
      </c>
      <c r="F70" s="73" t="s">
        <v>1973</v>
      </c>
      <c r="G70" s="73" t="s">
        <v>22</v>
      </c>
      <c r="H70" s="73">
        <v>2022.0</v>
      </c>
      <c r="I70" s="75" t="str">
        <f t="shared" si="2"/>
        <v>69TQPRT2022</v>
      </c>
      <c r="J70" s="54" t="s">
        <v>1974</v>
      </c>
      <c r="K70" s="5" t="s">
        <v>24</v>
      </c>
      <c r="L70" s="73" t="s">
        <v>2272</v>
      </c>
      <c r="M70" s="76" t="s">
        <v>2273</v>
      </c>
      <c r="N70" s="77" t="str">
        <f>HYPERLINK("https://drive.google.com/file/d/1b_W0bGq8uhOJFDrksGzokZcYnDKcH3UM/view?usp=drivesdk","69TQPRT2022")</f>
        <v>69TQPRT2022</v>
      </c>
      <c r="O70" s="73" t="s">
        <v>777</v>
      </c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</row>
    <row r="71">
      <c r="A71" s="93">
        <v>70.0</v>
      </c>
      <c r="B71" s="93" t="s">
        <v>2269</v>
      </c>
      <c r="C71" s="93" t="s">
        <v>2274</v>
      </c>
      <c r="D71" s="93" t="str">
        <f t="shared" si="1"/>
        <v>Naznin Shajahan</v>
      </c>
      <c r="E71" s="93" t="s">
        <v>2275</v>
      </c>
      <c r="F71" s="73" t="s">
        <v>1973</v>
      </c>
      <c r="G71" s="73" t="s">
        <v>22</v>
      </c>
      <c r="H71" s="73">
        <v>2022.0</v>
      </c>
      <c r="I71" s="75" t="str">
        <f t="shared" si="2"/>
        <v>70TQPRT2022</v>
      </c>
      <c r="J71" s="54" t="s">
        <v>1974</v>
      </c>
      <c r="K71" s="5" t="s">
        <v>24</v>
      </c>
      <c r="L71" s="73" t="s">
        <v>2276</v>
      </c>
      <c r="M71" s="76" t="s">
        <v>2277</v>
      </c>
      <c r="N71" s="77" t="str">
        <f>HYPERLINK("https://drive.google.com/file/d/1pWGUjq4TkZvpsyRJR4DlZg6ImjpkNtxe/view?usp=drivesdk","70TQPRT2022")</f>
        <v>70TQPRT2022</v>
      </c>
      <c r="O71" s="73" t="s">
        <v>777</v>
      </c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</row>
    <row r="72">
      <c r="A72" s="93">
        <v>71.0</v>
      </c>
      <c r="B72" s="93" t="s">
        <v>2278</v>
      </c>
      <c r="C72" s="93" t="s">
        <v>2279</v>
      </c>
      <c r="D72" s="93" t="str">
        <f t="shared" si="1"/>
        <v>Arpit Nayak</v>
      </c>
      <c r="E72" s="93" t="s">
        <v>2280</v>
      </c>
      <c r="F72" s="73" t="s">
        <v>1973</v>
      </c>
      <c r="G72" s="73" t="s">
        <v>22</v>
      </c>
      <c r="H72" s="73">
        <v>2022.0</v>
      </c>
      <c r="I72" s="75" t="str">
        <f t="shared" si="2"/>
        <v>71TQPRT2022</v>
      </c>
      <c r="J72" s="54" t="s">
        <v>1974</v>
      </c>
      <c r="K72" s="5" t="s">
        <v>24</v>
      </c>
      <c r="L72" s="73" t="s">
        <v>2281</v>
      </c>
      <c r="M72" s="76" t="s">
        <v>2282</v>
      </c>
      <c r="N72" s="77" t="str">
        <f>HYPERLINK("https://drive.google.com/file/d/1kCkWKHhqDpHLLkIgdOEFW59XxOS5WpAn/view?usp=drivesdk","71TQPRT2022")</f>
        <v>71TQPRT2022</v>
      </c>
      <c r="O72" s="73" t="s">
        <v>777</v>
      </c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</row>
    <row r="73">
      <c r="A73" s="93">
        <v>72.0</v>
      </c>
      <c r="B73" s="93" t="s">
        <v>2278</v>
      </c>
      <c r="C73" s="93" t="s">
        <v>2283</v>
      </c>
      <c r="D73" s="93" t="str">
        <f t="shared" si="1"/>
        <v>Sarat Chandra Pati</v>
      </c>
      <c r="E73" s="93" t="s">
        <v>2284</v>
      </c>
      <c r="F73" s="73" t="s">
        <v>1973</v>
      </c>
      <c r="G73" s="73" t="s">
        <v>22</v>
      </c>
      <c r="H73" s="73">
        <v>2022.0</v>
      </c>
      <c r="I73" s="75" t="str">
        <f t="shared" si="2"/>
        <v>72TQPRT2022</v>
      </c>
      <c r="J73" s="54" t="s">
        <v>1974</v>
      </c>
      <c r="K73" s="5" t="s">
        <v>24</v>
      </c>
      <c r="L73" s="73" t="s">
        <v>2285</v>
      </c>
      <c r="M73" s="76" t="s">
        <v>2286</v>
      </c>
      <c r="N73" s="77" t="str">
        <f>HYPERLINK("https://drive.google.com/file/d/1xAD5l3votkMhPu6k-5UuzBlj08idDpid/view?usp=drivesdk","72TQPRT2022")</f>
        <v>72TQPRT2022</v>
      </c>
      <c r="O73" s="73" t="s">
        <v>777</v>
      </c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</row>
    <row r="74">
      <c r="A74" s="93">
        <v>73.0</v>
      </c>
      <c r="B74" s="93" t="s">
        <v>2287</v>
      </c>
      <c r="C74" s="93" t="s">
        <v>2288</v>
      </c>
      <c r="D74" s="93" t="str">
        <f t="shared" si="1"/>
        <v>Ayush Pal</v>
      </c>
      <c r="E74" s="93" t="s">
        <v>2289</v>
      </c>
      <c r="F74" s="73" t="s">
        <v>1973</v>
      </c>
      <c r="G74" s="73" t="s">
        <v>22</v>
      </c>
      <c r="H74" s="73">
        <v>2022.0</v>
      </c>
      <c r="I74" s="75" t="str">
        <f t="shared" si="2"/>
        <v>73TQPRT2022</v>
      </c>
      <c r="J74" s="54" t="s">
        <v>1974</v>
      </c>
      <c r="K74" s="5" t="s">
        <v>24</v>
      </c>
      <c r="L74" s="73" t="s">
        <v>2290</v>
      </c>
      <c r="M74" s="76" t="s">
        <v>2291</v>
      </c>
      <c r="N74" s="77" t="str">
        <f>HYPERLINK("https://drive.google.com/file/d/1Zewa3ZvEN35zV6IHV0HQx3dslaX0ikPx/view?usp=drivesdk","73TQPRT2022")</f>
        <v>73TQPRT2022</v>
      </c>
      <c r="O74" s="73" t="s">
        <v>777</v>
      </c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</row>
    <row r="75">
      <c r="A75" s="93">
        <v>74.0</v>
      </c>
      <c r="B75" s="93" t="s">
        <v>2287</v>
      </c>
      <c r="C75" s="93" t="s">
        <v>2292</v>
      </c>
      <c r="D75" s="93" t="str">
        <f t="shared" si="1"/>
        <v>Prachi Kesharwani</v>
      </c>
      <c r="E75" s="93" t="s">
        <v>2293</v>
      </c>
      <c r="F75" s="73" t="s">
        <v>1973</v>
      </c>
      <c r="G75" s="73" t="s">
        <v>22</v>
      </c>
      <c r="H75" s="73">
        <v>2022.0</v>
      </c>
      <c r="I75" s="75" t="str">
        <f t="shared" si="2"/>
        <v>74TQPRT2022</v>
      </c>
      <c r="J75" s="54" t="s">
        <v>1974</v>
      </c>
      <c r="K75" s="5" t="s">
        <v>24</v>
      </c>
      <c r="L75" s="73" t="s">
        <v>2294</v>
      </c>
      <c r="M75" s="76" t="s">
        <v>2295</v>
      </c>
      <c r="N75" s="77" t="str">
        <f>HYPERLINK("https://drive.google.com/file/d/1mvEd6USd5wjPBvStBQBrMO0NGMdLzcmT/view?usp=drivesdk","74TQPRT2022")</f>
        <v>74TQPRT2022</v>
      </c>
      <c r="O75" s="73" t="s">
        <v>804</v>
      </c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</row>
    <row r="76">
      <c r="A76" s="93">
        <v>75.0</v>
      </c>
      <c r="B76" s="93" t="s">
        <v>2296</v>
      </c>
      <c r="C76" s="93" t="s">
        <v>2297</v>
      </c>
      <c r="D76" s="93" t="str">
        <f t="shared" si="1"/>
        <v>Susma S</v>
      </c>
      <c r="E76" s="93" t="s">
        <v>2298</v>
      </c>
      <c r="F76" s="73" t="s">
        <v>1973</v>
      </c>
      <c r="G76" s="73" t="s">
        <v>22</v>
      </c>
      <c r="H76" s="73">
        <v>2022.0</v>
      </c>
      <c r="I76" s="75" t="str">
        <f t="shared" si="2"/>
        <v>75TQPRT2022</v>
      </c>
      <c r="J76" s="54" t="s">
        <v>1974</v>
      </c>
      <c r="K76" s="5" t="s">
        <v>24</v>
      </c>
      <c r="L76" s="73" t="s">
        <v>2299</v>
      </c>
      <c r="M76" s="76" t="s">
        <v>2300</v>
      </c>
      <c r="N76" s="77" t="str">
        <f>HYPERLINK("https://drive.google.com/file/d/1QM5IwmNoYVHl7UD9Rl5cz3DU6NA_gv1d/view?usp=drivesdk","75TQPRT2022")</f>
        <v>75TQPRT2022</v>
      </c>
      <c r="O76" s="73" t="s">
        <v>804</v>
      </c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</row>
    <row r="77">
      <c r="A77" s="93">
        <v>76.0</v>
      </c>
      <c r="B77" s="93" t="s">
        <v>2296</v>
      </c>
      <c r="C77" s="93" t="s">
        <v>2301</v>
      </c>
      <c r="D77" s="93" t="str">
        <f t="shared" si="1"/>
        <v>Sivaprakash.G</v>
      </c>
      <c r="E77" s="93" t="s">
        <v>2302</v>
      </c>
      <c r="F77" s="73" t="s">
        <v>1973</v>
      </c>
      <c r="G77" s="73" t="s">
        <v>22</v>
      </c>
      <c r="H77" s="73">
        <v>2022.0</v>
      </c>
      <c r="I77" s="75" t="str">
        <f t="shared" si="2"/>
        <v>76TQPRT2022</v>
      </c>
      <c r="J77" s="54" t="s">
        <v>1974</v>
      </c>
      <c r="K77" s="5" t="s">
        <v>24</v>
      </c>
      <c r="L77" s="73" t="s">
        <v>2303</v>
      </c>
      <c r="M77" s="76" t="s">
        <v>2304</v>
      </c>
      <c r="N77" s="77" t="str">
        <f>HYPERLINK("https://drive.google.com/file/d/1v0Dg2XMSNrFKvwH9Jogkto-fY-6beObR/view?usp=drivesdk","76TQPRT2022")</f>
        <v>76TQPRT2022</v>
      </c>
      <c r="O77" s="73" t="s">
        <v>804</v>
      </c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</row>
    <row r="78">
      <c r="A78" s="93">
        <v>77.0</v>
      </c>
      <c r="B78" s="93" t="s">
        <v>2305</v>
      </c>
      <c r="C78" s="93" t="s">
        <v>2306</v>
      </c>
      <c r="D78" s="93" t="str">
        <f t="shared" si="1"/>
        <v>Harineshwaran</v>
      </c>
      <c r="E78" s="93" t="s">
        <v>2307</v>
      </c>
      <c r="F78" s="73" t="s">
        <v>1973</v>
      </c>
      <c r="G78" s="73" t="s">
        <v>22</v>
      </c>
      <c r="H78" s="73">
        <v>2022.0</v>
      </c>
      <c r="I78" s="75" t="str">
        <f t="shared" si="2"/>
        <v>77TQPRT2022</v>
      </c>
      <c r="J78" s="54" t="s">
        <v>1974</v>
      </c>
      <c r="K78" s="5" t="s">
        <v>24</v>
      </c>
      <c r="L78" s="73" t="s">
        <v>2308</v>
      </c>
      <c r="M78" s="76" t="s">
        <v>2309</v>
      </c>
      <c r="N78" s="77" t="str">
        <f>HYPERLINK("https://drive.google.com/file/d/1C1iKA0SGCFd-qqwFZVfA4mU5HBFPr3GZ/view?usp=drivesdk","77TQPRT2022")</f>
        <v>77TQPRT2022</v>
      </c>
      <c r="O78" s="73" t="s">
        <v>804</v>
      </c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</row>
    <row r="79">
      <c r="A79" s="93">
        <v>78.0</v>
      </c>
      <c r="B79" s="93" t="s">
        <v>2305</v>
      </c>
      <c r="C79" s="93" t="s">
        <v>2310</v>
      </c>
      <c r="D79" s="93" t="str">
        <f t="shared" si="1"/>
        <v>Keerthynivas</v>
      </c>
      <c r="E79" s="93" t="s">
        <v>2311</v>
      </c>
      <c r="F79" s="73" t="s">
        <v>1973</v>
      </c>
      <c r="G79" s="73" t="s">
        <v>22</v>
      </c>
      <c r="H79" s="73">
        <v>2022.0</v>
      </c>
      <c r="I79" s="75" t="str">
        <f t="shared" si="2"/>
        <v>78TQPRT2022</v>
      </c>
      <c r="J79" s="54" t="s">
        <v>1974</v>
      </c>
      <c r="K79" s="5" t="s">
        <v>24</v>
      </c>
      <c r="L79" s="73" t="s">
        <v>2312</v>
      </c>
      <c r="M79" s="76" t="s">
        <v>2313</v>
      </c>
      <c r="N79" s="77" t="str">
        <f>HYPERLINK("https://drive.google.com/file/d/1btHNpslKymQURBM3Xuw88ccQwrKOarvj/view?usp=drivesdk","78TQPRT2022")</f>
        <v>78TQPRT2022</v>
      </c>
      <c r="O79" s="73" t="s">
        <v>804</v>
      </c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</row>
    <row r="80">
      <c r="A80" s="93">
        <v>79.0</v>
      </c>
      <c r="B80" s="93" t="s">
        <v>2314</v>
      </c>
      <c r="C80" s="93" t="s">
        <v>2315</v>
      </c>
      <c r="D80" s="93" t="str">
        <f t="shared" si="1"/>
        <v>Anand Reddy</v>
      </c>
      <c r="E80" s="93" t="s">
        <v>2316</v>
      </c>
      <c r="F80" s="73" t="s">
        <v>1973</v>
      </c>
      <c r="G80" s="73" t="s">
        <v>22</v>
      </c>
      <c r="H80" s="73">
        <v>2022.0</v>
      </c>
      <c r="I80" s="75" t="str">
        <f t="shared" si="2"/>
        <v>79TQPRT2022</v>
      </c>
      <c r="J80" s="54" t="s">
        <v>1974</v>
      </c>
      <c r="K80" s="5" t="s">
        <v>24</v>
      </c>
      <c r="L80" s="73" t="s">
        <v>2317</v>
      </c>
      <c r="M80" s="76" t="s">
        <v>2318</v>
      </c>
      <c r="N80" s="77" t="str">
        <f>HYPERLINK("https://drive.google.com/file/d/1cNTLxvgJqbVuNyngLsDjNdV3j6sWcpli/view?usp=drivesdk","79TQPRT2022")</f>
        <v>79TQPRT2022</v>
      </c>
      <c r="O80" s="73" t="s">
        <v>804</v>
      </c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</row>
    <row r="81">
      <c r="A81" s="93">
        <v>80.0</v>
      </c>
      <c r="B81" s="93" t="s">
        <v>2314</v>
      </c>
      <c r="C81" s="93" t="s">
        <v>2319</v>
      </c>
      <c r="D81" s="93" t="str">
        <f t="shared" si="1"/>
        <v>Neha</v>
      </c>
      <c r="E81" s="93" t="s">
        <v>2320</v>
      </c>
      <c r="F81" s="73" t="s">
        <v>1973</v>
      </c>
      <c r="G81" s="73" t="s">
        <v>22</v>
      </c>
      <c r="H81" s="73">
        <v>2022.0</v>
      </c>
      <c r="I81" s="75" t="str">
        <f t="shared" si="2"/>
        <v>80TQPRT2022</v>
      </c>
      <c r="J81" s="54" t="s">
        <v>1974</v>
      </c>
      <c r="K81" s="5" t="s">
        <v>24</v>
      </c>
      <c r="L81" s="73" t="s">
        <v>2321</v>
      </c>
      <c r="M81" s="76" t="s">
        <v>2322</v>
      </c>
      <c r="N81" s="77" t="str">
        <f>HYPERLINK("https://drive.google.com/file/d/1WdVEykX4R3FaB2ZeSgsbKzn_cmjlXtYn/view?usp=drivesdk","80TQPRT2022")</f>
        <v>80TQPRT2022</v>
      </c>
      <c r="O81" s="73" t="s">
        <v>821</v>
      </c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</row>
    <row r="82">
      <c r="A82" s="93">
        <v>81.0</v>
      </c>
      <c r="B82" s="93" t="s">
        <v>2323</v>
      </c>
      <c r="C82" s="93" t="s">
        <v>2324</v>
      </c>
      <c r="D82" s="93" t="str">
        <f t="shared" si="1"/>
        <v>Mayank Maloo</v>
      </c>
      <c r="E82" s="93" t="s">
        <v>2325</v>
      </c>
      <c r="F82" s="73" t="s">
        <v>1973</v>
      </c>
      <c r="G82" s="73" t="s">
        <v>22</v>
      </c>
      <c r="H82" s="73">
        <v>2022.0</v>
      </c>
      <c r="I82" s="75" t="str">
        <f t="shared" si="2"/>
        <v>81TQPRT2022</v>
      </c>
      <c r="J82" s="54" t="s">
        <v>1974</v>
      </c>
      <c r="K82" s="5" t="s">
        <v>24</v>
      </c>
      <c r="L82" s="73" t="s">
        <v>2326</v>
      </c>
      <c r="M82" s="76" t="s">
        <v>2327</v>
      </c>
      <c r="N82" s="77" t="str">
        <f>HYPERLINK("https://drive.google.com/file/d/1eHKDQbmIY43zj-ll4Ei30NS0pHr2rqYu/view?usp=drivesdk","81TQPRT2022")</f>
        <v>81TQPRT2022</v>
      </c>
      <c r="O82" s="73" t="s">
        <v>821</v>
      </c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</row>
    <row r="83">
      <c r="A83" s="93">
        <v>82.0</v>
      </c>
      <c r="B83" s="93" t="s">
        <v>2323</v>
      </c>
      <c r="C83" s="93" t="s">
        <v>2328</v>
      </c>
      <c r="D83" s="93" t="str">
        <f t="shared" si="1"/>
        <v>Shri Ram Manda</v>
      </c>
      <c r="E83" s="93" t="s">
        <v>2329</v>
      </c>
      <c r="F83" s="73" t="s">
        <v>1973</v>
      </c>
      <c r="G83" s="73" t="s">
        <v>22</v>
      </c>
      <c r="H83" s="73">
        <v>2022.0</v>
      </c>
      <c r="I83" s="75" t="str">
        <f t="shared" si="2"/>
        <v>82TQPRT2022</v>
      </c>
      <c r="J83" s="54" t="s">
        <v>1974</v>
      </c>
      <c r="K83" s="5" t="s">
        <v>24</v>
      </c>
      <c r="L83" s="73" t="s">
        <v>2330</v>
      </c>
      <c r="M83" s="76" t="s">
        <v>2331</v>
      </c>
      <c r="N83" s="77" t="str">
        <f>HYPERLINK("https://drive.google.com/file/d/1Wk0nR-lk-rXUtyjverCYJGBBYWA283eH/view?usp=drivesdk","82TQPRT2022")</f>
        <v>82TQPRT2022</v>
      </c>
      <c r="O83" s="73" t="s">
        <v>821</v>
      </c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</row>
    <row r="84">
      <c r="A84" s="93">
        <v>83.0</v>
      </c>
      <c r="B84" s="93" t="s">
        <v>2332</v>
      </c>
      <c r="C84" s="93" t="s">
        <v>2333</v>
      </c>
      <c r="D84" s="93" t="str">
        <f t="shared" si="1"/>
        <v>Vasanth S</v>
      </c>
      <c r="E84" s="93" t="s">
        <v>2334</v>
      </c>
      <c r="F84" s="73" t="s">
        <v>1973</v>
      </c>
      <c r="G84" s="73" t="s">
        <v>22</v>
      </c>
      <c r="H84" s="73">
        <v>2022.0</v>
      </c>
      <c r="I84" s="75" t="str">
        <f t="shared" si="2"/>
        <v>83TQPRT2022</v>
      </c>
      <c r="J84" s="54" t="s">
        <v>1974</v>
      </c>
      <c r="K84" s="5" t="s">
        <v>24</v>
      </c>
      <c r="L84" s="73" t="s">
        <v>2335</v>
      </c>
      <c r="M84" s="76" t="s">
        <v>2336</v>
      </c>
      <c r="N84" s="77" t="str">
        <f>HYPERLINK("https://drive.google.com/file/d/1Vqvx672JYj9AvxTtbjJMx8X2WrSs3qcU/view?usp=drivesdk","83TQPRT2022")</f>
        <v>83TQPRT2022</v>
      </c>
      <c r="O84" s="73" t="s">
        <v>821</v>
      </c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</row>
    <row r="85">
      <c r="A85" s="93">
        <v>84.0</v>
      </c>
      <c r="B85" s="93" t="s">
        <v>2332</v>
      </c>
      <c r="C85" s="93" t="s">
        <v>2337</v>
      </c>
      <c r="D85" s="93" t="str">
        <f t="shared" si="1"/>
        <v>Sineka</v>
      </c>
      <c r="E85" s="93" t="s">
        <v>2338</v>
      </c>
      <c r="F85" s="73" t="s">
        <v>1973</v>
      </c>
      <c r="G85" s="73" t="s">
        <v>22</v>
      </c>
      <c r="H85" s="73">
        <v>2022.0</v>
      </c>
      <c r="I85" s="75" t="str">
        <f t="shared" si="2"/>
        <v>84TQPRT2022</v>
      </c>
      <c r="J85" s="54" t="s">
        <v>1974</v>
      </c>
      <c r="K85" s="5" t="s">
        <v>24</v>
      </c>
      <c r="L85" s="73" t="s">
        <v>2339</v>
      </c>
      <c r="M85" s="76" t="s">
        <v>2340</v>
      </c>
      <c r="N85" s="77" t="str">
        <f>HYPERLINK("https://drive.google.com/file/d/1I-lKwB7IHI5FY_cKofxa8gdY8LCfwbId/view?usp=drivesdk","84TQPRT2022")</f>
        <v>84TQPRT2022</v>
      </c>
      <c r="O85" s="73" t="s">
        <v>821</v>
      </c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</row>
    <row r="86">
      <c r="A86" s="93">
        <v>85.0</v>
      </c>
      <c r="B86" s="93" t="s">
        <v>2341</v>
      </c>
      <c r="C86" s="93" t="s">
        <v>2342</v>
      </c>
      <c r="D86" s="93" t="str">
        <f t="shared" si="1"/>
        <v>Nizamuddin M</v>
      </c>
      <c r="E86" s="93" t="s">
        <v>2343</v>
      </c>
      <c r="F86" s="73" t="s">
        <v>1973</v>
      </c>
      <c r="G86" s="73" t="s">
        <v>22</v>
      </c>
      <c r="H86" s="73">
        <v>2022.0</v>
      </c>
      <c r="I86" s="75" t="str">
        <f t="shared" si="2"/>
        <v>85TQPRT2022</v>
      </c>
      <c r="J86" s="54" t="s">
        <v>1974</v>
      </c>
      <c r="K86" s="5" t="s">
        <v>24</v>
      </c>
      <c r="L86" s="73" t="s">
        <v>2344</v>
      </c>
      <c r="M86" s="76" t="s">
        <v>2345</v>
      </c>
      <c r="N86" s="77" t="str">
        <f>HYPERLINK("https://drive.google.com/file/d/1f-ju6HKMT7G2LYw4Fzl__qoJNQZwf6di/view?usp=drivesdk","85TQPRT2022")</f>
        <v>85TQPRT2022</v>
      </c>
      <c r="O86" s="73" t="s">
        <v>821</v>
      </c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</row>
    <row r="87">
      <c r="A87" s="93">
        <v>86.0</v>
      </c>
      <c r="B87" s="93" t="s">
        <v>2341</v>
      </c>
      <c r="C87" s="93" t="s">
        <v>2346</v>
      </c>
      <c r="D87" s="93" t="str">
        <f t="shared" si="1"/>
        <v>Subash Muthuvel M</v>
      </c>
      <c r="E87" s="93" t="s">
        <v>2347</v>
      </c>
      <c r="F87" s="73" t="s">
        <v>1973</v>
      </c>
      <c r="G87" s="73" t="s">
        <v>22</v>
      </c>
      <c r="H87" s="73">
        <v>2022.0</v>
      </c>
      <c r="I87" s="75" t="str">
        <f t="shared" si="2"/>
        <v>86TQPRT2022</v>
      </c>
      <c r="J87" s="54" t="s">
        <v>1974</v>
      </c>
      <c r="K87" s="5" t="s">
        <v>24</v>
      </c>
      <c r="L87" s="73" t="s">
        <v>2348</v>
      </c>
      <c r="M87" s="76" t="s">
        <v>2349</v>
      </c>
      <c r="N87" s="77" t="str">
        <f>HYPERLINK("https://drive.google.com/file/d/1c6rwcr5jxje8t48Y_CPh5_zdof3s9iXj/view?usp=drivesdk","86TQPRT2022")</f>
        <v>86TQPRT2022</v>
      </c>
      <c r="O87" s="73" t="s">
        <v>848</v>
      </c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</row>
    <row r="88">
      <c r="A88" s="93">
        <v>87.0</v>
      </c>
      <c r="B88" s="93" t="s">
        <v>2350</v>
      </c>
      <c r="C88" s="93" t="s">
        <v>2351</v>
      </c>
      <c r="D88" s="93" t="str">
        <f t="shared" si="1"/>
        <v>Ratul Roy</v>
      </c>
      <c r="E88" s="93" t="s">
        <v>2352</v>
      </c>
      <c r="F88" s="73" t="s">
        <v>1973</v>
      </c>
      <c r="G88" s="73" t="s">
        <v>22</v>
      </c>
      <c r="H88" s="73">
        <v>2022.0</v>
      </c>
      <c r="I88" s="75" t="str">
        <f t="shared" si="2"/>
        <v>87TQPRT2022</v>
      </c>
      <c r="J88" s="54" t="s">
        <v>1974</v>
      </c>
      <c r="K88" s="5" t="s">
        <v>24</v>
      </c>
      <c r="L88" s="73" t="s">
        <v>2353</v>
      </c>
      <c r="M88" s="76" t="s">
        <v>2354</v>
      </c>
      <c r="N88" s="77" t="str">
        <f>HYPERLINK("https://drive.google.com/file/d/1YbMZCJzMuwamaUFDKcbAoLiuxAnXwyQC/view?usp=drivesdk","87TQPRT2022")</f>
        <v>87TQPRT2022</v>
      </c>
      <c r="O88" s="73" t="s">
        <v>848</v>
      </c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</row>
    <row r="89">
      <c r="A89" s="93">
        <v>88.0</v>
      </c>
      <c r="B89" s="93" t="s">
        <v>2350</v>
      </c>
      <c r="C89" s="93" t="s">
        <v>2355</v>
      </c>
      <c r="D89" s="93" t="str">
        <f t="shared" si="1"/>
        <v>Utkarsh</v>
      </c>
      <c r="E89" s="93" t="s">
        <v>2356</v>
      </c>
      <c r="F89" s="73" t="s">
        <v>1973</v>
      </c>
      <c r="G89" s="73" t="s">
        <v>22</v>
      </c>
      <c r="H89" s="73">
        <v>2022.0</v>
      </c>
      <c r="I89" s="75" t="str">
        <f t="shared" si="2"/>
        <v>88TQPRT2022</v>
      </c>
      <c r="J89" s="54" t="s">
        <v>1974</v>
      </c>
      <c r="K89" s="5" t="s">
        <v>24</v>
      </c>
      <c r="L89" s="73" t="s">
        <v>2357</v>
      </c>
      <c r="M89" s="76" t="s">
        <v>2358</v>
      </c>
      <c r="N89" s="77" t="str">
        <f>HYPERLINK("https://drive.google.com/file/d/1EGkEfHwnvoukoKb4NVBGgHQJYSRyID0l/view?usp=drivesdk","88TQPRT2022")</f>
        <v>88TQPRT2022</v>
      </c>
      <c r="O89" s="73" t="s">
        <v>848</v>
      </c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</row>
    <row r="90">
      <c r="A90" s="93">
        <v>89.0</v>
      </c>
      <c r="B90" s="93" t="s">
        <v>2359</v>
      </c>
      <c r="C90" s="93" t="s">
        <v>2360</v>
      </c>
      <c r="D90" s="93" t="str">
        <f t="shared" si="1"/>
        <v>Ravivarma E D</v>
      </c>
      <c r="E90" s="93" t="s">
        <v>2361</v>
      </c>
      <c r="F90" s="73" t="s">
        <v>1973</v>
      </c>
      <c r="G90" s="73" t="s">
        <v>22</v>
      </c>
      <c r="H90" s="73">
        <v>2022.0</v>
      </c>
      <c r="I90" s="75" t="str">
        <f t="shared" si="2"/>
        <v>89TQPRT2022</v>
      </c>
      <c r="J90" s="54" t="s">
        <v>1974</v>
      </c>
      <c r="K90" s="5" t="s">
        <v>24</v>
      </c>
      <c r="L90" s="73" t="s">
        <v>2362</v>
      </c>
      <c r="M90" s="76" t="s">
        <v>2363</v>
      </c>
      <c r="N90" s="77" t="str">
        <f>HYPERLINK("https://drive.google.com/file/d/1gYstZ-UvlFFIDOgeRVZFeKojlibnDF3p/view?usp=drivesdk","89TQPRT2022")</f>
        <v>89TQPRT2022</v>
      </c>
      <c r="O90" s="73" t="s">
        <v>848</v>
      </c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</row>
    <row r="91">
      <c r="A91" s="93">
        <v>90.0</v>
      </c>
      <c r="B91" s="93" t="s">
        <v>2359</v>
      </c>
      <c r="C91" s="93" t="s">
        <v>2364</v>
      </c>
      <c r="D91" s="93" t="str">
        <f t="shared" si="1"/>
        <v>Santhosh Kumar</v>
      </c>
      <c r="E91" s="93" t="s">
        <v>2365</v>
      </c>
      <c r="F91" s="73" t="s">
        <v>1973</v>
      </c>
      <c r="G91" s="73" t="s">
        <v>22</v>
      </c>
      <c r="H91" s="73">
        <v>2022.0</v>
      </c>
      <c r="I91" s="75" t="str">
        <f t="shared" si="2"/>
        <v>90TQPRT2022</v>
      </c>
      <c r="J91" s="54" t="s">
        <v>1974</v>
      </c>
      <c r="K91" s="5" t="s">
        <v>24</v>
      </c>
      <c r="L91" s="73" t="s">
        <v>2366</v>
      </c>
      <c r="M91" s="76" t="s">
        <v>2367</v>
      </c>
      <c r="N91" s="77" t="str">
        <f>HYPERLINK("https://drive.google.com/file/d/1KrrVIR4vYwFUWwpTaxAbmWYuC1b1cdyB/view?usp=drivesdk","90TQPRT2022")</f>
        <v>90TQPRT2022</v>
      </c>
      <c r="O91" s="73" t="s">
        <v>848</v>
      </c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</row>
    <row r="92">
      <c r="A92" s="93">
        <v>91.0</v>
      </c>
      <c r="B92" s="93" t="s">
        <v>2368</v>
      </c>
      <c r="C92" s="93" t="s">
        <v>2369</v>
      </c>
      <c r="D92" s="93" t="str">
        <f t="shared" si="1"/>
        <v>Justin Paul Kolengadan</v>
      </c>
      <c r="E92" s="93" t="s">
        <v>2370</v>
      </c>
      <c r="F92" s="73" t="s">
        <v>1973</v>
      </c>
      <c r="G92" s="73" t="s">
        <v>22</v>
      </c>
      <c r="H92" s="73">
        <v>2022.0</v>
      </c>
      <c r="I92" s="75" t="str">
        <f t="shared" si="2"/>
        <v>91TQPRT2022</v>
      </c>
      <c r="J92" s="54" t="s">
        <v>1974</v>
      </c>
      <c r="K92" s="5" t="s">
        <v>24</v>
      </c>
      <c r="L92" s="73" t="s">
        <v>2371</v>
      </c>
      <c r="M92" s="76" t="s">
        <v>2372</v>
      </c>
      <c r="N92" s="77" t="str">
        <f>HYPERLINK("https://drive.google.com/file/d/1MvBvk5j0dPx-CSQwDfYYUQ2jmer_I14M/view?usp=drivesdk","91TQPRT2022")</f>
        <v>91TQPRT2022</v>
      </c>
      <c r="O92" s="73" t="s">
        <v>848</v>
      </c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</row>
    <row r="93">
      <c r="A93" s="93">
        <v>92.0</v>
      </c>
      <c r="B93" s="93" t="s">
        <v>2368</v>
      </c>
      <c r="C93" s="93" t="s">
        <v>2373</v>
      </c>
      <c r="D93" s="93" t="str">
        <f t="shared" si="1"/>
        <v>Simson Justin Dsouza</v>
      </c>
      <c r="E93" s="93" t="s">
        <v>2374</v>
      </c>
      <c r="F93" s="73" t="s">
        <v>1973</v>
      </c>
      <c r="G93" s="73" t="s">
        <v>22</v>
      </c>
      <c r="H93" s="73">
        <v>2022.0</v>
      </c>
      <c r="I93" s="75" t="str">
        <f t="shared" si="2"/>
        <v>92TQPRT2022</v>
      </c>
      <c r="J93" s="54" t="s">
        <v>1974</v>
      </c>
      <c r="K93" s="5" t="s">
        <v>24</v>
      </c>
      <c r="L93" s="73" t="s">
        <v>2375</v>
      </c>
      <c r="M93" s="76" t="s">
        <v>2376</v>
      </c>
      <c r="N93" s="77" t="str">
        <f>HYPERLINK("https://drive.google.com/file/d/1SjLnyewkP0Bdh3bbIyyW94bgOHkWTBD-/view?usp=drivesdk","92TQPRT2022")</f>
        <v>92TQPRT2022</v>
      </c>
      <c r="O93" s="73" t="s">
        <v>848</v>
      </c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</row>
    <row r="94">
      <c r="A94" s="93">
        <v>93.0</v>
      </c>
      <c r="B94" s="93" t="s">
        <v>2377</v>
      </c>
      <c r="C94" s="93" t="s">
        <v>2378</v>
      </c>
      <c r="D94" s="93" t="str">
        <f t="shared" si="1"/>
        <v>Aniket Bansal</v>
      </c>
      <c r="E94" s="93" t="s">
        <v>2379</v>
      </c>
      <c r="F94" s="73" t="s">
        <v>1973</v>
      </c>
      <c r="G94" s="73" t="s">
        <v>22</v>
      </c>
      <c r="H94" s="73">
        <v>2022.0</v>
      </c>
      <c r="I94" s="75" t="str">
        <f t="shared" si="2"/>
        <v>93TQPRT2022</v>
      </c>
      <c r="J94" s="54" t="s">
        <v>1974</v>
      </c>
      <c r="K94" s="5" t="s">
        <v>24</v>
      </c>
      <c r="L94" s="73" t="s">
        <v>2380</v>
      </c>
      <c r="M94" s="76" t="s">
        <v>2381</v>
      </c>
      <c r="N94" s="77" t="str">
        <f>HYPERLINK("https://drive.google.com/file/d/1FLACsYn6poj5flxrXM5NQmEFaQHN8HNK/view?usp=drivesdk","93TQPRT2022")</f>
        <v>93TQPRT2022</v>
      </c>
      <c r="O94" s="73" t="s">
        <v>875</v>
      </c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</row>
    <row r="95">
      <c r="A95" s="93">
        <v>94.0</v>
      </c>
      <c r="B95" s="93" t="s">
        <v>2377</v>
      </c>
      <c r="C95" s="93" t="s">
        <v>2382</v>
      </c>
      <c r="D95" s="93" t="str">
        <f t="shared" si="1"/>
        <v>Pragati Yadav</v>
      </c>
      <c r="E95" s="93" t="s">
        <v>2383</v>
      </c>
      <c r="F95" s="73" t="s">
        <v>1973</v>
      </c>
      <c r="G95" s="73" t="s">
        <v>22</v>
      </c>
      <c r="H95" s="73">
        <v>2022.0</v>
      </c>
      <c r="I95" s="75" t="str">
        <f t="shared" si="2"/>
        <v>94TQPRT2022</v>
      </c>
      <c r="J95" s="54" t="s">
        <v>1974</v>
      </c>
      <c r="K95" s="5" t="s">
        <v>24</v>
      </c>
      <c r="L95" s="73" t="s">
        <v>2384</v>
      </c>
      <c r="M95" s="76" t="s">
        <v>2385</v>
      </c>
      <c r="N95" s="77" t="str">
        <f>HYPERLINK("https://drive.google.com/file/d/1SVQ-yMNfHr6xv4DvKqBmruWoeZZYBRGk/view?usp=drivesdk","94TQPRT2022")</f>
        <v>94TQPRT2022</v>
      </c>
      <c r="O95" s="73" t="s">
        <v>875</v>
      </c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</row>
    <row r="96">
      <c r="A96" s="93">
        <v>95.0</v>
      </c>
      <c r="B96" s="93" t="s">
        <v>2386</v>
      </c>
      <c r="C96" s="93" t="s">
        <v>2387</v>
      </c>
      <c r="D96" s="93" t="str">
        <f t="shared" si="1"/>
        <v>Amirthalakshmi K</v>
      </c>
      <c r="E96" s="93" t="s">
        <v>2388</v>
      </c>
      <c r="F96" s="73" t="s">
        <v>1973</v>
      </c>
      <c r="G96" s="73" t="s">
        <v>22</v>
      </c>
      <c r="H96" s="73">
        <v>2022.0</v>
      </c>
      <c r="I96" s="75" t="str">
        <f t="shared" si="2"/>
        <v>95TQPRT2022</v>
      </c>
      <c r="J96" s="54" t="s">
        <v>1974</v>
      </c>
      <c r="K96" s="5" t="s">
        <v>24</v>
      </c>
      <c r="L96" s="73" t="s">
        <v>2389</v>
      </c>
      <c r="M96" s="76" t="s">
        <v>2390</v>
      </c>
      <c r="N96" s="77" t="str">
        <f>HYPERLINK("https://drive.google.com/file/d/1PYcksKsMFYwbxKUdezxImJK9F77k3h8S/view?usp=drivesdk","95TQPRT2022")</f>
        <v>95TQPRT2022</v>
      </c>
      <c r="O96" s="73" t="s">
        <v>875</v>
      </c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</row>
    <row r="97">
      <c r="A97" s="93">
        <v>96.0</v>
      </c>
      <c r="B97" s="93" t="s">
        <v>2386</v>
      </c>
      <c r="C97" s="93" t="s">
        <v>2391</v>
      </c>
      <c r="D97" s="93" t="str">
        <f t="shared" si="1"/>
        <v>Harini Kb</v>
      </c>
      <c r="E97" s="93" t="s">
        <v>2392</v>
      </c>
      <c r="F97" s="73" t="s">
        <v>1973</v>
      </c>
      <c r="G97" s="73" t="s">
        <v>22</v>
      </c>
      <c r="H97" s="73">
        <v>2022.0</v>
      </c>
      <c r="I97" s="75" t="str">
        <f t="shared" si="2"/>
        <v>96TQPRT2022</v>
      </c>
      <c r="J97" s="54" t="s">
        <v>1974</v>
      </c>
      <c r="K97" s="5" t="s">
        <v>24</v>
      </c>
      <c r="L97" s="73" t="s">
        <v>2393</v>
      </c>
      <c r="M97" s="76" t="s">
        <v>2394</v>
      </c>
      <c r="N97" s="77" t="str">
        <f>HYPERLINK("https://drive.google.com/file/d/1S5YD-Arioyy8LmYZc2_MiPlv-bSpDsut/view?usp=drivesdk","96TQPRT2022")</f>
        <v>96TQPRT2022</v>
      </c>
      <c r="O97" s="73" t="s">
        <v>875</v>
      </c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</row>
    <row r="98">
      <c r="A98" s="93">
        <v>97.0</v>
      </c>
      <c r="B98" s="93" t="s">
        <v>2395</v>
      </c>
      <c r="C98" s="93" t="s">
        <v>2396</v>
      </c>
      <c r="D98" s="93" t="str">
        <f t="shared" si="1"/>
        <v>Shreyas Huddar</v>
      </c>
      <c r="E98" s="93" t="s">
        <v>2397</v>
      </c>
      <c r="F98" s="73" t="s">
        <v>1973</v>
      </c>
      <c r="G98" s="73" t="s">
        <v>22</v>
      </c>
      <c r="H98" s="73">
        <v>2022.0</v>
      </c>
      <c r="I98" s="75" t="str">
        <f t="shared" si="2"/>
        <v>97TQPRT2022</v>
      </c>
      <c r="J98" s="54" t="s">
        <v>1974</v>
      </c>
      <c r="K98" s="5" t="s">
        <v>24</v>
      </c>
      <c r="L98" s="73" t="s">
        <v>2398</v>
      </c>
      <c r="M98" s="76" t="s">
        <v>2399</v>
      </c>
      <c r="N98" s="77" t="str">
        <f>HYPERLINK("https://drive.google.com/file/d/1ZG_0tgTWf7fteRgAIEGc6n2o241yptmY/view?usp=drivesdk","97TQPRT2022")</f>
        <v>97TQPRT2022</v>
      </c>
      <c r="O98" s="73" t="s">
        <v>897</v>
      </c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</row>
    <row r="99">
      <c r="A99" s="93">
        <v>98.0</v>
      </c>
      <c r="B99" s="93" t="s">
        <v>2395</v>
      </c>
      <c r="C99" s="93" t="s">
        <v>2400</v>
      </c>
      <c r="D99" s="93" t="str">
        <f t="shared" si="1"/>
        <v>Anirudh Kulkarni</v>
      </c>
      <c r="E99" s="93" t="s">
        <v>2401</v>
      </c>
      <c r="F99" s="73" t="s">
        <v>1973</v>
      </c>
      <c r="G99" s="73" t="s">
        <v>22</v>
      </c>
      <c r="H99" s="73">
        <v>2022.0</v>
      </c>
      <c r="I99" s="75" t="str">
        <f t="shared" si="2"/>
        <v>98TQPRT2022</v>
      </c>
      <c r="J99" s="54" t="s">
        <v>1974</v>
      </c>
      <c r="K99" s="5" t="s">
        <v>24</v>
      </c>
      <c r="L99" s="73" t="s">
        <v>2402</v>
      </c>
      <c r="M99" s="76" t="s">
        <v>2403</v>
      </c>
      <c r="N99" s="77" t="str">
        <f>HYPERLINK("https://drive.google.com/file/d/1e2ug36RSQ-yqEerPGQaDIo2FZ_tjSdNd/view?usp=drivesdk","98TQPRT2022")</f>
        <v>98TQPRT2022</v>
      </c>
      <c r="O99" s="73" t="s">
        <v>897</v>
      </c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</row>
    <row r="100">
      <c r="A100" s="93">
        <v>99.0</v>
      </c>
      <c r="B100" s="93" t="s">
        <v>2404</v>
      </c>
      <c r="C100" s="93" t="s">
        <v>2405</v>
      </c>
      <c r="D100" s="93" t="str">
        <f t="shared" si="1"/>
        <v>Monika S</v>
      </c>
      <c r="E100" s="93" t="s">
        <v>2406</v>
      </c>
      <c r="F100" s="73" t="s">
        <v>1973</v>
      </c>
      <c r="G100" s="73" t="s">
        <v>22</v>
      </c>
      <c r="H100" s="73">
        <v>2022.0</v>
      </c>
      <c r="I100" s="75" t="str">
        <f t="shared" si="2"/>
        <v>99TQPRT2022</v>
      </c>
      <c r="J100" s="54" t="s">
        <v>1974</v>
      </c>
      <c r="K100" s="5" t="s">
        <v>24</v>
      </c>
      <c r="L100" s="73" t="s">
        <v>2407</v>
      </c>
      <c r="M100" s="76" t="s">
        <v>2408</v>
      </c>
      <c r="N100" s="77" t="str">
        <f>HYPERLINK("https://drive.google.com/file/d/1UxOul1y3VYOQRrzdFjLwjFzFgxJwyd4M/view?usp=drivesdk","99TQPRT2022")</f>
        <v>99TQPRT2022</v>
      </c>
      <c r="O100" s="73" t="s">
        <v>897</v>
      </c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</row>
    <row r="101">
      <c r="A101" s="93">
        <v>100.0</v>
      </c>
      <c r="B101" s="93" t="s">
        <v>2404</v>
      </c>
      <c r="C101" s="93" t="s">
        <v>2409</v>
      </c>
      <c r="D101" s="93" t="str">
        <f t="shared" si="1"/>
        <v>Nivetha</v>
      </c>
      <c r="E101" s="93" t="s">
        <v>2410</v>
      </c>
      <c r="F101" s="73" t="s">
        <v>1973</v>
      </c>
      <c r="G101" s="73" t="s">
        <v>22</v>
      </c>
      <c r="H101" s="73">
        <v>2022.0</v>
      </c>
      <c r="I101" s="75" t="str">
        <f t="shared" si="2"/>
        <v>100TQPRT2022</v>
      </c>
      <c r="J101" s="54" t="s">
        <v>1974</v>
      </c>
      <c r="K101" s="5" t="s">
        <v>24</v>
      </c>
      <c r="L101" s="73" t="s">
        <v>2411</v>
      </c>
      <c r="M101" s="76" t="s">
        <v>2412</v>
      </c>
      <c r="N101" s="77" t="str">
        <f>HYPERLINK("https://drive.google.com/file/d/10OBwGYKeiAIjJSH-tM3uJzw5QsLmOgIH/view?usp=drivesdk","100TQPRT2022")</f>
        <v>100TQPRT2022</v>
      </c>
      <c r="O101" s="73" t="s">
        <v>897</v>
      </c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</row>
    <row r="102">
      <c r="A102" s="93">
        <v>101.0</v>
      </c>
      <c r="B102" s="93" t="s">
        <v>2413</v>
      </c>
      <c r="C102" s="93" t="s">
        <v>1362</v>
      </c>
      <c r="D102" s="93" t="str">
        <f t="shared" si="1"/>
        <v>Aryan Rathore</v>
      </c>
      <c r="E102" s="93" t="s">
        <v>1363</v>
      </c>
      <c r="F102" s="73" t="s">
        <v>1973</v>
      </c>
      <c r="G102" s="73" t="s">
        <v>22</v>
      </c>
      <c r="H102" s="73">
        <v>2022.0</v>
      </c>
      <c r="I102" s="75" t="str">
        <f t="shared" si="2"/>
        <v>101TQPRT2022</v>
      </c>
      <c r="J102" s="54" t="s">
        <v>1974</v>
      </c>
      <c r="K102" s="5" t="s">
        <v>24</v>
      </c>
      <c r="L102" s="73" t="s">
        <v>2414</v>
      </c>
      <c r="M102" s="76" t="s">
        <v>2415</v>
      </c>
      <c r="N102" s="77" t="str">
        <f>HYPERLINK("https://drive.google.com/file/d/1esJJ6kZVFo3uHJ4zeIOR6xZojasinZ62/view?usp=drivesdk","101TQPRT2022")</f>
        <v>101TQPRT2022</v>
      </c>
      <c r="O102" s="73" t="s">
        <v>897</v>
      </c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</row>
    <row r="103">
      <c r="A103" s="93">
        <v>102.0</v>
      </c>
      <c r="B103" s="93" t="s">
        <v>2413</v>
      </c>
      <c r="C103" s="93" t="s">
        <v>1362</v>
      </c>
      <c r="D103" s="93" t="str">
        <f t="shared" si="1"/>
        <v>Aryan Rathore</v>
      </c>
      <c r="E103" s="93" t="s">
        <v>2416</v>
      </c>
      <c r="F103" s="73" t="s">
        <v>1973</v>
      </c>
      <c r="G103" s="73" t="s">
        <v>22</v>
      </c>
      <c r="H103" s="73">
        <v>2022.0</v>
      </c>
      <c r="I103" s="75" t="str">
        <f t="shared" si="2"/>
        <v>102TQPRT2022</v>
      </c>
      <c r="J103" s="54" t="s">
        <v>1974</v>
      </c>
      <c r="K103" s="5" t="s">
        <v>24</v>
      </c>
      <c r="L103" s="73" t="s">
        <v>2417</v>
      </c>
      <c r="M103" s="76" t="s">
        <v>2418</v>
      </c>
      <c r="N103" s="77" t="str">
        <f>HYPERLINK("https://drive.google.com/file/d/1AKFv2dfuVuhCO_VgqsXLUfOhOVKnuBSm/view?usp=drivesdk","102TQPRT2022")</f>
        <v>102TQPRT2022</v>
      </c>
      <c r="O103" s="73" t="s">
        <v>897</v>
      </c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</row>
    <row r="104">
      <c r="A104" s="93">
        <v>103.0</v>
      </c>
      <c r="B104" s="93" t="s">
        <v>2419</v>
      </c>
      <c r="C104" s="93" t="s">
        <v>2420</v>
      </c>
      <c r="D104" s="93" t="str">
        <f t="shared" si="1"/>
        <v>Sashithra K</v>
      </c>
      <c r="E104" s="93" t="s">
        <v>2421</v>
      </c>
      <c r="F104" s="73" t="s">
        <v>1973</v>
      </c>
      <c r="G104" s="73" t="s">
        <v>22</v>
      </c>
      <c r="H104" s="73">
        <v>2022.0</v>
      </c>
      <c r="I104" s="75" t="str">
        <f t="shared" si="2"/>
        <v>103TQPRT2022</v>
      </c>
      <c r="J104" s="54" t="s">
        <v>1974</v>
      </c>
      <c r="K104" s="5" t="s">
        <v>24</v>
      </c>
      <c r="L104" s="73" t="s">
        <v>2422</v>
      </c>
      <c r="M104" s="76" t="s">
        <v>2423</v>
      </c>
      <c r="N104" s="77" t="str">
        <f>HYPERLINK("https://drive.google.com/file/d/1iMYM5PyPAjVANV2y_PRP5q63mbKJMqEW/view?usp=drivesdk","103TQPRT2022")</f>
        <v>103TQPRT2022</v>
      </c>
      <c r="O104" s="73" t="s">
        <v>929</v>
      </c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</row>
    <row r="105">
      <c r="A105" s="93">
        <v>104.0</v>
      </c>
      <c r="B105" s="93" t="s">
        <v>2419</v>
      </c>
      <c r="C105" s="93" t="s">
        <v>2424</v>
      </c>
      <c r="D105" s="93" t="str">
        <f t="shared" si="1"/>
        <v>Shaganas Begam J</v>
      </c>
      <c r="E105" s="93" t="s">
        <v>2425</v>
      </c>
      <c r="F105" s="73" t="s">
        <v>1973</v>
      </c>
      <c r="G105" s="73" t="s">
        <v>22</v>
      </c>
      <c r="H105" s="73">
        <v>2022.0</v>
      </c>
      <c r="I105" s="75" t="str">
        <f t="shared" si="2"/>
        <v>104TQPRT2022</v>
      </c>
      <c r="J105" s="54" t="s">
        <v>1974</v>
      </c>
      <c r="K105" s="5" t="s">
        <v>24</v>
      </c>
      <c r="L105" s="73" t="s">
        <v>2426</v>
      </c>
      <c r="M105" s="76" t="s">
        <v>2427</v>
      </c>
      <c r="N105" s="77" t="str">
        <f>HYPERLINK("https://drive.google.com/file/d/1Ehm6ljT1KzMDgGgzanhEnhJyMbb2qkcu/view?usp=drivesdk","104TQPRT2022")</f>
        <v>104TQPRT2022</v>
      </c>
      <c r="O105" s="73" t="s">
        <v>929</v>
      </c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</row>
    <row r="106">
      <c r="A106" s="93">
        <v>105.0</v>
      </c>
      <c r="B106" s="93" t="s">
        <v>2428</v>
      </c>
      <c r="C106" s="93" t="s">
        <v>2429</v>
      </c>
      <c r="D106" s="93" t="str">
        <f t="shared" si="1"/>
        <v>Ashutosh Kumar</v>
      </c>
      <c r="E106" s="93" t="s">
        <v>2430</v>
      </c>
      <c r="F106" s="73" t="s">
        <v>1973</v>
      </c>
      <c r="G106" s="73" t="s">
        <v>22</v>
      </c>
      <c r="H106" s="73">
        <v>2022.0</v>
      </c>
      <c r="I106" s="75" t="str">
        <f t="shared" si="2"/>
        <v>105TQPRT2022</v>
      </c>
      <c r="J106" s="54" t="s">
        <v>1974</v>
      </c>
      <c r="K106" s="5" t="s">
        <v>24</v>
      </c>
      <c r="L106" s="73" t="s">
        <v>2431</v>
      </c>
      <c r="M106" s="76" t="s">
        <v>2432</v>
      </c>
      <c r="N106" s="77" t="str">
        <f>HYPERLINK("https://drive.google.com/file/d/14gcejlnV-RibhQEKPc-_uoYhQrwX3i3Y/view?usp=drivesdk","105TQPRT2022")</f>
        <v>105TQPRT2022</v>
      </c>
      <c r="O106" s="73" t="s">
        <v>929</v>
      </c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</row>
    <row r="107">
      <c r="A107" s="93">
        <v>106.0</v>
      </c>
      <c r="B107" s="93" t="s">
        <v>2428</v>
      </c>
      <c r="C107" s="93" t="s">
        <v>2433</v>
      </c>
      <c r="D107" s="93" t="str">
        <f t="shared" si="1"/>
        <v>Shyam</v>
      </c>
      <c r="E107" s="93" t="s">
        <v>2434</v>
      </c>
      <c r="F107" s="73" t="s">
        <v>1973</v>
      </c>
      <c r="G107" s="73" t="s">
        <v>22</v>
      </c>
      <c r="H107" s="73">
        <v>2022.0</v>
      </c>
      <c r="I107" s="75" t="str">
        <f t="shared" si="2"/>
        <v>106TQPRT2022</v>
      </c>
      <c r="J107" s="54" t="s">
        <v>1974</v>
      </c>
      <c r="K107" s="5" t="s">
        <v>24</v>
      </c>
      <c r="L107" s="73" t="s">
        <v>2435</v>
      </c>
      <c r="M107" s="76" t="s">
        <v>2436</v>
      </c>
      <c r="N107" s="77" t="str">
        <f>HYPERLINK("https://drive.google.com/file/d/1TRjuMvyqzV9_3zBJKjY2ogU4z8-w0kvs/view?usp=drivesdk","106TQPRT2022")</f>
        <v>106TQPRT2022</v>
      </c>
      <c r="O107" s="73" t="s">
        <v>929</v>
      </c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</row>
    <row r="108">
      <c r="A108" s="93">
        <v>107.0</v>
      </c>
      <c r="B108" s="93" t="s">
        <v>2437</v>
      </c>
      <c r="C108" s="93" t="s">
        <v>2438</v>
      </c>
      <c r="D108" s="93" t="str">
        <f t="shared" si="1"/>
        <v>Nayan Savla</v>
      </c>
      <c r="E108" s="93" t="s">
        <v>2439</v>
      </c>
      <c r="F108" s="73" t="s">
        <v>1973</v>
      </c>
      <c r="G108" s="73" t="s">
        <v>22</v>
      </c>
      <c r="H108" s="73">
        <v>2022.0</v>
      </c>
      <c r="I108" s="75" t="str">
        <f t="shared" si="2"/>
        <v>107TQPRT2022</v>
      </c>
      <c r="J108" s="54" t="s">
        <v>1974</v>
      </c>
      <c r="K108" s="5" t="s">
        <v>24</v>
      </c>
      <c r="L108" s="73" t="s">
        <v>2440</v>
      </c>
      <c r="M108" s="76" t="s">
        <v>2441</v>
      </c>
      <c r="N108" s="77" t="str">
        <f>HYPERLINK("https://drive.google.com/file/d/1fDs0iznEeJfO3LNBskls02JlLtkZ66bj/view?usp=drivesdk","107TQPRT2022")</f>
        <v>107TQPRT2022</v>
      </c>
      <c r="O108" s="73" t="s">
        <v>929</v>
      </c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</row>
    <row r="109">
      <c r="A109" s="93">
        <v>108.0</v>
      </c>
      <c r="B109" s="93" t="s">
        <v>2437</v>
      </c>
      <c r="C109" s="93" t="s">
        <v>2442</v>
      </c>
      <c r="D109" s="93" t="str">
        <f t="shared" si="1"/>
        <v>Ishaan</v>
      </c>
      <c r="E109" s="93" t="s">
        <v>2443</v>
      </c>
      <c r="F109" s="73" t="s">
        <v>1973</v>
      </c>
      <c r="G109" s="73" t="s">
        <v>22</v>
      </c>
      <c r="H109" s="73">
        <v>2022.0</v>
      </c>
      <c r="I109" s="75" t="str">
        <f t="shared" si="2"/>
        <v>108TQPRT2022</v>
      </c>
      <c r="J109" s="54" t="s">
        <v>1974</v>
      </c>
      <c r="K109" s="5" t="s">
        <v>24</v>
      </c>
      <c r="L109" s="73" t="s">
        <v>2444</v>
      </c>
      <c r="M109" s="76" t="s">
        <v>2445</v>
      </c>
      <c r="N109" s="77" t="str">
        <f>HYPERLINK("https://drive.google.com/file/d/1vS9_tXnIlBYTP801MHOOmnr7ti2NX8mv/view?usp=drivesdk","108TQPRT2022")</f>
        <v>108TQPRT2022</v>
      </c>
      <c r="O109" s="73" t="s">
        <v>929</v>
      </c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</row>
    <row r="110">
      <c r="A110" s="93">
        <v>109.0</v>
      </c>
      <c r="B110" s="93" t="s">
        <v>2446</v>
      </c>
      <c r="C110" s="93" t="s">
        <v>2447</v>
      </c>
      <c r="D110" s="93" t="str">
        <f t="shared" si="1"/>
        <v>Ayush Srivastava</v>
      </c>
      <c r="E110" s="93" t="s">
        <v>2448</v>
      </c>
      <c r="F110" s="73" t="s">
        <v>1973</v>
      </c>
      <c r="G110" s="73" t="s">
        <v>22</v>
      </c>
      <c r="H110" s="73">
        <v>2022.0</v>
      </c>
      <c r="I110" s="75" t="str">
        <f t="shared" si="2"/>
        <v>109TQPRT2022</v>
      </c>
      <c r="J110" s="54" t="s">
        <v>1974</v>
      </c>
      <c r="K110" s="5" t="s">
        <v>24</v>
      </c>
      <c r="L110" s="73" t="s">
        <v>2449</v>
      </c>
      <c r="M110" s="76" t="s">
        <v>2450</v>
      </c>
      <c r="N110" s="77" t="str">
        <f>HYPERLINK("https://drive.google.com/file/d/17PCDbEnjwlCWTvhLhLLuzcGhTKptFVz0/view?usp=drivesdk","109TQPRT2022")</f>
        <v>109TQPRT2022</v>
      </c>
      <c r="O110" s="73" t="s">
        <v>949</v>
      </c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</row>
    <row r="111">
      <c r="A111" s="93">
        <v>110.0</v>
      </c>
      <c r="B111" s="93" t="s">
        <v>2446</v>
      </c>
      <c r="C111" s="93" t="s">
        <v>2451</v>
      </c>
      <c r="D111" s="93" t="str">
        <f t="shared" si="1"/>
        <v>Saurabh Awasthi</v>
      </c>
      <c r="E111" s="93" t="s">
        <v>2452</v>
      </c>
      <c r="F111" s="73" t="s">
        <v>1973</v>
      </c>
      <c r="G111" s="73" t="s">
        <v>22</v>
      </c>
      <c r="H111" s="73">
        <v>2022.0</v>
      </c>
      <c r="I111" s="75" t="str">
        <f t="shared" si="2"/>
        <v>110TQPRT2022</v>
      </c>
      <c r="J111" s="54" t="s">
        <v>1974</v>
      </c>
      <c r="K111" s="5" t="s">
        <v>24</v>
      </c>
      <c r="L111" s="73" t="s">
        <v>2453</v>
      </c>
      <c r="M111" s="76" t="s">
        <v>2454</v>
      </c>
      <c r="N111" s="77" t="str">
        <f>HYPERLINK("https://drive.google.com/file/d/10W6lJ_JafhLluKLL7Q8cH5I4AFjzBq9a/view?usp=drivesdk","110TQPRT2022")</f>
        <v>110TQPRT2022</v>
      </c>
      <c r="O111" s="73" t="s">
        <v>949</v>
      </c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</row>
    <row r="112">
      <c r="A112" s="93">
        <v>111.0</v>
      </c>
      <c r="B112" s="93" t="s">
        <v>2455</v>
      </c>
      <c r="C112" s="93" t="s">
        <v>2456</v>
      </c>
      <c r="D112" s="93" t="str">
        <f t="shared" si="1"/>
        <v>Veron Charles W</v>
      </c>
      <c r="E112" s="93" t="s">
        <v>2457</v>
      </c>
      <c r="F112" s="73" t="s">
        <v>1973</v>
      </c>
      <c r="G112" s="73" t="s">
        <v>22</v>
      </c>
      <c r="H112" s="73">
        <v>2022.0</v>
      </c>
      <c r="I112" s="75" t="str">
        <f t="shared" si="2"/>
        <v>111TQPRT2022</v>
      </c>
      <c r="J112" s="54" t="s">
        <v>1974</v>
      </c>
      <c r="K112" s="5" t="s">
        <v>24</v>
      </c>
      <c r="L112" s="73" t="s">
        <v>2458</v>
      </c>
      <c r="M112" s="76" t="s">
        <v>2459</v>
      </c>
      <c r="N112" s="77" t="str">
        <f>HYPERLINK("https://drive.google.com/file/d/1yuskg_WwQqsILsy7gHLwe7zetjoJ_jIh/view?usp=drivesdk","111TQPRT2022")</f>
        <v>111TQPRT2022</v>
      </c>
      <c r="O112" s="73" t="s">
        <v>949</v>
      </c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</row>
    <row r="113">
      <c r="A113" s="93">
        <v>112.0</v>
      </c>
      <c r="B113" s="93" t="s">
        <v>2455</v>
      </c>
      <c r="C113" s="93" t="s">
        <v>2460</v>
      </c>
      <c r="D113" s="93" t="str">
        <f t="shared" si="1"/>
        <v>Sivabharathi K S</v>
      </c>
      <c r="E113" s="93" t="s">
        <v>2461</v>
      </c>
      <c r="F113" s="73" t="s">
        <v>1973</v>
      </c>
      <c r="G113" s="73" t="s">
        <v>22</v>
      </c>
      <c r="H113" s="73">
        <v>2022.0</v>
      </c>
      <c r="I113" s="75" t="str">
        <f t="shared" si="2"/>
        <v>112TQPRT2022</v>
      </c>
      <c r="J113" s="54" t="s">
        <v>1974</v>
      </c>
      <c r="K113" s="5" t="s">
        <v>24</v>
      </c>
      <c r="L113" s="73" t="s">
        <v>2462</v>
      </c>
      <c r="M113" s="76" t="s">
        <v>2463</v>
      </c>
      <c r="N113" s="77" t="str">
        <f>HYPERLINK("https://drive.google.com/file/d/1hzP4g6z7MG8i7F-OFvZyCTs_LTMEOzOI/view?usp=drivesdk","112TQPRT2022")</f>
        <v>112TQPRT2022</v>
      </c>
      <c r="O113" s="73" t="s">
        <v>949</v>
      </c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</row>
    <row r="114">
      <c r="A114" s="93">
        <v>113.0</v>
      </c>
      <c r="B114" s="93" t="s">
        <v>2464</v>
      </c>
      <c r="C114" s="93" t="s">
        <v>2465</v>
      </c>
      <c r="D114" s="93" t="str">
        <f t="shared" si="1"/>
        <v>Saranitha M</v>
      </c>
      <c r="E114" s="93" t="s">
        <v>2466</v>
      </c>
      <c r="F114" s="73" t="s">
        <v>1973</v>
      </c>
      <c r="G114" s="73" t="s">
        <v>22</v>
      </c>
      <c r="H114" s="73">
        <v>2022.0</v>
      </c>
      <c r="I114" s="75" t="str">
        <f t="shared" si="2"/>
        <v>113TQPRT2022</v>
      </c>
      <c r="J114" s="54" t="s">
        <v>1974</v>
      </c>
      <c r="K114" s="5" t="s">
        <v>24</v>
      </c>
      <c r="L114" s="73" t="s">
        <v>2467</v>
      </c>
      <c r="M114" s="76" t="s">
        <v>2468</v>
      </c>
      <c r="N114" s="77" t="str">
        <f>HYPERLINK("https://drive.google.com/file/d/11E_brF3fe65o1_z7abUeRy078d7Jhvil/view?usp=drivesdk","113TQPRT2022")</f>
        <v>113TQPRT2022</v>
      </c>
      <c r="O114" s="73" t="s">
        <v>949</v>
      </c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</row>
    <row r="115">
      <c r="A115" s="93">
        <v>114.0</v>
      </c>
      <c r="B115" s="93" t="s">
        <v>2464</v>
      </c>
      <c r="C115" s="93" t="s">
        <v>2469</v>
      </c>
      <c r="D115" s="93" t="str">
        <f t="shared" si="1"/>
        <v>Kaviyashree R</v>
      </c>
      <c r="E115" s="93" t="s">
        <v>2470</v>
      </c>
      <c r="F115" s="73" t="s">
        <v>1973</v>
      </c>
      <c r="G115" s="73" t="s">
        <v>22</v>
      </c>
      <c r="H115" s="73">
        <v>2022.0</v>
      </c>
      <c r="I115" s="75" t="str">
        <f t="shared" si="2"/>
        <v>114TQPRT2022</v>
      </c>
      <c r="J115" s="54" t="s">
        <v>1974</v>
      </c>
      <c r="K115" s="5" t="s">
        <v>24</v>
      </c>
      <c r="L115" s="73" t="s">
        <v>2471</v>
      </c>
      <c r="M115" s="76" t="s">
        <v>2472</v>
      </c>
      <c r="N115" s="77" t="str">
        <f>HYPERLINK("https://drive.google.com/file/d/1Q_VvuDRV0z7179fh1Rd2mo9pX7dNIDsM/view?usp=drivesdk","114TQPRT2022")</f>
        <v>114TQPRT2022</v>
      </c>
      <c r="O115" s="73" t="s">
        <v>949</v>
      </c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</row>
    <row r="116">
      <c r="A116" s="93">
        <v>115.0</v>
      </c>
      <c r="B116" s="93" t="s">
        <v>2473</v>
      </c>
      <c r="C116" s="93" t="s">
        <v>2474</v>
      </c>
      <c r="D116" s="93" t="str">
        <f t="shared" si="1"/>
        <v>Saranya A</v>
      </c>
      <c r="E116" s="93" t="s">
        <v>2475</v>
      </c>
      <c r="F116" s="73" t="s">
        <v>1973</v>
      </c>
      <c r="G116" s="73" t="s">
        <v>22</v>
      </c>
      <c r="H116" s="73">
        <v>2022.0</v>
      </c>
      <c r="I116" s="75" t="str">
        <f t="shared" si="2"/>
        <v>115TQPRT2022</v>
      </c>
      <c r="J116" s="54" t="s">
        <v>1974</v>
      </c>
      <c r="K116" s="5" t="s">
        <v>24</v>
      </c>
      <c r="L116" s="73" t="s">
        <v>2476</v>
      </c>
      <c r="M116" s="76" t="s">
        <v>2477</v>
      </c>
      <c r="N116" s="77" t="str">
        <f>HYPERLINK("https://drive.google.com/file/d/1cRTANv_qWhcJKlenyv-7M9X_Gvil4QMt/view?usp=drivesdk","115TQPRT2022")</f>
        <v>115TQPRT2022</v>
      </c>
      <c r="O116" s="73" t="s">
        <v>976</v>
      </c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</row>
    <row r="117">
      <c r="A117" s="93">
        <v>116.0</v>
      </c>
      <c r="B117" s="93" t="s">
        <v>2473</v>
      </c>
      <c r="C117" s="93" t="s">
        <v>2478</v>
      </c>
      <c r="D117" s="93" t="str">
        <f t="shared" si="1"/>
        <v>Mohnika Tk</v>
      </c>
      <c r="E117" s="93" t="s">
        <v>2479</v>
      </c>
      <c r="F117" s="73" t="s">
        <v>1973</v>
      </c>
      <c r="G117" s="73" t="s">
        <v>22</v>
      </c>
      <c r="H117" s="73">
        <v>2022.0</v>
      </c>
      <c r="I117" s="75" t="str">
        <f t="shared" si="2"/>
        <v>116TQPRT2022</v>
      </c>
      <c r="J117" s="54" t="s">
        <v>1974</v>
      </c>
      <c r="K117" s="5" t="s">
        <v>24</v>
      </c>
      <c r="L117" s="73" t="s">
        <v>2480</v>
      </c>
      <c r="M117" s="76" t="s">
        <v>2481</v>
      </c>
      <c r="N117" s="77" t="str">
        <f>HYPERLINK("https://drive.google.com/file/d/1biV0pcVzwJQtqllDdfuo0cDwWe0au9iu/view?usp=drivesdk","116TQPRT2022")</f>
        <v>116TQPRT2022</v>
      </c>
      <c r="O117" s="73" t="s">
        <v>976</v>
      </c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</row>
    <row r="118">
      <c r="A118" s="93">
        <v>117.0</v>
      </c>
      <c r="B118" s="93" t="s">
        <v>2482</v>
      </c>
      <c r="C118" s="93" t="s">
        <v>2483</v>
      </c>
      <c r="D118" s="93" t="str">
        <f t="shared" si="1"/>
        <v>Aniketh Hebbar</v>
      </c>
      <c r="E118" s="93" t="s">
        <v>2484</v>
      </c>
      <c r="F118" s="73" t="s">
        <v>1973</v>
      </c>
      <c r="G118" s="73" t="s">
        <v>22</v>
      </c>
      <c r="H118" s="73">
        <v>2022.0</v>
      </c>
      <c r="I118" s="75" t="str">
        <f t="shared" si="2"/>
        <v>117TQPRT2022</v>
      </c>
      <c r="J118" s="54" t="s">
        <v>1974</v>
      </c>
      <c r="K118" s="5" t="s">
        <v>24</v>
      </c>
      <c r="L118" s="73" t="s">
        <v>2485</v>
      </c>
      <c r="M118" s="76" t="s">
        <v>2486</v>
      </c>
      <c r="N118" s="77" t="str">
        <f>HYPERLINK("https://drive.google.com/file/d/1EmSEy90lBCBzNph6b9IRpZ303QkYSlXr/view?usp=drivesdk","117TQPRT2022")</f>
        <v>117TQPRT2022</v>
      </c>
      <c r="O118" s="73" t="s">
        <v>976</v>
      </c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</row>
    <row r="119">
      <c r="A119" s="93">
        <v>118.0</v>
      </c>
      <c r="B119" s="93" t="s">
        <v>2482</v>
      </c>
      <c r="C119" s="93" t="s">
        <v>2487</v>
      </c>
      <c r="D119" s="93" t="str">
        <f t="shared" si="1"/>
        <v>N Karthik Karanth</v>
      </c>
      <c r="E119" s="93" t="s">
        <v>2488</v>
      </c>
      <c r="F119" s="73" t="s">
        <v>1973</v>
      </c>
      <c r="G119" s="73" t="s">
        <v>22</v>
      </c>
      <c r="H119" s="73">
        <v>2022.0</v>
      </c>
      <c r="I119" s="75" t="str">
        <f t="shared" si="2"/>
        <v>118TQPRT2022</v>
      </c>
      <c r="J119" s="54" t="s">
        <v>1974</v>
      </c>
      <c r="K119" s="5" t="s">
        <v>24</v>
      </c>
      <c r="L119" s="73" t="s">
        <v>2489</v>
      </c>
      <c r="M119" s="76" t="s">
        <v>2490</v>
      </c>
      <c r="N119" s="77" t="str">
        <f>HYPERLINK("https://drive.google.com/file/d/1rltLlvyAhTL0KKlvgU9KzZVERSD1sE7V/view?usp=drivesdk","118TQPRT2022")</f>
        <v>118TQPRT2022</v>
      </c>
      <c r="O119" s="73" t="s">
        <v>976</v>
      </c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</row>
    <row r="120">
      <c r="A120" s="93">
        <v>119.0</v>
      </c>
      <c r="B120" s="93" t="s">
        <v>2491</v>
      </c>
      <c r="C120" s="93" t="s">
        <v>2492</v>
      </c>
      <c r="D120" s="93" t="str">
        <f t="shared" si="1"/>
        <v>Nitish Raj</v>
      </c>
      <c r="E120" s="93" t="s">
        <v>2493</v>
      </c>
      <c r="F120" s="73" t="s">
        <v>1973</v>
      </c>
      <c r="G120" s="73" t="s">
        <v>22</v>
      </c>
      <c r="H120" s="73">
        <v>2022.0</v>
      </c>
      <c r="I120" s="75" t="str">
        <f t="shared" si="2"/>
        <v>119TQPRT2022</v>
      </c>
      <c r="J120" s="54" t="s">
        <v>1974</v>
      </c>
      <c r="K120" s="5" t="s">
        <v>24</v>
      </c>
      <c r="L120" s="73" t="s">
        <v>2494</v>
      </c>
      <c r="M120" s="76" t="s">
        <v>2495</v>
      </c>
      <c r="N120" s="77" t="str">
        <f>HYPERLINK("https://drive.google.com/file/d/1dq8dF3C169-qEhC46Vwm707IyutIh7tn/view?usp=drivesdk","119TQPRT2022")</f>
        <v>119TQPRT2022</v>
      </c>
      <c r="O120" s="73" t="s">
        <v>976</v>
      </c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</row>
    <row r="121">
      <c r="A121" s="93">
        <v>120.0</v>
      </c>
      <c r="B121" s="93" t="s">
        <v>2491</v>
      </c>
      <c r="C121" s="93" t="s">
        <v>2496</v>
      </c>
      <c r="D121" s="93" t="str">
        <f t="shared" si="1"/>
        <v>Adil Alam</v>
      </c>
      <c r="E121" s="93" t="s">
        <v>2497</v>
      </c>
      <c r="F121" s="73" t="s">
        <v>1973</v>
      </c>
      <c r="G121" s="73" t="s">
        <v>22</v>
      </c>
      <c r="H121" s="73">
        <v>2022.0</v>
      </c>
      <c r="I121" s="75" t="str">
        <f t="shared" si="2"/>
        <v>120TQPRT2022</v>
      </c>
      <c r="J121" s="54" t="s">
        <v>1974</v>
      </c>
      <c r="K121" s="5" t="s">
        <v>24</v>
      </c>
      <c r="L121" s="73" t="s">
        <v>2498</v>
      </c>
      <c r="M121" s="76" t="s">
        <v>2499</v>
      </c>
      <c r="N121" s="77" t="str">
        <f>HYPERLINK("https://drive.google.com/file/d/17z51kp4G5RVQf4uTK3Te2OxDUNzg5V2X/view?usp=drivesdk","120TQPRT2022")</f>
        <v>120TQPRT2022</v>
      </c>
      <c r="O121" s="73" t="s">
        <v>976</v>
      </c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</row>
    <row r="122">
      <c r="A122" s="93">
        <v>121.0</v>
      </c>
      <c r="B122" s="93" t="s">
        <v>2500</v>
      </c>
      <c r="C122" s="93" t="s">
        <v>2501</v>
      </c>
      <c r="D122" s="93" t="str">
        <f t="shared" si="1"/>
        <v>Sundari P</v>
      </c>
      <c r="E122" s="93" t="s">
        <v>2502</v>
      </c>
      <c r="F122" s="73" t="s">
        <v>1973</v>
      </c>
      <c r="G122" s="73" t="s">
        <v>22</v>
      </c>
      <c r="H122" s="73">
        <v>2022.0</v>
      </c>
      <c r="I122" s="75" t="str">
        <f t="shared" si="2"/>
        <v>121TQPRT2022</v>
      </c>
      <c r="J122" s="54" t="s">
        <v>1974</v>
      </c>
      <c r="K122" s="5" t="s">
        <v>24</v>
      </c>
      <c r="L122" s="73" t="s">
        <v>2503</v>
      </c>
      <c r="M122" s="76" t="s">
        <v>2504</v>
      </c>
      <c r="N122" s="77" t="str">
        <f>HYPERLINK("https://drive.google.com/file/d/1jyjHIewS2dE2ryIOgI8ddBFXCFu9MG_-/view?usp=drivesdk","121TQPRT2022")</f>
        <v>121TQPRT2022</v>
      </c>
      <c r="O122" s="73" t="s">
        <v>1734</v>
      </c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</row>
    <row r="123">
      <c r="A123" s="93">
        <v>122.0</v>
      </c>
      <c r="B123" s="93" t="s">
        <v>2500</v>
      </c>
      <c r="C123" s="93" t="s">
        <v>2505</v>
      </c>
      <c r="D123" s="93" t="str">
        <f t="shared" si="1"/>
        <v>Gowthama Senthur E</v>
      </c>
      <c r="E123" s="93" t="s">
        <v>2506</v>
      </c>
      <c r="F123" s="73" t="s">
        <v>1973</v>
      </c>
      <c r="G123" s="73" t="s">
        <v>22</v>
      </c>
      <c r="H123" s="73">
        <v>2022.0</v>
      </c>
      <c r="I123" s="75" t="str">
        <f t="shared" si="2"/>
        <v>122TQPRT2022</v>
      </c>
      <c r="J123" s="54" t="s">
        <v>1974</v>
      </c>
      <c r="K123" s="5" t="s">
        <v>24</v>
      </c>
      <c r="L123" s="73" t="s">
        <v>2507</v>
      </c>
      <c r="M123" s="76" t="s">
        <v>2508</v>
      </c>
      <c r="N123" s="77" t="str">
        <f>HYPERLINK("https://drive.google.com/file/d/1AtF0UBCTRU37Y6gFT4HxLsGv9kAkuxTC/view?usp=drivesdk","122TQPRT2022")</f>
        <v>122TQPRT2022</v>
      </c>
      <c r="O123" s="73" t="s">
        <v>1734</v>
      </c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</row>
    <row r="124">
      <c r="A124" s="93">
        <v>123.0</v>
      </c>
      <c r="B124" s="93" t="s">
        <v>2509</v>
      </c>
      <c r="C124" s="93" t="s">
        <v>2510</v>
      </c>
      <c r="D124" s="93" t="str">
        <f t="shared" si="1"/>
        <v>Kaviyameena S</v>
      </c>
      <c r="E124" s="93" t="s">
        <v>2511</v>
      </c>
      <c r="F124" s="73" t="s">
        <v>1973</v>
      </c>
      <c r="G124" s="73" t="s">
        <v>22</v>
      </c>
      <c r="H124" s="73">
        <v>2022.0</v>
      </c>
      <c r="I124" s="75" t="str">
        <f t="shared" si="2"/>
        <v>123TQPRT2022</v>
      </c>
      <c r="J124" s="54" t="s">
        <v>1974</v>
      </c>
      <c r="K124" s="5" t="s">
        <v>24</v>
      </c>
      <c r="L124" s="73" t="s">
        <v>2512</v>
      </c>
      <c r="M124" s="76" t="s">
        <v>2513</v>
      </c>
      <c r="N124" s="77" t="str">
        <f>HYPERLINK("https://drive.google.com/file/d/1LMmkvDR3VbtN6nnm9EF4lnRU-_kaE5PT/view?usp=drivesdk","123TQPRT2022")</f>
        <v>123TQPRT2022</v>
      </c>
      <c r="O124" s="73" t="s">
        <v>1734</v>
      </c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</row>
    <row r="125">
      <c r="A125" s="93">
        <v>124.0</v>
      </c>
      <c r="B125" s="93" t="s">
        <v>2509</v>
      </c>
      <c r="C125" s="93" t="s">
        <v>2514</v>
      </c>
      <c r="D125" s="93" t="str">
        <f t="shared" si="1"/>
        <v>Anurithika S</v>
      </c>
      <c r="E125" s="93" t="s">
        <v>2515</v>
      </c>
      <c r="F125" s="73" t="s">
        <v>1973</v>
      </c>
      <c r="G125" s="73" t="s">
        <v>22</v>
      </c>
      <c r="H125" s="73">
        <v>2022.0</v>
      </c>
      <c r="I125" s="75" t="str">
        <f t="shared" si="2"/>
        <v>124TQPRT2022</v>
      </c>
      <c r="J125" s="54" t="s">
        <v>1974</v>
      </c>
      <c r="K125" s="5" t="s">
        <v>24</v>
      </c>
      <c r="L125" s="73" t="s">
        <v>2516</v>
      </c>
      <c r="M125" s="76" t="s">
        <v>2517</v>
      </c>
      <c r="N125" s="77" t="str">
        <f>HYPERLINK("https://drive.google.com/file/d/1iDUUhEqbEs4nQh4bUW0cyKvhM1jVRyac/view?usp=drivesdk","124TQPRT2022")</f>
        <v>124TQPRT2022</v>
      </c>
      <c r="O125" s="73" t="s">
        <v>1734</v>
      </c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</row>
    <row r="126">
      <c r="A126" s="93">
        <v>125.0</v>
      </c>
      <c r="B126" s="93" t="s">
        <v>2518</v>
      </c>
      <c r="C126" s="93" t="s">
        <v>2519</v>
      </c>
      <c r="D126" s="93" t="str">
        <f t="shared" si="1"/>
        <v>Aditi Suri</v>
      </c>
      <c r="E126" s="93" t="s">
        <v>2520</v>
      </c>
      <c r="F126" s="73" t="s">
        <v>1973</v>
      </c>
      <c r="G126" s="73" t="s">
        <v>22</v>
      </c>
      <c r="H126" s="73">
        <v>2022.0</v>
      </c>
      <c r="I126" s="75" t="str">
        <f t="shared" si="2"/>
        <v>125TQPRT2022</v>
      </c>
      <c r="J126" s="54" t="s">
        <v>1974</v>
      </c>
      <c r="K126" s="5" t="s">
        <v>24</v>
      </c>
      <c r="L126" s="73" t="s">
        <v>2521</v>
      </c>
      <c r="M126" s="76" t="s">
        <v>2522</v>
      </c>
      <c r="N126" s="77" t="str">
        <f>HYPERLINK("https://drive.google.com/file/d/1pqAmyvMHqVQlghPqu4mBulgfaq1972yN/view?usp=drivesdk","125TQPRT2022")</f>
        <v>125TQPRT2022</v>
      </c>
      <c r="O126" s="73" t="s">
        <v>1734</v>
      </c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</row>
    <row r="127">
      <c r="A127" s="93">
        <v>126.0</v>
      </c>
      <c r="B127" s="93" t="s">
        <v>2518</v>
      </c>
      <c r="C127" s="93" t="s">
        <v>2523</v>
      </c>
      <c r="D127" s="93" t="str">
        <f t="shared" si="1"/>
        <v>Akshaya</v>
      </c>
      <c r="E127" s="93" t="s">
        <v>2524</v>
      </c>
      <c r="F127" s="73" t="s">
        <v>1973</v>
      </c>
      <c r="G127" s="73" t="s">
        <v>22</v>
      </c>
      <c r="H127" s="73">
        <v>2022.0</v>
      </c>
      <c r="I127" s="75" t="str">
        <f t="shared" si="2"/>
        <v>126TQPRT2022</v>
      </c>
      <c r="J127" s="54" t="s">
        <v>1974</v>
      </c>
      <c r="K127" s="5" t="s">
        <v>24</v>
      </c>
      <c r="L127" s="73" t="s">
        <v>2525</v>
      </c>
      <c r="M127" s="76" t="s">
        <v>2526</v>
      </c>
      <c r="N127" s="77" t="str">
        <f>HYPERLINK("https://drive.google.com/file/d/1SSSPq1Hkr_X260VVzZu94F36ibTjeE2t/view?usp=drivesdk","126TQPRT2022")</f>
        <v>126TQPRT2022</v>
      </c>
      <c r="O127" s="73" t="s">
        <v>1734</v>
      </c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</row>
    <row r="128">
      <c r="A128" s="93">
        <v>127.0</v>
      </c>
      <c r="B128" s="93" t="s">
        <v>2527</v>
      </c>
      <c r="C128" s="93" t="s">
        <v>2528</v>
      </c>
      <c r="D128" s="93" t="str">
        <f t="shared" si="1"/>
        <v>Aditya Pahadsingh</v>
      </c>
      <c r="E128" s="93" t="s">
        <v>2529</v>
      </c>
      <c r="F128" s="73" t="s">
        <v>1973</v>
      </c>
      <c r="G128" s="73" t="s">
        <v>22</v>
      </c>
      <c r="H128" s="73">
        <v>2022.0</v>
      </c>
      <c r="I128" s="75" t="str">
        <f t="shared" si="2"/>
        <v>127TQPRT2022</v>
      </c>
      <c r="J128" s="54" t="s">
        <v>1974</v>
      </c>
      <c r="K128" s="5" t="s">
        <v>24</v>
      </c>
      <c r="L128" s="73" t="s">
        <v>2530</v>
      </c>
      <c r="M128" s="76" t="s">
        <v>2531</v>
      </c>
      <c r="N128" s="77" t="str">
        <f>HYPERLINK("https://drive.google.com/file/d/1fsNTk5kiKpXBTPnxXNfXg3_cLLCEiLSl/view?usp=drivesdk","127TQPRT2022")</f>
        <v>127TQPRT2022</v>
      </c>
      <c r="O128" s="73" t="s">
        <v>1761</v>
      </c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</row>
    <row r="129">
      <c r="A129" s="93">
        <v>128.0</v>
      </c>
      <c r="B129" s="93" t="s">
        <v>2527</v>
      </c>
      <c r="C129" s="93" t="s">
        <v>2532</v>
      </c>
      <c r="D129" s="93" t="str">
        <f t="shared" si="1"/>
        <v>Adithya Suri</v>
      </c>
      <c r="E129" s="93" t="s">
        <v>2533</v>
      </c>
      <c r="F129" s="73" t="s">
        <v>1973</v>
      </c>
      <c r="G129" s="73" t="s">
        <v>22</v>
      </c>
      <c r="H129" s="73">
        <v>2022.0</v>
      </c>
      <c r="I129" s="75" t="str">
        <f t="shared" si="2"/>
        <v>128TQPRT2022</v>
      </c>
      <c r="J129" s="54" t="s">
        <v>1974</v>
      </c>
      <c r="K129" s="5" t="s">
        <v>24</v>
      </c>
      <c r="L129" s="73" t="s">
        <v>2534</v>
      </c>
      <c r="M129" s="76" t="s">
        <v>2535</v>
      </c>
      <c r="N129" s="77" t="str">
        <f>HYPERLINK("https://drive.google.com/file/d/1L46PTkjGGMDufN-oBxAV9WQZsX_Lzlqm/view?usp=drivesdk","128TQPRT2022")</f>
        <v>128TQPRT2022</v>
      </c>
      <c r="O129" s="73" t="s">
        <v>1761</v>
      </c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</row>
    <row r="130">
      <c r="A130" s="93">
        <v>129.0</v>
      </c>
      <c r="B130" s="93" t="s">
        <v>2536</v>
      </c>
      <c r="C130" s="93" t="s">
        <v>2537</v>
      </c>
      <c r="D130" s="93" t="str">
        <f t="shared" si="1"/>
        <v>Syed Manzoor Ahmed</v>
      </c>
      <c r="E130" s="93" t="s">
        <v>2538</v>
      </c>
      <c r="F130" s="73" t="s">
        <v>1973</v>
      </c>
      <c r="G130" s="73" t="s">
        <v>22</v>
      </c>
      <c r="H130" s="73">
        <v>2022.0</v>
      </c>
      <c r="I130" s="75" t="str">
        <f t="shared" si="2"/>
        <v>129TQPRT2022</v>
      </c>
      <c r="J130" s="54" t="s">
        <v>1974</v>
      </c>
      <c r="K130" s="5" t="s">
        <v>24</v>
      </c>
      <c r="L130" s="73" t="s">
        <v>2539</v>
      </c>
      <c r="M130" s="76" t="s">
        <v>2540</v>
      </c>
      <c r="N130" s="77" t="str">
        <f>HYPERLINK("https://drive.google.com/file/d/1JLdfuU_v6kwx7ZVW0TvGPc05cOE7ENbY/view?usp=drivesdk","129TQPRT2022")</f>
        <v>129TQPRT2022</v>
      </c>
      <c r="O130" s="73" t="s">
        <v>1761</v>
      </c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</row>
    <row r="131">
      <c r="A131" s="93">
        <v>130.0</v>
      </c>
      <c r="B131" s="93" t="s">
        <v>2536</v>
      </c>
      <c r="C131" s="93" t="s">
        <v>2541</v>
      </c>
      <c r="D131" s="93" t="str">
        <f t="shared" si="1"/>
        <v>S M Muneer Ali</v>
      </c>
      <c r="E131" s="93" t="s">
        <v>2542</v>
      </c>
      <c r="F131" s="73" t="s">
        <v>1973</v>
      </c>
      <c r="G131" s="73" t="s">
        <v>22</v>
      </c>
      <c r="H131" s="73">
        <v>2022.0</v>
      </c>
      <c r="I131" s="75" t="str">
        <f t="shared" si="2"/>
        <v>130TQPRT2022</v>
      </c>
      <c r="J131" s="54" t="s">
        <v>1974</v>
      </c>
      <c r="K131" s="5" t="s">
        <v>24</v>
      </c>
      <c r="L131" s="73" t="s">
        <v>2543</v>
      </c>
      <c r="M131" s="76" t="s">
        <v>2544</v>
      </c>
      <c r="N131" s="77" t="str">
        <f>HYPERLINK("https://drive.google.com/file/d/1T-5szEEzco1Giq4wATVOyR8KHLuG8YJc/view?usp=drivesdk","130TQPRT2022")</f>
        <v>130TQPRT2022</v>
      </c>
      <c r="O131" s="73" t="s">
        <v>1761</v>
      </c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</row>
    <row r="132">
      <c r="A132" s="93">
        <v>131.0</v>
      </c>
      <c r="B132" s="93" t="s">
        <v>2545</v>
      </c>
      <c r="C132" s="93" t="s">
        <v>2546</v>
      </c>
      <c r="D132" s="93" t="str">
        <f t="shared" si="1"/>
        <v>Sahil Khan</v>
      </c>
      <c r="E132" s="93" t="s">
        <v>2547</v>
      </c>
      <c r="F132" s="73" t="s">
        <v>1973</v>
      </c>
      <c r="G132" s="73" t="s">
        <v>22</v>
      </c>
      <c r="H132" s="73">
        <v>2022.0</v>
      </c>
      <c r="I132" s="75" t="str">
        <f t="shared" si="2"/>
        <v>131TQPRT2022</v>
      </c>
      <c r="J132" s="54" t="s">
        <v>1974</v>
      </c>
      <c r="K132" s="5" t="s">
        <v>24</v>
      </c>
      <c r="L132" s="73" t="s">
        <v>2548</v>
      </c>
      <c r="M132" s="76" t="s">
        <v>2549</v>
      </c>
      <c r="N132" s="77" t="str">
        <f>HYPERLINK("https://drive.google.com/file/d/1YEytDr1v7HkrQZoG2FDnU7C9p2wPsbjv/view?usp=drivesdk","131TQPRT2022")</f>
        <v>131TQPRT2022</v>
      </c>
      <c r="O132" s="73" t="s">
        <v>1761</v>
      </c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</row>
    <row r="133">
      <c r="A133" s="93">
        <v>132.0</v>
      </c>
      <c r="B133" s="93" t="s">
        <v>2545</v>
      </c>
      <c r="C133" s="93" t="s">
        <v>2550</v>
      </c>
      <c r="D133" s="93" t="str">
        <f t="shared" si="1"/>
        <v>Shubham Saurabh</v>
      </c>
      <c r="E133" s="93" t="s">
        <v>2551</v>
      </c>
      <c r="F133" s="73" t="s">
        <v>1973</v>
      </c>
      <c r="G133" s="73" t="s">
        <v>22</v>
      </c>
      <c r="H133" s="73">
        <v>2022.0</v>
      </c>
      <c r="I133" s="75" t="str">
        <f t="shared" si="2"/>
        <v>132TQPRT2022</v>
      </c>
      <c r="J133" s="54" t="s">
        <v>1974</v>
      </c>
      <c r="K133" s="5" t="s">
        <v>24</v>
      </c>
      <c r="L133" s="73" t="s">
        <v>2552</v>
      </c>
      <c r="M133" s="76" t="s">
        <v>2553</v>
      </c>
      <c r="N133" s="77" t="str">
        <f>HYPERLINK("https://drive.google.com/file/d/1K_THbAjzcQxOAsg9Vyc2wsT8Jww0ncLo/view?usp=drivesdk","132TQPRT2022")</f>
        <v>132TQPRT2022</v>
      </c>
      <c r="O133" s="73" t="s">
        <v>1788</v>
      </c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</row>
    <row r="134">
      <c r="A134" s="93">
        <v>133.0</v>
      </c>
      <c r="B134" s="93" t="s">
        <v>2554</v>
      </c>
      <c r="C134" s="93" t="s">
        <v>2555</v>
      </c>
      <c r="D134" s="93" t="str">
        <f t="shared" si="1"/>
        <v>Santhanagopalan.S</v>
      </c>
      <c r="E134" s="93" t="s">
        <v>2556</v>
      </c>
      <c r="F134" s="73" t="s">
        <v>1973</v>
      </c>
      <c r="G134" s="73" t="s">
        <v>22</v>
      </c>
      <c r="H134" s="73">
        <v>2022.0</v>
      </c>
      <c r="I134" s="75" t="str">
        <f t="shared" si="2"/>
        <v>133TQPRT2022</v>
      </c>
      <c r="J134" s="54" t="s">
        <v>1974</v>
      </c>
      <c r="K134" s="5" t="s">
        <v>24</v>
      </c>
      <c r="L134" s="73" t="s">
        <v>2557</v>
      </c>
      <c r="M134" s="76" t="s">
        <v>2558</v>
      </c>
      <c r="N134" s="77" t="str">
        <f>HYPERLINK("https://drive.google.com/file/d/1StMM2q-yco5O8UZ7oNIVRhW3GluienVv/view?usp=drivesdk","133TQPRT2022")</f>
        <v>133TQPRT2022</v>
      </c>
      <c r="O134" s="73" t="s">
        <v>1788</v>
      </c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</row>
    <row r="135">
      <c r="A135" s="93">
        <v>134.0</v>
      </c>
      <c r="B135" s="93" t="s">
        <v>2554</v>
      </c>
      <c r="C135" s="93" t="s">
        <v>2559</v>
      </c>
      <c r="D135" s="93" t="str">
        <f t="shared" si="1"/>
        <v>Sai Sumanth K</v>
      </c>
      <c r="E135" s="93" t="s">
        <v>2560</v>
      </c>
      <c r="F135" s="73" t="s">
        <v>1973</v>
      </c>
      <c r="G135" s="73" t="s">
        <v>22</v>
      </c>
      <c r="H135" s="73">
        <v>2022.0</v>
      </c>
      <c r="I135" s="75" t="str">
        <f t="shared" si="2"/>
        <v>134TQPRT2022</v>
      </c>
      <c r="J135" s="54" t="s">
        <v>1974</v>
      </c>
      <c r="K135" s="5" t="s">
        <v>24</v>
      </c>
      <c r="L135" s="73" t="s">
        <v>2561</v>
      </c>
      <c r="M135" s="76" t="s">
        <v>2562</v>
      </c>
      <c r="N135" s="77" t="str">
        <f>HYPERLINK("https://drive.google.com/file/d/1JiNi7E6-ne8NwP9TMsFip3v1m7yOpYko/view?usp=drivesdk","134TQPRT2022")</f>
        <v>134TQPRT2022</v>
      </c>
      <c r="O135" s="73" t="s">
        <v>1788</v>
      </c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</row>
    <row r="136">
      <c r="A136" s="93">
        <v>135.0</v>
      </c>
      <c r="B136" s="93" t="s">
        <v>2563</v>
      </c>
      <c r="C136" s="93" t="s">
        <v>2564</v>
      </c>
      <c r="D136" s="93" t="str">
        <f t="shared" si="1"/>
        <v>Nancy Shekhar</v>
      </c>
      <c r="E136" s="93" t="s">
        <v>2565</v>
      </c>
      <c r="F136" s="73" t="s">
        <v>1973</v>
      </c>
      <c r="G136" s="73" t="s">
        <v>22</v>
      </c>
      <c r="H136" s="73">
        <v>2022.0</v>
      </c>
      <c r="I136" s="75" t="str">
        <f t="shared" si="2"/>
        <v>135TQPRT2022</v>
      </c>
      <c r="J136" s="54" t="s">
        <v>1974</v>
      </c>
      <c r="K136" s="5" t="s">
        <v>24</v>
      </c>
      <c r="L136" s="73" t="s">
        <v>2566</v>
      </c>
      <c r="M136" s="76" t="s">
        <v>2567</v>
      </c>
      <c r="N136" s="77" t="str">
        <f>HYPERLINK("https://drive.google.com/file/d/1oIsAIiEEJTiLDdsV99FhPYflu1Qgu0Ym/view?usp=drivesdk","135TQPRT2022")</f>
        <v>135TQPRT2022</v>
      </c>
      <c r="O136" s="73" t="s">
        <v>1788</v>
      </c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</row>
    <row r="137">
      <c r="A137" s="93">
        <v>136.0</v>
      </c>
      <c r="B137" s="93" t="s">
        <v>2563</v>
      </c>
      <c r="C137" s="93" t="s">
        <v>2568</v>
      </c>
      <c r="D137" s="93" t="str">
        <f t="shared" si="1"/>
        <v>Sagar Prajapati</v>
      </c>
      <c r="E137" s="93" t="s">
        <v>2569</v>
      </c>
      <c r="F137" s="73" t="s">
        <v>1973</v>
      </c>
      <c r="G137" s="73" t="s">
        <v>22</v>
      </c>
      <c r="H137" s="73">
        <v>2022.0</v>
      </c>
      <c r="I137" s="75" t="str">
        <f t="shared" si="2"/>
        <v>136TQPRT2022</v>
      </c>
      <c r="J137" s="54" t="s">
        <v>1974</v>
      </c>
      <c r="K137" s="5" t="s">
        <v>24</v>
      </c>
      <c r="L137" s="73" t="s">
        <v>2570</v>
      </c>
      <c r="M137" s="76" t="s">
        <v>2571</v>
      </c>
      <c r="N137" s="77" t="str">
        <f>HYPERLINK("https://drive.google.com/file/d/1mIiboqFmh4-e_bpGURo0AVJsTLtJU4sh/view?usp=drivesdk","136TQPRT2022")</f>
        <v>136TQPRT2022</v>
      </c>
      <c r="O137" s="73" t="s">
        <v>1788</v>
      </c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</row>
    <row r="138">
      <c r="A138" s="93">
        <v>137.0</v>
      </c>
      <c r="B138" s="93" t="s">
        <v>2572</v>
      </c>
      <c r="C138" s="93" t="s">
        <v>2573</v>
      </c>
      <c r="D138" s="93" t="str">
        <f t="shared" si="1"/>
        <v>Hem Maradia</v>
      </c>
      <c r="E138" s="93" t="s">
        <v>2574</v>
      </c>
      <c r="F138" s="73" t="s">
        <v>1973</v>
      </c>
      <c r="G138" s="73" t="s">
        <v>22</v>
      </c>
      <c r="H138" s="73">
        <v>2022.0</v>
      </c>
      <c r="I138" s="75" t="str">
        <f t="shared" si="2"/>
        <v>137TQPRT2022</v>
      </c>
      <c r="J138" s="54" t="s">
        <v>1974</v>
      </c>
      <c r="K138" s="5" t="s">
        <v>24</v>
      </c>
      <c r="L138" s="73" t="s">
        <v>2575</v>
      </c>
      <c r="M138" s="76" t="s">
        <v>2576</v>
      </c>
      <c r="N138" s="77" t="str">
        <f>HYPERLINK("https://drive.google.com/file/d/1bz9tHfePIHoSG5uTKzjUnaeP8CEtuUMk/view?usp=drivesdk","137TQPRT2022")</f>
        <v>137TQPRT2022</v>
      </c>
      <c r="O138" s="73" t="s">
        <v>1788</v>
      </c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</row>
    <row r="139">
      <c r="A139" s="93">
        <v>138.0</v>
      </c>
      <c r="B139" s="93" t="s">
        <v>2572</v>
      </c>
      <c r="C139" s="93" t="s">
        <v>2577</v>
      </c>
      <c r="D139" s="93" t="str">
        <f t="shared" si="1"/>
        <v>Ananth</v>
      </c>
      <c r="E139" s="93" t="s">
        <v>2578</v>
      </c>
      <c r="F139" s="73" t="s">
        <v>1973</v>
      </c>
      <c r="G139" s="73" t="s">
        <v>22</v>
      </c>
      <c r="H139" s="73">
        <v>2022.0</v>
      </c>
      <c r="I139" s="75" t="str">
        <f t="shared" si="2"/>
        <v>138TQPRT2022</v>
      </c>
      <c r="J139" s="54" t="s">
        <v>1974</v>
      </c>
      <c r="K139" s="5" t="s">
        <v>24</v>
      </c>
      <c r="L139" s="73" t="s">
        <v>2579</v>
      </c>
      <c r="M139" s="76" t="s">
        <v>2580</v>
      </c>
      <c r="N139" s="77" t="str">
        <f>HYPERLINK("https://drive.google.com/file/d/13VfEm2L90FlokHgOKSJFBlrqeq1uFhj4/view?usp=drivesdk","138TQPRT2022")</f>
        <v>138TQPRT2022</v>
      </c>
      <c r="O139" s="73" t="s">
        <v>1819</v>
      </c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</row>
    <row r="140">
      <c r="A140" s="93">
        <v>139.0</v>
      </c>
      <c r="B140" s="93" t="s">
        <v>745</v>
      </c>
      <c r="C140" s="93" t="s">
        <v>745</v>
      </c>
      <c r="D140" s="93" t="str">
        <f t="shared" si="1"/>
        <v>Tejas Kulkarni</v>
      </c>
      <c r="E140" s="93" t="s">
        <v>746</v>
      </c>
      <c r="F140" s="73" t="s">
        <v>1973</v>
      </c>
      <c r="G140" s="73" t="s">
        <v>22</v>
      </c>
      <c r="H140" s="73">
        <v>2022.0</v>
      </c>
      <c r="I140" s="75" t="str">
        <f t="shared" si="2"/>
        <v>139TQPRT2022</v>
      </c>
      <c r="J140" s="54" t="s">
        <v>1974</v>
      </c>
      <c r="K140" s="5" t="s">
        <v>24</v>
      </c>
      <c r="L140" s="73" t="s">
        <v>2581</v>
      </c>
      <c r="M140" s="76" t="s">
        <v>2582</v>
      </c>
      <c r="N140" s="77" t="str">
        <f>HYPERLINK("https://drive.google.com/file/d/197fMCRW17S2T4NEJ5JtbCphz6DDHUFuV/view?usp=drivesdk","139TQPRT2022")</f>
        <v>139TQPRT2022</v>
      </c>
      <c r="O140" s="73" t="s">
        <v>1819</v>
      </c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</row>
    <row r="141">
      <c r="A141" s="93">
        <v>140.0</v>
      </c>
      <c r="B141" s="93" t="s">
        <v>745</v>
      </c>
      <c r="C141" s="93" t="s">
        <v>2583</v>
      </c>
      <c r="D141" s="93" t="str">
        <f t="shared" si="1"/>
        <v>Tanaya Kulkarni</v>
      </c>
      <c r="E141" s="93" t="s">
        <v>2584</v>
      </c>
      <c r="F141" s="73" t="s">
        <v>1973</v>
      </c>
      <c r="G141" s="73" t="s">
        <v>22</v>
      </c>
      <c r="H141" s="73">
        <v>2022.0</v>
      </c>
      <c r="I141" s="75" t="str">
        <f t="shared" si="2"/>
        <v>140TQPRT2022</v>
      </c>
      <c r="J141" s="54" t="s">
        <v>1974</v>
      </c>
      <c r="K141" s="5" t="s">
        <v>24</v>
      </c>
      <c r="L141" s="73" t="s">
        <v>2585</v>
      </c>
      <c r="M141" s="76" t="s">
        <v>2586</v>
      </c>
      <c r="N141" s="77" t="str">
        <f>HYPERLINK("https://drive.google.com/file/d/11_j4kSdWGxEp4eEgj9A80HV760J5Htxy/view?usp=drivesdk","140TQPRT2022")</f>
        <v>140TQPRT2022</v>
      </c>
      <c r="O141" s="73" t="s">
        <v>1819</v>
      </c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</row>
    <row r="142">
      <c r="A142" s="93">
        <v>141.0</v>
      </c>
      <c r="B142" s="93" t="s">
        <v>2587</v>
      </c>
      <c r="C142" s="93" t="s">
        <v>2588</v>
      </c>
      <c r="D142" s="93" t="str">
        <f t="shared" si="1"/>
        <v>Mudit Agrawal</v>
      </c>
      <c r="E142" s="93" t="s">
        <v>2589</v>
      </c>
      <c r="F142" s="73" t="s">
        <v>1973</v>
      </c>
      <c r="G142" s="73" t="s">
        <v>22</v>
      </c>
      <c r="H142" s="73">
        <v>2022.0</v>
      </c>
      <c r="I142" s="75" t="str">
        <f t="shared" si="2"/>
        <v>141TQPRT2022</v>
      </c>
      <c r="J142" s="54" t="s">
        <v>1974</v>
      </c>
      <c r="K142" s="5" t="s">
        <v>24</v>
      </c>
      <c r="L142" s="73" t="s">
        <v>2590</v>
      </c>
      <c r="M142" s="76" t="s">
        <v>2591</v>
      </c>
      <c r="N142" s="77" t="str">
        <f>HYPERLINK("https://drive.google.com/file/d/1Inb2fxiDz0BM5f2ecm8pjgSoeo1Plx_8/view?usp=drivesdk","141TQPRT2022")</f>
        <v>141TQPRT2022</v>
      </c>
      <c r="O142" s="73" t="s">
        <v>1819</v>
      </c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</row>
    <row r="143">
      <c r="A143" s="93">
        <v>142.0</v>
      </c>
      <c r="B143" s="93" t="s">
        <v>2587</v>
      </c>
      <c r="C143" s="93" t="s">
        <v>2592</v>
      </c>
      <c r="D143" s="93" t="str">
        <f t="shared" si="1"/>
        <v>Rachit Kakkar</v>
      </c>
      <c r="E143" s="93" t="s">
        <v>2593</v>
      </c>
      <c r="F143" s="73" t="s">
        <v>1973</v>
      </c>
      <c r="G143" s="73" t="s">
        <v>22</v>
      </c>
      <c r="H143" s="73">
        <v>2022.0</v>
      </c>
      <c r="I143" s="75" t="str">
        <f t="shared" si="2"/>
        <v>142TQPRT2022</v>
      </c>
      <c r="J143" s="54" t="s">
        <v>1974</v>
      </c>
      <c r="K143" s="5" t="s">
        <v>24</v>
      </c>
      <c r="L143" s="73" t="s">
        <v>2594</v>
      </c>
      <c r="M143" s="76" t="s">
        <v>2595</v>
      </c>
      <c r="N143" s="77" t="str">
        <f>HYPERLINK("https://drive.google.com/file/d/1ZG9TbslvTi9em3xNO2MQxv7U06i5utc9/view?usp=drivesdk","142TQPRT2022")</f>
        <v>142TQPRT2022</v>
      </c>
      <c r="O143" s="73" t="s">
        <v>1819</v>
      </c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</row>
    <row r="144">
      <c r="A144" s="93">
        <v>143.0</v>
      </c>
      <c r="B144" s="93" t="s">
        <v>2596</v>
      </c>
      <c r="C144" s="93" t="s">
        <v>2597</v>
      </c>
      <c r="D144" s="93" t="str">
        <f t="shared" si="1"/>
        <v>Nivisha K P</v>
      </c>
      <c r="E144" s="93" t="s">
        <v>2598</v>
      </c>
      <c r="F144" s="73" t="s">
        <v>1973</v>
      </c>
      <c r="G144" s="73" t="s">
        <v>22</v>
      </c>
      <c r="H144" s="73">
        <v>2022.0</v>
      </c>
      <c r="I144" s="75" t="str">
        <f t="shared" si="2"/>
        <v>143TQPRT2022</v>
      </c>
      <c r="J144" s="54" t="s">
        <v>1974</v>
      </c>
      <c r="K144" s="5" t="s">
        <v>24</v>
      </c>
      <c r="L144" s="73" t="s">
        <v>2599</v>
      </c>
      <c r="M144" s="76" t="s">
        <v>2600</v>
      </c>
      <c r="N144" s="77" t="str">
        <f>HYPERLINK("https://drive.google.com/file/d/1JqPc1UPuAO9x6QwVluBBC-MUMheWa4Qz/view?usp=drivesdk","143TQPRT2022")</f>
        <v>143TQPRT2022</v>
      </c>
      <c r="O144" s="73" t="s">
        <v>1819</v>
      </c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</row>
    <row r="145">
      <c r="A145" s="93">
        <v>144.0</v>
      </c>
      <c r="B145" s="93" t="s">
        <v>2596</v>
      </c>
      <c r="C145" s="93" t="s">
        <v>2601</v>
      </c>
      <c r="D145" s="93" t="str">
        <f t="shared" si="1"/>
        <v>Nandhini.S</v>
      </c>
      <c r="E145" s="93" t="s">
        <v>2602</v>
      </c>
      <c r="F145" s="73" t="s">
        <v>1973</v>
      </c>
      <c r="G145" s="73" t="s">
        <v>22</v>
      </c>
      <c r="H145" s="73">
        <v>2022.0</v>
      </c>
      <c r="I145" s="75" t="str">
        <f t="shared" si="2"/>
        <v>144TQPRT2022</v>
      </c>
      <c r="J145" s="54" t="s">
        <v>1974</v>
      </c>
      <c r="K145" s="5" t="s">
        <v>24</v>
      </c>
      <c r="L145" s="73" t="s">
        <v>2603</v>
      </c>
      <c r="M145" s="76" t="s">
        <v>2604</v>
      </c>
      <c r="N145" s="77" t="str">
        <f>HYPERLINK("https://drive.google.com/file/d/1sreScEeiyXScRhKtbjc6dymiSALuDs-e/view?usp=drivesdk","144TQPRT2022")</f>
        <v>144TQPRT2022</v>
      </c>
      <c r="O145" s="73" t="s">
        <v>1819</v>
      </c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</row>
    <row r="146">
      <c r="A146" s="93">
        <v>145.0</v>
      </c>
      <c r="B146" s="93" t="s">
        <v>2605</v>
      </c>
      <c r="C146" s="93" t="s">
        <v>2606</v>
      </c>
      <c r="D146" s="93" t="str">
        <f t="shared" si="1"/>
        <v>Anuj Kumar</v>
      </c>
      <c r="E146" s="93" t="s">
        <v>2607</v>
      </c>
      <c r="F146" s="73" t="s">
        <v>1973</v>
      </c>
      <c r="G146" s="73" t="s">
        <v>22</v>
      </c>
      <c r="H146" s="73">
        <v>2022.0</v>
      </c>
      <c r="I146" s="75" t="str">
        <f t="shared" si="2"/>
        <v>145TQPRT2022</v>
      </c>
      <c r="J146" s="54" t="s">
        <v>1974</v>
      </c>
      <c r="K146" s="5" t="s">
        <v>24</v>
      </c>
      <c r="L146" s="73" t="s">
        <v>2608</v>
      </c>
      <c r="M146" s="76" t="s">
        <v>2609</v>
      </c>
      <c r="N146" s="77" t="str">
        <f>HYPERLINK("https://drive.google.com/file/d/1yKiQURjni7kVdhpy8FkX0JVMVgFHXu-4/view?usp=drivesdk","145TQPRT2022")</f>
        <v>145TQPRT2022</v>
      </c>
      <c r="O146" s="73" t="s">
        <v>1846</v>
      </c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</row>
    <row r="147">
      <c r="A147" s="93">
        <v>146.0</v>
      </c>
      <c r="B147" s="93" t="s">
        <v>2605</v>
      </c>
      <c r="C147" s="93" t="s">
        <v>2610</v>
      </c>
      <c r="D147" s="93" t="str">
        <f t="shared" si="1"/>
        <v>Ronak</v>
      </c>
      <c r="E147" s="93" t="s">
        <v>2611</v>
      </c>
      <c r="F147" s="73" t="s">
        <v>1973</v>
      </c>
      <c r="G147" s="73" t="s">
        <v>22</v>
      </c>
      <c r="H147" s="73">
        <v>2022.0</v>
      </c>
      <c r="I147" s="75" t="str">
        <f t="shared" si="2"/>
        <v>146TQPRT2022</v>
      </c>
      <c r="J147" s="54" t="s">
        <v>1974</v>
      </c>
      <c r="K147" s="5" t="s">
        <v>24</v>
      </c>
      <c r="L147" s="73" t="s">
        <v>2612</v>
      </c>
      <c r="M147" s="76" t="s">
        <v>2613</v>
      </c>
      <c r="N147" s="77" t="str">
        <f>HYPERLINK("https://drive.google.com/file/d/1ULp2N-ZbYo4t10RBlpNTXKzUOhANuYgu/view?usp=drivesdk","146TQPRT2022")</f>
        <v>146TQPRT2022</v>
      </c>
      <c r="O147" s="73" t="s">
        <v>1846</v>
      </c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</row>
    <row r="148">
      <c r="A148" s="93">
        <v>147.0</v>
      </c>
      <c r="B148" s="93" t="s">
        <v>2614</v>
      </c>
      <c r="C148" s="93" t="s">
        <v>2615</v>
      </c>
      <c r="D148" s="93" t="str">
        <f t="shared" si="1"/>
        <v>Mridul Negi</v>
      </c>
      <c r="E148" s="93" t="s">
        <v>2616</v>
      </c>
      <c r="F148" s="73" t="s">
        <v>1973</v>
      </c>
      <c r="G148" s="73" t="s">
        <v>22</v>
      </c>
      <c r="H148" s="73">
        <v>2022.0</v>
      </c>
      <c r="I148" s="75" t="str">
        <f t="shared" si="2"/>
        <v>147TQPRT2022</v>
      </c>
      <c r="J148" s="54" t="s">
        <v>1974</v>
      </c>
      <c r="K148" s="5" t="s">
        <v>24</v>
      </c>
      <c r="L148" s="73" t="s">
        <v>2617</v>
      </c>
      <c r="M148" s="76" t="s">
        <v>2618</v>
      </c>
      <c r="N148" s="77" t="str">
        <f>HYPERLINK("https://drive.google.com/file/d/1hMcPtYZmcxj3RjCYs5qnItbO3CfefbgO/view?usp=drivesdk","147TQPRT2022")</f>
        <v>147TQPRT2022</v>
      </c>
      <c r="O148" s="73" t="s">
        <v>1846</v>
      </c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</row>
    <row r="149">
      <c r="A149" s="93">
        <v>148.0</v>
      </c>
      <c r="B149" s="93" t="s">
        <v>2614</v>
      </c>
      <c r="C149" s="93" t="s">
        <v>2619</v>
      </c>
      <c r="D149" s="93" t="str">
        <f t="shared" si="1"/>
        <v>Muskan Negi</v>
      </c>
      <c r="E149" s="93" t="s">
        <v>2620</v>
      </c>
      <c r="F149" s="73" t="s">
        <v>1973</v>
      </c>
      <c r="G149" s="73" t="s">
        <v>22</v>
      </c>
      <c r="H149" s="73">
        <v>2022.0</v>
      </c>
      <c r="I149" s="75" t="str">
        <f t="shared" si="2"/>
        <v>148TQPRT2022</v>
      </c>
      <c r="J149" s="54" t="s">
        <v>1974</v>
      </c>
      <c r="K149" s="5" t="s">
        <v>24</v>
      </c>
      <c r="L149" s="73" t="s">
        <v>2621</v>
      </c>
      <c r="M149" s="76" t="s">
        <v>2622</v>
      </c>
      <c r="N149" s="77" t="str">
        <f>HYPERLINK("https://drive.google.com/file/d/1KkcG3r9mojq0ACK3MQX92osA6uMFIQ0Q/view?usp=drivesdk","148TQPRT2022")</f>
        <v>148TQPRT2022</v>
      </c>
      <c r="O149" s="73" t="s">
        <v>1846</v>
      </c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</row>
    <row r="150">
      <c r="A150" s="93">
        <v>149.0</v>
      </c>
      <c r="B150" s="93" t="s">
        <v>2623</v>
      </c>
      <c r="C150" s="93" t="s">
        <v>2624</v>
      </c>
      <c r="D150" s="93" t="str">
        <f t="shared" si="1"/>
        <v>Deepak</v>
      </c>
      <c r="E150" s="93" t="s">
        <v>2625</v>
      </c>
      <c r="F150" s="73" t="s">
        <v>1973</v>
      </c>
      <c r="G150" s="73" t="s">
        <v>22</v>
      </c>
      <c r="H150" s="73">
        <v>2022.0</v>
      </c>
      <c r="I150" s="75" t="str">
        <f t="shared" si="2"/>
        <v>149TQPRT2022</v>
      </c>
      <c r="J150" s="54" t="s">
        <v>1974</v>
      </c>
      <c r="K150" s="5" t="s">
        <v>24</v>
      </c>
      <c r="L150" s="73" t="s">
        <v>2626</v>
      </c>
      <c r="M150" s="76" t="s">
        <v>2627</v>
      </c>
      <c r="N150" s="77" t="str">
        <f>HYPERLINK("https://drive.google.com/file/d/1Dey3mjuKCD74Y9JSQ2qk5IBRa3Vj_9oS/view?usp=drivesdk","149TQPRT2022")</f>
        <v>149TQPRT2022</v>
      </c>
      <c r="O150" s="73" t="s">
        <v>1846</v>
      </c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</row>
    <row r="151">
      <c r="A151" s="93">
        <v>150.0</v>
      </c>
      <c r="B151" s="93" t="s">
        <v>2623</v>
      </c>
      <c r="C151" s="93" t="s">
        <v>2628</v>
      </c>
      <c r="D151" s="93" t="str">
        <f t="shared" si="1"/>
        <v>Devika Yasaswi</v>
      </c>
      <c r="E151" s="93" t="s">
        <v>2629</v>
      </c>
      <c r="F151" s="73" t="s">
        <v>1973</v>
      </c>
      <c r="G151" s="73" t="s">
        <v>22</v>
      </c>
      <c r="H151" s="73">
        <v>2022.0</v>
      </c>
      <c r="I151" s="75" t="str">
        <f t="shared" si="2"/>
        <v>150TQPRT2022</v>
      </c>
      <c r="J151" s="54" t="s">
        <v>1974</v>
      </c>
      <c r="K151" s="5" t="s">
        <v>24</v>
      </c>
      <c r="L151" s="73" t="s">
        <v>2630</v>
      </c>
      <c r="M151" s="76" t="s">
        <v>2631</v>
      </c>
      <c r="N151" s="77" t="str">
        <f>HYPERLINK("https://drive.google.com/file/d/1T2US3VAGRa7dXrQVVI8mvEpvlH4CCofJ/view?usp=drivesdk","150TQPRT2022")</f>
        <v>150TQPRT2022</v>
      </c>
      <c r="O151" s="73" t="s">
        <v>1846</v>
      </c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</row>
    <row r="152">
      <c r="A152" s="93">
        <v>151.0</v>
      </c>
      <c r="B152" s="93" t="s">
        <v>2632</v>
      </c>
      <c r="C152" s="93" t="s">
        <v>1366</v>
      </c>
      <c r="D152" s="93" t="str">
        <f t="shared" si="1"/>
        <v>Karthika S</v>
      </c>
      <c r="E152" s="93" t="s">
        <v>2633</v>
      </c>
      <c r="F152" s="73" t="s">
        <v>1973</v>
      </c>
      <c r="G152" s="73" t="s">
        <v>22</v>
      </c>
      <c r="H152" s="73">
        <v>2022.0</v>
      </c>
      <c r="I152" s="75" t="str">
        <f t="shared" si="2"/>
        <v>151TQPRT2022</v>
      </c>
      <c r="J152" s="54" t="s">
        <v>1974</v>
      </c>
      <c r="K152" s="5" t="s">
        <v>24</v>
      </c>
      <c r="L152" s="73" t="s">
        <v>2634</v>
      </c>
      <c r="M152" s="76" t="s">
        <v>2635</v>
      </c>
      <c r="N152" s="77" t="str">
        <f>HYPERLINK("https://drive.google.com/file/d/1IYWLY9bRTDqi__6BtQPwyjUSkEMbn71U/view?usp=drivesdk","151TQPRT2022")</f>
        <v>151TQPRT2022</v>
      </c>
      <c r="O152" s="73" t="s">
        <v>1867</v>
      </c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</row>
    <row r="153">
      <c r="A153" s="93">
        <v>152.0</v>
      </c>
      <c r="B153" s="93" t="s">
        <v>2632</v>
      </c>
      <c r="C153" s="93" t="s">
        <v>2636</v>
      </c>
      <c r="D153" s="93" t="str">
        <f t="shared" si="1"/>
        <v>Prajeeth</v>
      </c>
      <c r="E153" s="93" t="s">
        <v>2637</v>
      </c>
      <c r="F153" s="73" t="s">
        <v>1973</v>
      </c>
      <c r="G153" s="73" t="s">
        <v>22</v>
      </c>
      <c r="H153" s="73">
        <v>2022.0</v>
      </c>
      <c r="I153" s="75" t="str">
        <f t="shared" si="2"/>
        <v>152TQPRT2022</v>
      </c>
      <c r="J153" s="54" t="s">
        <v>1974</v>
      </c>
      <c r="K153" s="5" t="s">
        <v>24</v>
      </c>
      <c r="L153" s="73" t="s">
        <v>2638</v>
      </c>
      <c r="M153" s="76" t="s">
        <v>2639</v>
      </c>
      <c r="N153" s="77" t="str">
        <f>HYPERLINK("https://drive.google.com/file/d/1wF4zUf_wca6Q3Z334gTfT88a3WK9kpyu/view?usp=drivesdk","152TQPRT2022")</f>
        <v>152TQPRT2022</v>
      </c>
      <c r="O153" s="73" t="s">
        <v>1867</v>
      </c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</row>
    <row r="154">
      <c r="A154" s="93">
        <v>153.0</v>
      </c>
      <c r="B154" s="93" t="s">
        <v>2640</v>
      </c>
      <c r="C154" s="93" t="s">
        <v>2641</v>
      </c>
      <c r="D154" s="93" t="str">
        <f t="shared" si="1"/>
        <v>Kiruthika S</v>
      </c>
      <c r="E154" s="93" t="s">
        <v>2642</v>
      </c>
      <c r="F154" s="73" t="s">
        <v>1973</v>
      </c>
      <c r="G154" s="73" t="s">
        <v>22</v>
      </c>
      <c r="H154" s="73">
        <v>2022.0</v>
      </c>
      <c r="I154" s="75" t="str">
        <f t="shared" si="2"/>
        <v>153TQPRT2022</v>
      </c>
      <c r="J154" s="54" t="s">
        <v>1974</v>
      </c>
      <c r="K154" s="5" t="s">
        <v>24</v>
      </c>
      <c r="L154" s="73" t="s">
        <v>2643</v>
      </c>
      <c r="M154" s="76" t="s">
        <v>2644</v>
      </c>
      <c r="N154" s="77" t="str">
        <f>HYPERLINK("https://drive.google.com/file/d/1GaR2SWVvAYpC46dQ28JUa955iITcg-ud/view?usp=drivesdk","153TQPRT2022")</f>
        <v>153TQPRT2022</v>
      </c>
      <c r="O154" s="73" t="s">
        <v>1867</v>
      </c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</row>
    <row r="155">
      <c r="A155" s="93">
        <v>154.0</v>
      </c>
      <c r="B155" s="93" t="s">
        <v>2640</v>
      </c>
      <c r="C155" s="93" t="s">
        <v>2640</v>
      </c>
      <c r="D155" s="93" t="str">
        <f t="shared" si="1"/>
        <v>Manisha</v>
      </c>
      <c r="E155" s="93" t="s">
        <v>2645</v>
      </c>
      <c r="F155" s="73" t="s">
        <v>1973</v>
      </c>
      <c r="G155" s="73" t="s">
        <v>22</v>
      </c>
      <c r="H155" s="73">
        <v>2022.0</v>
      </c>
      <c r="I155" s="75" t="str">
        <f t="shared" si="2"/>
        <v>154TQPRT2022</v>
      </c>
      <c r="J155" s="54" t="s">
        <v>1974</v>
      </c>
      <c r="K155" s="5" t="s">
        <v>24</v>
      </c>
      <c r="L155" s="73" t="s">
        <v>2646</v>
      </c>
      <c r="M155" s="76" t="s">
        <v>2647</v>
      </c>
      <c r="N155" s="77" t="str">
        <f>HYPERLINK("https://drive.google.com/file/d/1IhrVgrKtAUl-04KhkVazR8uCCpF-KD9f/view?usp=drivesdk","154TQPRT2022")</f>
        <v>154TQPRT2022</v>
      </c>
      <c r="O155" s="73" t="s">
        <v>1867</v>
      </c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</row>
    <row r="156">
      <c r="A156" s="93">
        <v>155.0</v>
      </c>
      <c r="B156" s="93" t="s">
        <v>2648</v>
      </c>
      <c r="C156" s="93" t="s">
        <v>2649</v>
      </c>
      <c r="D156" s="93" t="str">
        <f t="shared" si="1"/>
        <v>Ayan Mitra</v>
      </c>
      <c r="E156" s="93" t="s">
        <v>2650</v>
      </c>
      <c r="F156" s="73" t="s">
        <v>1973</v>
      </c>
      <c r="G156" s="73" t="s">
        <v>22</v>
      </c>
      <c r="H156" s="73">
        <v>2022.0</v>
      </c>
      <c r="I156" s="75" t="str">
        <f t="shared" si="2"/>
        <v>155TQPRT2022</v>
      </c>
      <c r="J156" s="54" t="s">
        <v>1974</v>
      </c>
      <c r="K156" s="5" t="s">
        <v>24</v>
      </c>
      <c r="L156" s="73" t="s">
        <v>2651</v>
      </c>
      <c r="M156" s="76" t="s">
        <v>2652</v>
      </c>
      <c r="N156" s="77" t="str">
        <f>HYPERLINK("https://drive.google.com/file/d/1fT7ZoIx2cE4UK7qQWFi4DkKNT2CZVyGr/view?usp=drivesdk","155TQPRT2022")</f>
        <v>155TQPRT2022</v>
      </c>
      <c r="O156" s="73" t="s">
        <v>1867</v>
      </c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</row>
    <row r="157">
      <c r="A157" s="93">
        <v>156.0</v>
      </c>
      <c r="B157" s="93" t="s">
        <v>2648</v>
      </c>
      <c r="C157" s="93" t="s">
        <v>2653</v>
      </c>
      <c r="D157" s="93" t="str">
        <f t="shared" si="1"/>
        <v>Ankit Kumar</v>
      </c>
      <c r="E157" s="93" t="s">
        <v>2654</v>
      </c>
      <c r="F157" s="73" t="s">
        <v>1973</v>
      </c>
      <c r="G157" s="73" t="s">
        <v>22</v>
      </c>
      <c r="H157" s="73">
        <v>2022.0</v>
      </c>
      <c r="I157" s="75" t="str">
        <f t="shared" si="2"/>
        <v>156TQPRT2022</v>
      </c>
      <c r="J157" s="54" t="s">
        <v>1974</v>
      </c>
      <c r="K157" s="5" t="s">
        <v>24</v>
      </c>
      <c r="L157" s="73" t="s">
        <v>2655</v>
      </c>
      <c r="M157" s="76" t="s">
        <v>2656</v>
      </c>
      <c r="N157" s="77" t="str">
        <f>HYPERLINK("https://drive.google.com/file/d/1iqwUUGo6QlBVC0Qj8nCkCmRd1goq8WuE/view?usp=drivesdk","156TQPRT2022")</f>
        <v>156TQPRT2022</v>
      </c>
      <c r="O157" s="73" t="s">
        <v>1867</v>
      </c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</row>
    <row r="158">
      <c r="A158" s="93">
        <v>157.0</v>
      </c>
      <c r="B158" s="93" t="s">
        <v>2657</v>
      </c>
      <c r="C158" s="93" t="s">
        <v>2658</v>
      </c>
      <c r="D158" s="93" t="str">
        <f t="shared" si="1"/>
        <v>Samarth Sharma</v>
      </c>
      <c r="E158" s="93" t="s">
        <v>2659</v>
      </c>
      <c r="F158" s="73" t="s">
        <v>1973</v>
      </c>
      <c r="G158" s="73" t="s">
        <v>22</v>
      </c>
      <c r="H158" s="73">
        <v>2022.0</v>
      </c>
      <c r="I158" s="75" t="str">
        <f t="shared" si="2"/>
        <v>157TQPRT2022</v>
      </c>
      <c r="J158" s="54" t="s">
        <v>1974</v>
      </c>
      <c r="K158" s="5" t="s">
        <v>24</v>
      </c>
      <c r="L158" s="73" t="s">
        <v>2660</v>
      </c>
      <c r="M158" s="76" t="s">
        <v>2661</v>
      </c>
      <c r="N158" s="77" t="str">
        <f>HYPERLINK("https://drive.google.com/file/d/1Va-A_wY_WR5Q_iroxgq93A62pnWjYxM0/view?usp=drivesdk","157TQPRT2022")</f>
        <v>157TQPRT2022</v>
      </c>
      <c r="O158" s="73" t="s">
        <v>1867</v>
      </c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</row>
    <row r="159">
      <c r="A159" s="93">
        <v>158.0</v>
      </c>
      <c r="B159" s="93" t="s">
        <v>2657</v>
      </c>
      <c r="C159" s="93" t="s">
        <v>2662</v>
      </c>
      <c r="D159" s="93" t="str">
        <f t="shared" si="1"/>
        <v>Divyansh Tomar</v>
      </c>
      <c r="E159" s="93" t="s">
        <v>2663</v>
      </c>
      <c r="F159" s="73" t="s">
        <v>1973</v>
      </c>
      <c r="G159" s="73" t="s">
        <v>22</v>
      </c>
      <c r="H159" s="73">
        <v>2022.0</v>
      </c>
      <c r="I159" s="75" t="str">
        <f t="shared" si="2"/>
        <v>158TQPRT2022</v>
      </c>
      <c r="J159" s="54" t="s">
        <v>1974</v>
      </c>
      <c r="K159" s="5" t="s">
        <v>24</v>
      </c>
      <c r="L159" s="73" t="s">
        <v>2664</v>
      </c>
      <c r="M159" s="76" t="s">
        <v>2665</v>
      </c>
      <c r="N159" s="77" t="str">
        <f>HYPERLINK("https://drive.google.com/file/d/1jCT0ksFzboPaqLiEwAxpTUvx_nP5bR_m/view?usp=drivesdk","158TQPRT2022")</f>
        <v>158TQPRT2022</v>
      </c>
      <c r="O159" s="73" t="s">
        <v>1899</v>
      </c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</row>
    <row r="160">
      <c r="A160" s="93">
        <v>159.0</v>
      </c>
      <c r="B160" s="93" t="s">
        <v>2666</v>
      </c>
      <c r="C160" s="93" t="s">
        <v>2667</v>
      </c>
      <c r="D160" s="93" t="str">
        <f t="shared" si="1"/>
        <v>Suyash Gaurav</v>
      </c>
      <c r="E160" s="93" t="s">
        <v>2668</v>
      </c>
      <c r="F160" s="73" t="s">
        <v>1973</v>
      </c>
      <c r="G160" s="73" t="s">
        <v>22</v>
      </c>
      <c r="H160" s="73">
        <v>2022.0</v>
      </c>
      <c r="I160" s="75" t="str">
        <f t="shared" si="2"/>
        <v>159TQPRT2022</v>
      </c>
      <c r="J160" s="54" t="s">
        <v>1974</v>
      </c>
      <c r="K160" s="5" t="s">
        <v>24</v>
      </c>
      <c r="L160" s="73" t="s">
        <v>2669</v>
      </c>
      <c r="M160" s="76" t="s">
        <v>2670</v>
      </c>
      <c r="N160" s="77" t="str">
        <f>HYPERLINK("https://drive.google.com/file/d/1SoOemmMnT4TE6GR1hMro9Nc7s0Y7N4fQ/view?usp=drivesdk","159TQPRT2022")</f>
        <v>159TQPRT2022</v>
      </c>
      <c r="O160" s="73" t="s">
        <v>1899</v>
      </c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</row>
    <row r="161">
      <c r="A161" s="93">
        <v>160.0</v>
      </c>
      <c r="B161" s="93" t="s">
        <v>2666</v>
      </c>
      <c r="C161" s="93" t="s">
        <v>2671</v>
      </c>
      <c r="D161" s="93" t="str">
        <f t="shared" si="1"/>
        <v>Akash Anand</v>
      </c>
      <c r="E161" s="93" t="s">
        <v>2672</v>
      </c>
      <c r="F161" s="73" t="s">
        <v>1973</v>
      </c>
      <c r="G161" s="73" t="s">
        <v>22</v>
      </c>
      <c r="H161" s="73">
        <v>2022.0</v>
      </c>
      <c r="I161" s="75" t="str">
        <f t="shared" si="2"/>
        <v>160TQPRT2022</v>
      </c>
      <c r="J161" s="54" t="s">
        <v>1974</v>
      </c>
      <c r="K161" s="5" t="s">
        <v>24</v>
      </c>
      <c r="L161" s="73" t="s">
        <v>2673</v>
      </c>
      <c r="M161" s="76" t="s">
        <v>2674</v>
      </c>
      <c r="N161" s="77" t="str">
        <f>HYPERLINK("https://drive.google.com/file/d/1ENrS6NGNiR37fen0LugDFthve_NHR4DX/view?usp=drivesdk","160TQPRT2022")</f>
        <v>160TQPRT2022</v>
      </c>
      <c r="O161" s="73" t="s">
        <v>1899</v>
      </c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</row>
    <row r="162">
      <c r="A162" s="93">
        <v>161.0</v>
      </c>
      <c r="B162" s="93" t="s">
        <v>2675</v>
      </c>
      <c r="C162" s="93" t="s">
        <v>2676</v>
      </c>
      <c r="D162" s="93" t="str">
        <f t="shared" si="1"/>
        <v>Akshay Dattatray Khare</v>
      </c>
      <c r="E162" s="93" t="s">
        <v>2677</v>
      </c>
      <c r="F162" s="73" t="s">
        <v>1973</v>
      </c>
      <c r="G162" s="73" t="s">
        <v>22</v>
      </c>
      <c r="H162" s="73">
        <v>2022.0</v>
      </c>
      <c r="I162" s="75" t="str">
        <f t="shared" si="2"/>
        <v>161TQPRT2022</v>
      </c>
      <c r="J162" s="54" t="s">
        <v>1974</v>
      </c>
      <c r="K162" s="5" t="s">
        <v>24</v>
      </c>
      <c r="L162" s="73" t="s">
        <v>2678</v>
      </c>
      <c r="M162" s="76" t="s">
        <v>2679</v>
      </c>
      <c r="N162" s="77" t="str">
        <f>HYPERLINK("https://drive.google.com/file/d/1r-x33BhT5hDZqJdBKNkiApkrrIcp-d8G/view?usp=drivesdk","161TQPRT2022")</f>
        <v>161TQPRT2022</v>
      </c>
      <c r="O162" s="73" t="s">
        <v>1899</v>
      </c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</row>
    <row r="163">
      <c r="A163" s="93">
        <v>162.0</v>
      </c>
      <c r="B163" s="93" t="s">
        <v>2675</v>
      </c>
      <c r="C163" s="93" t="s">
        <v>2680</v>
      </c>
      <c r="D163" s="93" t="str">
        <f t="shared" si="1"/>
        <v>Bhavesh Lalitkumar Chaudhari</v>
      </c>
      <c r="E163" s="93" t="s">
        <v>2681</v>
      </c>
      <c r="F163" s="73" t="s">
        <v>1973</v>
      </c>
      <c r="G163" s="73" t="s">
        <v>22</v>
      </c>
      <c r="H163" s="73">
        <v>2022.0</v>
      </c>
      <c r="I163" s="75" t="str">
        <f t="shared" si="2"/>
        <v>162TQPRT2022</v>
      </c>
      <c r="J163" s="54" t="s">
        <v>1974</v>
      </c>
      <c r="K163" s="5" t="s">
        <v>24</v>
      </c>
      <c r="L163" s="73" t="s">
        <v>2682</v>
      </c>
      <c r="M163" s="76" t="s">
        <v>2683</v>
      </c>
      <c r="N163" s="77" t="str">
        <f>HYPERLINK("https://drive.google.com/file/d/18lchEj_a-LSddghBu2pcwsYRDZFkMXsw/view?usp=drivesdk","162TQPRT2022")</f>
        <v>162TQPRT2022</v>
      </c>
      <c r="O163" s="73" t="s">
        <v>1899</v>
      </c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</row>
    <row r="164">
      <c r="A164" s="93">
        <v>163.0</v>
      </c>
      <c r="B164" s="93" t="s">
        <v>2684</v>
      </c>
      <c r="C164" s="93" t="s">
        <v>2685</v>
      </c>
      <c r="D164" s="93" t="str">
        <f t="shared" si="1"/>
        <v>Pranav Madhyastha</v>
      </c>
      <c r="E164" s="93" t="s">
        <v>2686</v>
      </c>
      <c r="F164" s="73" t="s">
        <v>1973</v>
      </c>
      <c r="G164" s="73" t="s">
        <v>22</v>
      </c>
      <c r="H164" s="73">
        <v>2022.0</v>
      </c>
      <c r="I164" s="75" t="str">
        <f t="shared" si="2"/>
        <v>163TQPRT2022</v>
      </c>
      <c r="J164" s="54" t="s">
        <v>1974</v>
      </c>
      <c r="K164" s="5" t="s">
        <v>24</v>
      </c>
      <c r="L164" s="73" t="s">
        <v>2687</v>
      </c>
      <c r="M164" s="76" t="s">
        <v>2688</v>
      </c>
      <c r="N164" s="77" t="str">
        <f>HYPERLINK("https://drive.google.com/file/d/1vk-R3NPvopH6JDZX1Kl_5YdPItnwa7Bz/view?usp=drivesdk","163TQPRT2022")</f>
        <v>163TQPRT2022</v>
      </c>
      <c r="O164" s="73" t="s">
        <v>1927</v>
      </c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</row>
    <row r="165">
      <c r="A165" s="93">
        <v>164.0</v>
      </c>
      <c r="B165" s="93" t="s">
        <v>2684</v>
      </c>
      <c r="C165" s="93" t="s">
        <v>2689</v>
      </c>
      <c r="D165" s="93" t="str">
        <f t="shared" si="1"/>
        <v>Kanva Harish</v>
      </c>
      <c r="E165" s="93" t="s">
        <v>2690</v>
      </c>
      <c r="F165" s="73" t="s">
        <v>1973</v>
      </c>
      <c r="G165" s="73" t="s">
        <v>22</v>
      </c>
      <c r="H165" s="73">
        <v>2022.0</v>
      </c>
      <c r="I165" s="75" t="str">
        <f t="shared" si="2"/>
        <v>164TQPRT2022</v>
      </c>
      <c r="J165" s="54" t="s">
        <v>1974</v>
      </c>
      <c r="K165" s="5" t="s">
        <v>24</v>
      </c>
      <c r="L165" s="73" t="s">
        <v>2691</v>
      </c>
      <c r="M165" s="76" t="s">
        <v>2692</v>
      </c>
      <c r="N165" s="77" t="str">
        <f>HYPERLINK("https://drive.google.com/file/d/1EPyHT3FdWBqxAoj1D_nG-bEtaFPv0jIT/view?usp=drivesdk","164TQPRT2022")</f>
        <v>164TQPRT2022</v>
      </c>
      <c r="O165" s="73" t="s">
        <v>1927</v>
      </c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</row>
    <row r="166">
      <c r="A166" s="93">
        <v>165.0</v>
      </c>
      <c r="B166" s="93" t="s">
        <v>2693</v>
      </c>
      <c r="C166" s="93" t="s">
        <v>2694</v>
      </c>
      <c r="D166" s="93" t="str">
        <f t="shared" si="1"/>
        <v>Abhiram K</v>
      </c>
      <c r="E166" s="93" t="s">
        <v>2695</v>
      </c>
      <c r="F166" s="73" t="s">
        <v>1973</v>
      </c>
      <c r="G166" s="73" t="s">
        <v>22</v>
      </c>
      <c r="H166" s="73">
        <v>2022.0</v>
      </c>
      <c r="I166" s="75" t="str">
        <f t="shared" si="2"/>
        <v>165TQPRT2022</v>
      </c>
      <c r="J166" s="54" t="s">
        <v>1974</v>
      </c>
      <c r="K166" s="5" t="s">
        <v>24</v>
      </c>
      <c r="L166" s="73" t="s">
        <v>2696</v>
      </c>
      <c r="M166" s="76" t="s">
        <v>2697</v>
      </c>
      <c r="N166" s="77" t="str">
        <f>HYPERLINK("https://drive.google.com/file/d/1jHGDZOZ51W5ceh8INT8pVDeGvWY06-yY/view?usp=drivesdk","165TQPRT2022")</f>
        <v>165TQPRT2022</v>
      </c>
      <c r="O166" s="73" t="s">
        <v>1927</v>
      </c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</row>
    <row r="167">
      <c r="A167" s="93">
        <v>166.0</v>
      </c>
      <c r="B167" s="93" t="s">
        <v>2693</v>
      </c>
      <c r="C167" s="93" t="s">
        <v>2698</v>
      </c>
      <c r="D167" s="93" t="str">
        <f t="shared" si="1"/>
        <v>Sanjeev N</v>
      </c>
      <c r="E167" s="93" t="s">
        <v>2699</v>
      </c>
      <c r="F167" s="73" t="s">
        <v>1973</v>
      </c>
      <c r="G167" s="73" t="s">
        <v>22</v>
      </c>
      <c r="H167" s="73">
        <v>2022.0</v>
      </c>
      <c r="I167" s="75" t="str">
        <f t="shared" si="2"/>
        <v>166TQPRT2022</v>
      </c>
      <c r="J167" s="54" t="s">
        <v>1974</v>
      </c>
      <c r="K167" s="5" t="s">
        <v>24</v>
      </c>
      <c r="L167" s="73" t="s">
        <v>2700</v>
      </c>
      <c r="M167" s="76" t="s">
        <v>2701</v>
      </c>
      <c r="N167" s="77" t="str">
        <f>HYPERLINK("https://drive.google.com/file/d/1gXvUWXBvj_hXMtMoaXikSJceIMfd0SbK/view?usp=drivesdk","166TQPRT2022")</f>
        <v>166TQPRT2022</v>
      </c>
      <c r="O167" s="73" t="s">
        <v>1927</v>
      </c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</row>
    <row r="168">
      <c r="A168" s="93">
        <v>167.0</v>
      </c>
      <c r="B168" s="93" t="s">
        <v>2702</v>
      </c>
      <c r="C168" s="93" t="s">
        <v>2703</v>
      </c>
      <c r="D168" s="93" t="str">
        <f t="shared" si="1"/>
        <v>Abhishek Mallick</v>
      </c>
      <c r="E168" s="93" t="s">
        <v>2704</v>
      </c>
      <c r="F168" s="73" t="s">
        <v>1973</v>
      </c>
      <c r="G168" s="73" t="s">
        <v>22</v>
      </c>
      <c r="H168" s="73">
        <v>2022.0</v>
      </c>
      <c r="I168" s="75" t="str">
        <f t="shared" si="2"/>
        <v>167TQPRT2022</v>
      </c>
      <c r="J168" s="54" t="s">
        <v>1974</v>
      </c>
      <c r="K168" s="5" t="s">
        <v>24</v>
      </c>
      <c r="L168" s="73" t="s">
        <v>2705</v>
      </c>
      <c r="M168" s="76" t="s">
        <v>2706</v>
      </c>
      <c r="N168" s="77" t="str">
        <f>HYPERLINK("https://drive.google.com/file/d/1E0HuvvEJql_g5LBN3fULMzITnJWUit6b/view?usp=drivesdk","167TQPRT2022")</f>
        <v>167TQPRT2022</v>
      </c>
      <c r="O168" s="73" t="s">
        <v>1927</v>
      </c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</row>
    <row r="169">
      <c r="A169" s="93">
        <v>168.0</v>
      </c>
      <c r="B169" s="93" t="s">
        <v>2702</v>
      </c>
      <c r="C169" s="93" t="s">
        <v>2707</v>
      </c>
      <c r="D169" s="93" t="str">
        <f t="shared" si="1"/>
        <v>Anuveksh Taneja</v>
      </c>
      <c r="E169" s="93" t="s">
        <v>2708</v>
      </c>
      <c r="F169" s="73" t="s">
        <v>1973</v>
      </c>
      <c r="G169" s="73" t="s">
        <v>22</v>
      </c>
      <c r="H169" s="73">
        <v>2022.0</v>
      </c>
      <c r="I169" s="75" t="str">
        <f t="shared" si="2"/>
        <v>168TQPRT2022</v>
      </c>
      <c r="J169" s="54" t="s">
        <v>1974</v>
      </c>
      <c r="K169" s="5" t="s">
        <v>24</v>
      </c>
      <c r="L169" s="73" t="s">
        <v>2709</v>
      </c>
      <c r="M169" s="76" t="s">
        <v>2710</v>
      </c>
      <c r="N169" s="77" t="str">
        <f>HYPERLINK("https://drive.google.com/file/d/1bWAbZU745ADIlOt_PpcJQFrvxPtQS9iU/view?usp=drivesdk","168TQPRT2022")</f>
        <v>168TQPRT2022</v>
      </c>
      <c r="O169" s="73" t="s">
        <v>1927</v>
      </c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</row>
    <row r="170">
      <c r="A170" s="93">
        <v>169.0</v>
      </c>
      <c r="B170" s="93" t="s">
        <v>2711</v>
      </c>
      <c r="C170" s="93" t="s">
        <v>2712</v>
      </c>
      <c r="D170" s="93" t="str">
        <f t="shared" si="1"/>
        <v>Urvashi Tomer</v>
      </c>
      <c r="E170" s="93" t="s">
        <v>2713</v>
      </c>
      <c r="F170" s="73" t="s">
        <v>1973</v>
      </c>
      <c r="G170" s="73" t="s">
        <v>22</v>
      </c>
      <c r="H170" s="73">
        <v>2022.0</v>
      </c>
      <c r="I170" s="75" t="str">
        <f t="shared" si="2"/>
        <v>169TQPRT2022</v>
      </c>
      <c r="J170" s="54" t="s">
        <v>1974</v>
      </c>
      <c r="K170" s="5" t="s">
        <v>24</v>
      </c>
      <c r="L170" s="73" t="s">
        <v>2714</v>
      </c>
      <c r="M170" s="76" t="s">
        <v>2715</v>
      </c>
      <c r="N170" s="77" t="str">
        <f>HYPERLINK("https://drive.google.com/file/d/1rvVdaOFdyekfV-E52BrElEq8QNNZNEIT/view?usp=drivesdk","169TQPRT2022")</f>
        <v>169TQPRT2022</v>
      </c>
      <c r="O170" s="73" t="s">
        <v>1927</v>
      </c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</row>
    <row r="171">
      <c r="A171" s="93">
        <v>170.0</v>
      </c>
      <c r="B171" s="93" t="s">
        <v>2711</v>
      </c>
      <c r="C171" s="93" t="s">
        <v>2716</v>
      </c>
      <c r="D171" s="93" t="str">
        <f t="shared" si="1"/>
        <v>Yash Chauhan</v>
      </c>
      <c r="E171" s="93" t="s">
        <v>2717</v>
      </c>
      <c r="F171" s="73" t="s">
        <v>1973</v>
      </c>
      <c r="G171" s="73" t="s">
        <v>22</v>
      </c>
      <c r="H171" s="73">
        <v>2022.0</v>
      </c>
      <c r="I171" s="75" t="str">
        <f t="shared" si="2"/>
        <v>170TQPRT2022</v>
      </c>
      <c r="J171" s="54" t="s">
        <v>1974</v>
      </c>
      <c r="K171" s="5" t="s">
        <v>24</v>
      </c>
      <c r="L171" s="73" t="s">
        <v>2718</v>
      </c>
      <c r="M171" s="76" t="s">
        <v>2719</v>
      </c>
      <c r="N171" s="77" t="str">
        <f>HYPERLINK("https://drive.google.com/file/d/10CZexVIEJxGLzMYWU0cN0gjHM-cQyWYc/view?usp=drivesdk","170TQPRT2022")</f>
        <v>170TQPRT2022</v>
      </c>
      <c r="O171" s="73" t="s">
        <v>2720</v>
      </c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</row>
    <row r="172">
      <c r="A172" s="93">
        <v>171.0</v>
      </c>
      <c r="B172" s="93" t="s">
        <v>2721</v>
      </c>
      <c r="C172" s="93" t="s">
        <v>2722</v>
      </c>
      <c r="D172" s="93" t="str">
        <f t="shared" si="1"/>
        <v>Varun L</v>
      </c>
      <c r="E172" s="93" t="s">
        <v>2723</v>
      </c>
      <c r="F172" s="73" t="s">
        <v>1973</v>
      </c>
      <c r="G172" s="73" t="s">
        <v>22</v>
      </c>
      <c r="H172" s="73">
        <v>2022.0</v>
      </c>
      <c r="I172" s="75" t="str">
        <f t="shared" si="2"/>
        <v>171TQPRT2022</v>
      </c>
      <c r="J172" s="54" t="s">
        <v>1974</v>
      </c>
      <c r="K172" s="5" t="s">
        <v>24</v>
      </c>
      <c r="L172" s="73" t="s">
        <v>2724</v>
      </c>
      <c r="M172" s="76" t="s">
        <v>2725</v>
      </c>
      <c r="N172" s="77" t="str">
        <f>HYPERLINK("https://drive.google.com/file/d/1rxIoK6OhGgXWaCdEbzY3gQS0XQxvA71e/view?usp=drivesdk","171TQPRT2022")</f>
        <v>171TQPRT2022</v>
      </c>
      <c r="O172" s="73" t="s">
        <v>2720</v>
      </c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</row>
    <row r="173">
      <c r="A173" s="93">
        <v>172.0</v>
      </c>
      <c r="B173" s="93" t="s">
        <v>2721</v>
      </c>
      <c r="C173" s="93" t="s">
        <v>2726</v>
      </c>
      <c r="D173" s="93" t="str">
        <f t="shared" si="1"/>
        <v>Rishabh Pomaje</v>
      </c>
      <c r="E173" s="93" t="s">
        <v>2727</v>
      </c>
      <c r="F173" s="73" t="s">
        <v>1973</v>
      </c>
      <c r="G173" s="73" t="s">
        <v>22</v>
      </c>
      <c r="H173" s="73">
        <v>2022.0</v>
      </c>
      <c r="I173" s="75" t="str">
        <f t="shared" si="2"/>
        <v>172TQPRT2022</v>
      </c>
      <c r="J173" s="54" t="s">
        <v>1974</v>
      </c>
      <c r="K173" s="5" t="s">
        <v>24</v>
      </c>
      <c r="L173" s="73" t="s">
        <v>2728</v>
      </c>
      <c r="M173" s="76" t="s">
        <v>2729</v>
      </c>
      <c r="N173" s="77" t="str">
        <f>HYPERLINK("https://drive.google.com/file/d/1rDRVumdBuNXYMEU7h3SV3sWqP5FXUanP/view?usp=drivesdk","172TQPRT2022")</f>
        <v>172TQPRT2022</v>
      </c>
      <c r="O173" s="73" t="s">
        <v>2720</v>
      </c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</row>
    <row r="174">
      <c r="A174" s="93">
        <v>173.0</v>
      </c>
      <c r="B174" s="93" t="s">
        <v>2730</v>
      </c>
      <c r="C174" s="93" t="s">
        <v>2731</v>
      </c>
      <c r="D174" s="93" t="str">
        <f t="shared" si="1"/>
        <v>Vishal Gandluri</v>
      </c>
      <c r="E174" s="93" t="s">
        <v>2732</v>
      </c>
      <c r="F174" s="73" t="s">
        <v>1973</v>
      </c>
      <c r="G174" s="73" t="s">
        <v>22</v>
      </c>
      <c r="H174" s="73">
        <v>2022.0</v>
      </c>
      <c r="I174" s="75" t="str">
        <f t="shared" si="2"/>
        <v>173TQPRT2022</v>
      </c>
      <c r="J174" s="54" t="s">
        <v>1974</v>
      </c>
      <c r="K174" s="5" t="s">
        <v>24</v>
      </c>
      <c r="L174" s="73" t="s">
        <v>2733</v>
      </c>
      <c r="M174" s="76" t="s">
        <v>2734</v>
      </c>
      <c r="N174" s="77" t="str">
        <f>HYPERLINK("https://drive.google.com/file/d/1BxmXKjPdrLMmiT4R6uEAZ1IdFBQKWr3X/view?usp=drivesdk","173TQPRT2022")</f>
        <v>173TQPRT2022</v>
      </c>
      <c r="O174" s="73" t="s">
        <v>2720</v>
      </c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</row>
    <row r="175">
      <c r="A175" s="93">
        <v>174.0</v>
      </c>
      <c r="B175" s="93" t="s">
        <v>2730</v>
      </c>
      <c r="C175" s="93" t="s">
        <v>2735</v>
      </c>
      <c r="D175" s="93" t="str">
        <f t="shared" si="1"/>
        <v>Yarra Chiranjeevi Nikhil</v>
      </c>
      <c r="E175" s="93" t="s">
        <v>2736</v>
      </c>
      <c r="F175" s="73" t="s">
        <v>1973</v>
      </c>
      <c r="G175" s="73" t="s">
        <v>22</v>
      </c>
      <c r="H175" s="73">
        <v>2022.0</v>
      </c>
      <c r="I175" s="75" t="str">
        <f t="shared" si="2"/>
        <v>174TQPRT2022</v>
      </c>
      <c r="J175" s="54" t="s">
        <v>1974</v>
      </c>
      <c r="K175" s="5" t="s">
        <v>24</v>
      </c>
      <c r="L175" s="73" t="s">
        <v>2737</v>
      </c>
      <c r="M175" s="76" t="s">
        <v>2738</v>
      </c>
      <c r="N175" s="77" t="str">
        <f>HYPERLINK("https://drive.google.com/file/d/1ThM_uc0DHA9Dak3fSuxEXG8YiHOp6nr2/view?usp=drivesdk","174TQPRT2022")</f>
        <v>174TQPRT2022</v>
      </c>
      <c r="O175" s="73" t="s">
        <v>2720</v>
      </c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</row>
    <row r="176">
      <c r="A176" s="93">
        <v>175.0</v>
      </c>
      <c r="B176" s="93" t="s">
        <v>2739</v>
      </c>
      <c r="C176" s="93" t="s">
        <v>2740</v>
      </c>
      <c r="D176" s="93" t="str">
        <f t="shared" si="1"/>
        <v>Swasthika Devadiga</v>
      </c>
      <c r="E176" s="93" t="s">
        <v>2741</v>
      </c>
      <c r="F176" s="73" t="s">
        <v>1973</v>
      </c>
      <c r="G176" s="73" t="s">
        <v>22</v>
      </c>
      <c r="H176" s="73">
        <v>2022.0</v>
      </c>
      <c r="I176" s="75" t="str">
        <f t="shared" si="2"/>
        <v>175TQPRT2022</v>
      </c>
      <c r="J176" s="54" t="s">
        <v>1974</v>
      </c>
      <c r="K176" s="5" t="s">
        <v>24</v>
      </c>
      <c r="L176" s="73" t="s">
        <v>2742</v>
      </c>
      <c r="M176" s="76" t="s">
        <v>2743</v>
      </c>
      <c r="N176" s="77" t="str">
        <f>HYPERLINK("https://drive.google.com/file/d/1-koiElZAjonNawTN8IMuYqxO6PtiZjf5/view?usp=drivesdk","175TQPRT2022")</f>
        <v>175TQPRT2022</v>
      </c>
      <c r="O176" s="73" t="s">
        <v>2720</v>
      </c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</row>
    <row r="177">
      <c r="A177" s="93">
        <v>176.0</v>
      </c>
      <c r="B177" s="93" t="s">
        <v>2739</v>
      </c>
      <c r="C177" s="93" t="s">
        <v>2744</v>
      </c>
      <c r="D177" s="93" t="str">
        <f t="shared" si="1"/>
        <v>Shrikrishna</v>
      </c>
      <c r="E177" s="93" t="s">
        <v>2745</v>
      </c>
      <c r="F177" s="73" t="s">
        <v>1973</v>
      </c>
      <c r="G177" s="73" t="s">
        <v>22</v>
      </c>
      <c r="H177" s="73">
        <v>2022.0</v>
      </c>
      <c r="I177" s="75" t="str">
        <f t="shared" si="2"/>
        <v>176TQPRT2022</v>
      </c>
      <c r="J177" s="54" t="s">
        <v>1974</v>
      </c>
      <c r="K177" s="5" t="s">
        <v>24</v>
      </c>
      <c r="L177" s="73" t="s">
        <v>2746</v>
      </c>
      <c r="M177" s="76" t="s">
        <v>2747</v>
      </c>
      <c r="N177" s="77" t="str">
        <f>HYPERLINK("https://drive.google.com/file/d/1j6SV9aFvsx9U3L9I7JvzdM7xSVXibAXz/view?usp=drivesdk","176TQPRT2022")</f>
        <v>176TQPRT2022</v>
      </c>
      <c r="O177" s="73" t="s">
        <v>2720</v>
      </c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</row>
    <row r="178">
      <c r="A178" s="93">
        <v>177.0</v>
      </c>
      <c r="B178" s="93" t="s">
        <v>2748</v>
      </c>
      <c r="C178" s="93" t="s">
        <v>2749</v>
      </c>
      <c r="D178" s="93" t="str">
        <f t="shared" si="1"/>
        <v>Aditya Deshmukh</v>
      </c>
      <c r="E178" s="93" t="s">
        <v>2750</v>
      </c>
      <c r="F178" s="73" t="s">
        <v>1973</v>
      </c>
      <c r="G178" s="73" t="s">
        <v>22</v>
      </c>
      <c r="H178" s="73">
        <v>2022.0</v>
      </c>
      <c r="I178" s="75" t="str">
        <f t="shared" si="2"/>
        <v>177TQPRT2022</v>
      </c>
      <c r="J178" s="54" t="s">
        <v>1974</v>
      </c>
      <c r="K178" s="5" t="s">
        <v>24</v>
      </c>
      <c r="L178" s="73" t="s">
        <v>2751</v>
      </c>
      <c r="M178" s="76" t="s">
        <v>2752</v>
      </c>
      <c r="N178" s="77" t="str">
        <f>HYPERLINK("https://drive.google.com/file/d/1Y6mexu4XAlmgr0YcjX0svc3mL15kWU36/view?usp=drivesdk","177TQPRT2022")</f>
        <v>177TQPRT2022</v>
      </c>
      <c r="O178" s="73" t="s">
        <v>2753</v>
      </c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</row>
    <row r="179">
      <c r="A179" s="93">
        <v>178.0</v>
      </c>
      <c r="B179" s="93" t="s">
        <v>2748</v>
      </c>
      <c r="C179" s="93" t="s">
        <v>2749</v>
      </c>
      <c r="D179" s="93" t="str">
        <f t="shared" si="1"/>
        <v>Aditya Deshmukh</v>
      </c>
      <c r="E179" s="93" t="s">
        <v>2754</v>
      </c>
      <c r="F179" s="73" t="s">
        <v>1973</v>
      </c>
      <c r="G179" s="73" t="s">
        <v>22</v>
      </c>
      <c r="H179" s="73">
        <v>2022.0</v>
      </c>
      <c r="I179" s="75" t="str">
        <f t="shared" si="2"/>
        <v>178TQPRT2022</v>
      </c>
      <c r="J179" s="54" t="s">
        <v>1974</v>
      </c>
      <c r="K179" s="5" t="s">
        <v>24</v>
      </c>
      <c r="L179" s="73" t="s">
        <v>2755</v>
      </c>
      <c r="M179" s="76" t="s">
        <v>2756</v>
      </c>
      <c r="N179" s="77" t="str">
        <f>HYPERLINK("https://drive.google.com/file/d/1WpfRl3w15o5NYoYvSh2f_57MA8iUiLGL/view?usp=drivesdk","178TQPRT2022")</f>
        <v>178TQPRT2022</v>
      </c>
      <c r="O179" s="73" t="s">
        <v>2753</v>
      </c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</row>
    <row r="180">
      <c r="A180" s="93">
        <v>179.0</v>
      </c>
      <c r="B180" s="93" t="s">
        <v>2757</v>
      </c>
      <c r="C180" s="93" t="s">
        <v>2758</v>
      </c>
      <c r="D180" s="93" t="str">
        <f t="shared" si="1"/>
        <v>Praveen Kumar</v>
      </c>
      <c r="E180" s="93" t="s">
        <v>2759</v>
      </c>
      <c r="F180" s="73" t="s">
        <v>1973</v>
      </c>
      <c r="G180" s="73" t="s">
        <v>22</v>
      </c>
      <c r="H180" s="73">
        <v>2022.0</v>
      </c>
      <c r="I180" s="75" t="str">
        <f t="shared" si="2"/>
        <v>179TQPRT2022</v>
      </c>
      <c r="J180" s="54" t="s">
        <v>1974</v>
      </c>
      <c r="K180" s="5" t="s">
        <v>24</v>
      </c>
      <c r="L180" s="73" t="s">
        <v>2760</v>
      </c>
      <c r="M180" s="76" t="s">
        <v>2761</v>
      </c>
      <c r="N180" s="77" t="str">
        <f>HYPERLINK("https://drive.google.com/file/d/1IoXouW2FdweylU3HXwExju19uSUF2y-4/view?usp=drivesdk","179TQPRT2022")</f>
        <v>179TQPRT2022</v>
      </c>
      <c r="O180" s="73" t="s">
        <v>2753</v>
      </c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</row>
    <row r="181">
      <c r="A181" s="93">
        <v>180.0</v>
      </c>
      <c r="B181" s="93" t="s">
        <v>2757</v>
      </c>
      <c r="C181" s="93" t="s">
        <v>2762</v>
      </c>
      <c r="D181" s="93" t="str">
        <f t="shared" si="1"/>
        <v>G Praveen Naik</v>
      </c>
      <c r="E181" s="93" t="s">
        <v>2763</v>
      </c>
      <c r="F181" s="73" t="s">
        <v>1973</v>
      </c>
      <c r="G181" s="73" t="s">
        <v>22</v>
      </c>
      <c r="H181" s="73">
        <v>2022.0</v>
      </c>
      <c r="I181" s="75" t="str">
        <f t="shared" si="2"/>
        <v>180TQPRT2022</v>
      </c>
      <c r="J181" s="54" t="s">
        <v>1974</v>
      </c>
      <c r="K181" s="5" t="s">
        <v>24</v>
      </c>
      <c r="L181" s="73" t="s">
        <v>2764</v>
      </c>
      <c r="M181" s="76" t="s">
        <v>2765</v>
      </c>
      <c r="N181" s="77" t="str">
        <f>HYPERLINK("https://drive.google.com/file/d/1_1COQbkTpkWIx9ZOH2yp4yY65CZwQ7aT/view?usp=drivesdk","180TQPRT2022")</f>
        <v>180TQPRT2022</v>
      </c>
      <c r="O181" s="73" t="s">
        <v>2753</v>
      </c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</row>
    <row r="182">
      <c r="A182" s="93">
        <v>181.0</v>
      </c>
      <c r="B182" s="93" t="s">
        <v>2766</v>
      </c>
      <c r="C182" s="93" t="s">
        <v>2767</v>
      </c>
      <c r="D182" s="93" t="str">
        <f t="shared" si="1"/>
        <v>Mukesh M</v>
      </c>
      <c r="E182" s="93" t="s">
        <v>2768</v>
      </c>
      <c r="F182" s="73" t="s">
        <v>1973</v>
      </c>
      <c r="G182" s="73" t="s">
        <v>22</v>
      </c>
      <c r="H182" s="73">
        <v>2022.0</v>
      </c>
      <c r="I182" s="75" t="str">
        <f t="shared" si="2"/>
        <v>181TQPRT2022</v>
      </c>
      <c r="J182" s="54" t="s">
        <v>1974</v>
      </c>
      <c r="K182" s="5" t="s">
        <v>24</v>
      </c>
      <c r="L182" s="73" t="s">
        <v>2769</v>
      </c>
      <c r="M182" s="76" t="s">
        <v>2770</v>
      </c>
      <c r="N182" s="77" t="str">
        <f>HYPERLINK("https://drive.google.com/file/d/1knmIWBj04pJE0tPabjyTnBb8-4NErUGp/view?usp=drivesdk","181TQPRT2022")</f>
        <v>181TQPRT2022</v>
      </c>
      <c r="O182" s="73" t="s">
        <v>2753</v>
      </c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</row>
    <row r="183">
      <c r="A183" s="93">
        <v>182.0</v>
      </c>
      <c r="B183" s="93" t="s">
        <v>2766</v>
      </c>
      <c r="C183" s="93" t="s">
        <v>2771</v>
      </c>
      <c r="D183" s="93" t="str">
        <f t="shared" si="1"/>
        <v>Manavalan</v>
      </c>
      <c r="E183" s="93" t="s">
        <v>2772</v>
      </c>
      <c r="F183" s="73" t="s">
        <v>1973</v>
      </c>
      <c r="G183" s="73" t="s">
        <v>22</v>
      </c>
      <c r="H183" s="73">
        <v>2022.0</v>
      </c>
      <c r="I183" s="75" t="str">
        <f t="shared" si="2"/>
        <v>182TQPRT2022</v>
      </c>
      <c r="J183" s="54" t="s">
        <v>1974</v>
      </c>
      <c r="K183" s="5" t="s">
        <v>24</v>
      </c>
      <c r="L183" s="73" t="s">
        <v>2773</v>
      </c>
      <c r="M183" s="76" t="s">
        <v>2774</v>
      </c>
      <c r="N183" s="77" t="str">
        <f>HYPERLINK("https://drive.google.com/file/d/19CJrJhfll0A2L15QJLw4n4sc6vB15yDq/view?usp=drivesdk","182TQPRT2022")</f>
        <v>182TQPRT2022</v>
      </c>
      <c r="O183" s="73" t="s">
        <v>2753</v>
      </c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</row>
    <row r="184">
      <c r="A184" s="93">
        <v>183.0</v>
      </c>
      <c r="B184" s="93" t="s">
        <v>2775</v>
      </c>
      <c r="C184" s="93" t="s">
        <v>2776</v>
      </c>
      <c r="D184" s="93" t="str">
        <f t="shared" si="1"/>
        <v>Anushka Sinha</v>
      </c>
      <c r="E184" s="93" t="s">
        <v>2777</v>
      </c>
      <c r="F184" s="73" t="s">
        <v>1973</v>
      </c>
      <c r="G184" s="73" t="s">
        <v>22</v>
      </c>
      <c r="H184" s="73">
        <v>2022.0</v>
      </c>
      <c r="I184" s="75" t="str">
        <f t="shared" si="2"/>
        <v>183TQPRT2022</v>
      </c>
      <c r="J184" s="54" t="s">
        <v>1974</v>
      </c>
      <c r="K184" s="5" t="s">
        <v>24</v>
      </c>
      <c r="L184" s="73" t="s">
        <v>2778</v>
      </c>
      <c r="M184" s="76" t="s">
        <v>2779</v>
      </c>
      <c r="N184" s="77" t="str">
        <f>HYPERLINK("https://drive.google.com/file/d/1xt9FAKa_8zRfLYGh8ktv0wJLPvZMEGhf/view?usp=drivesdk","183TQPRT2022")</f>
        <v>183TQPRT2022</v>
      </c>
      <c r="O184" s="73" t="s">
        <v>2753</v>
      </c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</row>
    <row r="185">
      <c r="A185" s="93">
        <v>184.0</v>
      </c>
      <c r="B185" s="93" t="s">
        <v>2775</v>
      </c>
      <c r="C185" s="93" t="s">
        <v>2776</v>
      </c>
      <c r="D185" s="93" t="str">
        <f t="shared" si="1"/>
        <v>Anushka Sinha</v>
      </c>
      <c r="E185" s="93" t="s">
        <v>2780</v>
      </c>
      <c r="F185" s="73" t="s">
        <v>1973</v>
      </c>
      <c r="G185" s="73" t="s">
        <v>22</v>
      </c>
      <c r="H185" s="73">
        <v>2022.0</v>
      </c>
      <c r="I185" s="75" t="str">
        <f t="shared" si="2"/>
        <v>184TQPRT2022</v>
      </c>
      <c r="J185" s="54" t="s">
        <v>1974</v>
      </c>
      <c r="K185" s="5" t="s">
        <v>24</v>
      </c>
      <c r="L185" s="73" t="s">
        <v>2781</v>
      </c>
      <c r="M185" s="76" t="s">
        <v>2782</v>
      </c>
      <c r="N185" s="77" t="str">
        <f>HYPERLINK("https://drive.google.com/file/d/1ixYHfypOea4m4cst_9VbB2BMgSFEYTzk/view?usp=drivesdk","184TQPRT2022")</f>
        <v>184TQPRT2022</v>
      </c>
      <c r="O185" s="73" t="s">
        <v>2783</v>
      </c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</row>
    <row r="186">
      <c r="A186" s="93">
        <v>185.0</v>
      </c>
      <c r="B186" s="93" t="s">
        <v>2784</v>
      </c>
      <c r="C186" s="93" t="s">
        <v>2785</v>
      </c>
      <c r="D186" s="93" t="str">
        <f t="shared" si="1"/>
        <v>Aayush Mandal</v>
      </c>
      <c r="E186" s="93" t="s">
        <v>2786</v>
      </c>
      <c r="F186" s="73" t="s">
        <v>1973</v>
      </c>
      <c r="G186" s="73" t="s">
        <v>22</v>
      </c>
      <c r="H186" s="73">
        <v>2022.0</v>
      </c>
      <c r="I186" s="75" t="str">
        <f t="shared" si="2"/>
        <v>185TQPRT2022</v>
      </c>
      <c r="J186" s="54" t="s">
        <v>1974</v>
      </c>
      <c r="K186" s="5" t="s">
        <v>24</v>
      </c>
      <c r="L186" s="73" t="s">
        <v>2787</v>
      </c>
      <c r="M186" s="76" t="s">
        <v>2788</v>
      </c>
      <c r="N186" s="77" t="str">
        <f>HYPERLINK("https://drive.google.com/file/d/1-4PD1i-viupY6WzpsFPCb_OEkvP3Lj7Z/view?usp=drivesdk","185TQPRT2022")</f>
        <v>185TQPRT2022</v>
      </c>
      <c r="O186" s="73" t="s">
        <v>2783</v>
      </c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</row>
    <row r="187">
      <c r="A187" s="93">
        <v>186.0</v>
      </c>
      <c r="B187" s="93" t="s">
        <v>2784</v>
      </c>
      <c r="C187" s="93" t="s">
        <v>2789</v>
      </c>
      <c r="D187" s="93" t="str">
        <f t="shared" si="1"/>
        <v>Anupam Vikas Banjare</v>
      </c>
      <c r="E187" s="93" t="s">
        <v>2790</v>
      </c>
      <c r="F187" s="73" t="s">
        <v>1973</v>
      </c>
      <c r="G187" s="73" t="s">
        <v>22</v>
      </c>
      <c r="H187" s="73">
        <v>2022.0</v>
      </c>
      <c r="I187" s="75" t="str">
        <f t="shared" si="2"/>
        <v>186TQPRT2022</v>
      </c>
      <c r="J187" s="54" t="s">
        <v>1974</v>
      </c>
      <c r="K187" s="5" t="s">
        <v>24</v>
      </c>
      <c r="L187" s="73" t="s">
        <v>2791</v>
      </c>
      <c r="M187" s="76" t="s">
        <v>2792</v>
      </c>
      <c r="N187" s="77" t="str">
        <f>HYPERLINK("https://drive.google.com/file/d/10voi9CIy-elP4QDdh_XP2loZwGeye8fi/view?usp=drivesdk","186TQPRT2022")</f>
        <v>186TQPRT2022</v>
      </c>
      <c r="O187" s="73" t="s">
        <v>2783</v>
      </c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</row>
    <row r="188">
      <c r="A188" s="93">
        <v>187.0</v>
      </c>
      <c r="B188" s="93" t="s">
        <v>2793</v>
      </c>
      <c r="C188" s="93" t="s">
        <v>2794</v>
      </c>
      <c r="D188" s="93" t="str">
        <f t="shared" si="1"/>
        <v>Sanjit Dutta</v>
      </c>
      <c r="E188" s="93" t="s">
        <v>2795</v>
      </c>
      <c r="F188" s="73" t="s">
        <v>1973</v>
      </c>
      <c r="G188" s="73" t="s">
        <v>22</v>
      </c>
      <c r="H188" s="73">
        <v>2022.0</v>
      </c>
      <c r="I188" s="75" t="str">
        <f t="shared" si="2"/>
        <v>187TQPRT2022</v>
      </c>
      <c r="J188" s="54" t="s">
        <v>1974</v>
      </c>
      <c r="K188" s="5" t="s">
        <v>24</v>
      </c>
      <c r="L188" s="73" t="s">
        <v>2796</v>
      </c>
      <c r="M188" s="76" t="s">
        <v>2797</v>
      </c>
      <c r="N188" s="77" t="str">
        <f>HYPERLINK("https://drive.google.com/file/d/186pePptnZote2IoSeZQwqlgqnBmPR-aY/view?usp=drivesdk","187TQPRT2022")</f>
        <v>187TQPRT2022</v>
      </c>
      <c r="O188" s="73" t="s">
        <v>2783</v>
      </c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</row>
    <row r="189">
      <c r="A189" s="93">
        <v>188.0</v>
      </c>
      <c r="B189" s="93" t="s">
        <v>2793</v>
      </c>
      <c r="C189" s="93" t="s">
        <v>2798</v>
      </c>
      <c r="D189" s="93" t="str">
        <f t="shared" si="1"/>
        <v>Chandan Shahi</v>
      </c>
      <c r="E189" s="93" t="s">
        <v>2799</v>
      </c>
      <c r="F189" s="73" t="s">
        <v>1973</v>
      </c>
      <c r="G189" s="73" t="s">
        <v>22</v>
      </c>
      <c r="H189" s="73">
        <v>2022.0</v>
      </c>
      <c r="I189" s="75" t="str">
        <f t="shared" si="2"/>
        <v>188TQPRT2022</v>
      </c>
      <c r="J189" s="54" t="s">
        <v>1974</v>
      </c>
      <c r="K189" s="5" t="s">
        <v>24</v>
      </c>
      <c r="L189" s="73" t="s">
        <v>2800</v>
      </c>
      <c r="M189" s="76" t="s">
        <v>2801</v>
      </c>
      <c r="N189" s="77" t="str">
        <f>HYPERLINK("https://drive.google.com/file/d/1MR-2ckG1q9YKUti2CGNbLhs1R9wGVcm7/view?usp=drivesdk","188TQPRT2022")</f>
        <v>188TQPRT2022</v>
      </c>
      <c r="O189" s="73" t="s">
        <v>2783</v>
      </c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</row>
    <row r="190">
      <c r="A190" s="93">
        <v>189.0</v>
      </c>
      <c r="B190" s="93" t="s">
        <v>2802</v>
      </c>
      <c r="C190" s="93" t="s">
        <v>2803</v>
      </c>
      <c r="D190" s="93" t="str">
        <f t="shared" si="1"/>
        <v>Thale Prem Sajjan</v>
      </c>
      <c r="E190" s="93" t="s">
        <v>2804</v>
      </c>
      <c r="F190" s="73" t="s">
        <v>1973</v>
      </c>
      <c r="G190" s="73" t="s">
        <v>22</v>
      </c>
      <c r="H190" s="73">
        <v>2022.0</v>
      </c>
      <c r="I190" s="75" t="str">
        <f t="shared" si="2"/>
        <v>189TQPRT2022</v>
      </c>
      <c r="J190" s="54" t="s">
        <v>1974</v>
      </c>
      <c r="K190" s="5" t="s">
        <v>24</v>
      </c>
      <c r="L190" s="73" t="s">
        <v>2805</v>
      </c>
      <c r="M190" s="76" t="s">
        <v>2806</v>
      </c>
      <c r="N190" s="77" t="str">
        <f>HYPERLINK("https://drive.google.com/file/d/1ucsbXTUAAhk_XpdxujbEL1MO9z2f60zA/view?usp=drivesdk","189TQPRT2022")</f>
        <v>189TQPRT2022</v>
      </c>
      <c r="O190" s="73" t="s">
        <v>2783</v>
      </c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</row>
    <row r="191">
      <c r="A191" s="93">
        <v>190.0</v>
      </c>
      <c r="B191" s="93" t="s">
        <v>2802</v>
      </c>
      <c r="C191" s="93" t="s">
        <v>2807</v>
      </c>
      <c r="D191" s="93" t="str">
        <f t="shared" si="1"/>
        <v>Thale Monish</v>
      </c>
      <c r="E191" s="93" t="s">
        <v>2808</v>
      </c>
      <c r="F191" s="73" t="s">
        <v>1973</v>
      </c>
      <c r="G191" s="73" t="s">
        <v>22</v>
      </c>
      <c r="H191" s="73">
        <v>2022.0</v>
      </c>
      <c r="I191" s="75" t="str">
        <f t="shared" si="2"/>
        <v>190TQPRT2022</v>
      </c>
      <c r="J191" s="54" t="s">
        <v>1974</v>
      </c>
      <c r="K191" s="5" t="s">
        <v>24</v>
      </c>
      <c r="L191" s="73" t="s">
        <v>2809</v>
      </c>
      <c r="M191" s="76" t="s">
        <v>2810</v>
      </c>
      <c r="N191" s="77" t="str">
        <f>HYPERLINK("https://drive.google.com/file/d/1RyvCJyRqjkHYHH2SGL7uZT3LK8iHFx5z/view?usp=drivesdk","190TQPRT2022")</f>
        <v>190TQPRT2022</v>
      </c>
      <c r="O191" s="73" t="s">
        <v>2783</v>
      </c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</row>
    <row r="192">
      <c r="A192" s="93">
        <v>191.0</v>
      </c>
      <c r="B192" s="93" t="s">
        <v>2811</v>
      </c>
      <c r="C192" s="93" t="s">
        <v>2812</v>
      </c>
      <c r="D192" s="93" t="str">
        <f t="shared" si="1"/>
        <v>Saurabh Kumar Singh</v>
      </c>
      <c r="E192" s="93" t="s">
        <v>2813</v>
      </c>
      <c r="F192" s="73" t="s">
        <v>1973</v>
      </c>
      <c r="G192" s="73" t="s">
        <v>22</v>
      </c>
      <c r="H192" s="73">
        <v>2022.0</v>
      </c>
      <c r="I192" s="75" t="str">
        <f t="shared" si="2"/>
        <v>191TQPRT2022</v>
      </c>
      <c r="J192" s="54" t="s">
        <v>1974</v>
      </c>
      <c r="K192" s="5" t="s">
        <v>24</v>
      </c>
      <c r="L192" s="73" t="s">
        <v>2814</v>
      </c>
      <c r="M192" s="76" t="s">
        <v>2815</v>
      </c>
      <c r="N192" s="77" t="str">
        <f>HYPERLINK("https://drive.google.com/file/d/1tkNpk0ERKI6EFdkSVk3lho8ougeE80Tj/view?usp=drivesdk","191TQPRT2022")</f>
        <v>191TQPRT2022</v>
      </c>
      <c r="O192" s="73" t="s">
        <v>2816</v>
      </c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</row>
    <row r="193">
      <c r="A193" s="93">
        <v>192.0</v>
      </c>
      <c r="B193" s="93" t="s">
        <v>2811</v>
      </c>
      <c r="C193" s="93" t="s">
        <v>2817</v>
      </c>
      <c r="D193" s="93" t="str">
        <f t="shared" si="1"/>
        <v>Nilay Jayantibhai Ganvit</v>
      </c>
      <c r="E193" s="93" t="s">
        <v>2818</v>
      </c>
      <c r="F193" s="73" t="s">
        <v>1973</v>
      </c>
      <c r="G193" s="73" t="s">
        <v>22</v>
      </c>
      <c r="H193" s="73">
        <v>2022.0</v>
      </c>
      <c r="I193" s="75" t="str">
        <f t="shared" si="2"/>
        <v>192TQPRT2022</v>
      </c>
      <c r="J193" s="54" t="s">
        <v>1974</v>
      </c>
      <c r="K193" s="5" t="s">
        <v>24</v>
      </c>
      <c r="L193" s="73" t="s">
        <v>2819</v>
      </c>
      <c r="M193" s="76" t="s">
        <v>2820</v>
      </c>
      <c r="N193" s="77" t="str">
        <f>HYPERLINK("https://drive.google.com/file/d/1QGD_5WPu6VsrlLNpexxgjeiGznPI-y0D/view?usp=drivesdk","192TQPRT2022")</f>
        <v>192TQPRT2022</v>
      </c>
      <c r="O193" s="73" t="s">
        <v>2816</v>
      </c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</row>
    <row r="194">
      <c r="A194" s="93">
        <v>193.0</v>
      </c>
      <c r="B194" s="93" t="s">
        <v>2821</v>
      </c>
      <c r="C194" s="93" t="s">
        <v>2822</v>
      </c>
      <c r="D194" s="93" t="str">
        <f t="shared" si="1"/>
        <v>Virakshi Virendra Padma</v>
      </c>
      <c r="E194" s="93" t="s">
        <v>2823</v>
      </c>
      <c r="F194" s="73" t="s">
        <v>1973</v>
      </c>
      <c r="G194" s="73" t="s">
        <v>22</v>
      </c>
      <c r="H194" s="73">
        <v>2022.0</v>
      </c>
      <c r="I194" s="75" t="str">
        <f t="shared" si="2"/>
        <v>193TQPRT2022</v>
      </c>
      <c r="J194" s="54" t="s">
        <v>1974</v>
      </c>
      <c r="K194" s="5" t="s">
        <v>24</v>
      </c>
      <c r="L194" s="73" t="s">
        <v>2824</v>
      </c>
      <c r="M194" s="76" t="s">
        <v>2825</v>
      </c>
      <c r="N194" s="77" t="str">
        <f>HYPERLINK("https://drive.google.com/file/d/1tw74PAp7r3j5FZslptT50df_InyDy3dg/view?usp=drivesdk","193TQPRT2022")</f>
        <v>193TQPRT2022</v>
      </c>
      <c r="O194" s="73" t="s">
        <v>2816</v>
      </c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</row>
    <row r="195">
      <c r="A195" s="93">
        <v>194.0</v>
      </c>
      <c r="B195" s="93" t="s">
        <v>2821</v>
      </c>
      <c r="C195" s="93" t="s">
        <v>2826</v>
      </c>
      <c r="D195" s="93" t="str">
        <f t="shared" si="1"/>
        <v>Srushti Siddharam Kharade</v>
      </c>
      <c r="E195" s="93" t="s">
        <v>2827</v>
      </c>
      <c r="F195" s="73" t="s">
        <v>1973</v>
      </c>
      <c r="G195" s="73" t="s">
        <v>22</v>
      </c>
      <c r="H195" s="73">
        <v>2022.0</v>
      </c>
      <c r="I195" s="75" t="str">
        <f t="shared" si="2"/>
        <v>194TQPRT2022</v>
      </c>
      <c r="J195" s="54" t="s">
        <v>1974</v>
      </c>
      <c r="K195" s="5" t="s">
        <v>24</v>
      </c>
      <c r="L195" s="73" t="s">
        <v>2828</v>
      </c>
      <c r="M195" s="76" t="s">
        <v>2829</v>
      </c>
      <c r="N195" s="77" t="str">
        <f>HYPERLINK("https://drive.google.com/file/d/1STu17h5CmF9z7OS7Gzu7V9ucwj83dRGJ/view?usp=drivesdk","194TQPRT2022")</f>
        <v>194TQPRT2022</v>
      </c>
      <c r="O195" s="73" t="s">
        <v>2816</v>
      </c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</row>
    <row r="196">
      <c r="A196" s="93">
        <v>195.0</v>
      </c>
      <c r="B196" s="93" t="s">
        <v>2830</v>
      </c>
      <c r="C196" s="93" t="s">
        <v>997</v>
      </c>
      <c r="D196" s="93" t="str">
        <f t="shared" si="1"/>
        <v>Navaneeth Prabha</v>
      </c>
      <c r="E196" s="93" t="s">
        <v>998</v>
      </c>
      <c r="F196" s="73" t="s">
        <v>1973</v>
      </c>
      <c r="G196" s="73" t="s">
        <v>22</v>
      </c>
      <c r="H196" s="73">
        <v>2022.0</v>
      </c>
      <c r="I196" s="75" t="str">
        <f t="shared" si="2"/>
        <v>195TQPRT2022</v>
      </c>
      <c r="J196" s="54" t="s">
        <v>1974</v>
      </c>
      <c r="K196" s="5" t="s">
        <v>24</v>
      </c>
      <c r="L196" s="73" t="s">
        <v>2831</v>
      </c>
      <c r="M196" s="76" t="s">
        <v>2832</v>
      </c>
      <c r="N196" s="77" t="str">
        <f>HYPERLINK("https://drive.google.com/file/d/1ZQIoVy_WyqYdN9JEyOInLKWFV2k0yXel/view?usp=drivesdk","195TQPRT2022")</f>
        <v>195TQPRT2022</v>
      </c>
      <c r="O196" s="73" t="s">
        <v>2833</v>
      </c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</row>
    <row r="197">
      <c r="A197" s="93">
        <v>196.0</v>
      </c>
      <c r="B197" s="93" t="s">
        <v>2830</v>
      </c>
      <c r="C197" s="93" t="s">
        <v>2834</v>
      </c>
      <c r="D197" s="93" t="str">
        <f t="shared" si="1"/>
        <v>Alnas Kabeer</v>
      </c>
      <c r="E197" s="93" t="s">
        <v>2835</v>
      </c>
      <c r="F197" s="73" t="s">
        <v>1973</v>
      </c>
      <c r="G197" s="73" t="s">
        <v>22</v>
      </c>
      <c r="H197" s="73">
        <v>2022.0</v>
      </c>
      <c r="I197" s="75" t="str">
        <f t="shared" si="2"/>
        <v>196TQPRT2022</v>
      </c>
      <c r="J197" s="54" t="s">
        <v>1974</v>
      </c>
      <c r="K197" s="5" t="s">
        <v>24</v>
      </c>
      <c r="L197" s="73" t="s">
        <v>2836</v>
      </c>
      <c r="M197" s="76" t="s">
        <v>2837</v>
      </c>
      <c r="N197" s="77" t="str">
        <f>HYPERLINK("https://drive.google.com/file/d/1eAZn4Wn2LBAzfswD3tZ4Ggld6IU7I5Jq/view?usp=drivesdk","196TQPRT2022")</f>
        <v>196TQPRT2022</v>
      </c>
      <c r="O197" s="73" t="s">
        <v>2833</v>
      </c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</row>
    <row r="198">
      <c r="A198" s="93">
        <v>197.0</v>
      </c>
      <c r="B198" s="93" t="s">
        <v>2838</v>
      </c>
      <c r="C198" s="93" t="s">
        <v>2839</v>
      </c>
      <c r="D198" s="93" t="str">
        <f t="shared" si="1"/>
        <v>Srivarshini T</v>
      </c>
      <c r="E198" s="93" t="s">
        <v>2840</v>
      </c>
      <c r="F198" s="73" t="s">
        <v>1973</v>
      </c>
      <c r="G198" s="73" t="s">
        <v>22</v>
      </c>
      <c r="H198" s="73">
        <v>2022.0</v>
      </c>
      <c r="I198" s="75" t="str">
        <f t="shared" si="2"/>
        <v>197TQPRT2022</v>
      </c>
      <c r="J198" s="54" t="s">
        <v>1974</v>
      </c>
      <c r="K198" s="5" t="s">
        <v>24</v>
      </c>
      <c r="L198" s="73" t="s">
        <v>2841</v>
      </c>
      <c r="M198" s="76" t="s">
        <v>2842</v>
      </c>
      <c r="N198" s="77" t="str">
        <f>HYPERLINK("https://drive.google.com/file/d/12ZspTFzR3OEp8RoFzntrXLH19l_yg7NC/view?usp=drivesdk","197TQPRT2022")</f>
        <v>197TQPRT2022</v>
      </c>
      <c r="O198" s="73" t="s">
        <v>2833</v>
      </c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</row>
    <row r="199">
      <c r="A199" s="93">
        <v>198.0</v>
      </c>
      <c r="B199" s="93" t="s">
        <v>2838</v>
      </c>
      <c r="C199" s="93" t="s">
        <v>2843</v>
      </c>
      <c r="D199" s="93" t="str">
        <f t="shared" si="1"/>
        <v>Dhivya A</v>
      </c>
      <c r="E199" s="93" t="s">
        <v>2844</v>
      </c>
      <c r="F199" s="73" t="s">
        <v>1973</v>
      </c>
      <c r="G199" s="73" t="s">
        <v>22</v>
      </c>
      <c r="H199" s="73">
        <v>2022.0</v>
      </c>
      <c r="I199" s="75" t="str">
        <f t="shared" si="2"/>
        <v>198TQPRT2022</v>
      </c>
      <c r="J199" s="54" t="s">
        <v>1974</v>
      </c>
      <c r="K199" s="5" t="s">
        <v>24</v>
      </c>
      <c r="L199" s="73" t="s">
        <v>2845</v>
      </c>
      <c r="M199" s="76" t="s">
        <v>2846</v>
      </c>
      <c r="N199" s="77" t="str">
        <f>HYPERLINK("https://drive.google.com/file/d/1IJ_G2iPfZUE-vi6B8zVmcpSR3zrfVSvM/view?usp=drivesdk","198TQPRT2022")</f>
        <v>198TQPRT2022</v>
      </c>
      <c r="O199" s="73" t="s">
        <v>2833</v>
      </c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</row>
    <row r="200">
      <c r="A200" s="93">
        <v>199.0</v>
      </c>
      <c r="B200" s="93" t="s">
        <v>2847</v>
      </c>
      <c r="C200" s="93" t="s">
        <v>2848</v>
      </c>
      <c r="D200" s="93" t="str">
        <f t="shared" si="1"/>
        <v>Altamash</v>
      </c>
      <c r="E200" s="93" t="s">
        <v>2849</v>
      </c>
      <c r="F200" s="73" t="s">
        <v>1973</v>
      </c>
      <c r="G200" s="73" t="s">
        <v>22</v>
      </c>
      <c r="H200" s="73">
        <v>2022.0</v>
      </c>
      <c r="I200" s="75" t="str">
        <f t="shared" si="2"/>
        <v>199TQPRT2022</v>
      </c>
      <c r="J200" s="54" t="s">
        <v>1974</v>
      </c>
      <c r="K200" s="5" t="s">
        <v>24</v>
      </c>
      <c r="L200" s="73" t="s">
        <v>2850</v>
      </c>
      <c r="M200" s="76" t="s">
        <v>2851</v>
      </c>
      <c r="N200" s="77" t="str">
        <f>HYPERLINK("https://drive.google.com/file/d/1HyKEw9eU3T5wdPTQ5UqRoJAvxWlMSnHq/view?usp=drivesdk","199TQPRT2022")</f>
        <v>199TQPRT2022</v>
      </c>
      <c r="O200" s="73" t="s">
        <v>2833</v>
      </c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</row>
    <row r="201">
      <c r="A201" s="93">
        <v>200.0</v>
      </c>
      <c r="B201" s="93" t="s">
        <v>2847</v>
      </c>
      <c r="C201" s="93" t="s">
        <v>2852</v>
      </c>
      <c r="D201" s="93" t="str">
        <f t="shared" si="1"/>
        <v>Altamash</v>
      </c>
      <c r="E201" s="93" t="s">
        <v>2853</v>
      </c>
      <c r="F201" s="73" t="s">
        <v>1973</v>
      </c>
      <c r="G201" s="73" t="s">
        <v>22</v>
      </c>
      <c r="H201" s="73">
        <v>2022.0</v>
      </c>
      <c r="I201" s="75" t="str">
        <f t="shared" si="2"/>
        <v>200TQPRT2022</v>
      </c>
      <c r="J201" s="54" t="s">
        <v>1974</v>
      </c>
      <c r="K201" s="5" t="s">
        <v>24</v>
      </c>
      <c r="L201" s="73" t="s">
        <v>2854</v>
      </c>
      <c r="M201" s="76" t="s">
        <v>2855</v>
      </c>
      <c r="N201" s="77" t="str">
        <f>HYPERLINK("https://drive.google.com/file/d/1-9ulH0jOAYd3PiPbVaPmrjs5yD6Wcb28/view?usp=drivesdk","200TQPRT2022")</f>
        <v>200TQPRT2022</v>
      </c>
      <c r="O201" s="73" t="s">
        <v>2833</v>
      </c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</row>
    <row r="202">
      <c r="A202" s="93">
        <v>201.0</v>
      </c>
      <c r="B202" s="93" t="s">
        <v>2856</v>
      </c>
      <c r="C202" s="93" t="s">
        <v>2857</v>
      </c>
      <c r="D202" s="93" t="str">
        <f t="shared" si="1"/>
        <v>Jayaprakash S</v>
      </c>
      <c r="E202" s="93" t="s">
        <v>2858</v>
      </c>
      <c r="F202" s="73" t="s">
        <v>1973</v>
      </c>
      <c r="G202" s="73" t="s">
        <v>22</v>
      </c>
      <c r="H202" s="73">
        <v>2022.0</v>
      </c>
      <c r="I202" s="75" t="str">
        <f t="shared" si="2"/>
        <v>201TQPRT2022</v>
      </c>
      <c r="J202" s="54" t="s">
        <v>1974</v>
      </c>
      <c r="K202" s="5" t="s">
        <v>24</v>
      </c>
      <c r="L202" s="73" t="s">
        <v>2859</v>
      </c>
      <c r="M202" s="76" t="s">
        <v>2860</v>
      </c>
      <c r="N202" s="77" t="str">
        <f>HYPERLINK("https://drive.google.com/file/d/1Pu_mEMvsaUMit3UnOeJnpuoIlnftbhWZ/view?usp=drivesdk","201TQPRT2022")</f>
        <v>201TQPRT2022</v>
      </c>
      <c r="O202" s="73" t="s">
        <v>2833</v>
      </c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</row>
    <row r="203">
      <c r="A203" s="93">
        <v>202.0</v>
      </c>
      <c r="B203" s="93" t="s">
        <v>2856</v>
      </c>
      <c r="C203" s="93" t="s">
        <v>2861</v>
      </c>
      <c r="D203" s="93" t="str">
        <f t="shared" si="1"/>
        <v>Gnanaprakash G</v>
      </c>
      <c r="E203" s="93" t="s">
        <v>2862</v>
      </c>
      <c r="F203" s="73" t="s">
        <v>1973</v>
      </c>
      <c r="G203" s="73" t="s">
        <v>22</v>
      </c>
      <c r="H203" s="73">
        <v>2022.0</v>
      </c>
      <c r="I203" s="75" t="str">
        <f t="shared" si="2"/>
        <v>202TQPRT2022</v>
      </c>
      <c r="J203" s="54" t="s">
        <v>1974</v>
      </c>
      <c r="K203" s="5" t="s">
        <v>24</v>
      </c>
      <c r="L203" s="73" t="s">
        <v>2863</v>
      </c>
      <c r="M203" s="76" t="s">
        <v>2864</v>
      </c>
      <c r="N203" s="77" t="str">
        <f>HYPERLINK("https://drive.google.com/file/d/15hkgzsgpJw8NVyRxtPaxRmuy7jOp8y0Z/view?usp=drivesdk","202TQPRT2022")</f>
        <v>202TQPRT2022</v>
      </c>
      <c r="O203" s="73" t="s">
        <v>2865</v>
      </c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</row>
    <row r="204">
      <c r="A204" s="93">
        <v>203.0</v>
      </c>
      <c r="B204" s="93" t="s">
        <v>2866</v>
      </c>
      <c r="C204" s="93" t="s">
        <v>2867</v>
      </c>
      <c r="D204" s="93" t="str">
        <f t="shared" si="1"/>
        <v>Kunal Chavan</v>
      </c>
      <c r="E204" s="93" t="s">
        <v>2868</v>
      </c>
      <c r="F204" s="73" t="s">
        <v>1973</v>
      </c>
      <c r="G204" s="73" t="s">
        <v>22</v>
      </c>
      <c r="H204" s="73">
        <v>2022.0</v>
      </c>
      <c r="I204" s="75" t="str">
        <f t="shared" si="2"/>
        <v>203TQPRT2022</v>
      </c>
      <c r="J204" s="54" t="s">
        <v>1974</v>
      </c>
      <c r="K204" s="5" t="s">
        <v>24</v>
      </c>
      <c r="L204" s="73" t="s">
        <v>2869</v>
      </c>
      <c r="M204" s="76" t="s">
        <v>2870</v>
      </c>
      <c r="N204" s="77" t="str">
        <f>HYPERLINK("https://drive.google.com/file/d/11fif4imbWoH4j5Gq8mkF_wFeTfz7GY_R/view?usp=drivesdk","203TQPRT2022")</f>
        <v>203TQPRT2022</v>
      </c>
      <c r="O204" s="73" t="s">
        <v>2865</v>
      </c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</row>
    <row r="205">
      <c r="A205" s="93">
        <v>204.0</v>
      </c>
      <c r="B205" s="93" t="s">
        <v>2866</v>
      </c>
      <c r="C205" s="93" t="s">
        <v>2871</v>
      </c>
      <c r="D205" s="93" t="str">
        <f t="shared" si="1"/>
        <v>Atharva Tikore</v>
      </c>
      <c r="E205" s="93" t="s">
        <v>2872</v>
      </c>
      <c r="F205" s="73" t="s">
        <v>1973</v>
      </c>
      <c r="G205" s="73" t="s">
        <v>22</v>
      </c>
      <c r="H205" s="73">
        <v>2022.0</v>
      </c>
      <c r="I205" s="75" t="str">
        <f t="shared" si="2"/>
        <v>204TQPRT2022</v>
      </c>
      <c r="J205" s="54" t="s">
        <v>1974</v>
      </c>
      <c r="K205" s="5" t="s">
        <v>24</v>
      </c>
      <c r="L205" s="73" t="s">
        <v>2873</v>
      </c>
      <c r="M205" s="76" t="s">
        <v>2874</v>
      </c>
      <c r="N205" s="77" t="str">
        <f>HYPERLINK("https://drive.google.com/file/d/1DV3Kz296t3YQTFT2QbOe_XVrUr3V6F2R/view?usp=drivesdk","204TQPRT2022")</f>
        <v>204TQPRT2022</v>
      </c>
      <c r="O205" s="73" t="s">
        <v>2865</v>
      </c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</row>
    <row r="206">
      <c r="A206" s="93">
        <v>205.0</v>
      </c>
      <c r="B206" s="93" t="s">
        <v>2875</v>
      </c>
      <c r="C206" s="93" t="s">
        <v>2876</v>
      </c>
      <c r="D206" s="93" t="str">
        <f t="shared" si="1"/>
        <v>Nitish Sou</v>
      </c>
      <c r="E206" s="93" t="s">
        <v>2877</v>
      </c>
      <c r="F206" s="73" t="s">
        <v>1973</v>
      </c>
      <c r="G206" s="73" t="s">
        <v>22</v>
      </c>
      <c r="H206" s="73">
        <v>2022.0</v>
      </c>
      <c r="I206" s="75" t="str">
        <f t="shared" si="2"/>
        <v>205TQPRT2022</v>
      </c>
      <c r="J206" s="54" t="s">
        <v>1974</v>
      </c>
      <c r="K206" s="5" t="s">
        <v>24</v>
      </c>
      <c r="L206" s="73" t="s">
        <v>2878</v>
      </c>
      <c r="M206" s="76" t="s">
        <v>2879</v>
      </c>
      <c r="N206" s="77" t="str">
        <f>HYPERLINK("https://drive.google.com/file/d/1orqUzlFMaC8JKACZqxUVeqJTQU9x_8if/view?usp=drivesdk","205TQPRT2022")</f>
        <v>205TQPRT2022</v>
      </c>
      <c r="O206" s="73" t="s">
        <v>2865</v>
      </c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</row>
    <row r="207">
      <c r="A207" s="93">
        <v>206.0</v>
      </c>
      <c r="B207" s="93" t="s">
        <v>2875</v>
      </c>
      <c r="C207" s="93" t="s">
        <v>2880</v>
      </c>
      <c r="D207" s="93" t="str">
        <f t="shared" si="1"/>
        <v>Ashish</v>
      </c>
      <c r="E207" s="93" t="s">
        <v>2881</v>
      </c>
      <c r="F207" s="73" t="s">
        <v>1973</v>
      </c>
      <c r="G207" s="73" t="s">
        <v>22</v>
      </c>
      <c r="H207" s="73">
        <v>2022.0</v>
      </c>
      <c r="I207" s="75" t="str">
        <f t="shared" si="2"/>
        <v>206TQPRT2022</v>
      </c>
      <c r="J207" s="54" t="s">
        <v>1974</v>
      </c>
      <c r="K207" s="5" t="s">
        <v>24</v>
      </c>
      <c r="L207" s="73" t="s">
        <v>2882</v>
      </c>
      <c r="M207" s="76" t="s">
        <v>2883</v>
      </c>
      <c r="N207" s="77" t="str">
        <f>HYPERLINK("https://drive.google.com/file/d/1wYA9pMld0dC07c8WggxaWR6dO_uC_snb/view?usp=drivesdk","206TQPRT2022")</f>
        <v>206TQPRT2022</v>
      </c>
      <c r="O207" s="73" t="s">
        <v>2865</v>
      </c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</row>
    <row r="208">
      <c r="A208" s="93">
        <v>207.0</v>
      </c>
      <c r="B208" s="93" t="s">
        <v>2884</v>
      </c>
      <c r="C208" s="93" t="s">
        <v>2885</v>
      </c>
      <c r="D208" s="93" t="str">
        <f t="shared" si="1"/>
        <v>Aashi Bansal</v>
      </c>
      <c r="E208" s="93" t="s">
        <v>2886</v>
      </c>
      <c r="F208" s="73" t="s">
        <v>1973</v>
      </c>
      <c r="G208" s="73" t="s">
        <v>22</v>
      </c>
      <c r="H208" s="73">
        <v>2022.0</v>
      </c>
      <c r="I208" s="75" t="str">
        <f t="shared" si="2"/>
        <v>207TQPRT2022</v>
      </c>
      <c r="J208" s="54" t="s">
        <v>1974</v>
      </c>
      <c r="K208" s="5" t="s">
        <v>24</v>
      </c>
      <c r="L208" s="73" t="s">
        <v>2887</v>
      </c>
      <c r="M208" s="76" t="s">
        <v>2888</v>
      </c>
      <c r="N208" s="77" t="str">
        <f>HYPERLINK("https://drive.google.com/file/d/1HCTxJfcbd1U126WEUxdgP-1XwDZ2pymZ/view?usp=drivesdk","207TQPRT2022")</f>
        <v>207TQPRT2022</v>
      </c>
      <c r="O208" s="73" t="s">
        <v>2865</v>
      </c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</row>
    <row r="209">
      <c r="A209" s="93">
        <v>208.0</v>
      </c>
      <c r="B209" s="93" t="s">
        <v>2884</v>
      </c>
      <c r="C209" s="93" t="s">
        <v>2889</v>
      </c>
      <c r="D209" s="93" t="str">
        <f t="shared" si="1"/>
        <v>Keshav Goswami</v>
      </c>
      <c r="E209" s="93" t="s">
        <v>2890</v>
      </c>
      <c r="F209" s="73" t="s">
        <v>1973</v>
      </c>
      <c r="G209" s="73" t="s">
        <v>22</v>
      </c>
      <c r="H209" s="73">
        <v>2022.0</v>
      </c>
      <c r="I209" s="75" t="str">
        <f t="shared" si="2"/>
        <v>208TQPRT2022</v>
      </c>
      <c r="J209" s="54" t="s">
        <v>1974</v>
      </c>
      <c r="K209" s="5" t="s">
        <v>24</v>
      </c>
      <c r="L209" s="73" t="s">
        <v>2891</v>
      </c>
      <c r="M209" s="76" t="s">
        <v>2892</v>
      </c>
      <c r="N209" s="77" t="str">
        <f>HYPERLINK("https://drive.google.com/file/d/1UtNPNxXhcpnsmrsYMx8XoTcWCdbW63Jp/view?usp=drivesdk","208TQPRT2022")</f>
        <v>208TQPRT2022</v>
      </c>
      <c r="O209" s="73" t="s">
        <v>2893</v>
      </c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</row>
    <row r="210">
      <c r="A210" s="93">
        <v>209.0</v>
      </c>
      <c r="B210" s="93" t="s">
        <v>2894</v>
      </c>
      <c r="C210" s="93" t="s">
        <v>2894</v>
      </c>
      <c r="D210" s="93" t="str">
        <f t="shared" si="1"/>
        <v>Ellandula Sujith Ashish Kumar</v>
      </c>
      <c r="E210" s="93" t="s">
        <v>2895</v>
      </c>
      <c r="F210" s="73" t="s">
        <v>1973</v>
      </c>
      <c r="G210" s="73" t="s">
        <v>22</v>
      </c>
      <c r="H210" s="73">
        <v>2022.0</v>
      </c>
      <c r="I210" s="75" t="str">
        <f t="shared" si="2"/>
        <v>209TQPRT2022</v>
      </c>
      <c r="J210" s="54" t="s">
        <v>1974</v>
      </c>
      <c r="K210" s="5" t="s">
        <v>24</v>
      </c>
      <c r="L210" s="73" t="s">
        <v>2896</v>
      </c>
      <c r="M210" s="76" t="s">
        <v>2897</v>
      </c>
      <c r="N210" s="77" t="str">
        <f>HYPERLINK("https://drive.google.com/file/d/1AvyAm-1qw6qZQ8nnHHd_-EXWYLXoCxCr/view?usp=drivesdk","209TQPRT2022")</f>
        <v>209TQPRT2022</v>
      </c>
      <c r="O210" s="73" t="s">
        <v>2893</v>
      </c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</row>
    <row r="211">
      <c r="A211" s="93">
        <v>210.0</v>
      </c>
      <c r="B211" s="93" t="s">
        <v>2894</v>
      </c>
      <c r="C211" s="93" t="s">
        <v>2898</v>
      </c>
      <c r="D211" s="93" t="str">
        <f t="shared" si="1"/>
        <v>Pullasi Charan</v>
      </c>
      <c r="E211" s="93" t="s">
        <v>2899</v>
      </c>
      <c r="F211" s="73" t="s">
        <v>1973</v>
      </c>
      <c r="G211" s="73" t="s">
        <v>22</v>
      </c>
      <c r="H211" s="73">
        <v>2022.0</v>
      </c>
      <c r="I211" s="75" t="str">
        <f t="shared" si="2"/>
        <v>210TQPRT2022</v>
      </c>
      <c r="J211" s="54" t="s">
        <v>1974</v>
      </c>
      <c r="K211" s="5" t="s">
        <v>24</v>
      </c>
      <c r="L211" s="73" t="s">
        <v>2900</v>
      </c>
      <c r="M211" s="76" t="s">
        <v>2901</v>
      </c>
      <c r="N211" s="77" t="str">
        <f>HYPERLINK("https://drive.google.com/file/d/1TzOD9wEWMgTFInDBVrgTDF8LSmIqsPBY/view?usp=drivesdk","210TQPRT2022")</f>
        <v>210TQPRT2022</v>
      </c>
      <c r="O211" s="73" t="s">
        <v>2893</v>
      </c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</row>
    <row r="212">
      <c r="A212" s="93">
        <v>211.0</v>
      </c>
      <c r="B212" s="93" t="s">
        <v>2902</v>
      </c>
      <c r="C212" s="93" t="s">
        <v>2903</v>
      </c>
      <c r="D212" s="93" t="str">
        <f t="shared" si="1"/>
        <v>Akshata Kattamayya</v>
      </c>
      <c r="E212" s="93" t="s">
        <v>2904</v>
      </c>
      <c r="F212" s="73" t="s">
        <v>1973</v>
      </c>
      <c r="G212" s="73" t="s">
        <v>22</v>
      </c>
      <c r="H212" s="73">
        <v>2022.0</v>
      </c>
      <c r="I212" s="75" t="str">
        <f t="shared" si="2"/>
        <v>211TQPRT2022</v>
      </c>
      <c r="J212" s="54" t="s">
        <v>1974</v>
      </c>
      <c r="K212" s="5" t="s">
        <v>24</v>
      </c>
      <c r="L212" s="73" t="s">
        <v>2905</v>
      </c>
      <c r="M212" s="76" t="s">
        <v>2906</v>
      </c>
      <c r="N212" s="77" t="str">
        <f>HYPERLINK("https://drive.google.com/file/d/1xxmok-ebr-Gyl0PJ8lo0WuCGBK83CQOi/view?usp=drivesdk","211TQPRT2022")</f>
        <v>211TQPRT2022</v>
      </c>
      <c r="O212" s="73" t="s">
        <v>2893</v>
      </c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</row>
    <row r="213">
      <c r="A213" s="93">
        <v>212.0</v>
      </c>
      <c r="B213" s="93" t="s">
        <v>2902</v>
      </c>
      <c r="C213" s="93" t="s">
        <v>2907</v>
      </c>
      <c r="D213" s="93" t="str">
        <f t="shared" si="1"/>
        <v>Shraddha Shashikant Wangi</v>
      </c>
      <c r="E213" s="93" t="s">
        <v>2908</v>
      </c>
      <c r="F213" s="73" t="s">
        <v>1973</v>
      </c>
      <c r="G213" s="73" t="s">
        <v>22</v>
      </c>
      <c r="H213" s="73">
        <v>2022.0</v>
      </c>
      <c r="I213" s="75" t="str">
        <f t="shared" si="2"/>
        <v>212TQPRT2022</v>
      </c>
      <c r="J213" s="54" t="s">
        <v>1974</v>
      </c>
      <c r="K213" s="5" t="s">
        <v>24</v>
      </c>
      <c r="L213" s="73" t="s">
        <v>2909</v>
      </c>
      <c r="M213" s="76" t="s">
        <v>2910</v>
      </c>
      <c r="N213" s="77" t="str">
        <f>HYPERLINK("https://drive.google.com/file/d/1EUTomz5ZYpytDDXwBUFsriuEh2SLSHou/view?usp=drivesdk","212TQPRT2022")</f>
        <v>212TQPRT2022</v>
      </c>
      <c r="O213" s="73" t="s">
        <v>2893</v>
      </c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</row>
    <row r="214">
      <c r="A214" s="93">
        <v>213.0</v>
      </c>
      <c r="B214" s="93" t="s">
        <v>2911</v>
      </c>
      <c r="C214" s="93" t="s">
        <v>2912</v>
      </c>
      <c r="D214" s="93" t="str">
        <f t="shared" si="1"/>
        <v>Manasi Singh</v>
      </c>
      <c r="E214" s="93" t="s">
        <v>2913</v>
      </c>
      <c r="F214" s="73" t="s">
        <v>1973</v>
      </c>
      <c r="G214" s="73" t="s">
        <v>22</v>
      </c>
      <c r="H214" s="73">
        <v>2022.0</v>
      </c>
      <c r="I214" s="75" t="str">
        <f t="shared" si="2"/>
        <v>213TQPRT2022</v>
      </c>
      <c r="J214" s="54" t="s">
        <v>1974</v>
      </c>
      <c r="K214" s="5" t="s">
        <v>24</v>
      </c>
      <c r="L214" s="73" t="s">
        <v>2914</v>
      </c>
      <c r="M214" s="76" t="s">
        <v>2915</v>
      </c>
      <c r="N214" s="77" t="str">
        <f>HYPERLINK("https://drive.google.com/file/d/1574mPWp4MqdFB0-zl3lU_DBDSEM4u_Hh/view?usp=drivesdk","213TQPRT2022")</f>
        <v>213TQPRT2022</v>
      </c>
      <c r="O214" s="73" t="s">
        <v>2893</v>
      </c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</row>
    <row r="215">
      <c r="A215" s="93">
        <v>214.0</v>
      </c>
      <c r="B215" s="93" t="s">
        <v>2911</v>
      </c>
      <c r="C215" s="93" t="s">
        <v>2916</v>
      </c>
      <c r="D215" s="93" t="str">
        <f t="shared" si="1"/>
        <v>Manya Singh</v>
      </c>
      <c r="E215" s="93" t="s">
        <v>2917</v>
      </c>
      <c r="F215" s="73" t="s">
        <v>1973</v>
      </c>
      <c r="G215" s="73" t="s">
        <v>22</v>
      </c>
      <c r="H215" s="73">
        <v>2022.0</v>
      </c>
      <c r="I215" s="75" t="str">
        <f t="shared" si="2"/>
        <v>214TQPRT2022</v>
      </c>
      <c r="J215" s="54" t="s">
        <v>1974</v>
      </c>
      <c r="K215" s="5" t="s">
        <v>24</v>
      </c>
      <c r="L215" s="73" t="s">
        <v>2918</v>
      </c>
      <c r="M215" s="76" t="s">
        <v>2919</v>
      </c>
      <c r="N215" s="77" t="str">
        <f>HYPERLINK("https://drive.google.com/file/d/1Xh7BtUSVlshqrAIIbro4RaWHta-DA6Jd/view?usp=drivesdk","214TQPRT2022")</f>
        <v>214TQPRT2022</v>
      </c>
      <c r="O215" s="73" t="s">
        <v>2893</v>
      </c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</row>
    <row r="216">
      <c r="A216" s="93">
        <v>215.0</v>
      </c>
      <c r="B216" s="93" t="s">
        <v>2920</v>
      </c>
      <c r="C216" s="93" t="s">
        <v>2921</v>
      </c>
      <c r="D216" s="93" t="str">
        <f t="shared" si="1"/>
        <v>Sourav Jha</v>
      </c>
      <c r="E216" s="93" t="s">
        <v>2922</v>
      </c>
      <c r="F216" s="73" t="s">
        <v>1973</v>
      </c>
      <c r="G216" s="73" t="s">
        <v>22</v>
      </c>
      <c r="H216" s="73">
        <v>2022.0</v>
      </c>
      <c r="I216" s="75" t="str">
        <f t="shared" si="2"/>
        <v>215TQPRT2022</v>
      </c>
      <c r="J216" s="54" t="s">
        <v>1974</v>
      </c>
      <c r="K216" s="5" t="s">
        <v>24</v>
      </c>
      <c r="L216" s="73" t="s">
        <v>2923</v>
      </c>
      <c r="M216" s="76" t="s">
        <v>2924</v>
      </c>
      <c r="N216" s="77" t="str">
        <f>HYPERLINK("https://drive.google.com/file/d/1m815ECSvwGCroR5B6OhpvstqXZLiPtVW/view?usp=drivesdk","215TQPRT2022")</f>
        <v>215TQPRT2022</v>
      </c>
      <c r="O216" s="73" t="s">
        <v>2925</v>
      </c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</row>
    <row r="217">
      <c r="A217" s="93">
        <v>216.0</v>
      </c>
      <c r="B217" s="93" t="s">
        <v>2920</v>
      </c>
      <c r="C217" s="93" t="s">
        <v>2926</v>
      </c>
      <c r="D217" s="93" t="str">
        <f t="shared" si="1"/>
        <v>Sourav Kumar</v>
      </c>
      <c r="E217" s="93" t="s">
        <v>2927</v>
      </c>
      <c r="F217" s="73" t="s">
        <v>1973</v>
      </c>
      <c r="G217" s="73" t="s">
        <v>22</v>
      </c>
      <c r="H217" s="73">
        <v>2022.0</v>
      </c>
      <c r="I217" s="75" t="str">
        <f t="shared" si="2"/>
        <v>216TQPRT2022</v>
      </c>
      <c r="J217" s="54" t="s">
        <v>1974</v>
      </c>
      <c r="K217" s="5" t="s">
        <v>24</v>
      </c>
      <c r="L217" s="73" t="s">
        <v>2928</v>
      </c>
      <c r="M217" s="76" t="s">
        <v>2929</v>
      </c>
      <c r="N217" s="77" t="str">
        <f>HYPERLINK("https://drive.google.com/file/d/1ElnQI5rHRBrGcTwVokk0T312-pklVnch/view?usp=drivesdk","216TQPRT2022")</f>
        <v>216TQPRT2022</v>
      </c>
      <c r="O217" s="73" t="s">
        <v>2925</v>
      </c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</row>
    <row r="218">
      <c r="A218" s="93">
        <v>217.0</v>
      </c>
      <c r="B218" s="93" t="s">
        <v>2930</v>
      </c>
      <c r="C218" s="93" t="s">
        <v>2931</v>
      </c>
      <c r="D218" s="93" t="str">
        <f t="shared" si="1"/>
        <v>Kirttee Ranjan Nanda</v>
      </c>
      <c r="E218" s="93" t="s">
        <v>2932</v>
      </c>
      <c r="F218" s="73" t="s">
        <v>1973</v>
      </c>
      <c r="G218" s="73" t="s">
        <v>22</v>
      </c>
      <c r="H218" s="73">
        <v>2022.0</v>
      </c>
      <c r="I218" s="75" t="str">
        <f t="shared" si="2"/>
        <v>217TQPRT2022</v>
      </c>
      <c r="J218" s="54" t="s">
        <v>1974</v>
      </c>
      <c r="K218" s="5" t="s">
        <v>24</v>
      </c>
      <c r="L218" s="73" t="s">
        <v>2933</v>
      </c>
      <c r="M218" s="76" t="s">
        <v>2934</v>
      </c>
      <c r="N218" s="77" t="str">
        <f>HYPERLINK("https://drive.google.com/file/d/1YPxMO01E9mAW8s6kHs4lK2lWdAmmyVrD/view?usp=drivesdk","217TQPRT2022")</f>
        <v>217TQPRT2022</v>
      </c>
      <c r="O218" s="73" t="s">
        <v>2925</v>
      </c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</row>
    <row r="219">
      <c r="A219" s="93">
        <v>218.0</v>
      </c>
      <c r="B219" s="93" t="s">
        <v>2930</v>
      </c>
      <c r="C219" s="93" t="s">
        <v>2935</v>
      </c>
      <c r="D219" s="93" t="str">
        <f t="shared" si="1"/>
        <v>Garima Pandey</v>
      </c>
      <c r="E219" s="93" t="s">
        <v>2936</v>
      </c>
      <c r="F219" s="73" t="s">
        <v>1973</v>
      </c>
      <c r="G219" s="73" t="s">
        <v>22</v>
      </c>
      <c r="H219" s="73">
        <v>2022.0</v>
      </c>
      <c r="I219" s="75" t="str">
        <f t="shared" si="2"/>
        <v>218TQPRT2022</v>
      </c>
      <c r="J219" s="54" t="s">
        <v>1974</v>
      </c>
      <c r="K219" s="5" t="s">
        <v>24</v>
      </c>
      <c r="L219" s="73" t="s">
        <v>2937</v>
      </c>
      <c r="M219" s="76" t="s">
        <v>2938</v>
      </c>
      <c r="N219" s="77" t="str">
        <f>HYPERLINK("https://drive.google.com/file/d/1BF-bBRzzv_EdEZ3vljdIm4K5m8HjsDB9/view?usp=drivesdk","218TQPRT2022")</f>
        <v>218TQPRT2022</v>
      </c>
      <c r="O219" s="73" t="s">
        <v>2925</v>
      </c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</row>
    <row r="220">
      <c r="A220" s="93">
        <v>219.0</v>
      </c>
      <c r="B220" s="93" t="s">
        <v>2939</v>
      </c>
      <c r="C220" s="93" t="s">
        <v>2940</v>
      </c>
      <c r="D220" s="93" t="str">
        <f t="shared" si="1"/>
        <v>Kapinjal Chowdhury</v>
      </c>
      <c r="E220" s="93" t="s">
        <v>2941</v>
      </c>
      <c r="F220" s="73" t="s">
        <v>1973</v>
      </c>
      <c r="G220" s="73" t="s">
        <v>22</v>
      </c>
      <c r="H220" s="73">
        <v>2022.0</v>
      </c>
      <c r="I220" s="75" t="str">
        <f t="shared" si="2"/>
        <v>219TQPRT2022</v>
      </c>
      <c r="J220" s="54" t="s">
        <v>1974</v>
      </c>
      <c r="K220" s="5" t="s">
        <v>24</v>
      </c>
      <c r="L220" s="73" t="s">
        <v>2942</v>
      </c>
      <c r="M220" s="76" t="s">
        <v>2943</v>
      </c>
      <c r="N220" s="77" t="str">
        <f>HYPERLINK("https://drive.google.com/file/d/1sH3H7VMShRoNQrSeT5vCb1CAS4hmPBBx/view?usp=drivesdk","219TQPRT2022")</f>
        <v>219TQPRT2022</v>
      </c>
      <c r="O220" s="73" t="s">
        <v>2925</v>
      </c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</row>
    <row r="221">
      <c r="A221" s="93">
        <v>220.0</v>
      </c>
      <c r="B221" s="93" t="s">
        <v>2939</v>
      </c>
      <c r="C221" s="93" t="s">
        <v>2944</v>
      </c>
      <c r="D221" s="93" t="str">
        <f t="shared" si="1"/>
        <v>Team Member</v>
      </c>
      <c r="E221" s="93" t="s">
        <v>2945</v>
      </c>
      <c r="F221" s="73" t="s">
        <v>1973</v>
      </c>
      <c r="G221" s="73" t="s">
        <v>22</v>
      </c>
      <c r="H221" s="73">
        <v>2022.0</v>
      </c>
      <c r="I221" s="75" t="str">
        <f t="shared" si="2"/>
        <v>220TQPRT2022</v>
      </c>
      <c r="J221" s="54" t="s">
        <v>1974</v>
      </c>
      <c r="K221" s="5" t="s">
        <v>24</v>
      </c>
      <c r="L221" s="73" t="s">
        <v>2946</v>
      </c>
      <c r="M221" s="76" t="s">
        <v>2947</v>
      </c>
      <c r="N221" s="77" t="str">
        <f>HYPERLINK("https://drive.google.com/file/d/1AAr-9YqZnVj97_Fc4EDqfMDMpGaB0izc/view?usp=drivesdk","220TQPRT2022")</f>
        <v>220TQPRT2022</v>
      </c>
      <c r="O221" s="73" t="s">
        <v>2925</v>
      </c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</row>
    <row r="222">
      <c r="A222" s="93">
        <v>221.0</v>
      </c>
      <c r="B222" s="93" t="s">
        <v>2948</v>
      </c>
      <c r="C222" s="93" t="s">
        <v>2949</v>
      </c>
      <c r="D222" s="93" t="str">
        <f t="shared" si="1"/>
        <v>Eshita Behal</v>
      </c>
      <c r="E222" s="93" t="s">
        <v>2950</v>
      </c>
      <c r="F222" s="73" t="s">
        <v>1973</v>
      </c>
      <c r="G222" s="73" t="s">
        <v>22</v>
      </c>
      <c r="H222" s="73">
        <v>2022.0</v>
      </c>
      <c r="I222" s="75" t="str">
        <f t="shared" si="2"/>
        <v>221TQPRT2022</v>
      </c>
      <c r="J222" s="54" t="s">
        <v>1974</v>
      </c>
      <c r="K222" s="5" t="s">
        <v>24</v>
      </c>
      <c r="L222" s="73" t="s">
        <v>2951</v>
      </c>
      <c r="M222" s="76" t="s">
        <v>2952</v>
      </c>
      <c r="N222" s="77" t="str">
        <f>HYPERLINK("https://drive.google.com/file/d/1XyOqn2o9XG7cS_FH811KRxlzCaWiRynd/view?usp=drivesdk","221TQPRT2022")</f>
        <v>221TQPRT2022</v>
      </c>
      <c r="O222" s="73" t="s">
        <v>2953</v>
      </c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</row>
    <row r="223">
      <c r="A223" s="93">
        <v>222.0</v>
      </c>
      <c r="B223" s="93" t="s">
        <v>2948</v>
      </c>
      <c r="C223" s="93" t="s">
        <v>2954</v>
      </c>
      <c r="D223" s="93" t="str">
        <f t="shared" si="1"/>
        <v>Karishma Aggarwal</v>
      </c>
      <c r="E223" s="93" t="s">
        <v>2955</v>
      </c>
      <c r="F223" s="73" t="s">
        <v>1973</v>
      </c>
      <c r="G223" s="73" t="s">
        <v>22</v>
      </c>
      <c r="H223" s="73">
        <v>2022.0</v>
      </c>
      <c r="I223" s="75" t="str">
        <f t="shared" si="2"/>
        <v>222TQPRT2022</v>
      </c>
      <c r="J223" s="54" t="s">
        <v>1974</v>
      </c>
      <c r="K223" s="5" t="s">
        <v>24</v>
      </c>
      <c r="L223" s="73" t="s">
        <v>2956</v>
      </c>
      <c r="M223" s="76" t="s">
        <v>2957</v>
      </c>
      <c r="N223" s="77" t="str">
        <f>HYPERLINK("https://drive.google.com/file/d/1WJ_rzZhNj3k3zPmYOEqsO95iKqGLiHCL/view?usp=drivesdk","222TQPRT2022")</f>
        <v>222TQPRT2022</v>
      </c>
      <c r="O223" s="73" t="s">
        <v>2953</v>
      </c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</row>
    <row r="224">
      <c r="A224" s="93">
        <v>223.0</v>
      </c>
      <c r="B224" s="93" t="s">
        <v>2958</v>
      </c>
      <c r="C224" s="93" t="s">
        <v>2958</v>
      </c>
      <c r="D224" s="93" t="str">
        <f t="shared" si="1"/>
        <v>Siddhant Poddar</v>
      </c>
      <c r="E224" s="93" t="s">
        <v>2959</v>
      </c>
      <c r="F224" s="73" t="s">
        <v>1973</v>
      </c>
      <c r="G224" s="73" t="s">
        <v>22</v>
      </c>
      <c r="H224" s="73">
        <v>2022.0</v>
      </c>
      <c r="I224" s="75" t="str">
        <f t="shared" si="2"/>
        <v>223TQPRT2022</v>
      </c>
      <c r="J224" s="54" t="s">
        <v>1974</v>
      </c>
      <c r="K224" s="5" t="s">
        <v>24</v>
      </c>
      <c r="L224" s="73" t="s">
        <v>2960</v>
      </c>
      <c r="M224" s="76" t="s">
        <v>2961</v>
      </c>
      <c r="N224" s="77" t="str">
        <f>HYPERLINK("https://drive.google.com/file/d/1scB4_7fgRjQjQMl2LpPMnmukhjOCG8qS/view?usp=drivesdk","223TQPRT2022")</f>
        <v>223TQPRT2022</v>
      </c>
      <c r="O224" s="73" t="s">
        <v>2953</v>
      </c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</row>
    <row r="225">
      <c r="A225" s="93">
        <v>224.0</v>
      </c>
      <c r="B225" s="93" t="s">
        <v>2958</v>
      </c>
      <c r="C225" s="93" t="s">
        <v>2962</v>
      </c>
      <c r="D225" s="93" t="str">
        <f t="shared" si="1"/>
        <v>Bittu</v>
      </c>
      <c r="E225" s="93" t="s">
        <v>2963</v>
      </c>
      <c r="F225" s="73" t="s">
        <v>1973</v>
      </c>
      <c r="G225" s="73" t="s">
        <v>22</v>
      </c>
      <c r="H225" s="73">
        <v>2022.0</v>
      </c>
      <c r="I225" s="75" t="str">
        <f t="shared" si="2"/>
        <v>224TQPRT2022</v>
      </c>
      <c r="J225" s="54" t="s">
        <v>1974</v>
      </c>
      <c r="K225" s="5" t="s">
        <v>24</v>
      </c>
      <c r="L225" s="73" t="s">
        <v>2964</v>
      </c>
      <c r="M225" s="76" t="s">
        <v>2965</v>
      </c>
      <c r="N225" s="77" t="str">
        <f>HYPERLINK("https://drive.google.com/file/d/1jVTkdgr4M7wQ9eCUaU3fkf_j7cJccLPN/view?usp=drivesdk","224TQPRT2022")</f>
        <v>224TQPRT2022</v>
      </c>
      <c r="O225" s="73" t="s">
        <v>2953</v>
      </c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</row>
    <row r="226">
      <c r="A226" s="93">
        <v>225.0</v>
      </c>
      <c r="B226" s="93" t="s">
        <v>2966</v>
      </c>
      <c r="C226" s="93" t="s">
        <v>2967</v>
      </c>
      <c r="D226" s="93" t="str">
        <f t="shared" si="1"/>
        <v>Anjali Jain</v>
      </c>
      <c r="E226" s="93" t="s">
        <v>2968</v>
      </c>
      <c r="F226" s="73" t="s">
        <v>1973</v>
      </c>
      <c r="G226" s="73" t="s">
        <v>22</v>
      </c>
      <c r="H226" s="73">
        <v>2022.0</v>
      </c>
      <c r="I226" s="75" t="str">
        <f t="shared" si="2"/>
        <v>225TQPRT2022</v>
      </c>
      <c r="J226" s="54" t="s">
        <v>1974</v>
      </c>
      <c r="K226" s="5" t="s">
        <v>24</v>
      </c>
      <c r="L226" s="73" t="s">
        <v>2969</v>
      </c>
      <c r="M226" s="76" t="s">
        <v>2970</v>
      </c>
      <c r="N226" s="77" t="str">
        <f>HYPERLINK("https://drive.google.com/file/d/1sZeY8NehFvZB6Oy4AxlORezCtN4VSgqp/view?usp=drivesdk","225TQPRT2022")</f>
        <v>225TQPRT2022</v>
      </c>
      <c r="O226" s="73" t="s">
        <v>2953</v>
      </c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</row>
    <row r="227">
      <c r="A227" s="93">
        <v>226.0</v>
      </c>
      <c r="B227" s="93" t="s">
        <v>2966</v>
      </c>
      <c r="C227" s="93" t="s">
        <v>2971</v>
      </c>
      <c r="D227" s="93" t="str">
        <f t="shared" si="1"/>
        <v>Geetesh Kumar Jain</v>
      </c>
      <c r="E227" s="93" t="s">
        <v>2972</v>
      </c>
      <c r="F227" s="73" t="s">
        <v>1973</v>
      </c>
      <c r="G227" s="73" t="s">
        <v>22</v>
      </c>
      <c r="H227" s="73">
        <v>2022.0</v>
      </c>
      <c r="I227" s="75" t="str">
        <f t="shared" si="2"/>
        <v>226TQPRT2022</v>
      </c>
      <c r="J227" s="54" t="s">
        <v>1974</v>
      </c>
      <c r="K227" s="5" t="s">
        <v>24</v>
      </c>
      <c r="L227" s="73" t="s">
        <v>2973</v>
      </c>
      <c r="M227" s="76" t="s">
        <v>2974</v>
      </c>
      <c r="N227" s="77" t="str">
        <f>HYPERLINK("https://drive.google.com/file/d/1nKLvxMyHGZUrAzz3pX0NRxxjBqTqd4OY/view?usp=drivesdk","226TQPRT2022")</f>
        <v>226TQPRT2022</v>
      </c>
      <c r="O227" s="73" t="s">
        <v>2953</v>
      </c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</row>
    <row r="228">
      <c r="A228" s="93">
        <v>227.0</v>
      </c>
      <c r="B228" s="93" t="s">
        <v>2975</v>
      </c>
      <c r="C228" s="93" t="s">
        <v>2976</v>
      </c>
      <c r="D228" s="93" t="str">
        <f t="shared" si="1"/>
        <v>Prateek Singh</v>
      </c>
      <c r="E228" s="93" t="s">
        <v>2977</v>
      </c>
      <c r="F228" s="73" t="s">
        <v>1973</v>
      </c>
      <c r="G228" s="73" t="s">
        <v>22</v>
      </c>
      <c r="H228" s="73">
        <v>2022.0</v>
      </c>
      <c r="I228" s="75" t="str">
        <f t="shared" si="2"/>
        <v>227TQPRT2022</v>
      </c>
      <c r="J228" s="54" t="s">
        <v>1974</v>
      </c>
      <c r="K228" s="5" t="s">
        <v>24</v>
      </c>
      <c r="L228" s="73" t="s">
        <v>2978</v>
      </c>
      <c r="M228" s="76" t="s">
        <v>2979</v>
      </c>
      <c r="N228" s="77" t="str">
        <f>HYPERLINK("https://drive.google.com/file/d/1KBmVTx_9hHJoDnjH3xIrqX3HyLuAT4aM/view?usp=drivesdk","227TQPRT2022")</f>
        <v>227TQPRT2022</v>
      </c>
      <c r="O228" s="73" t="s">
        <v>2953</v>
      </c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</row>
    <row r="229">
      <c r="A229" s="93">
        <v>228.0</v>
      </c>
      <c r="B229" s="93" t="s">
        <v>2975</v>
      </c>
      <c r="C229" s="93" t="s">
        <v>2980</v>
      </c>
      <c r="D229" s="93" t="str">
        <f t="shared" si="1"/>
        <v>Vaishnavi Wadaje</v>
      </c>
      <c r="E229" s="93" t="s">
        <v>2981</v>
      </c>
      <c r="F229" s="73" t="s">
        <v>1973</v>
      </c>
      <c r="G229" s="73" t="s">
        <v>22</v>
      </c>
      <c r="H229" s="73">
        <v>2022.0</v>
      </c>
      <c r="I229" s="75" t="str">
        <f t="shared" si="2"/>
        <v>228TQPRT2022</v>
      </c>
      <c r="J229" s="54" t="s">
        <v>1974</v>
      </c>
      <c r="K229" s="5" t="s">
        <v>24</v>
      </c>
      <c r="L229" s="73" t="s">
        <v>2982</v>
      </c>
      <c r="M229" s="76" t="s">
        <v>2983</v>
      </c>
      <c r="N229" s="77" t="str">
        <f>HYPERLINK("https://drive.google.com/file/d/1AofpxBlYON4FkF9GEEHriOPAINOMaD1_/view?usp=drivesdk","228TQPRT2022")</f>
        <v>228TQPRT2022</v>
      </c>
      <c r="O229" s="73" t="s">
        <v>2984</v>
      </c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</row>
    <row r="230">
      <c r="A230" s="93">
        <v>229.0</v>
      </c>
      <c r="B230" s="93" t="s">
        <v>2985</v>
      </c>
      <c r="C230" s="93" t="s">
        <v>2986</v>
      </c>
      <c r="D230" s="93" t="str">
        <f t="shared" si="1"/>
        <v>Md Zeeshan Haidar</v>
      </c>
      <c r="E230" s="93" t="s">
        <v>2987</v>
      </c>
      <c r="F230" s="73" t="s">
        <v>1973</v>
      </c>
      <c r="G230" s="73" t="s">
        <v>22</v>
      </c>
      <c r="H230" s="73">
        <v>2022.0</v>
      </c>
      <c r="I230" s="75" t="str">
        <f t="shared" si="2"/>
        <v>229TQPRT2022</v>
      </c>
      <c r="J230" s="54" t="s">
        <v>1974</v>
      </c>
      <c r="K230" s="5" t="s">
        <v>24</v>
      </c>
      <c r="L230" s="73" t="s">
        <v>2988</v>
      </c>
      <c r="M230" s="76" t="s">
        <v>2989</v>
      </c>
      <c r="N230" s="77" t="str">
        <f>HYPERLINK("https://drive.google.com/file/d/1nuhPGm1wMvaV6buuaCNubxURStyI8U7Z/view?usp=drivesdk","229TQPRT2022")</f>
        <v>229TQPRT2022</v>
      </c>
      <c r="O230" s="73" t="s">
        <v>2984</v>
      </c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</row>
    <row r="231">
      <c r="A231" s="93">
        <v>230.0</v>
      </c>
      <c r="B231" s="93" t="s">
        <v>2985</v>
      </c>
      <c r="C231" s="93" t="s">
        <v>2990</v>
      </c>
      <c r="D231" s="93" t="str">
        <f t="shared" si="1"/>
        <v>Sibtain Khan</v>
      </c>
      <c r="E231" s="93" t="s">
        <v>2991</v>
      </c>
      <c r="F231" s="73" t="s">
        <v>1973</v>
      </c>
      <c r="G231" s="73" t="s">
        <v>22</v>
      </c>
      <c r="H231" s="73">
        <v>2022.0</v>
      </c>
      <c r="I231" s="75" t="str">
        <f t="shared" si="2"/>
        <v>230TQPRT2022</v>
      </c>
      <c r="J231" s="54" t="s">
        <v>1974</v>
      </c>
      <c r="K231" s="5" t="s">
        <v>24</v>
      </c>
      <c r="L231" s="73" t="s">
        <v>2992</v>
      </c>
      <c r="M231" s="76" t="s">
        <v>2993</v>
      </c>
      <c r="N231" s="77" t="str">
        <f>HYPERLINK("https://drive.google.com/file/d/15jw0cc0unXOt3KbVwR-6nwDW6QEhUtGW/view?usp=drivesdk","230TQPRT2022")</f>
        <v>230TQPRT2022</v>
      </c>
      <c r="O231" s="73" t="s">
        <v>2984</v>
      </c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</row>
    <row r="232">
      <c r="A232" s="93">
        <v>231.0</v>
      </c>
      <c r="B232" s="93" t="s">
        <v>2994</v>
      </c>
      <c r="C232" s="93" t="s">
        <v>2995</v>
      </c>
      <c r="D232" s="93" t="str">
        <f t="shared" si="1"/>
        <v>Md Athar Imam</v>
      </c>
      <c r="E232" s="93" t="s">
        <v>2996</v>
      </c>
      <c r="F232" s="73" t="s">
        <v>1973</v>
      </c>
      <c r="G232" s="73" t="s">
        <v>22</v>
      </c>
      <c r="H232" s="73">
        <v>2022.0</v>
      </c>
      <c r="I232" s="75" t="str">
        <f t="shared" si="2"/>
        <v>231TQPRT2022</v>
      </c>
      <c r="J232" s="54" t="s">
        <v>1974</v>
      </c>
      <c r="K232" s="5" t="s">
        <v>24</v>
      </c>
      <c r="L232" s="73" t="s">
        <v>2997</v>
      </c>
      <c r="M232" s="76" t="s">
        <v>2998</v>
      </c>
      <c r="N232" s="77" t="str">
        <f>HYPERLINK("https://drive.google.com/file/d/1edb7LZ17snKivOgDUaZhRu4Nm3b4SSji/view?usp=drivesdk","231TQPRT2022")</f>
        <v>231TQPRT2022</v>
      </c>
      <c r="O232" s="73" t="s">
        <v>2984</v>
      </c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</row>
    <row r="233">
      <c r="A233" s="93">
        <v>232.0</v>
      </c>
      <c r="B233" s="93" t="s">
        <v>2994</v>
      </c>
      <c r="C233" s="93" t="s">
        <v>2999</v>
      </c>
      <c r="D233" s="93" t="str">
        <f t="shared" si="1"/>
        <v>Md Asif Imam</v>
      </c>
      <c r="E233" s="93" t="s">
        <v>3000</v>
      </c>
      <c r="F233" s="73" t="s">
        <v>1973</v>
      </c>
      <c r="G233" s="73" t="s">
        <v>22</v>
      </c>
      <c r="H233" s="73">
        <v>2022.0</v>
      </c>
      <c r="I233" s="75" t="str">
        <f t="shared" si="2"/>
        <v>232TQPRT2022</v>
      </c>
      <c r="J233" s="54" t="s">
        <v>1974</v>
      </c>
      <c r="K233" s="5" t="s">
        <v>24</v>
      </c>
      <c r="L233" s="73" t="s">
        <v>3001</v>
      </c>
      <c r="M233" s="76" t="s">
        <v>3002</v>
      </c>
      <c r="N233" s="77" t="str">
        <f>HYPERLINK("https://drive.google.com/file/d/1rGzncSKN1IOlJxH3Hg-ap1yNoa95WGKb/view?usp=drivesdk","232TQPRT2022")</f>
        <v>232TQPRT2022</v>
      </c>
      <c r="O233" s="73" t="s">
        <v>2984</v>
      </c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</row>
    <row r="234">
      <c r="A234" s="93">
        <v>233.0</v>
      </c>
      <c r="B234" s="93" t="s">
        <v>3003</v>
      </c>
      <c r="C234" s="93" t="s">
        <v>280</v>
      </c>
      <c r="D234" s="93" t="str">
        <f t="shared" si="1"/>
        <v>Likhilesh Suryabhan Balpande</v>
      </c>
      <c r="E234" s="93" t="s">
        <v>3004</v>
      </c>
      <c r="F234" s="73" t="s">
        <v>1973</v>
      </c>
      <c r="G234" s="73" t="s">
        <v>22</v>
      </c>
      <c r="H234" s="73">
        <v>2022.0</v>
      </c>
      <c r="I234" s="75" t="str">
        <f t="shared" si="2"/>
        <v>233TQPRT2022</v>
      </c>
      <c r="J234" s="54" t="s">
        <v>1974</v>
      </c>
      <c r="K234" s="5" t="s">
        <v>24</v>
      </c>
      <c r="L234" s="73" t="s">
        <v>3005</v>
      </c>
      <c r="M234" s="76" t="s">
        <v>3006</v>
      </c>
      <c r="N234" s="77" t="str">
        <f>HYPERLINK("https://drive.google.com/file/d/1GrFpWCMXqeR7rmHAf-Xe4qIjN0Yqz_mM/view?usp=drivesdk","233TQPRT2022")</f>
        <v>233TQPRT2022</v>
      </c>
      <c r="O234" s="73" t="s">
        <v>3007</v>
      </c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</row>
    <row r="235">
      <c r="A235" s="93">
        <v>234.0</v>
      </c>
      <c r="B235" s="93" t="s">
        <v>3003</v>
      </c>
      <c r="C235" s="93" t="s">
        <v>3008</v>
      </c>
      <c r="D235" s="93" t="str">
        <f t="shared" si="1"/>
        <v>Meghana Chandan Savarkar</v>
      </c>
      <c r="E235" s="93" t="s">
        <v>3009</v>
      </c>
      <c r="F235" s="73" t="s">
        <v>1973</v>
      </c>
      <c r="G235" s="73" t="s">
        <v>22</v>
      </c>
      <c r="H235" s="73">
        <v>2022.0</v>
      </c>
      <c r="I235" s="75" t="str">
        <f t="shared" si="2"/>
        <v>234TQPRT2022</v>
      </c>
      <c r="J235" s="54" t="s">
        <v>1974</v>
      </c>
      <c r="K235" s="5" t="s">
        <v>24</v>
      </c>
      <c r="L235" s="73" t="s">
        <v>3010</v>
      </c>
      <c r="M235" s="76" t="s">
        <v>3011</v>
      </c>
      <c r="N235" s="77" t="str">
        <f>HYPERLINK("https://drive.google.com/file/d/1ErR5gsD1I6FaoMK-mE-0fII9dVhfzOnd/view?usp=drivesdk","234TQPRT2022")</f>
        <v>234TQPRT2022</v>
      </c>
      <c r="O235" s="73" t="s">
        <v>3007</v>
      </c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</row>
    <row r="236">
      <c r="A236" s="93">
        <v>235.0</v>
      </c>
      <c r="B236" s="93" t="s">
        <v>3012</v>
      </c>
      <c r="C236" s="93" t="s">
        <v>3013</v>
      </c>
      <c r="D236" s="93" t="str">
        <f t="shared" si="1"/>
        <v>Praveen Singh</v>
      </c>
      <c r="E236" s="93" t="s">
        <v>3014</v>
      </c>
      <c r="F236" s="73" t="s">
        <v>1973</v>
      </c>
      <c r="G236" s="73" t="s">
        <v>22</v>
      </c>
      <c r="H236" s="73">
        <v>2022.0</v>
      </c>
      <c r="I236" s="75" t="str">
        <f t="shared" si="2"/>
        <v>235TQPRT2022</v>
      </c>
      <c r="J236" s="54" t="s">
        <v>1974</v>
      </c>
      <c r="K236" s="5" t="s">
        <v>24</v>
      </c>
      <c r="L236" s="73" t="s">
        <v>3015</v>
      </c>
      <c r="M236" s="76" t="s">
        <v>3016</v>
      </c>
      <c r="N236" s="77" t="str">
        <f>HYPERLINK("https://drive.google.com/file/d/1ztXIojMwm66sQErxQNmSL4BSAQAlVvjZ/view?usp=drivesdk","235TQPRT2022")</f>
        <v>235TQPRT2022</v>
      </c>
      <c r="O236" s="73" t="s">
        <v>3007</v>
      </c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</row>
    <row r="237">
      <c r="A237" s="93">
        <v>236.0</v>
      </c>
      <c r="B237" s="93" t="s">
        <v>3012</v>
      </c>
      <c r="C237" s="93" t="s">
        <v>3017</v>
      </c>
      <c r="D237" s="93" t="str">
        <f t="shared" si="1"/>
        <v>Aman Saini</v>
      </c>
      <c r="E237" s="93" t="s">
        <v>3018</v>
      </c>
      <c r="F237" s="73" t="s">
        <v>1973</v>
      </c>
      <c r="G237" s="73" t="s">
        <v>22</v>
      </c>
      <c r="H237" s="73">
        <v>2022.0</v>
      </c>
      <c r="I237" s="75" t="str">
        <f t="shared" si="2"/>
        <v>236TQPRT2022</v>
      </c>
      <c r="J237" s="54" t="s">
        <v>1974</v>
      </c>
      <c r="K237" s="5" t="s">
        <v>24</v>
      </c>
      <c r="L237" s="73" t="s">
        <v>3019</v>
      </c>
      <c r="M237" s="76" t="s">
        <v>3020</v>
      </c>
      <c r="N237" s="77" t="str">
        <f>HYPERLINK("https://drive.google.com/file/d/14Y4oUU1N9J7N3Jee8PZmz74hZMtDbJX1/view?usp=drivesdk","236TQPRT2022")</f>
        <v>236TQPRT2022</v>
      </c>
      <c r="O237" s="73" t="s">
        <v>3007</v>
      </c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</row>
    <row r="238">
      <c r="A238" s="93">
        <v>237.0</v>
      </c>
      <c r="B238" s="93" t="s">
        <v>3021</v>
      </c>
      <c r="C238" s="93" t="s">
        <v>1383</v>
      </c>
      <c r="D238" s="93" t="str">
        <f t="shared" si="1"/>
        <v>Aditya Singh</v>
      </c>
      <c r="E238" s="93" t="s">
        <v>3022</v>
      </c>
      <c r="F238" s="73" t="s">
        <v>1973</v>
      </c>
      <c r="G238" s="73" t="s">
        <v>22</v>
      </c>
      <c r="H238" s="73">
        <v>2022.0</v>
      </c>
      <c r="I238" s="75" t="str">
        <f t="shared" si="2"/>
        <v>237TQPRT2022</v>
      </c>
      <c r="J238" s="54" t="s">
        <v>1974</v>
      </c>
      <c r="K238" s="5" t="s">
        <v>24</v>
      </c>
      <c r="L238" s="73" t="s">
        <v>3023</v>
      </c>
      <c r="M238" s="76" t="s">
        <v>3024</v>
      </c>
      <c r="N238" s="77" t="str">
        <f>HYPERLINK("https://drive.google.com/file/d/1fLUTSqLpcFwwPYuIRYkNkwjjuU3JMGjO/view?usp=drivesdk","237TQPRT2022")</f>
        <v>237TQPRT2022</v>
      </c>
      <c r="O238" s="73" t="s">
        <v>3007</v>
      </c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</row>
    <row r="239">
      <c r="A239" s="93">
        <v>238.0</v>
      </c>
      <c r="B239" s="93" t="s">
        <v>3021</v>
      </c>
      <c r="C239" s="93" t="s">
        <v>3025</v>
      </c>
      <c r="D239" s="93" t="str">
        <f t="shared" si="1"/>
        <v>Isha Gupta</v>
      </c>
      <c r="E239" s="93" t="s">
        <v>3026</v>
      </c>
      <c r="F239" s="73" t="s">
        <v>1973</v>
      </c>
      <c r="G239" s="73" t="s">
        <v>22</v>
      </c>
      <c r="H239" s="73">
        <v>2022.0</v>
      </c>
      <c r="I239" s="75" t="str">
        <f t="shared" si="2"/>
        <v>238TQPRT2022</v>
      </c>
      <c r="J239" s="54" t="s">
        <v>1974</v>
      </c>
      <c r="K239" s="5" t="s">
        <v>24</v>
      </c>
      <c r="L239" s="73" t="s">
        <v>3027</v>
      </c>
      <c r="M239" s="76" t="s">
        <v>3028</v>
      </c>
      <c r="N239" s="77" t="str">
        <f>HYPERLINK("https://drive.google.com/file/d/1lGd-BEkXJdoCqChZ_xG_--_B2eVFkLzj/view?usp=drivesdk","238TQPRT2022")</f>
        <v>238TQPRT2022</v>
      </c>
      <c r="O239" s="73" t="s">
        <v>3007</v>
      </c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</row>
    <row r="240">
      <c r="A240" s="93">
        <v>239.0</v>
      </c>
      <c r="B240" s="93" t="s">
        <v>3029</v>
      </c>
      <c r="C240" s="93" t="s">
        <v>3030</v>
      </c>
      <c r="D240" s="93" t="str">
        <f t="shared" si="1"/>
        <v>Likhit</v>
      </c>
      <c r="E240" s="93" t="s">
        <v>3031</v>
      </c>
      <c r="F240" s="73" t="s">
        <v>1973</v>
      </c>
      <c r="G240" s="73" t="s">
        <v>22</v>
      </c>
      <c r="H240" s="73">
        <v>2022.0</v>
      </c>
      <c r="I240" s="75" t="str">
        <f t="shared" si="2"/>
        <v>239TQPRT2022</v>
      </c>
      <c r="J240" s="54" t="s">
        <v>1974</v>
      </c>
      <c r="K240" s="5" t="s">
        <v>24</v>
      </c>
      <c r="L240" s="73" t="s">
        <v>3032</v>
      </c>
      <c r="M240" s="76" t="s">
        <v>3033</v>
      </c>
      <c r="N240" s="77" t="str">
        <f>HYPERLINK("https://drive.google.com/file/d/15UKVsB8zZOdY1Rwjt6fvvXG5AmNlGp3K/view?usp=drivesdk","239TQPRT2022")</f>
        <v>239TQPRT2022</v>
      </c>
      <c r="O240" s="73" t="s">
        <v>3034</v>
      </c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</row>
    <row r="241">
      <c r="A241" s="93">
        <v>240.0</v>
      </c>
      <c r="B241" s="93" t="s">
        <v>3029</v>
      </c>
      <c r="C241" s="93" t="s">
        <v>3035</v>
      </c>
      <c r="D241" s="93" t="str">
        <f t="shared" si="1"/>
        <v>Daniyal</v>
      </c>
      <c r="E241" s="93" t="s">
        <v>3036</v>
      </c>
      <c r="F241" s="73" t="s">
        <v>1973</v>
      </c>
      <c r="G241" s="73" t="s">
        <v>22</v>
      </c>
      <c r="H241" s="73">
        <v>2022.0</v>
      </c>
      <c r="I241" s="75" t="str">
        <f t="shared" si="2"/>
        <v>240TQPRT2022</v>
      </c>
      <c r="J241" s="54" t="s">
        <v>1974</v>
      </c>
      <c r="K241" s="5" t="s">
        <v>24</v>
      </c>
      <c r="L241" s="73" t="s">
        <v>3037</v>
      </c>
      <c r="M241" s="76" t="s">
        <v>3038</v>
      </c>
      <c r="N241" s="77" t="str">
        <f>HYPERLINK("https://drive.google.com/file/d/1oAmWqdiSxXmdQN1CNwDscZVNrkCSfgo7/view?usp=drivesdk","240TQPRT2022")</f>
        <v>240TQPRT2022</v>
      </c>
      <c r="O241" s="73" t="s">
        <v>3034</v>
      </c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</row>
    <row r="242">
      <c r="A242" s="93">
        <v>241.0</v>
      </c>
      <c r="B242" s="93" t="s">
        <v>3039</v>
      </c>
      <c r="C242" s="93" t="s">
        <v>3040</v>
      </c>
      <c r="D242" s="93" t="str">
        <f t="shared" si="1"/>
        <v>Aravindh G</v>
      </c>
      <c r="E242" s="93" t="s">
        <v>3041</v>
      </c>
      <c r="F242" s="73" t="s">
        <v>1973</v>
      </c>
      <c r="G242" s="73" t="s">
        <v>22</v>
      </c>
      <c r="H242" s="73">
        <v>2022.0</v>
      </c>
      <c r="I242" s="75" t="str">
        <f t="shared" si="2"/>
        <v>241TQPRT2022</v>
      </c>
      <c r="J242" s="54" t="s">
        <v>1974</v>
      </c>
      <c r="K242" s="5" t="s">
        <v>24</v>
      </c>
      <c r="L242" s="73" t="s">
        <v>3042</v>
      </c>
      <c r="M242" s="76" t="s">
        <v>3043</v>
      </c>
      <c r="N242" s="77" t="str">
        <f>HYPERLINK("https://drive.google.com/file/d/1iHZp7rxoAm3CcMxuxDGdC5Q9R_tuK7kv/view?usp=drivesdk","241TQPRT2022")</f>
        <v>241TQPRT2022</v>
      </c>
      <c r="O242" s="73" t="s">
        <v>3034</v>
      </c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</row>
    <row r="243">
      <c r="A243" s="93">
        <v>242.0</v>
      </c>
      <c r="B243" s="93" t="s">
        <v>3039</v>
      </c>
      <c r="C243" s="93" t="s">
        <v>3044</v>
      </c>
      <c r="D243" s="93" t="str">
        <f t="shared" si="1"/>
        <v>Vishnupriya B</v>
      </c>
      <c r="E243" s="93" t="s">
        <v>3045</v>
      </c>
      <c r="F243" s="73" t="s">
        <v>1973</v>
      </c>
      <c r="G243" s="73" t="s">
        <v>22</v>
      </c>
      <c r="H243" s="73">
        <v>2022.0</v>
      </c>
      <c r="I243" s="75" t="str">
        <f t="shared" si="2"/>
        <v>242TQPRT2022</v>
      </c>
      <c r="J243" s="54" t="s">
        <v>1974</v>
      </c>
      <c r="K243" s="5" t="s">
        <v>24</v>
      </c>
      <c r="L243" s="73" t="s">
        <v>3046</v>
      </c>
      <c r="M243" s="76" t="s">
        <v>3047</v>
      </c>
      <c r="N243" s="77" t="str">
        <f>HYPERLINK("https://drive.google.com/file/d/1_HfpVwsIlKzABtifJofew8i8RaUdyk3A/view?usp=drivesdk","242TQPRT2022")</f>
        <v>242TQPRT2022</v>
      </c>
      <c r="O243" s="73" t="s">
        <v>3034</v>
      </c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</row>
    <row r="244">
      <c r="A244" s="93">
        <v>243.0</v>
      </c>
      <c r="B244" s="93" t="s">
        <v>3048</v>
      </c>
      <c r="C244" s="93" t="s">
        <v>3049</v>
      </c>
      <c r="D244" s="93" t="str">
        <f t="shared" si="1"/>
        <v>Shivani Pandey</v>
      </c>
      <c r="E244" s="93" t="s">
        <v>3050</v>
      </c>
      <c r="F244" s="73" t="s">
        <v>1973</v>
      </c>
      <c r="G244" s="73" t="s">
        <v>22</v>
      </c>
      <c r="H244" s="73">
        <v>2022.0</v>
      </c>
      <c r="I244" s="75" t="str">
        <f t="shared" si="2"/>
        <v>243TQPRT2022</v>
      </c>
      <c r="J244" s="54" t="s">
        <v>1974</v>
      </c>
      <c r="K244" s="5" t="s">
        <v>24</v>
      </c>
      <c r="L244" s="73" t="s">
        <v>3051</v>
      </c>
      <c r="M244" s="76" t="s">
        <v>3052</v>
      </c>
      <c r="N244" s="77" t="str">
        <f>HYPERLINK("https://drive.google.com/file/d/10vVnXFxRmUkdaHNCv6NDn5A_ArN65k_W/view?usp=drivesdk","243TQPRT2022")</f>
        <v>243TQPRT2022</v>
      </c>
      <c r="O244" s="73" t="s">
        <v>3034</v>
      </c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</row>
    <row r="245">
      <c r="A245" s="93">
        <v>244.0</v>
      </c>
      <c r="B245" s="93" t="s">
        <v>3048</v>
      </c>
      <c r="C245" s="93" t="s">
        <v>3053</v>
      </c>
      <c r="D245" s="93" t="str">
        <f t="shared" si="1"/>
        <v>Gaurika Nigam</v>
      </c>
      <c r="E245" s="93" t="s">
        <v>3054</v>
      </c>
      <c r="F245" s="73" t="s">
        <v>1973</v>
      </c>
      <c r="G245" s="73" t="s">
        <v>22</v>
      </c>
      <c r="H245" s="73">
        <v>2022.0</v>
      </c>
      <c r="I245" s="75" t="str">
        <f t="shared" si="2"/>
        <v>244TQPRT2022</v>
      </c>
      <c r="J245" s="54" t="s">
        <v>1974</v>
      </c>
      <c r="K245" s="5" t="s">
        <v>24</v>
      </c>
      <c r="L245" s="73" t="s">
        <v>3055</v>
      </c>
      <c r="M245" s="76" t="s">
        <v>3056</v>
      </c>
      <c r="N245" s="77" t="str">
        <f>HYPERLINK("https://drive.google.com/file/d/1K7Tfrwsq6O4zbGs03TZVKu_UiobtR2Ha/view?usp=drivesdk","244TQPRT2022")</f>
        <v>244TQPRT2022</v>
      </c>
      <c r="O245" s="73" t="s">
        <v>3034</v>
      </c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</row>
    <row r="246">
      <c r="A246" s="93">
        <v>245.0</v>
      </c>
      <c r="B246" s="93" t="s">
        <v>3057</v>
      </c>
      <c r="C246" s="93" t="s">
        <v>3058</v>
      </c>
      <c r="D246" s="93" t="str">
        <f t="shared" si="1"/>
        <v>Yogita Pradeep Mulye</v>
      </c>
      <c r="E246" s="93" t="s">
        <v>3059</v>
      </c>
      <c r="F246" s="73" t="s">
        <v>1973</v>
      </c>
      <c r="G246" s="73" t="s">
        <v>22</v>
      </c>
      <c r="H246" s="73">
        <v>2022.0</v>
      </c>
      <c r="I246" s="75" t="str">
        <f t="shared" si="2"/>
        <v>245TQPRT2022</v>
      </c>
      <c r="J246" s="54" t="s">
        <v>1974</v>
      </c>
      <c r="K246" s="5" t="s">
        <v>24</v>
      </c>
      <c r="L246" s="73" t="s">
        <v>3060</v>
      </c>
      <c r="M246" s="76" t="s">
        <v>3061</v>
      </c>
      <c r="N246" s="77" t="str">
        <f>HYPERLINK("https://drive.google.com/file/d/1820aMlveUr55fb9OzdHNGJrqE9FKX5pK/view?usp=drivesdk","245TQPRT2022")</f>
        <v>245TQPRT2022</v>
      </c>
      <c r="O246" s="73" t="s">
        <v>3034</v>
      </c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</row>
    <row r="247">
      <c r="A247" s="93">
        <v>246.0</v>
      </c>
      <c r="B247" s="93" t="s">
        <v>3057</v>
      </c>
      <c r="C247" s="93" t="s">
        <v>3062</v>
      </c>
      <c r="D247" s="93" t="str">
        <f t="shared" si="1"/>
        <v>Deepankar Patnaik</v>
      </c>
      <c r="E247" s="93" t="s">
        <v>3063</v>
      </c>
      <c r="F247" s="73" t="s">
        <v>1973</v>
      </c>
      <c r="G247" s="73" t="s">
        <v>22</v>
      </c>
      <c r="H247" s="73">
        <v>2022.0</v>
      </c>
      <c r="I247" s="75" t="str">
        <f t="shared" si="2"/>
        <v>246TQPRT2022</v>
      </c>
      <c r="J247" s="54" t="s">
        <v>1974</v>
      </c>
      <c r="K247" s="5" t="s">
        <v>24</v>
      </c>
      <c r="L247" s="73" t="s">
        <v>3064</v>
      </c>
      <c r="M247" s="76" t="s">
        <v>3065</v>
      </c>
      <c r="N247" s="77" t="str">
        <f>HYPERLINK("https://drive.google.com/file/d/1uMAgSV_MgYx8lBw_yuWtSNWcej5tpOn_/view?usp=drivesdk","246TQPRT2022")</f>
        <v>246TQPRT2022</v>
      </c>
      <c r="O247" s="73" t="s">
        <v>3066</v>
      </c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</row>
    <row r="248">
      <c r="A248" s="93">
        <v>249.0</v>
      </c>
      <c r="B248" s="93" t="s">
        <v>3067</v>
      </c>
      <c r="C248" s="93" t="s">
        <v>3068</v>
      </c>
      <c r="D248" s="93" t="str">
        <f t="shared" si="1"/>
        <v>Ojasvit Pasricha</v>
      </c>
      <c r="E248" s="93" t="s">
        <v>3069</v>
      </c>
      <c r="F248" s="73" t="s">
        <v>1973</v>
      </c>
      <c r="G248" s="73" t="s">
        <v>22</v>
      </c>
      <c r="H248" s="73">
        <v>2022.0</v>
      </c>
      <c r="I248" s="75" t="str">
        <f t="shared" si="2"/>
        <v>249TQPRT2022</v>
      </c>
      <c r="J248" s="54" t="s">
        <v>1974</v>
      </c>
      <c r="K248" s="5" t="s">
        <v>24</v>
      </c>
      <c r="L248" s="73" t="s">
        <v>3070</v>
      </c>
      <c r="M248" s="76" t="s">
        <v>3071</v>
      </c>
      <c r="N248" s="77" t="str">
        <f>HYPERLINK("https://drive.google.com/file/d/1vNpe3ApniVhvNFFo5jS0rim_K_9a1Azl/view?usp=drivesdk","249TQPRT2022")</f>
        <v>249TQPRT2022</v>
      </c>
      <c r="O248" s="73" t="s">
        <v>3066</v>
      </c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</row>
    <row r="249">
      <c r="A249" s="93">
        <v>250.0</v>
      </c>
      <c r="B249" s="93" t="s">
        <v>3067</v>
      </c>
      <c r="C249" s="93" t="s">
        <v>3072</v>
      </c>
      <c r="D249" s="93" t="str">
        <f t="shared" si="1"/>
        <v>Tanishka Pasricha</v>
      </c>
      <c r="E249" s="93" t="s">
        <v>3073</v>
      </c>
      <c r="F249" s="73" t="s">
        <v>1973</v>
      </c>
      <c r="G249" s="73" t="s">
        <v>22</v>
      </c>
      <c r="H249" s="73">
        <v>2022.0</v>
      </c>
      <c r="I249" s="75" t="str">
        <f t="shared" si="2"/>
        <v>250TQPRT2022</v>
      </c>
      <c r="J249" s="54" t="s">
        <v>1974</v>
      </c>
      <c r="K249" s="5" t="s">
        <v>24</v>
      </c>
      <c r="L249" s="73" t="s">
        <v>3074</v>
      </c>
      <c r="M249" s="76" t="s">
        <v>3075</v>
      </c>
      <c r="N249" s="77" t="str">
        <f>HYPERLINK("https://drive.google.com/file/d/1ryJIY6sIStjQpIGpAm9ye_ZslcwMQv1_/view?usp=drivesdk","250TQPRT2022")</f>
        <v>250TQPRT2022</v>
      </c>
      <c r="O249" s="73" t="s">
        <v>3066</v>
      </c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</row>
    <row r="250">
      <c r="A250" s="93">
        <v>251.0</v>
      </c>
      <c r="B250" s="93" t="s">
        <v>3076</v>
      </c>
      <c r="C250" s="93" t="s">
        <v>3077</v>
      </c>
      <c r="D250" s="93" t="str">
        <f t="shared" si="1"/>
        <v>Kishan Ramesha</v>
      </c>
      <c r="E250" s="93" t="s">
        <v>3078</v>
      </c>
      <c r="F250" s="73" t="s">
        <v>1973</v>
      </c>
      <c r="G250" s="73" t="s">
        <v>22</v>
      </c>
      <c r="H250" s="73">
        <v>2022.0</v>
      </c>
      <c r="I250" s="75" t="str">
        <f t="shared" si="2"/>
        <v>251TQPRT2022</v>
      </c>
      <c r="J250" s="54" t="s">
        <v>1974</v>
      </c>
      <c r="K250" s="5" t="s">
        <v>24</v>
      </c>
      <c r="L250" s="73" t="s">
        <v>3079</v>
      </c>
      <c r="M250" s="76" t="s">
        <v>3080</v>
      </c>
      <c r="N250" s="77" t="str">
        <f>HYPERLINK("https://drive.google.com/file/d/18C1cmFNsNUT8sqvAwkCf1NvQktKKb2J9/view?usp=drivesdk","251TQPRT2022")</f>
        <v>251TQPRT2022</v>
      </c>
      <c r="O250" s="73" t="s">
        <v>3066</v>
      </c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</row>
    <row r="251">
      <c r="A251" s="93">
        <v>252.0</v>
      </c>
      <c r="B251" s="93" t="s">
        <v>3076</v>
      </c>
      <c r="C251" s="93" t="s">
        <v>3081</v>
      </c>
      <c r="D251" s="93" t="str">
        <f t="shared" si="1"/>
        <v>Shahid Pasha</v>
      </c>
      <c r="E251" s="93" t="s">
        <v>3082</v>
      </c>
      <c r="F251" s="73" t="s">
        <v>1973</v>
      </c>
      <c r="G251" s="73" t="s">
        <v>22</v>
      </c>
      <c r="H251" s="73">
        <v>2022.0</v>
      </c>
      <c r="I251" s="75" t="str">
        <f t="shared" si="2"/>
        <v>252TQPRT2022</v>
      </c>
      <c r="J251" s="54" t="s">
        <v>1974</v>
      </c>
      <c r="K251" s="5" t="s">
        <v>24</v>
      </c>
      <c r="L251" s="73" t="s">
        <v>3083</v>
      </c>
      <c r="M251" s="76" t="s">
        <v>3084</v>
      </c>
      <c r="N251" s="77" t="str">
        <f>HYPERLINK("https://drive.google.com/file/d/1qTmsFcD1C8-YD45SQ-aU1fCf6xMbJ6uj/view?usp=drivesdk","252TQPRT2022")</f>
        <v>252TQPRT2022</v>
      </c>
      <c r="O251" s="73" t="s">
        <v>3066</v>
      </c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</row>
    <row r="252">
      <c r="A252" s="93">
        <v>253.0</v>
      </c>
      <c r="B252" s="93" t="s">
        <v>3085</v>
      </c>
      <c r="C252" s="93" t="s">
        <v>3086</v>
      </c>
      <c r="D252" s="93" t="str">
        <f t="shared" si="1"/>
        <v>Surzith</v>
      </c>
      <c r="E252" s="93" t="s">
        <v>3087</v>
      </c>
      <c r="F252" s="73" t="s">
        <v>1973</v>
      </c>
      <c r="G252" s="73" t="s">
        <v>22</v>
      </c>
      <c r="H252" s="73">
        <v>2022.0</v>
      </c>
      <c r="I252" s="75" t="str">
        <f t="shared" si="2"/>
        <v>253TQPRT2022</v>
      </c>
      <c r="J252" s="54" t="s">
        <v>1974</v>
      </c>
      <c r="K252" s="5" t="s">
        <v>24</v>
      </c>
      <c r="L252" s="73" t="s">
        <v>3088</v>
      </c>
      <c r="M252" s="76" t="s">
        <v>3089</v>
      </c>
      <c r="N252" s="77" t="str">
        <f>HYPERLINK("https://drive.google.com/file/d/1tTZEAConvyMdcKJwh_OSuEkjyLxa0YGP/view?usp=drivesdk","253TQPRT2022")</f>
        <v>253TQPRT2022</v>
      </c>
      <c r="O252" s="73" t="s">
        <v>3066</v>
      </c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</row>
    <row r="253">
      <c r="A253" s="93">
        <v>254.0</v>
      </c>
      <c r="B253" s="93" t="s">
        <v>3085</v>
      </c>
      <c r="C253" s="93" t="s">
        <v>3090</v>
      </c>
      <c r="D253" s="93" t="str">
        <f t="shared" si="1"/>
        <v>Vidyasagar S Singadi</v>
      </c>
      <c r="E253" s="93" t="s">
        <v>969</v>
      </c>
      <c r="F253" s="73" t="s">
        <v>1973</v>
      </c>
      <c r="G253" s="73" t="s">
        <v>22</v>
      </c>
      <c r="H253" s="73">
        <v>2022.0</v>
      </c>
      <c r="I253" s="75" t="str">
        <f t="shared" si="2"/>
        <v>254TQPRT2022</v>
      </c>
      <c r="J253" s="54" t="s">
        <v>1974</v>
      </c>
      <c r="K253" s="5" t="s">
        <v>24</v>
      </c>
      <c r="L253" s="73" t="s">
        <v>3091</v>
      </c>
      <c r="M253" s="76" t="s">
        <v>3092</v>
      </c>
      <c r="N253" s="77" t="str">
        <f>HYPERLINK("https://drive.google.com/file/d/1j4sQwjM8gJesEqEZhtdN9Mh8_fd24bEo/view?usp=drivesdk","254TQPRT2022")</f>
        <v>254TQPRT2022</v>
      </c>
      <c r="O253" s="73" t="s">
        <v>3093</v>
      </c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</row>
    <row r="254">
      <c r="A254" s="93">
        <v>255.0</v>
      </c>
      <c r="B254" s="93" t="s">
        <v>3094</v>
      </c>
      <c r="C254" s="93" t="s">
        <v>3095</v>
      </c>
      <c r="D254" s="93" t="str">
        <f t="shared" si="1"/>
        <v>Sudeep Sural</v>
      </c>
      <c r="E254" s="93" t="s">
        <v>3096</v>
      </c>
      <c r="F254" s="73" t="s">
        <v>1973</v>
      </c>
      <c r="G254" s="73" t="s">
        <v>22</v>
      </c>
      <c r="H254" s="73">
        <v>2022.0</v>
      </c>
      <c r="I254" s="75" t="str">
        <f t="shared" si="2"/>
        <v>255TQPRT2022</v>
      </c>
      <c r="J254" s="54" t="s">
        <v>1974</v>
      </c>
      <c r="K254" s="5" t="s">
        <v>24</v>
      </c>
      <c r="L254" s="73" t="s">
        <v>3097</v>
      </c>
      <c r="M254" s="76" t="s">
        <v>3098</v>
      </c>
      <c r="N254" s="77" t="str">
        <f>HYPERLINK("https://drive.google.com/file/d/1GMbBkp1NS4_md1dkwnaENrAN-DL0hjx9/view?usp=drivesdk","255TQPRT2022")</f>
        <v>255TQPRT2022</v>
      </c>
      <c r="O254" s="73" t="s">
        <v>3093</v>
      </c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</row>
    <row r="255">
      <c r="A255" s="93">
        <v>256.0</v>
      </c>
      <c r="B255" s="93" t="s">
        <v>3094</v>
      </c>
      <c r="C255" s="93" t="s">
        <v>3099</v>
      </c>
      <c r="D255" s="93" t="str">
        <f t="shared" si="1"/>
        <v>Vikrant Chhabra</v>
      </c>
      <c r="E255" s="93" t="s">
        <v>3100</v>
      </c>
      <c r="F255" s="73" t="s">
        <v>1973</v>
      </c>
      <c r="G255" s="73" t="s">
        <v>22</v>
      </c>
      <c r="H255" s="73">
        <v>2022.0</v>
      </c>
      <c r="I255" s="75" t="str">
        <f t="shared" si="2"/>
        <v>256TQPRT2022</v>
      </c>
      <c r="J255" s="54" t="s">
        <v>1974</v>
      </c>
      <c r="K255" s="5" t="s">
        <v>24</v>
      </c>
      <c r="L255" s="73" t="s">
        <v>3101</v>
      </c>
      <c r="M255" s="76" t="s">
        <v>3102</v>
      </c>
      <c r="N255" s="77" t="str">
        <f>HYPERLINK("https://drive.google.com/file/d/13B_P90kF_A8lHNjv0oI9i6fxR5ctFGp1/view?usp=drivesdk","256TQPRT2022")</f>
        <v>256TQPRT2022</v>
      </c>
      <c r="O255" s="73" t="s">
        <v>3093</v>
      </c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</row>
    <row r="256">
      <c r="A256" s="93">
        <v>259.0</v>
      </c>
      <c r="B256" s="93" t="s">
        <v>3103</v>
      </c>
      <c r="C256" s="93" t="s">
        <v>3104</v>
      </c>
      <c r="D256" s="93" t="str">
        <f t="shared" si="1"/>
        <v>Chrisel Coelho</v>
      </c>
      <c r="E256" s="93" t="s">
        <v>3105</v>
      </c>
      <c r="F256" s="73" t="s">
        <v>1973</v>
      </c>
      <c r="G256" s="73" t="s">
        <v>22</v>
      </c>
      <c r="H256" s="73">
        <v>2022.0</v>
      </c>
      <c r="I256" s="75" t="str">
        <f t="shared" si="2"/>
        <v>259TQPRT2022</v>
      </c>
      <c r="J256" s="54" t="s">
        <v>1974</v>
      </c>
      <c r="K256" s="5" t="s">
        <v>24</v>
      </c>
      <c r="L256" s="73" t="s">
        <v>3106</v>
      </c>
      <c r="M256" s="76" t="s">
        <v>3107</v>
      </c>
      <c r="N256" s="77" t="str">
        <f>HYPERLINK("https://drive.google.com/file/d/1Ozt_-uqF2DvfZmGv3yGb3MTMgkmapqgX/view?usp=drivesdk","259TQPRT2022")</f>
        <v>259TQPRT2022</v>
      </c>
      <c r="O256" s="73" t="s">
        <v>3093</v>
      </c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</row>
    <row r="257">
      <c r="A257" s="93">
        <v>260.0</v>
      </c>
      <c r="B257" s="93" t="s">
        <v>3103</v>
      </c>
      <c r="C257" s="93" t="s">
        <v>3108</v>
      </c>
      <c r="D257" s="93" t="str">
        <f t="shared" si="1"/>
        <v>Angelo Goves</v>
      </c>
      <c r="E257" s="93" t="s">
        <v>3109</v>
      </c>
      <c r="F257" s="73" t="s">
        <v>1973</v>
      </c>
      <c r="G257" s="73" t="s">
        <v>22</v>
      </c>
      <c r="H257" s="73">
        <v>2022.0</v>
      </c>
      <c r="I257" s="75" t="str">
        <f t="shared" si="2"/>
        <v>260TQPRT2022</v>
      </c>
      <c r="J257" s="54" t="s">
        <v>1974</v>
      </c>
      <c r="K257" s="5" t="s">
        <v>24</v>
      </c>
      <c r="L257" s="73" t="s">
        <v>3110</v>
      </c>
      <c r="M257" s="76" t="s">
        <v>3111</v>
      </c>
      <c r="N257" s="77" t="str">
        <f>HYPERLINK("https://drive.google.com/file/d/1iOxoyjPo788Ij8HjLUIlNqWJgwaLA5se/view?usp=drivesdk","260TQPRT2022")</f>
        <v>260TQPRT2022</v>
      </c>
      <c r="O257" s="73" t="s">
        <v>3093</v>
      </c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</row>
    <row r="258">
      <c r="A258" s="93">
        <v>261.0</v>
      </c>
      <c r="B258" s="93" t="s">
        <v>3112</v>
      </c>
      <c r="C258" s="93" t="s">
        <v>3113</v>
      </c>
      <c r="D258" s="93" t="str">
        <f t="shared" si="1"/>
        <v>B M Kalpajeet</v>
      </c>
      <c r="E258" s="93" t="s">
        <v>3114</v>
      </c>
      <c r="F258" s="73" t="s">
        <v>1973</v>
      </c>
      <c r="G258" s="73" t="s">
        <v>22</v>
      </c>
      <c r="H258" s="73">
        <v>2022.0</v>
      </c>
      <c r="I258" s="75" t="str">
        <f t="shared" si="2"/>
        <v>261TQPRT2022</v>
      </c>
      <c r="J258" s="54" t="s">
        <v>1974</v>
      </c>
      <c r="K258" s="5" t="s">
        <v>24</v>
      </c>
      <c r="L258" s="73" t="s">
        <v>3115</v>
      </c>
      <c r="M258" s="76" t="s">
        <v>3116</v>
      </c>
      <c r="N258" s="77" t="str">
        <f>HYPERLINK("https://drive.google.com/file/d/1JQOkKYS89Vk5htM7_2LAhJqd0r1xpJ_s/view?usp=drivesdk","261TQPRT2022")</f>
        <v>261TQPRT2022</v>
      </c>
      <c r="O258" s="73" t="s">
        <v>3093</v>
      </c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  <c r="AB258" s="75"/>
    </row>
    <row r="259">
      <c r="A259" s="93">
        <v>262.0</v>
      </c>
      <c r="B259" s="93" t="s">
        <v>3112</v>
      </c>
      <c r="C259" s="93" t="s">
        <v>3117</v>
      </c>
      <c r="D259" s="93" t="str">
        <f t="shared" si="1"/>
        <v>Abhishek Arya</v>
      </c>
      <c r="E259" s="93" t="s">
        <v>3118</v>
      </c>
      <c r="F259" s="73" t="s">
        <v>1973</v>
      </c>
      <c r="G259" s="73" t="s">
        <v>22</v>
      </c>
      <c r="H259" s="73">
        <v>2022.0</v>
      </c>
      <c r="I259" s="75" t="str">
        <f t="shared" si="2"/>
        <v>262TQPRT2022</v>
      </c>
      <c r="J259" s="54" t="s">
        <v>1974</v>
      </c>
      <c r="K259" s="5" t="s">
        <v>24</v>
      </c>
      <c r="L259" s="73" t="s">
        <v>3119</v>
      </c>
      <c r="M259" s="76" t="s">
        <v>3120</v>
      </c>
      <c r="N259" s="77" t="str">
        <f>HYPERLINK("https://drive.google.com/file/d/12HyYbhAwtS_ZbYj5B1QxArhlnFTffzGV/view?usp=drivesdk","262TQPRT2022")</f>
        <v>262TQPRT2022</v>
      </c>
      <c r="O259" s="73" t="s">
        <v>3093</v>
      </c>
      <c r="Q259" s="75"/>
      <c r="R259" s="75"/>
      <c r="S259" s="75"/>
      <c r="T259" s="75"/>
      <c r="U259" s="75"/>
      <c r="V259" s="75"/>
      <c r="W259" s="75"/>
      <c r="X259" s="75"/>
      <c r="Y259" s="75"/>
      <c r="Z259" s="75"/>
      <c r="AA259" s="75"/>
      <c r="AB259" s="75"/>
    </row>
    <row r="260">
      <c r="A260" s="93">
        <v>263.0</v>
      </c>
      <c r="B260" s="93" t="s">
        <v>3121</v>
      </c>
      <c r="C260" s="93" t="s">
        <v>3121</v>
      </c>
      <c r="D260" s="93" t="str">
        <f t="shared" si="1"/>
        <v>Abdulqadir Nulwalla</v>
      </c>
      <c r="E260" s="93" t="s">
        <v>3122</v>
      </c>
      <c r="F260" s="73" t="s">
        <v>1973</v>
      </c>
      <c r="G260" s="73" t="s">
        <v>22</v>
      </c>
      <c r="H260" s="73">
        <v>2022.0</v>
      </c>
      <c r="I260" s="75" t="str">
        <f t="shared" si="2"/>
        <v>263TQPRT2022</v>
      </c>
      <c r="J260" s="54" t="s">
        <v>1974</v>
      </c>
      <c r="K260" s="5" t="s">
        <v>24</v>
      </c>
      <c r="L260" s="73" t="s">
        <v>3123</v>
      </c>
      <c r="M260" s="76" t="s">
        <v>3124</v>
      </c>
      <c r="N260" s="77" t="str">
        <f>HYPERLINK("https://drive.google.com/file/d/1DZw8dbLYsWnRhm_3ihRSHMlxcUcqArVR/view?usp=drivesdk","263TQPRT2022")</f>
        <v>263TQPRT2022</v>
      </c>
      <c r="O260" s="73" t="s">
        <v>3125</v>
      </c>
      <c r="Q260" s="75"/>
      <c r="R260" s="75"/>
      <c r="S260" s="75"/>
      <c r="T260" s="75"/>
      <c r="U260" s="75"/>
      <c r="V260" s="75"/>
      <c r="W260" s="75"/>
      <c r="X260" s="75"/>
      <c r="Y260" s="75"/>
      <c r="Z260" s="75"/>
      <c r="AA260" s="75"/>
      <c r="AB260" s="75"/>
    </row>
    <row r="261">
      <c r="A261" s="93">
        <v>264.0</v>
      </c>
      <c r="B261" s="93" t="s">
        <v>3121</v>
      </c>
      <c r="C261" s="93" t="s">
        <v>3126</v>
      </c>
      <c r="D261" s="93" t="str">
        <f t="shared" si="1"/>
        <v>Srujan</v>
      </c>
      <c r="E261" s="93" t="s">
        <v>3127</v>
      </c>
      <c r="F261" s="73" t="s">
        <v>1973</v>
      </c>
      <c r="G261" s="73" t="s">
        <v>22</v>
      </c>
      <c r="H261" s="73">
        <v>2022.0</v>
      </c>
      <c r="I261" s="75" t="str">
        <f t="shared" si="2"/>
        <v>264TQPRT2022</v>
      </c>
      <c r="J261" s="54" t="s">
        <v>1974</v>
      </c>
      <c r="K261" s="5" t="s">
        <v>24</v>
      </c>
      <c r="L261" s="73" t="s">
        <v>3128</v>
      </c>
      <c r="M261" s="76" t="s">
        <v>3129</v>
      </c>
      <c r="N261" s="77" t="str">
        <f>HYPERLINK("https://drive.google.com/file/d/1svG6pW-JP2eQPqlHfAKSQwEmWsziCrMh/view?usp=drivesdk","264TQPRT2022")</f>
        <v>264TQPRT2022</v>
      </c>
      <c r="O261" s="73" t="s">
        <v>3125</v>
      </c>
      <c r="Q261" s="75"/>
      <c r="R261" s="75"/>
      <c r="S261" s="75"/>
      <c r="T261" s="75"/>
      <c r="U261" s="75"/>
      <c r="V261" s="75"/>
      <c r="W261" s="75"/>
      <c r="X261" s="75"/>
      <c r="Y261" s="75"/>
      <c r="Z261" s="75"/>
      <c r="AA261" s="75"/>
      <c r="AB261" s="75"/>
    </row>
    <row r="262">
      <c r="A262" s="93">
        <v>265.0</v>
      </c>
      <c r="B262" s="93" t="s">
        <v>3130</v>
      </c>
      <c r="C262" s="93" t="s">
        <v>3131</v>
      </c>
      <c r="D262" s="93" t="str">
        <f t="shared" si="1"/>
        <v>Lakshmi Agarwal</v>
      </c>
      <c r="E262" s="93" t="s">
        <v>3132</v>
      </c>
      <c r="F262" s="73" t="s">
        <v>1973</v>
      </c>
      <c r="G262" s="73" t="s">
        <v>22</v>
      </c>
      <c r="H262" s="73">
        <v>2022.0</v>
      </c>
      <c r="I262" s="75" t="str">
        <f t="shared" si="2"/>
        <v>265TQPRT2022</v>
      </c>
      <c r="J262" s="54" t="s">
        <v>1974</v>
      </c>
      <c r="K262" s="5" t="s">
        <v>24</v>
      </c>
      <c r="L262" s="73" t="s">
        <v>3133</v>
      </c>
      <c r="M262" s="76" t="s">
        <v>3134</v>
      </c>
      <c r="N262" s="77" t="str">
        <f>HYPERLINK("https://drive.google.com/file/d/1DEGxMGYfleoyEC6LfZQGo4adQZF93iRl/view?usp=drivesdk","265TQPRT2022")</f>
        <v>265TQPRT2022</v>
      </c>
      <c r="O262" s="73" t="s">
        <v>3125</v>
      </c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  <c r="AB262" s="75"/>
    </row>
    <row r="263">
      <c r="A263" s="93">
        <v>266.0</v>
      </c>
      <c r="B263" s="93" t="s">
        <v>3130</v>
      </c>
      <c r="C263" s="93" t="s">
        <v>3135</v>
      </c>
      <c r="D263" s="93" t="str">
        <f t="shared" si="1"/>
        <v>Aliasger</v>
      </c>
      <c r="E263" s="93" t="s">
        <v>3136</v>
      </c>
      <c r="F263" s="73" t="s">
        <v>1973</v>
      </c>
      <c r="G263" s="73" t="s">
        <v>22</v>
      </c>
      <c r="H263" s="73">
        <v>2022.0</v>
      </c>
      <c r="I263" s="75" t="str">
        <f t="shared" si="2"/>
        <v>266TQPRT2022</v>
      </c>
      <c r="J263" s="54" t="s">
        <v>1974</v>
      </c>
      <c r="K263" s="5" t="s">
        <v>24</v>
      </c>
      <c r="L263" s="73" t="s">
        <v>3137</v>
      </c>
      <c r="M263" s="76" t="s">
        <v>3138</v>
      </c>
      <c r="N263" s="77" t="str">
        <f>HYPERLINK("https://drive.google.com/file/d/11B5C3qxLokFNqRhmSDo5cSf5Mok82e11/view?usp=drivesdk","266TQPRT2022")</f>
        <v>266TQPRT2022</v>
      </c>
      <c r="O263" s="73" t="s">
        <v>3125</v>
      </c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  <c r="AB263" s="75"/>
    </row>
    <row r="264">
      <c r="A264" s="93">
        <v>267.0</v>
      </c>
      <c r="B264" s="93" t="s">
        <v>3139</v>
      </c>
      <c r="C264" s="93" t="s">
        <v>3140</v>
      </c>
      <c r="D264" s="93" t="str">
        <f t="shared" si="1"/>
        <v>Sagar Jha</v>
      </c>
      <c r="E264" s="93" t="s">
        <v>3141</v>
      </c>
      <c r="F264" s="73" t="s">
        <v>1973</v>
      </c>
      <c r="G264" s="73" t="s">
        <v>22</v>
      </c>
      <c r="H264" s="73">
        <v>2022.0</v>
      </c>
      <c r="I264" s="75" t="str">
        <f t="shared" si="2"/>
        <v>267TQPRT2022</v>
      </c>
      <c r="J264" s="54" t="s">
        <v>1974</v>
      </c>
      <c r="K264" s="5" t="s">
        <v>24</v>
      </c>
      <c r="L264" s="73" t="s">
        <v>3142</v>
      </c>
      <c r="M264" s="76" t="s">
        <v>3143</v>
      </c>
      <c r="N264" s="77" t="str">
        <f>HYPERLINK("https://drive.google.com/file/d/1CtjTtIHIlmUwH_QM3pY2wu5HgzpLVzCw/view?usp=drivesdk","267TQPRT2022")</f>
        <v>267TQPRT2022</v>
      </c>
      <c r="O264" s="73" t="s">
        <v>3125</v>
      </c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</row>
    <row r="265">
      <c r="A265" s="93">
        <v>268.0</v>
      </c>
      <c r="B265" s="93" t="s">
        <v>3139</v>
      </c>
      <c r="C265" s="93" t="s">
        <v>3144</v>
      </c>
      <c r="D265" s="93" t="str">
        <f t="shared" si="1"/>
        <v>Lokesh</v>
      </c>
      <c r="E265" s="93" t="s">
        <v>3145</v>
      </c>
      <c r="F265" s="73" t="s">
        <v>1973</v>
      </c>
      <c r="G265" s="73" t="s">
        <v>22</v>
      </c>
      <c r="H265" s="73">
        <v>2022.0</v>
      </c>
      <c r="I265" s="75" t="str">
        <f t="shared" si="2"/>
        <v>268TQPRT2022</v>
      </c>
      <c r="J265" s="54" t="s">
        <v>1974</v>
      </c>
      <c r="K265" s="5" t="s">
        <v>24</v>
      </c>
      <c r="L265" s="73" t="s">
        <v>3146</v>
      </c>
      <c r="M265" s="76" t="s">
        <v>3147</v>
      </c>
      <c r="N265" s="77" t="str">
        <f>HYPERLINK("https://drive.google.com/file/d/1JEzZ2OzVeMGbwMASq8WBrjpVTUQUs9_l/view?usp=drivesdk","268TQPRT2022")</f>
        <v>268TQPRT2022</v>
      </c>
      <c r="O265" s="73" t="s">
        <v>3148</v>
      </c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  <c r="AB265" s="75"/>
    </row>
    <row r="266">
      <c r="A266" s="93">
        <v>269.0</v>
      </c>
      <c r="B266" s="93" t="s">
        <v>3149</v>
      </c>
      <c r="C266" s="93" t="s">
        <v>3150</v>
      </c>
      <c r="D266" s="93" t="str">
        <f t="shared" si="1"/>
        <v>Gokul.G</v>
      </c>
      <c r="E266" s="93" t="s">
        <v>3151</v>
      </c>
      <c r="F266" s="73" t="s">
        <v>1973</v>
      </c>
      <c r="G266" s="73" t="s">
        <v>22</v>
      </c>
      <c r="H266" s="73">
        <v>2022.0</v>
      </c>
      <c r="I266" s="75" t="str">
        <f t="shared" si="2"/>
        <v>269TQPRT2022</v>
      </c>
      <c r="J266" s="54" t="s">
        <v>1974</v>
      </c>
      <c r="K266" s="5" t="s">
        <v>24</v>
      </c>
      <c r="L266" s="73" t="s">
        <v>3152</v>
      </c>
      <c r="M266" s="76" t="s">
        <v>3153</v>
      </c>
      <c r="N266" s="77" t="str">
        <f>HYPERLINK("https://drive.google.com/file/d/1MWG0a9qCtXB9J0cJuPTaBBH8qYuZuIui/view?usp=drivesdk","269TQPRT2022")</f>
        <v>269TQPRT2022</v>
      </c>
      <c r="O266" s="73" t="s">
        <v>3148</v>
      </c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</row>
    <row r="267">
      <c r="A267" s="93">
        <v>270.0</v>
      </c>
      <c r="B267" s="93" t="s">
        <v>3149</v>
      </c>
      <c r="C267" s="93" t="s">
        <v>3154</v>
      </c>
      <c r="D267" s="93" t="str">
        <f t="shared" si="1"/>
        <v>Shrithika Pravin</v>
      </c>
      <c r="E267" s="93" t="s">
        <v>3155</v>
      </c>
      <c r="F267" s="73" t="s">
        <v>1973</v>
      </c>
      <c r="G267" s="73" t="s">
        <v>22</v>
      </c>
      <c r="H267" s="73">
        <v>2022.0</v>
      </c>
      <c r="I267" s="75" t="str">
        <f t="shared" si="2"/>
        <v>270TQPRT2022</v>
      </c>
      <c r="J267" s="54" t="s">
        <v>1974</v>
      </c>
      <c r="K267" s="5" t="s">
        <v>24</v>
      </c>
      <c r="L267" s="73" t="s">
        <v>3156</v>
      </c>
      <c r="M267" s="76" t="s">
        <v>3157</v>
      </c>
      <c r="N267" s="77" t="str">
        <f>HYPERLINK("https://drive.google.com/file/d/17_kcAPS94X7BYYI77zQdHl-zl4IcGaQX/view?usp=drivesdk","270TQPRT2022")</f>
        <v>270TQPRT2022</v>
      </c>
      <c r="O267" s="73" t="s">
        <v>3148</v>
      </c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</row>
    <row r="268">
      <c r="A268" s="93">
        <v>271.0</v>
      </c>
      <c r="B268" s="93" t="s">
        <v>3158</v>
      </c>
      <c r="C268" s="93" t="s">
        <v>3159</v>
      </c>
      <c r="D268" s="93" t="str">
        <f t="shared" si="1"/>
        <v>Keerthivasan S</v>
      </c>
      <c r="E268" s="93" t="s">
        <v>3160</v>
      </c>
      <c r="F268" s="73" t="s">
        <v>1973</v>
      </c>
      <c r="G268" s="73" t="s">
        <v>22</v>
      </c>
      <c r="H268" s="73">
        <v>2022.0</v>
      </c>
      <c r="I268" s="75" t="str">
        <f t="shared" si="2"/>
        <v>271TQPRT2022</v>
      </c>
      <c r="J268" s="54" t="s">
        <v>1974</v>
      </c>
      <c r="K268" s="5" t="s">
        <v>24</v>
      </c>
      <c r="L268" s="73" t="s">
        <v>3161</v>
      </c>
      <c r="M268" s="76" t="s">
        <v>3162</v>
      </c>
      <c r="N268" s="77" t="str">
        <f>HYPERLINK("https://drive.google.com/file/d/1T3lH6v5Oc7nGOECLIpCaM7tPXfsumqg4/view?usp=drivesdk","271TQPRT2022")</f>
        <v>271TQPRT2022</v>
      </c>
      <c r="O268" s="73" t="s">
        <v>3148</v>
      </c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  <c r="AB268" s="75"/>
    </row>
    <row r="269">
      <c r="A269" s="93">
        <v>272.0</v>
      </c>
      <c r="B269" s="93" t="s">
        <v>3158</v>
      </c>
      <c r="C269" s="93" t="s">
        <v>3163</v>
      </c>
      <c r="D269" s="93" t="str">
        <f t="shared" si="1"/>
        <v>Jagadees R</v>
      </c>
      <c r="E269" s="93" t="s">
        <v>3164</v>
      </c>
      <c r="F269" s="73" t="s">
        <v>1973</v>
      </c>
      <c r="G269" s="73" t="s">
        <v>22</v>
      </c>
      <c r="H269" s="73">
        <v>2022.0</v>
      </c>
      <c r="I269" s="75" t="str">
        <f t="shared" si="2"/>
        <v>272TQPRT2022</v>
      </c>
      <c r="J269" s="54" t="s">
        <v>1974</v>
      </c>
      <c r="K269" s="5" t="s">
        <v>24</v>
      </c>
      <c r="L269" s="73" t="s">
        <v>3165</v>
      </c>
      <c r="M269" s="76" t="s">
        <v>3166</v>
      </c>
      <c r="N269" s="77" t="str">
        <f>HYPERLINK("https://drive.google.com/file/d/19rd661vd_mfOhGriXKXsbCTDq64b3FRt/view?usp=drivesdk","272TQPRT2022")</f>
        <v>272TQPRT2022</v>
      </c>
      <c r="O269" s="73" t="s">
        <v>3148</v>
      </c>
      <c r="Q269" s="75"/>
      <c r="R269" s="75"/>
      <c r="S269" s="75"/>
      <c r="T269" s="75"/>
      <c r="U269" s="75"/>
      <c r="V269" s="75"/>
      <c r="W269" s="75"/>
      <c r="X269" s="75"/>
      <c r="Y269" s="75"/>
      <c r="Z269" s="75"/>
      <c r="AA269" s="75"/>
      <c r="AB269" s="75"/>
    </row>
    <row r="270">
      <c r="A270" s="93">
        <v>273.0</v>
      </c>
      <c r="B270" s="93" t="s">
        <v>3167</v>
      </c>
      <c r="C270" s="93" t="s">
        <v>3168</v>
      </c>
      <c r="D270" s="93" t="str">
        <f t="shared" si="1"/>
        <v>Varun</v>
      </c>
      <c r="E270" s="93" t="s">
        <v>3169</v>
      </c>
      <c r="F270" s="73" t="s">
        <v>1973</v>
      </c>
      <c r="G270" s="73" t="s">
        <v>22</v>
      </c>
      <c r="H270" s="73">
        <v>2022.0</v>
      </c>
      <c r="I270" s="75" t="str">
        <f t="shared" si="2"/>
        <v>273TQPRT2022</v>
      </c>
      <c r="J270" s="54" t="s">
        <v>1974</v>
      </c>
      <c r="K270" s="5" t="s">
        <v>24</v>
      </c>
      <c r="L270" s="73" t="s">
        <v>3170</v>
      </c>
      <c r="M270" s="76" t="s">
        <v>3171</v>
      </c>
      <c r="N270" s="77" t="str">
        <f>HYPERLINK("https://drive.google.com/file/d/1QsIMaqjoUod1uJwVzpfF3PsQwi1xHiVr/view?usp=drivesdk","273TQPRT2022")</f>
        <v>273TQPRT2022</v>
      </c>
      <c r="O270" s="73" t="s">
        <v>3148</v>
      </c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  <c r="AB270" s="75"/>
    </row>
    <row r="271">
      <c r="A271" s="93">
        <v>274.0</v>
      </c>
      <c r="B271" s="93" t="s">
        <v>3167</v>
      </c>
      <c r="C271" s="93" t="s">
        <v>3172</v>
      </c>
      <c r="D271" s="93" t="str">
        <f t="shared" si="1"/>
        <v>Sanjeev</v>
      </c>
      <c r="E271" s="93" t="s">
        <v>3173</v>
      </c>
      <c r="F271" s="73" t="s">
        <v>1973</v>
      </c>
      <c r="G271" s="73" t="s">
        <v>22</v>
      </c>
      <c r="H271" s="73">
        <v>2022.0</v>
      </c>
      <c r="I271" s="75" t="str">
        <f t="shared" si="2"/>
        <v>274TQPRT2022</v>
      </c>
      <c r="J271" s="54" t="s">
        <v>1974</v>
      </c>
      <c r="K271" s="5" t="s">
        <v>24</v>
      </c>
      <c r="L271" s="73" t="s">
        <v>3174</v>
      </c>
      <c r="M271" s="76" t="s">
        <v>3175</v>
      </c>
      <c r="N271" s="77" t="str">
        <f>HYPERLINK("https://drive.google.com/file/d/1egyyRW04_Tg6TzcO80z1I2lQoPWurT2e/view?usp=drivesdk","274TQPRT2022")</f>
        <v>274TQPRT2022</v>
      </c>
      <c r="O271" s="73" t="s">
        <v>3176</v>
      </c>
      <c r="Q271" s="75"/>
      <c r="R271" s="75"/>
      <c r="S271" s="75"/>
      <c r="T271" s="75"/>
      <c r="U271" s="75"/>
      <c r="V271" s="75"/>
      <c r="W271" s="75"/>
      <c r="X271" s="75"/>
      <c r="Y271" s="75"/>
      <c r="Z271" s="75"/>
      <c r="AA271" s="75"/>
      <c r="AB271" s="75"/>
    </row>
    <row r="272">
      <c r="A272" s="93">
        <v>275.0</v>
      </c>
      <c r="B272" s="93" t="s">
        <v>3177</v>
      </c>
      <c r="C272" s="93" t="s">
        <v>3178</v>
      </c>
      <c r="D272" s="93" t="str">
        <f t="shared" si="1"/>
        <v>Sathish Vikraman M Snsct-Civil</v>
      </c>
      <c r="E272" s="93" t="s">
        <v>3179</v>
      </c>
      <c r="F272" s="73" t="s">
        <v>1973</v>
      </c>
      <c r="G272" s="73" t="s">
        <v>22</v>
      </c>
      <c r="H272" s="73">
        <v>2022.0</v>
      </c>
      <c r="I272" s="75" t="str">
        <f t="shared" si="2"/>
        <v>275TQPRT2022</v>
      </c>
      <c r="J272" s="54" t="s">
        <v>1974</v>
      </c>
      <c r="K272" s="5" t="s">
        <v>24</v>
      </c>
      <c r="L272" s="73" t="s">
        <v>3180</v>
      </c>
      <c r="M272" s="76" t="s">
        <v>3181</v>
      </c>
      <c r="N272" s="77" t="str">
        <f>HYPERLINK("https://drive.google.com/file/d/1ljMoGZNCO1ONDyZtVG6hoPOr7PeUugbq/view?usp=drivesdk","275TQPRT2022")</f>
        <v>275TQPRT2022</v>
      </c>
      <c r="O272" s="73" t="s">
        <v>3176</v>
      </c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  <c r="AB272" s="75"/>
    </row>
    <row r="273">
      <c r="A273" s="93">
        <v>276.0</v>
      </c>
      <c r="B273" s="93" t="s">
        <v>3177</v>
      </c>
      <c r="C273" s="93" t="s">
        <v>3182</v>
      </c>
      <c r="D273" s="93" t="str">
        <f t="shared" si="1"/>
        <v>S Gowsik Rajan</v>
      </c>
      <c r="E273" s="93" t="s">
        <v>3183</v>
      </c>
      <c r="F273" s="73" t="s">
        <v>1973</v>
      </c>
      <c r="G273" s="73" t="s">
        <v>22</v>
      </c>
      <c r="H273" s="73">
        <v>2022.0</v>
      </c>
      <c r="I273" s="75" t="str">
        <f t="shared" si="2"/>
        <v>276TQPRT2022</v>
      </c>
      <c r="J273" s="54" t="s">
        <v>1974</v>
      </c>
      <c r="K273" s="5" t="s">
        <v>24</v>
      </c>
      <c r="L273" s="73" t="s">
        <v>3184</v>
      </c>
      <c r="M273" s="76" t="s">
        <v>3185</v>
      </c>
      <c r="N273" s="77" t="str">
        <f>HYPERLINK("https://drive.google.com/file/d/18O1S8X_QOrhU2l5isykQuspmsPgklMlw/view?usp=drivesdk","276TQPRT2022")</f>
        <v>276TQPRT2022</v>
      </c>
      <c r="O273" s="73" t="s">
        <v>3176</v>
      </c>
      <c r="Q273" s="75"/>
      <c r="R273" s="75"/>
      <c r="S273" s="75"/>
      <c r="T273" s="75"/>
      <c r="U273" s="75"/>
      <c r="V273" s="75"/>
      <c r="W273" s="75"/>
      <c r="X273" s="75"/>
      <c r="Y273" s="75"/>
      <c r="Z273" s="75"/>
      <c r="AA273" s="75"/>
      <c r="AB273" s="75"/>
    </row>
    <row r="274">
      <c r="A274" s="93">
        <v>277.0</v>
      </c>
      <c r="B274" s="93" t="s">
        <v>3186</v>
      </c>
      <c r="C274" s="93" t="s">
        <v>3187</v>
      </c>
      <c r="D274" s="93" t="str">
        <f t="shared" si="1"/>
        <v>Mohammed Thalha A</v>
      </c>
      <c r="E274" s="93" t="s">
        <v>3188</v>
      </c>
      <c r="F274" s="73" t="s">
        <v>1973</v>
      </c>
      <c r="G274" s="73" t="s">
        <v>22</v>
      </c>
      <c r="H274" s="73">
        <v>2022.0</v>
      </c>
      <c r="I274" s="75" t="str">
        <f t="shared" si="2"/>
        <v>277TQPRT2022</v>
      </c>
      <c r="J274" s="54" t="s">
        <v>1974</v>
      </c>
      <c r="K274" s="5" t="s">
        <v>24</v>
      </c>
      <c r="L274" s="73" t="s">
        <v>3189</v>
      </c>
      <c r="M274" s="76" t="s">
        <v>3190</v>
      </c>
      <c r="N274" s="77" t="str">
        <f>HYPERLINK("https://drive.google.com/file/d/1ZqWQTYnf0jPZWw9bxmSScPs8qciM4vWV/view?usp=drivesdk","277TQPRT2022")</f>
        <v>277TQPRT2022</v>
      </c>
      <c r="O274" s="73" t="s">
        <v>3176</v>
      </c>
      <c r="Q274" s="75"/>
      <c r="R274" s="75"/>
      <c r="S274" s="75"/>
      <c r="T274" s="75"/>
      <c r="U274" s="75"/>
      <c r="V274" s="75"/>
      <c r="W274" s="75"/>
      <c r="X274" s="75"/>
      <c r="Y274" s="75"/>
      <c r="Z274" s="75"/>
      <c r="AA274" s="75"/>
      <c r="AB274" s="75"/>
    </row>
    <row r="275">
      <c r="A275" s="93">
        <v>278.0</v>
      </c>
      <c r="B275" s="93" t="s">
        <v>3186</v>
      </c>
      <c r="C275" s="93" t="s">
        <v>3191</v>
      </c>
      <c r="D275" s="93" t="str">
        <f t="shared" si="1"/>
        <v>Mohamed Ashraf</v>
      </c>
      <c r="E275" s="93" t="s">
        <v>3192</v>
      </c>
      <c r="F275" s="73" t="s">
        <v>1973</v>
      </c>
      <c r="G275" s="73" t="s">
        <v>22</v>
      </c>
      <c r="H275" s="73">
        <v>2022.0</v>
      </c>
      <c r="I275" s="75" t="str">
        <f t="shared" si="2"/>
        <v>278TQPRT2022</v>
      </c>
      <c r="J275" s="54" t="s">
        <v>1974</v>
      </c>
      <c r="K275" s="5" t="s">
        <v>24</v>
      </c>
      <c r="L275" s="73" t="s">
        <v>3193</v>
      </c>
      <c r="M275" s="76" t="s">
        <v>3194</v>
      </c>
      <c r="N275" s="77" t="str">
        <f>HYPERLINK("https://drive.google.com/file/d/1IACaR5AXMMfyZP3gCNQLNKvewnqpsqu4/view?usp=drivesdk","278TQPRT2022")</f>
        <v>278TQPRT2022</v>
      </c>
      <c r="O275" s="73" t="s">
        <v>3176</v>
      </c>
      <c r="Q275" s="75"/>
      <c r="R275" s="75"/>
      <c r="S275" s="75"/>
      <c r="T275" s="75"/>
      <c r="U275" s="75"/>
      <c r="V275" s="75"/>
      <c r="W275" s="75"/>
      <c r="X275" s="75"/>
      <c r="Y275" s="75"/>
      <c r="Z275" s="75"/>
      <c r="AA275" s="75"/>
      <c r="AB275" s="75"/>
    </row>
    <row r="276">
      <c r="A276" s="93">
        <v>279.0</v>
      </c>
      <c r="B276" s="93" t="s">
        <v>3195</v>
      </c>
      <c r="C276" s="93" t="s">
        <v>3196</v>
      </c>
      <c r="D276" s="93" t="str">
        <f t="shared" si="1"/>
        <v>Arun A</v>
      </c>
      <c r="E276" s="93" t="s">
        <v>3197</v>
      </c>
      <c r="F276" s="73" t="s">
        <v>1973</v>
      </c>
      <c r="G276" s="73" t="s">
        <v>22</v>
      </c>
      <c r="H276" s="73">
        <v>2022.0</v>
      </c>
      <c r="I276" s="75" t="str">
        <f t="shared" si="2"/>
        <v>279TQPRT2022</v>
      </c>
      <c r="J276" s="54" t="s">
        <v>1974</v>
      </c>
      <c r="K276" s="5" t="s">
        <v>24</v>
      </c>
      <c r="L276" s="73" t="s">
        <v>3198</v>
      </c>
      <c r="M276" s="76" t="s">
        <v>3199</v>
      </c>
      <c r="N276" s="77" t="str">
        <f>HYPERLINK("https://drive.google.com/file/d/1kr3Dps-xU7B321sMI7jkul6nGuTgOgDq/view?usp=drivesdk","279TQPRT2022")</f>
        <v>279TQPRT2022</v>
      </c>
      <c r="O276" s="73" t="s">
        <v>3176</v>
      </c>
      <c r="Q276" s="75"/>
      <c r="R276" s="75"/>
      <c r="S276" s="75"/>
      <c r="T276" s="75"/>
      <c r="U276" s="75"/>
      <c r="V276" s="75"/>
      <c r="W276" s="75"/>
      <c r="X276" s="75"/>
      <c r="Y276" s="75"/>
      <c r="Z276" s="75"/>
      <c r="AA276" s="75"/>
      <c r="AB276" s="75"/>
    </row>
    <row r="277">
      <c r="A277" s="93">
        <v>280.0</v>
      </c>
      <c r="B277" s="93" t="s">
        <v>3195</v>
      </c>
      <c r="C277" s="93" t="s">
        <v>3200</v>
      </c>
      <c r="D277" s="93" t="str">
        <f t="shared" si="1"/>
        <v>Amarnath</v>
      </c>
      <c r="E277" s="93" t="s">
        <v>3201</v>
      </c>
      <c r="F277" s="73" t="s">
        <v>1973</v>
      </c>
      <c r="G277" s="73" t="s">
        <v>22</v>
      </c>
      <c r="H277" s="73">
        <v>2022.0</v>
      </c>
      <c r="I277" s="75" t="str">
        <f t="shared" si="2"/>
        <v>280TQPRT2022</v>
      </c>
      <c r="J277" s="54" t="s">
        <v>1974</v>
      </c>
      <c r="K277" s="5" t="s">
        <v>24</v>
      </c>
      <c r="L277" s="73" t="s">
        <v>3202</v>
      </c>
      <c r="M277" s="76" t="s">
        <v>3203</v>
      </c>
      <c r="N277" s="77" t="str">
        <f>HYPERLINK("https://drive.google.com/file/d/15ltUzIZy0lpJmzCkHCj0T3LUA2VNPsu-/view?usp=drivesdk","280TQPRT2022")</f>
        <v>280TQPRT2022</v>
      </c>
      <c r="O277" s="73" t="s">
        <v>3176</v>
      </c>
      <c r="Q277" s="75"/>
      <c r="R277" s="75"/>
      <c r="S277" s="75"/>
      <c r="T277" s="75"/>
      <c r="U277" s="75"/>
      <c r="V277" s="75"/>
      <c r="W277" s="75"/>
      <c r="X277" s="75"/>
      <c r="Y277" s="75"/>
      <c r="Z277" s="75"/>
      <c r="AA277" s="75"/>
      <c r="AB277" s="75"/>
    </row>
    <row r="278">
      <c r="A278" s="93">
        <v>281.0</v>
      </c>
      <c r="B278" s="93" t="s">
        <v>3204</v>
      </c>
      <c r="C278" s="93" t="s">
        <v>3205</v>
      </c>
      <c r="D278" s="93" t="str">
        <f t="shared" si="1"/>
        <v>Ramkubair T</v>
      </c>
      <c r="E278" s="93" t="s">
        <v>3206</v>
      </c>
      <c r="F278" s="73" t="s">
        <v>1973</v>
      </c>
      <c r="G278" s="73" t="s">
        <v>22</v>
      </c>
      <c r="H278" s="73">
        <v>2022.0</v>
      </c>
      <c r="I278" s="75" t="str">
        <f t="shared" si="2"/>
        <v>281TQPRT2022</v>
      </c>
      <c r="J278" s="54" t="s">
        <v>1974</v>
      </c>
      <c r="K278" s="5" t="s">
        <v>24</v>
      </c>
      <c r="L278" s="73" t="s">
        <v>3207</v>
      </c>
      <c r="M278" s="76" t="s">
        <v>3208</v>
      </c>
      <c r="N278" s="77" t="str">
        <f>HYPERLINK("https://drive.google.com/file/d/16XrWjHy0jAnzK3Fzqc-0327YmfSHROAN/view?usp=drivesdk","281TQPRT2022")</f>
        <v>281TQPRT2022</v>
      </c>
      <c r="O278" s="73" t="s">
        <v>3209</v>
      </c>
      <c r="Q278" s="75"/>
      <c r="R278" s="75"/>
      <c r="S278" s="75"/>
      <c r="T278" s="75"/>
      <c r="U278" s="75"/>
      <c r="V278" s="75"/>
      <c r="W278" s="75"/>
      <c r="X278" s="75"/>
      <c r="Y278" s="75"/>
      <c r="Z278" s="75"/>
      <c r="AA278" s="75"/>
      <c r="AB278" s="75"/>
    </row>
    <row r="279">
      <c r="A279" s="93">
        <v>282.0</v>
      </c>
      <c r="B279" s="93" t="s">
        <v>3204</v>
      </c>
      <c r="C279" s="93" t="s">
        <v>3210</v>
      </c>
      <c r="D279" s="93" t="str">
        <f t="shared" si="1"/>
        <v>Karthi S</v>
      </c>
      <c r="E279" s="93" t="s">
        <v>3211</v>
      </c>
      <c r="F279" s="73" t="s">
        <v>1973</v>
      </c>
      <c r="G279" s="73" t="s">
        <v>22</v>
      </c>
      <c r="H279" s="73">
        <v>2022.0</v>
      </c>
      <c r="I279" s="75" t="str">
        <f t="shared" si="2"/>
        <v>282TQPRT2022</v>
      </c>
      <c r="J279" s="54" t="s">
        <v>1974</v>
      </c>
      <c r="K279" s="5" t="s">
        <v>24</v>
      </c>
      <c r="L279" s="73" t="s">
        <v>3212</v>
      </c>
      <c r="M279" s="76" t="s">
        <v>3213</v>
      </c>
      <c r="N279" s="77" t="str">
        <f>HYPERLINK("https://drive.google.com/file/d/1kMkBtkGvCCPoOdqg7TcMRVIWru4nOVA1/view?usp=drivesdk","282TQPRT2022")</f>
        <v>282TQPRT2022</v>
      </c>
      <c r="O279" s="73" t="s">
        <v>3209</v>
      </c>
      <c r="Q279" s="75"/>
      <c r="R279" s="75"/>
      <c r="S279" s="75"/>
      <c r="T279" s="75"/>
      <c r="U279" s="75"/>
      <c r="V279" s="75"/>
      <c r="W279" s="75"/>
      <c r="X279" s="75"/>
      <c r="Y279" s="75"/>
      <c r="Z279" s="75"/>
      <c r="AA279" s="75"/>
      <c r="AB279" s="75"/>
    </row>
    <row r="280">
      <c r="A280" s="93">
        <v>283.0</v>
      </c>
      <c r="B280" s="93" t="s">
        <v>3214</v>
      </c>
      <c r="C280" s="93" t="s">
        <v>3215</v>
      </c>
      <c r="D280" s="93" t="str">
        <f t="shared" si="1"/>
        <v>Ritvik Sharma</v>
      </c>
      <c r="E280" s="93" t="s">
        <v>3216</v>
      </c>
      <c r="F280" s="73" t="s">
        <v>1973</v>
      </c>
      <c r="G280" s="73" t="s">
        <v>22</v>
      </c>
      <c r="H280" s="73">
        <v>2022.0</v>
      </c>
      <c r="I280" s="75" t="str">
        <f t="shared" si="2"/>
        <v>283TQPRT2022</v>
      </c>
      <c r="J280" s="54" t="s">
        <v>1974</v>
      </c>
      <c r="K280" s="5" t="s">
        <v>24</v>
      </c>
      <c r="L280" s="73" t="s">
        <v>3217</v>
      </c>
      <c r="M280" s="76" t="s">
        <v>3218</v>
      </c>
      <c r="N280" s="77" t="str">
        <f>HYPERLINK("https://drive.google.com/file/d/11iNgJPYTUPK1otMviGsEikjmgwMDKuJs/view?usp=drivesdk","283TQPRT2022")</f>
        <v>283TQPRT2022</v>
      </c>
      <c r="O280" s="73" t="s">
        <v>3209</v>
      </c>
      <c r="Q280" s="75"/>
      <c r="R280" s="75"/>
      <c r="S280" s="75"/>
      <c r="T280" s="75"/>
      <c r="U280" s="75"/>
      <c r="V280" s="75"/>
      <c r="W280" s="75"/>
      <c r="X280" s="75"/>
      <c r="Y280" s="75"/>
      <c r="Z280" s="75"/>
      <c r="AA280" s="75"/>
      <c r="AB280" s="75"/>
    </row>
    <row r="281">
      <c r="A281" s="93">
        <v>284.0</v>
      </c>
      <c r="B281" s="93" t="s">
        <v>3214</v>
      </c>
      <c r="C281" s="93" t="s">
        <v>3219</v>
      </c>
      <c r="D281" s="93" t="str">
        <f t="shared" si="1"/>
        <v>Kartik Grover</v>
      </c>
      <c r="E281" s="93" t="s">
        <v>3220</v>
      </c>
      <c r="F281" s="73" t="s">
        <v>1973</v>
      </c>
      <c r="G281" s="73" t="s">
        <v>22</v>
      </c>
      <c r="H281" s="73">
        <v>2022.0</v>
      </c>
      <c r="I281" s="75" t="str">
        <f t="shared" si="2"/>
        <v>284TQPRT2022</v>
      </c>
      <c r="J281" s="54" t="s">
        <v>1974</v>
      </c>
      <c r="K281" s="5" t="s">
        <v>24</v>
      </c>
      <c r="L281" s="73" t="s">
        <v>3221</v>
      </c>
      <c r="M281" s="76" t="s">
        <v>3222</v>
      </c>
      <c r="N281" s="77" t="str">
        <f>HYPERLINK("https://drive.google.com/file/d/1BPPugOgncfwNWYMh1MMdNAzij_dEHa9a/view?usp=drivesdk","284TQPRT2022")</f>
        <v>284TQPRT2022</v>
      </c>
      <c r="O281" s="73" t="s">
        <v>3209</v>
      </c>
      <c r="Q281" s="75"/>
      <c r="R281" s="75"/>
      <c r="S281" s="75"/>
      <c r="T281" s="75"/>
      <c r="U281" s="75"/>
      <c r="V281" s="75"/>
      <c r="W281" s="75"/>
      <c r="X281" s="75"/>
      <c r="Y281" s="75"/>
      <c r="Z281" s="75"/>
      <c r="AA281" s="75"/>
      <c r="AB281" s="75"/>
    </row>
    <row r="282">
      <c r="A282" s="93">
        <v>285.0</v>
      </c>
      <c r="B282" s="93" t="s">
        <v>3223</v>
      </c>
      <c r="C282" s="93" t="s">
        <v>3224</v>
      </c>
      <c r="D282" s="93" t="str">
        <f t="shared" si="1"/>
        <v>Kathirvel T Snsct-Civil</v>
      </c>
      <c r="E282" s="93" t="s">
        <v>3225</v>
      </c>
      <c r="F282" s="73" t="s">
        <v>1973</v>
      </c>
      <c r="G282" s="73" t="s">
        <v>22</v>
      </c>
      <c r="H282" s="73">
        <v>2022.0</v>
      </c>
      <c r="I282" s="75" t="str">
        <f t="shared" si="2"/>
        <v>285TQPRT2022</v>
      </c>
      <c r="J282" s="54" t="s">
        <v>1974</v>
      </c>
      <c r="K282" s="5" t="s">
        <v>24</v>
      </c>
      <c r="L282" s="73" t="s">
        <v>3226</v>
      </c>
      <c r="M282" s="76" t="s">
        <v>3227</v>
      </c>
      <c r="N282" s="77" t="str">
        <f>HYPERLINK("https://drive.google.com/file/d/1yARwtiLC0KTIcTqytFq-wy8dPeEQ6HLp/view?usp=drivesdk","285TQPRT2022")</f>
        <v>285TQPRT2022</v>
      </c>
      <c r="O282" s="73" t="s">
        <v>3209</v>
      </c>
      <c r="Q282" s="75"/>
      <c r="R282" s="75"/>
      <c r="S282" s="75"/>
      <c r="T282" s="75"/>
      <c r="U282" s="75"/>
      <c r="V282" s="75"/>
      <c r="W282" s="75"/>
      <c r="X282" s="75"/>
      <c r="Y282" s="75"/>
      <c r="Z282" s="75"/>
      <c r="AA282" s="75"/>
      <c r="AB282" s="75"/>
    </row>
    <row r="283">
      <c r="A283" s="93">
        <v>286.0</v>
      </c>
      <c r="B283" s="93" t="s">
        <v>3223</v>
      </c>
      <c r="C283" s="93" t="s">
        <v>3228</v>
      </c>
      <c r="D283" s="93" t="str">
        <f t="shared" si="1"/>
        <v>Santhosh</v>
      </c>
      <c r="E283" s="93" t="s">
        <v>3229</v>
      </c>
      <c r="F283" s="73" t="s">
        <v>1973</v>
      </c>
      <c r="G283" s="73" t="s">
        <v>22</v>
      </c>
      <c r="H283" s="73">
        <v>2022.0</v>
      </c>
      <c r="I283" s="75" t="str">
        <f t="shared" si="2"/>
        <v>286TQPRT2022</v>
      </c>
      <c r="J283" s="54" t="s">
        <v>1974</v>
      </c>
      <c r="K283" s="5" t="s">
        <v>24</v>
      </c>
      <c r="L283" s="73" t="s">
        <v>3230</v>
      </c>
      <c r="M283" s="76" t="s">
        <v>3231</v>
      </c>
      <c r="N283" s="77" t="str">
        <f>HYPERLINK("https://drive.google.com/file/d/156Z3Tm5oM4PXJy9wWD73gdsqbbdi_aJw/view?usp=drivesdk","286TQPRT2022")</f>
        <v>286TQPRT2022</v>
      </c>
      <c r="O283" s="73" t="s">
        <v>3209</v>
      </c>
      <c r="Q283" s="75"/>
      <c r="R283" s="75"/>
      <c r="S283" s="75"/>
      <c r="T283" s="75"/>
      <c r="U283" s="75"/>
      <c r="V283" s="75"/>
      <c r="W283" s="75"/>
      <c r="X283" s="75"/>
      <c r="Y283" s="75"/>
      <c r="Z283" s="75"/>
      <c r="AA283" s="75"/>
      <c r="AB283" s="75"/>
    </row>
    <row r="284">
      <c r="A284" s="93">
        <v>287.0</v>
      </c>
      <c r="B284" s="93" t="s">
        <v>3232</v>
      </c>
      <c r="C284" s="93" t="s">
        <v>3233</v>
      </c>
      <c r="D284" s="93" t="str">
        <f t="shared" si="1"/>
        <v>Udayakumar S B Snsct-Civil</v>
      </c>
      <c r="E284" s="93" t="s">
        <v>3234</v>
      </c>
      <c r="F284" s="73" t="s">
        <v>1973</v>
      </c>
      <c r="G284" s="73" t="s">
        <v>22</v>
      </c>
      <c r="H284" s="73">
        <v>2022.0</v>
      </c>
      <c r="I284" s="75" t="str">
        <f t="shared" si="2"/>
        <v>287TQPRT2022</v>
      </c>
      <c r="J284" s="54" t="s">
        <v>1974</v>
      </c>
      <c r="K284" s="5" t="s">
        <v>24</v>
      </c>
      <c r="L284" s="73" t="s">
        <v>3235</v>
      </c>
      <c r="M284" s="76" t="s">
        <v>3236</v>
      </c>
      <c r="N284" s="77" t="str">
        <f>HYPERLINK("https://drive.google.com/file/d/1z3UmyMHyXa9weWjXNQYTHH4Q88UHUBbM/view?usp=drivesdk","287TQPRT2022")</f>
        <v>287TQPRT2022</v>
      </c>
      <c r="O284" s="73" t="s">
        <v>3237</v>
      </c>
      <c r="Q284" s="75"/>
      <c r="R284" s="75"/>
      <c r="S284" s="75"/>
      <c r="T284" s="75"/>
      <c r="U284" s="75"/>
      <c r="V284" s="75"/>
      <c r="W284" s="75"/>
      <c r="X284" s="75"/>
      <c r="Y284" s="75"/>
      <c r="Z284" s="75"/>
      <c r="AA284" s="75"/>
      <c r="AB284" s="75"/>
    </row>
    <row r="285">
      <c r="A285" s="93">
        <v>288.0</v>
      </c>
      <c r="B285" s="93" t="s">
        <v>3232</v>
      </c>
      <c r="C285" s="93" t="s">
        <v>3238</v>
      </c>
      <c r="D285" s="93" t="str">
        <f t="shared" si="1"/>
        <v>Dinesh. S</v>
      </c>
      <c r="E285" s="93" t="s">
        <v>3239</v>
      </c>
      <c r="F285" s="73" t="s">
        <v>1973</v>
      </c>
      <c r="G285" s="73" t="s">
        <v>22</v>
      </c>
      <c r="H285" s="73">
        <v>2022.0</v>
      </c>
      <c r="I285" s="75" t="str">
        <f t="shared" si="2"/>
        <v>288TQPRT2022</v>
      </c>
      <c r="J285" s="54" t="s">
        <v>1974</v>
      </c>
      <c r="K285" s="5" t="s">
        <v>24</v>
      </c>
      <c r="L285" s="73" t="s">
        <v>3240</v>
      </c>
      <c r="M285" s="76" t="s">
        <v>3241</v>
      </c>
      <c r="N285" s="77" t="str">
        <f>HYPERLINK("https://drive.google.com/file/d/1sE_Pb5lh6MSH9CKhn8fOu9Iyps-6abeU/view?usp=drivesdk","288TQPRT2022")</f>
        <v>288TQPRT2022</v>
      </c>
      <c r="O285" s="73" t="s">
        <v>3237</v>
      </c>
      <c r="Q285" s="75"/>
      <c r="R285" s="75"/>
      <c r="S285" s="75"/>
      <c r="T285" s="75"/>
      <c r="U285" s="75"/>
      <c r="V285" s="75"/>
      <c r="W285" s="75"/>
      <c r="X285" s="75"/>
      <c r="Y285" s="75"/>
      <c r="Z285" s="75"/>
      <c r="AA285" s="75"/>
      <c r="AB285" s="75"/>
    </row>
    <row r="286">
      <c r="A286" s="93">
        <v>289.0</v>
      </c>
      <c r="B286" s="93" t="s">
        <v>3242</v>
      </c>
      <c r="C286" s="93" t="s">
        <v>3243</v>
      </c>
      <c r="D286" s="93" t="str">
        <f t="shared" si="1"/>
        <v>Aravind M</v>
      </c>
      <c r="E286" s="93" t="s">
        <v>3244</v>
      </c>
      <c r="F286" s="73" t="s">
        <v>1973</v>
      </c>
      <c r="G286" s="73" t="s">
        <v>22</v>
      </c>
      <c r="H286" s="73">
        <v>2022.0</v>
      </c>
      <c r="I286" s="75" t="str">
        <f t="shared" si="2"/>
        <v>289TQPRT2022</v>
      </c>
      <c r="J286" s="54" t="s">
        <v>1974</v>
      </c>
      <c r="K286" s="5" t="s">
        <v>24</v>
      </c>
      <c r="L286" s="73" t="s">
        <v>3245</v>
      </c>
      <c r="M286" s="76" t="s">
        <v>3246</v>
      </c>
      <c r="N286" s="77" t="str">
        <f>HYPERLINK("https://drive.google.com/file/d/1fnxZmqly9uo-6D5Tq7VBpcr-BgU3xLjP/view?usp=drivesdk","289TQPRT2022")</f>
        <v>289TQPRT2022</v>
      </c>
      <c r="O286" s="73" t="s">
        <v>3237</v>
      </c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  <c r="AB286" s="75"/>
    </row>
    <row r="287">
      <c r="A287" s="93">
        <v>290.0</v>
      </c>
      <c r="B287" s="93" t="s">
        <v>3242</v>
      </c>
      <c r="C287" s="93" t="s">
        <v>3247</v>
      </c>
      <c r="D287" s="93" t="str">
        <f t="shared" si="1"/>
        <v>Vishnu Kumar .Ar B</v>
      </c>
      <c r="E287" s="93" t="s">
        <v>3248</v>
      </c>
      <c r="F287" s="73" t="s">
        <v>1973</v>
      </c>
      <c r="G287" s="73" t="s">
        <v>22</v>
      </c>
      <c r="H287" s="73">
        <v>2022.0</v>
      </c>
      <c r="I287" s="75" t="str">
        <f t="shared" si="2"/>
        <v>290TQPRT2022</v>
      </c>
      <c r="J287" s="54" t="s">
        <v>1974</v>
      </c>
      <c r="K287" s="5" t="s">
        <v>24</v>
      </c>
      <c r="L287" s="73" t="s">
        <v>3249</v>
      </c>
      <c r="M287" s="76" t="s">
        <v>3250</v>
      </c>
      <c r="N287" s="77" t="str">
        <f>HYPERLINK("https://drive.google.com/file/d/1Xf-J_4YcHdLxlz6dK6NWuuMcjCtJ9lsw/view?usp=drivesdk","290TQPRT2022")</f>
        <v>290TQPRT2022</v>
      </c>
      <c r="O287" s="73" t="s">
        <v>3237</v>
      </c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75"/>
      <c r="AB287" s="75"/>
    </row>
    <row r="288">
      <c r="A288" s="93">
        <v>291.0</v>
      </c>
      <c r="B288" s="93" t="s">
        <v>3251</v>
      </c>
      <c r="C288" s="93" t="s">
        <v>3252</v>
      </c>
      <c r="D288" s="93" t="str">
        <f t="shared" si="1"/>
        <v>Krishnaraj V</v>
      </c>
      <c r="E288" s="93" t="s">
        <v>3253</v>
      </c>
      <c r="F288" s="73" t="s">
        <v>1973</v>
      </c>
      <c r="G288" s="73" t="s">
        <v>22</v>
      </c>
      <c r="H288" s="73">
        <v>2022.0</v>
      </c>
      <c r="I288" s="75" t="str">
        <f t="shared" si="2"/>
        <v>291TQPRT2022</v>
      </c>
      <c r="J288" s="54" t="s">
        <v>1974</v>
      </c>
      <c r="K288" s="5" t="s">
        <v>24</v>
      </c>
      <c r="L288" s="73" t="s">
        <v>3254</v>
      </c>
      <c r="M288" s="76" t="s">
        <v>3255</v>
      </c>
      <c r="N288" s="77" t="str">
        <f>HYPERLINK("https://drive.google.com/file/d/1iepGVsPAI_lrkOfsCbR8zmhgga2X59F9/view?usp=drivesdk","291TQPRT2022")</f>
        <v>291TQPRT2022</v>
      </c>
      <c r="O288" s="73" t="s">
        <v>3237</v>
      </c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75"/>
      <c r="AB288" s="75"/>
    </row>
    <row r="289">
      <c r="A289" s="93">
        <v>292.0</v>
      </c>
      <c r="B289" s="93" t="s">
        <v>3251</v>
      </c>
      <c r="C289" s="93" t="s">
        <v>3256</v>
      </c>
      <c r="D289" s="93" t="str">
        <f t="shared" si="1"/>
        <v>Kamalesh.V</v>
      </c>
      <c r="E289" s="93" t="s">
        <v>3257</v>
      </c>
      <c r="F289" s="73" t="s">
        <v>1973</v>
      </c>
      <c r="G289" s="73" t="s">
        <v>22</v>
      </c>
      <c r="H289" s="73">
        <v>2022.0</v>
      </c>
      <c r="I289" s="75" t="str">
        <f t="shared" si="2"/>
        <v>292TQPRT2022</v>
      </c>
      <c r="J289" s="54" t="s">
        <v>1974</v>
      </c>
      <c r="K289" s="5" t="s">
        <v>24</v>
      </c>
      <c r="L289" s="73" t="s">
        <v>3258</v>
      </c>
      <c r="M289" s="76" t="s">
        <v>3259</v>
      </c>
      <c r="N289" s="77" t="str">
        <f>HYPERLINK("https://drive.google.com/file/d/1oCwBzjyz8eTJ2Tb8JkNyQGDxuGEX5Vsc/view?usp=drivesdk","292TQPRT2022")</f>
        <v>292TQPRT2022</v>
      </c>
      <c r="O289" s="73" t="s">
        <v>3237</v>
      </c>
      <c r="Q289" s="75"/>
      <c r="R289" s="75"/>
      <c r="S289" s="75"/>
      <c r="T289" s="75"/>
      <c r="U289" s="75"/>
      <c r="V289" s="75"/>
      <c r="W289" s="75"/>
      <c r="X289" s="75"/>
      <c r="Y289" s="75"/>
      <c r="Z289" s="75"/>
      <c r="AA289" s="75"/>
      <c r="AB289" s="75"/>
    </row>
    <row r="290">
      <c r="A290" s="93">
        <v>293.0</v>
      </c>
      <c r="B290" s="93" t="s">
        <v>3260</v>
      </c>
      <c r="C290" s="93" t="s">
        <v>3261</v>
      </c>
      <c r="D290" s="93" t="str">
        <f t="shared" si="1"/>
        <v>Arish Pandi</v>
      </c>
      <c r="E290" s="93" t="s">
        <v>3262</v>
      </c>
      <c r="F290" s="73" t="s">
        <v>1973</v>
      </c>
      <c r="G290" s="73" t="s">
        <v>22</v>
      </c>
      <c r="H290" s="73">
        <v>2022.0</v>
      </c>
      <c r="I290" s="75" t="str">
        <f t="shared" si="2"/>
        <v>293TQPRT2022</v>
      </c>
      <c r="J290" s="54" t="s">
        <v>1974</v>
      </c>
      <c r="K290" s="5" t="s">
        <v>24</v>
      </c>
      <c r="L290" s="73" t="s">
        <v>3263</v>
      </c>
      <c r="M290" s="76" t="s">
        <v>3264</v>
      </c>
      <c r="N290" s="77" t="str">
        <f>HYPERLINK("https://drive.google.com/file/d/1C6q1J4Wumhsaa6vQY9WiRC7PofR3hDBZ/view?usp=drivesdk","293TQPRT2022")</f>
        <v>293TQPRT2022</v>
      </c>
      <c r="O290" s="73" t="s">
        <v>3265</v>
      </c>
      <c r="Q290" s="75"/>
      <c r="R290" s="75"/>
      <c r="S290" s="75"/>
      <c r="T290" s="75"/>
      <c r="U290" s="75"/>
      <c r="V290" s="75"/>
      <c r="W290" s="75"/>
      <c r="X290" s="75"/>
      <c r="Y290" s="75"/>
      <c r="Z290" s="75"/>
      <c r="AA290" s="75"/>
      <c r="AB290" s="75"/>
    </row>
    <row r="291">
      <c r="A291" s="93">
        <v>294.0</v>
      </c>
      <c r="B291" s="93" t="s">
        <v>3260</v>
      </c>
      <c r="C291" s="93" t="s">
        <v>3266</v>
      </c>
      <c r="D291" s="93" t="str">
        <f t="shared" si="1"/>
        <v>Kavin R</v>
      </c>
      <c r="E291" s="93" t="s">
        <v>3267</v>
      </c>
      <c r="F291" s="73" t="s">
        <v>1973</v>
      </c>
      <c r="G291" s="73" t="s">
        <v>22</v>
      </c>
      <c r="H291" s="73">
        <v>2022.0</v>
      </c>
      <c r="I291" s="75" t="str">
        <f t="shared" si="2"/>
        <v>294TQPRT2022</v>
      </c>
      <c r="J291" s="54" t="s">
        <v>1974</v>
      </c>
      <c r="K291" s="5" t="s">
        <v>24</v>
      </c>
      <c r="L291" s="73" t="s">
        <v>3268</v>
      </c>
      <c r="M291" s="76" t="s">
        <v>3269</v>
      </c>
      <c r="N291" s="77" t="str">
        <f>HYPERLINK("https://drive.google.com/file/d/1_NLdykbCFmYHlJ_mBq3B6gzswkECsTh5/view?usp=drivesdk","294TQPRT2022")</f>
        <v>294TQPRT2022</v>
      </c>
      <c r="O291" s="73" t="s">
        <v>3265</v>
      </c>
      <c r="Q291" s="75"/>
      <c r="R291" s="75"/>
      <c r="S291" s="75"/>
      <c r="T291" s="75"/>
      <c r="U291" s="75"/>
      <c r="V291" s="75"/>
      <c r="W291" s="75"/>
      <c r="X291" s="75"/>
      <c r="Y291" s="75"/>
      <c r="Z291" s="75"/>
      <c r="AA291" s="75"/>
      <c r="AB291" s="75"/>
    </row>
    <row r="292">
      <c r="A292" s="93">
        <v>295.0</v>
      </c>
      <c r="B292" s="93" t="s">
        <v>3270</v>
      </c>
      <c r="C292" s="93" t="s">
        <v>3271</v>
      </c>
      <c r="D292" s="93" t="str">
        <f t="shared" si="1"/>
        <v>19Ce027 Venkateshprasathk</v>
      </c>
      <c r="E292" s="93" t="s">
        <v>3272</v>
      </c>
      <c r="F292" s="73" t="s">
        <v>1973</v>
      </c>
      <c r="G292" s="73" t="s">
        <v>22</v>
      </c>
      <c r="H292" s="73">
        <v>2022.0</v>
      </c>
      <c r="I292" s="75" t="str">
        <f t="shared" si="2"/>
        <v>295TQPRT2022</v>
      </c>
      <c r="J292" s="54" t="s">
        <v>1974</v>
      </c>
      <c r="K292" s="5" t="s">
        <v>24</v>
      </c>
      <c r="L292" s="73" t="s">
        <v>3273</v>
      </c>
      <c r="M292" s="76" t="s">
        <v>3274</v>
      </c>
      <c r="N292" s="77" t="str">
        <f>HYPERLINK("https://drive.google.com/file/d/1SzNYpFijY1-eHIFXqgfLxPUJzPkH6EKz/view?usp=drivesdk","295TQPRT2022")</f>
        <v>295TQPRT2022</v>
      </c>
      <c r="O292" s="73" t="s">
        <v>3265</v>
      </c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  <c r="AB292" s="75"/>
    </row>
    <row r="293">
      <c r="A293" s="93">
        <v>296.0</v>
      </c>
      <c r="B293" s="93" t="s">
        <v>3270</v>
      </c>
      <c r="C293" s="93" t="s">
        <v>3275</v>
      </c>
      <c r="D293" s="93" t="str">
        <f t="shared" si="1"/>
        <v>Thoufiq</v>
      </c>
      <c r="E293" s="93" t="s">
        <v>3276</v>
      </c>
      <c r="F293" s="73" t="s">
        <v>1973</v>
      </c>
      <c r="G293" s="73" t="s">
        <v>22</v>
      </c>
      <c r="H293" s="73">
        <v>2022.0</v>
      </c>
      <c r="I293" s="75" t="str">
        <f t="shared" si="2"/>
        <v>296TQPRT2022</v>
      </c>
      <c r="J293" s="54" t="s">
        <v>1974</v>
      </c>
      <c r="K293" s="5" t="s">
        <v>24</v>
      </c>
      <c r="L293" s="73" t="s">
        <v>3277</v>
      </c>
      <c r="M293" s="76" t="s">
        <v>3278</v>
      </c>
      <c r="N293" s="77" t="str">
        <f>HYPERLINK("https://drive.google.com/file/d/1P-aDP50xG4DcVKLPxv1YOuVNxi-ycHTH/view?usp=drivesdk","296TQPRT2022")</f>
        <v>296TQPRT2022</v>
      </c>
      <c r="O293" s="73" t="s">
        <v>3265</v>
      </c>
      <c r="Q293" s="75"/>
      <c r="R293" s="75"/>
      <c r="S293" s="75"/>
      <c r="T293" s="75"/>
      <c r="U293" s="75"/>
      <c r="V293" s="75"/>
      <c r="W293" s="75"/>
      <c r="X293" s="75"/>
      <c r="Y293" s="75"/>
      <c r="Z293" s="75"/>
      <c r="AA293" s="75"/>
      <c r="AB293" s="75"/>
    </row>
    <row r="294">
      <c r="A294" s="93">
        <v>297.0</v>
      </c>
      <c r="B294" s="93" t="s">
        <v>3279</v>
      </c>
      <c r="C294" s="93" t="s">
        <v>3280</v>
      </c>
      <c r="D294" s="93" t="str">
        <f t="shared" si="1"/>
        <v>Surya Prakash R Snsct-Civil</v>
      </c>
      <c r="E294" s="93" t="s">
        <v>3281</v>
      </c>
      <c r="F294" s="73" t="s">
        <v>1973</v>
      </c>
      <c r="G294" s="73" t="s">
        <v>22</v>
      </c>
      <c r="H294" s="73">
        <v>2022.0</v>
      </c>
      <c r="I294" s="75" t="str">
        <f t="shared" si="2"/>
        <v>297TQPRT2022</v>
      </c>
      <c r="J294" s="54" t="s">
        <v>1974</v>
      </c>
      <c r="K294" s="5" t="s">
        <v>24</v>
      </c>
      <c r="L294" s="73" t="s">
        <v>3282</v>
      </c>
      <c r="M294" s="76" t="s">
        <v>3283</v>
      </c>
      <c r="N294" s="77" t="str">
        <f>HYPERLINK("https://drive.google.com/file/d/1mCIVib1mrnafEiiWH6nTRL-HYX3tqBM_/view?usp=drivesdk","297TQPRT2022")</f>
        <v>297TQPRT2022</v>
      </c>
      <c r="O294" s="73" t="s">
        <v>3265</v>
      </c>
      <c r="Q294" s="75"/>
      <c r="R294" s="75"/>
      <c r="S294" s="75"/>
      <c r="T294" s="75"/>
      <c r="U294" s="75"/>
      <c r="V294" s="75"/>
      <c r="W294" s="75"/>
      <c r="X294" s="75"/>
      <c r="Y294" s="75"/>
      <c r="Z294" s="75"/>
      <c r="AA294" s="75"/>
      <c r="AB294" s="75"/>
    </row>
    <row r="295">
      <c r="A295" s="93">
        <v>298.0</v>
      </c>
      <c r="B295" s="93" t="s">
        <v>3279</v>
      </c>
      <c r="C295" s="93" t="s">
        <v>3284</v>
      </c>
      <c r="D295" s="93" t="str">
        <f t="shared" si="1"/>
        <v>Anish.A</v>
      </c>
      <c r="E295" s="93" t="s">
        <v>3285</v>
      </c>
      <c r="F295" s="73" t="s">
        <v>1973</v>
      </c>
      <c r="G295" s="73" t="s">
        <v>22</v>
      </c>
      <c r="H295" s="73">
        <v>2022.0</v>
      </c>
      <c r="I295" s="75" t="str">
        <f t="shared" si="2"/>
        <v>298TQPRT2022</v>
      </c>
      <c r="J295" s="54" t="s">
        <v>1974</v>
      </c>
      <c r="K295" s="5" t="s">
        <v>24</v>
      </c>
      <c r="L295" s="73" t="s">
        <v>3286</v>
      </c>
      <c r="M295" s="76" t="s">
        <v>3287</v>
      </c>
      <c r="N295" s="77" t="str">
        <f>HYPERLINK("https://drive.google.com/file/d/1tUia-miq2GB1U0yycKoh_JbwNbCu8D2x/view?usp=drivesdk","298TQPRT2022")</f>
        <v>298TQPRT2022</v>
      </c>
      <c r="O295" s="73" t="s">
        <v>3265</v>
      </c>
      <c r="Q295" s="75"/>
      <c r="R295" s="75"/>
      <c r="S295" s="75"/>
      <c r="T295" s="75"/>
      <c r="U295" s="75"/>
      <c r="V295" s="75"/>
      <c r="W295" s="75"/>
      <c r="X295" s="75"/>
      <c r="Y295" s="75"/>
      <c r="Z295" s="75"/>
      <c r="AA295" s="75"/>
      <c r="AB295" s="75"/>
    </row>
    <row r="296">
      <c r="A296" s="93">
        <v>299.0</v>
      </c>
      <c r="B296" s="93" t="s">
        <v>3288</v>
      </c>
      <c r="C296" s="93" t="s">
        <v>3289</v>
      </c>
      <c r="D296" s="93" t="str">
        <f t="shared" si="1"/>
        <v>Amutheswaran S</v>
      </c>
      <c r="E296" s="93" t="s">
        <v>3290</v>
      </c>
      <c r="F296" s="73" t="s">
        <v>1973</v>
      </c>
      <c r="G296" s="73" t="s">
        <v>22</v>
      </c>
      <c r="H296" s="73">
        <v>2022.0</v>
      </c>
      <c r="I296" s="75" t="str">
        <f t="shared" si="2"/>
        <v>299TQPRT2022</v>
      </c>
      <c r="J296" s="54" t="s">
        <v>1974</v>
      </c>
      <c r="K296" s="5" t="s">
        <v>24</v>
      </c>
      <c r="L296" s="73" t="s">
        <v>3291</v>
      </c>
      <c r="M296" s="76" t="s">
        <v>3292</v>
      </c>
      <c r="N296" s="77" t="str">
        <f>HYPERLINK("https://drive.google.com/file/d/1FsfBQPKP1tQ5b9YcGrKm6XnvOLbH9NbL/view?usp=drivesdk","299TQPRT2022")</f>
        <v>299TQPRT2022</v>
      </c>
      <c r="O296" s="73" t="s">
        <v>3293</v>
      </c>
      <c r="Q296" s="75"/>
      <c r="R296" s="75"/>
      <c r="S296" s="75"/>
      <c r="T296" s="75"/>
      <c r="U296" s="75"/>
      <c r="V296" s="75"/>
      <c r="W296" s="75"/>
      <c r="X296" s="75"/>
      <c r="Y296" s="75"/>
      <c r="Z296" s="75"/>
      <c r="AA296" s="75"/>
      <c r="AB296" s="75"/>
    </row>
    <row r="297">
      <c r="A297" s="93">
        <v>300.0</v>
      </c>
      <c r="B297" s="93" t="s">
        <v>3288</v>
      </c>
      <c r="C297" s="93" t="s">
        <v>3294</v>
      </c>
      <c r="D297" s="93" t="str">
        <f t="shared" si="1"/>
        <v>Praveen Kumar</v>
      </c>
      <c r="E297" s="93" t="s">
        <v>3295</v>
      </c>
      <c r="F297" s="73" t="s">
        <v>1973</v>
      </c>
      <c r="G297" s="73" t="s">
        <v>22</v>
      </c>
      <c r="H297" s="73">
        <v>2022.0</v>
      </c>
      <c r="I297" s="75" t="str">
        <f t="shared" si="2"/>
        <v>300TQPRT2022</v>
      </c>
      <c r="J297" s="54" t="s">
        <v>1974</v>
      </c>
      <c r="K297" s="5" t="s">
        <v>24</v>
      </c>
      <c r="L297" s="73" t="s">
        <v>3296</v>
      </c>
      <c r="M297" s="76" t="s">
        <v>3297</v>
      </c>
      <c r="N297" s="77" t="str">
        <f>HYPERLINK("https://drive.google.com/file/d/1wDJi3JAqtW23St44olwFy50RwlIRZ00u/view?usp=drivesdk","300TQPRT2022")</f>
        <v>300TQPRT2022</v>
      </c>
      <c r="O297" s="73" t="s">
        <v>3293</v>
      </c>
      <c r="Q297" s="75"/>
      <c r="R297" s="75"/>
      <c r="S297" s="75"/>
      <c r="T297" s="75"/>
      <c r="U297" s="75"/>
      <c r="V297" s="75"/>
      <c r="W297" s="75"/>
      <c r="X297" s="75"/>
      <c r="Y297" s="75"/>
      <c r="Z297" s="75"/>
      <c r="AA297" s="75"/>
      <c r="AB297" s="75"/>
    </row>
    <row r="298">
      <c r="A298" s="93">
        <v>301.0</v>
      </c>
      <c r="B298" s="93" t="s">
        <v>3298</v>
      </c>
      <c r="C298" s="93" t="s">
        <v>3299</v>
      </c>
      <c r="D298" s="93" t="str">
        <f t="shared" si="1"/>
        <v>Murugan V Snsct-Civil</v>
      </c>
      <c r="E298" s="93" t="s">
        <v>3300</v>
      </c>
      <c r="F298" s="73" t="s">
        <v>1973</v>
      </c>
      <c r="G298" s="73" t="s">
        <v>22</v>
      </c>
      <c r="H298" s="73">
        <v>2022.0</v>
      </c>
      <c r="I298" s="75" t="str">
        <f t="shared" si="2"/>
        <v>301TQPRT2022</v>
      </c>
      <c r="J298" s="54" t="s">
        <v>1974</v>
      </c>
      <c r="K298" s="5" t="s">
        <v>24</v>
      </c>
      <c r="L298" s="73" t="s">
        <v>3301</v>
      </c>
      <c r="M298" s="76" t="s">
        <v>3302</v>
      </c>
      <c r="N298" s="77" t="str">
        <f>HYPERLINK("https://drive.google.com/file/d/1keqlmb88Dvytw9St__LL3QITScDem5jt/view?usp=drivesdk","301TQPRT2022")</f>
        <v>301TQPRT2022</v>
      </c>
      <c r="O298" s="73" t="s">
        <v>3293</v>
      </c>
      <c r="Q298" s="75"/>
      <c r="R298" s="75"/>
      <c r="S298" s="75"/>
      <c r="T298" s="75"/>
      <c r="U298" s="75"/>
      <c r="V298" s="75"/>
      <c r="W298" s="75"/>
      <c r="X298" s="75"/>
      <c r="Y298" s="75"/>
      <c r="Z298" s="75"/>
      <c r="AA298" s="75"/>
      <c r="AB298" s="75"/>
    </row>
    <row r="299">
      <c r="A299" s="93">
        <v>302.0</v>
      </c>
      <c r="B299" s="93" t="s">
        <v>3298</v>
      </c>
      <c r="C299" s="93" t="s">
        <v>3303</v>
      </c>
      <c r="D299" s="93" t="str">
        <f t="shared" si="1"/>
        <v>Kamalesh</v>
      </c>
      <c r="E299" s="93" t="s">
        <v>3304</v>
      </c>
      <c r="F299" s="73" t="s">
        <v>1973</v>
      </c>
      <c r="G299" s="73" t="s">
        <v>22</v>
      </c>
      <c r="H299" s="73">
        <v>2022.0</v>
      </c>
      <c r="I299" s="75" t="str">
        <f t="shared" si="2"/>
        <v>302TQPRT2022</v>
      </c>
      <c r="J299" s="54" t="s">
        <v>1974</v>
      </c>
      <c r="K299" s="5" t="s">
        <v>24</v>
      </c>
      <c r="L299" s="73" t="s">
        <v>3305</v>
      </c>
      <c r="M299" s="76" t="s">
        <v>3306</v>
      </c>
      <c r="N299" s="77" t="str">
        <f>HYPERLINK("https://drive.google.com/file/d/1fy83bU20rwKbGMXkKTGN3fZCuPGeL-2d/view?usp=drivesdk","302TQPRT2022")</f>
        <v>302TQPRT2022</v>
      </c>
      <c r="O299" s="73" t="s">
        <v>3293</v>
      </c>
      <c r="Q299" s="75"/>
      <c r="R299" s="75"/>
      <c r="S299" s="75"/>
      <c r="T299" s="75"/>
      <c r="U299" s="75"/>
      <c r="V299" s="75"/>
      <c r="W299" s="75"/>
      <c r="X299" s="75"/>
      <c r="Y299" s="75"/>
      <c r="Z299" s="75"/>
      <c r="AA299" s="75"/>
      <c r="AB299" s="75"/>
    </row>
    <row r="300">
      <c r="A300" s="93">
        <v>303.0</v>
      </c>
      <c r="B300" s="93" t="s">
        <v>3307</v>
      </c>
      <c r="C300" s="93" t="s">
        <v>3308</v>
      </c>
      <c r="D300" s="93" t="str">
        <f t="shared" si="1"/>
        <v>Jayasurya M Snsct-Civil</v>
      </c>
      <c r="E300" s="93" t="s">
        <v>3309</v>
      </c>
      <c r="F300" s="73" t="s">
        <v>1973</v>
      </c>
      <c r="G300" s="73" t="s">
        <v>22</v>
      </c>
      <c r="H300" s="73">
        <v>2022.0</v>
      </c>
      <c r="I300" s="75" t="str">
        <f t="shared" si="2"/>
        <v>303TQPRT2022</v>
      </c>
      <c r="J300" s="54" t="s">
        <v>1974</v>
      </c>
      <c r="K300" s="5" t="s">
        <v>24</v>
      </c>
      <c r="L300" s="73" t="s">
        <v>3310</v>
      </c>
      <c r="M300" s="76" t="s">
        <v>3311</v>
      </c>
      <c r="N300" s="77" t="str">
        <f>HYPERLINK("https://drive.google.com/file/d/14SEJhZ_nEDxfbZ6KBvohEpx-WW_x_-2U/view?usp=drivesdk","303TQPRT2022")</f>
        <v>303TQPRT2022</v>
      </c>
      <c r="O300" s="73" t="s">
        <v>3293</v>
      </c>
      <c r="Q300" s="75"/>
      <c r="R300" s="75"/>
      <c r="S300" s="75"/>
      <c r="T300" s="75"/>
      <c r="U300" s="75"/>
      <c r="V300" s="75"/>
      <c r="W300" s="75"/>
      <c r="X300" s="75"/>
      <c r="Y300" s="75"/>
      <c r="Z300" s="75"/>
      <c r="AA300" s="75"/>
      <c r="AB300" s="75"/>
    </row>
    <row r="301">
      <c r="A301" s="93">
        <v>304.0</v>
      </c>
      <c r="B301" s="93" t="s">
        <v>3307</v>
      </c>
      <c r="C301" s="93" t="s">
        <v>3312</v>
      </c>
      <c r="D301" s="93" t="str">
        <f t="shared" si="1"/>
        <v>Aravinth B</v>
      </c>
      <c r="E301" s="93" t="s">
        <v>3313</v>
      </c>
      <c r="F301" s="73" t="s">
        <v>1973</v>
      </c>
      <c r="G301" s="73" t="s">
        <v>22</v>
      </c>
      <c r="H301" s="73">
        <v>2022.0</v>
      </c>
      <c r="I301" s="75" t="str">
        <f t="shared" si="2"/>
        <v>304TQPRT2022</v>
      </c>
      <c r="J301" s="54" t="s">
        <v>1974</v>
      </c>
      <c r="K301" s="5" t="s">
        <v>24</v>
      </c>
      <c r="L301" s="73" t="s">
        <v>3314</v>
      </c>
      <c r="M301" s="76" t="s">
        <v>3315</v>
      </c>
      <c r="N301" s="77" t="str">
        <f>HYPERLINK("https://drive.google.com/file/d/1l27UlZ1XwlulyQo6GaBocpjLvZxK7S-x/view?usp=drivesdk","304TQPRT2022")</f>
        <v>304TQPRT2022</v>
      </c>
      <c r="O301" s="73" t="s">
        <v>3293</v>
      </c>
      <c r="Q301" s="75"/>
      <c r="R301" s="75"/>
      <c r="S301" s="75"/>
      <c r="T301" s="75"/>
      <c r="U301" s="75"/>
      <c r="V301" s="75"/>
      <c r="W301" s="75"/>
      <c r="X301" s="75"/>
      <c r="Y301" s="75"/>
      <c r="Z301" s="75"/>
      <c r="AA301" s="75"/>
      <c r="AB301" s="75"/>
    </row>
    <row r="302">
      <c r="A302" s="93">
        <v>305.0</v>
      </c>
      <c r="B302" s="93" t="s">
        <v>3316</v>
      </c>
      <c r="C302" s="93" t="s">
        <v>3317</v>
      </c>
      <c r="D302" s="93" t="str">
        <f t="shared" si="1"/>
        <v>Ashok Kumar.S</v>
      </c>
      <c r="E302" s="93" t="s">
        <v>3318</v>
      </c>
      <c r="F302" s="73" t="s">
        <v>1973</v>
      </c>
      <c r="G302" s="73" t="s">
        <v>22</v>
      </c>
      <c r="H302" s="73">
        <v>2022.0</v>
      </c>
      <c r="I302" s="75" t="str">
        <f t="shared" si="2"/>
        <v>305TQPRT2022</v>
      </c>
      <c r="J302" s="54" t="s">
        <v>1974</v>
      </c>
      <c r="K302" s="5" t="s">
        <v>24</v>
      </c>
      <c r="L302" s="73" t="s">
        <v>3319</v>
      </c>
      <c r="M302" s="76" t="s">
        <v>3320</v>
      </c>
      <c r="N302" s="77" t="str">
        <f>HYPERLINK("https://drive.google.com/file/d/1X_NjQuLnf52oUSyuvX5CDHXzF34DCsfV/view?usp=drivesdk","305TQPRT2022")</f>
        <v>305TQPRT2022</v>
      </c>
      <c r="O302" s="73" t="s">
        <v>3321</v>
      </c>
      <c r="Q302" s="75"/>
      <c r="R302" s="75"/>
      <c r="S302" s="75"/>
      <c r="T302" s="75"/>
      <c r="U302" s="75"/>
      <c r="V302" s="75"/>
      <c r="W302" s="75"/>
      <c r="X302" s="75"/>
      <c r="Y302" s="75"/>
      <c r="Z302" s="75"/>
      <c r="AA302" s="75"/>
      <c r="AB302" s="75"/>
    </row>
    <row r="303">
      <c r="A303" s="93">
        <v>306.0</v>
      </c>
      <c r="B303" s="93" t="s">
        <v>3316</v>
      </c>
      <c r="C303" s="93" t="s">
        <v>2758</v>
      </c>
      <c r="D303" s="93" t="str">
        <f t="shared" si="1"/>
        <v>Praveen Kumar</v>
      </c>
      <c r="E303" s="93" t="s">
        <v>3322</v>
      </c>
      <c r="F303" s="73" t="s">
        <v>1973</v>
      </c>
      <c r="G303" s="73" t="s">
        <v>22</v>
      </c>
      <c r="H303" s="73">
        <v>2022.0</v>
      </c>
      <c r="I303" s="75" t="str">
        <f t="shared" si="2"/>
        <v>306TQPRT2022</v>
      </c>
      <c r="J303" s="54" t="s">
        <v>1974</v>
      </c>
      <c r="K303" s="5" t="s">
        <v>24</v>
      </c>
      <c r="L303" s="73" t="s">
        <v>3323</v>
      </c>
      <c r="M303" s="76" t="s">
        <v>3324</v>
      </c>
      <c r="N303" s="77" t="str">
        <f>HYPERLINK("https://drive.google.com/file/d/12VeHne9YAM8D-LVYyhSj6QvgGwv_qivf/view?usp=drivesdk","306TQPRT2022")</f>
        <v>306TQPRT2022</v>
      </c>
      <c r="O303" s="73" t="s">
        <v>3321</v>
      </c>
      <c r="Q303" s="75"/>
      <c r="R303" s="75"/>
      <c r="S303" s="75"/>
      <c r="T303" s="75"/>
      <c r="U303" s="75"/>
      <c r="V303" s="75"/>
      <c r="W303" s="75"/>
      <c r="X303" s="75"/>
      <c r="Y303" s="75"/>
      <c r="Z303" s="75"/>
      <c r="AA303" s="75"/>
      <c r="AB303" s="75"/>
    </row>
    <row r="304">
      <c r="A304" s="93">
        <v>307.0</v>
      </c>
      <c r="B304" s="93" t="s">
        <v>3325</v>
      </c>
      <c r="C304" s="93" t="s">
        <v>3326</v>
      </c>
      <c r="D304" s="93" t="str">
        <f t="shared" si="1"/>
        <v>Jawahar A Snsct-Civil</v>
      </c>
      <c r="E304" s="93" t="s">
        <v>3327</v>
      </c>
      <c r="F304" s="73" t="s">
        <v>1973</v>
      </c>
      <c r="G304" s="73" t="s">
        <v>22</v>
      </c>
      <c r="H304" s="73">
        <v>2022.0</v>
      </c>
      <c r="I304" s="75" t="str">
        <f t="shared" si="2"/>
        <v>307TQPRT2022</v>
      </c>
      <c r="J304" s="54" t="s">
        <v>1974</v>
      </c>
      <c r="K304" s="5" t="s">
        <v>24</v>
      </c>
      <c r="L304" s="73" t="s">
        <v>3328</v>
      </c>
      <c r="M304" s="76" t="s">
        <v>3329</v>
      </c>
      <c r="N304" s="77" t="str">
        <f>HYPERLINK("https://drive.google.com/file/d/1GzE45TyIfuuTjh0WhUREo7N9Rj2ED_KO/view?usp=drivesdk","307TQPRT2022")</f>
        <v>307TQPRT2022</v>
      </c>
      <c r="O304" s="73" t="s">
        <v>3321</v>
      </c>
      <c r="Q304" s="75"/>
      <c r="R304" s="75"/>
      <c r="S304" s="75"/>
      <c r="T304" s="75"/>
      <c r="U304" s="75"/>
      <c r="V304" s="75"/>
      <c r="W304" s="75"/>
      <c r="X304" s="75"/>
      <c r="Y304" s="75"/>
      <c r="Z304" s="75"/>
      <c r="AA304" s="75"/>
      <c r="AB304" s="75"/>
    </row>
    <row r="305">
      <c r="A305" s="93">
        <v>308.0</v>
      </c>
      <c r="B305" s="93" t="s">
        <v>3325</v>
      </c>
      <c r="C305" s="93" t="s">
        <v>3330</v>
      </c>
      <c r="D305" s="93" t="str">
        <f t="shared" si="1"/>
        <v>Hari Prasath S</v>
      </c>
      <c r="E305" s="93" t="s">
        <v>3331</v>
      </c>
      <c r="F305" s="73" t="s">
        <v>1973</v>
      </c>
      <c r="G305" s="73" t="s">
        <v>22</v>
      </c>
      <c r="H305" s="73">
        <v>2022.0</v>
      </c>
      <c r="I305" s="75" t="str">
        <f t="shared" si="2"/>
        <v>308TQPRT2022</v>
      </c>
      <c r="J305" s="54" t="s">
        <v>1974</v>
      </c>
      <c r="K305" s="5" t="s">
        <v>24</v>
      </c>
      <c r="L305" s="73" t="s">
        <v>3332</v>
      </c>
      <c r="M305" s="76" t="s">
        <v>3333</v>
      </c>
      <c r="N305" s="77" t="str">
        <f>HYPERLINK("https://drive.google.com/file/d/1qP4lglpsMWYqXbyr7e8vDZfqygKyWLYX/view?usp=drivesdk","308TQPRT2022")</f>
        <v>308TQPRT2022</v>
      </c>
      <c r="O305" s="73" t="s">
        <v>3321</v>
      </c>
      <c r="Q305" s="75"/>
      <c r="R305" s="75"/>
      <c r="S305" s="75"/>
      <c r="T305" s="75"/>
      <c r="U305" s="75"/>
      <c r="V305" s="75"/>
      <c r="W305" s="75"/>
      <c r="X305" s="75"/>
      <c r="Y305" s="75"/>
      <c r="Z305" s="75"/>
      <c r="AA305" s="75"/>
      <c r="AB305" s="75"/>
    </row>
    <row r="306">
      <c r="A306" s="93">
        <v>309.0</v>
      </c>
      <c r="B306" s="93" t="s">
        <v>3334</v>
      </c>
      <c r="C306" s="93" t="s">
        <v>3335</v>
      </c>
      <c r="D306" s="93" t="str">
        <f t="shared" si="1"/>
        <v>Gowsiga P</v>
      </c>
      <c r="E306" s="93" t="s">
        <v>3336</v>
      </c>
      <c r="F306" s="73" t="s">
        <v>1973</v>
      </c>
      <c r="G306" s="73" t="s">
        <v>22</v>
      </c>
      <c r="H306" s="73">
        <v>2022.0</v>
      </c>
      <c r="I306" s="75" t="str">
        <f t="shared" si="2"/>
        <v>309TQPRT2022</v>
      </c>
      <c r="J306" s="54" t="s">
        <v>1974</v>
      </c>
      <c r="K306" s="5" t="s">
        <v>24</v>
      </c>
      <c r="L306" s="73" t="s">
        <v>3337</v>
      </c>
      <c r="M306" s="76" t="s">
        <v>3338</v>
      </c>
      <c r="N306" s="77" t="str">
        <f>HYPERLINK("https://drive.google.com/file/d/1-a6yZW5y3vtUwZv25Qsl4yTK62lySklT/view?usp=drivesdk","309TQPRT2022")</f>
        <v>309TQPRT2022</v>
      </c>
      <c r="O306" s="73" t="s">
        <v>3321</v>
      </c>
      <c r="Q306" s="75"/>
      <c r="R306" s="75"/>
      <c r="S306" s="75"/>
      <c r="T306" s="75"/>
      <c r="U306" s="75"/>
      <c r="V306" s="75"/>
      <c r="W306" s="75"/>
      <c r="X306" s="75"/>
      <c r="Y306" s="75"/>
      <c r="Z306" s="75"/>
      <c r="AA306" s="75"/>
      <c r="AB306" s="75"/>
    </row>
    <row r="307">
      <c r="A307" s="93">
        <v>310.0</v>
      </c>
      <c r="B307" s="93" t="s">
        <v>3334</v>
      </c>
      <c r="C307" s="93" t="s">
        <v>3339</v>
      </c>
      <c r="D307" s="93" t="str">
        <f t="shared" si="1"/>
        <v>Dhilshath Rahmania</v>
      </c>
      <c r="E307" s="93" t="s">
        <v>3340</v>
      </c>
      <c r="F307" s="73" t="s">
        <v>1973</v>
      </c>
      <c r="G307" s="73" t="s">
        <v>22</v>
      </c>
      <c r="H307" s="73">
        <v>2022.0</v>
      </c>
      <c r="I307" s="75" t="str">
        <f t="shared" si="2"/>
        <v>310TQPRT2022</v>
      </c>
      <c r="J307" s="54" t="s">
        <v>1974</v>
      </c>
      <c r="K307" s="5" t="s">
        <v>24</v>
      </c>
      <c r="L307" s="73" t="s">
        <v>3341</v>
      </c>
      <c r="M307" s="76" t="s">
        <v>3342</v>
      </c>
      <c r="N307" s="77" t="str">
        <f>HYPERLINK("https://drive.google.com/file/d/1moPyiysXNLyTs5_vjDtiPnAB9MxoQrZv/view?usp=drivesdk","310TQPRT2022")</f>
        <v>310TQPRT2022</v>
      </c>
      <c r="O307" s="73" t="s">
        <v>3321</v>
      </c>
      <c r="Q307" s="75"/>
      <c r="R307" s="75"/>
      <c r="S307" s="75"/>
      <c r="T307" s="75"/>
      <c r="U307" s="75"/>
      <c r="V307" s="75"/>
      <c r="W307" s="75"/>
      <c r="X307" s="75"/>
      <c r="Y307" s="75"/>
      <c r="Z307" s="75"/>
      <c r="AA307" s="75"/>
      <c r="AB307" s="75"/>
    </row>
    <row r="308">
      <c r="A308" s="93">
        <v>311.0</v>
      </c>
      <c r="B308" s="93" t="s">
        <v>3343</v>
      </c>
      <c r="C308" s="93" t="s">
        <v>3344</v>
      </c>
      <c r="D308" s="93" t="str">
        <f t="shared" si="1"/>
        <v>Urmila Devi</v>
      </c>
      <c r="E308" s="93" t="s">
        <v>3345</v>
      </c>
      <c r="F308" s="73" t="s">
        <v>1973</v>
      </c>
      <c r="G308" s="73" t="s">
        <v>22</v>
      </c>
      <c r="H308" s="73">
        <v>2022.0</v>
      </c>
      <c r="I308" s="75" t="str">
        <f t="shared" si="2"/>
        <v>311TQPRT2022</v>
      </c>
      <c r="J308" s="54" t="s">
        <v>1974</v>
      </c>
      <c r="K308" s="5" t="s">
        <v>24</v>
      </c>
      <c r="L308" s="73" t="s">
        <v>3346</v>
      </c>
      <c r="M308" s="76" t="s">
        <v>3347</v>
      </c>
      <c r="N308" s="77" t="str">
        <f>HYPERLINK("https://drive.google.com/file/d/1M1wTWMHopzUPLOBqIrGr8oKObW7XXm4w/view?usp=drivesdk","311TQPRT2022")</f>
        <v>311TQPRT2022</v>
      </c>
      <c r="O308" s="73" t="s">
        <v>3348</v>
      </c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  <c r="AB308" s="75"/>
    </row>
    <row r="309">
      <c r="A309" s="93">
        <v>312.0</v>
      </c>
      <c r="B309" s="93" t="s">
        <v>3343</v>
      </c>
      <c r="C309" s="93" t="s">
        <v>3349</v>
      </c>
      <c r="D309" s="93" t="str">
        <f t="shared" si="1"/>
        <v>Nandana P V</v>
      </c>
      <c r="E309" s="93" t="s">
        <v>3350</v>
      </c>
      <c r="F309" s="73" t="s">
        <v>1973</v>
      </c>
      <c r="G309" s="73" t="s">
        <v>22</v>
      </c>
      <c r="H309" s="73">
        <v>2022.0</v>
      </c>
      <c r="I309" s="75" t="str">
        <f t="shared" si="2"/>
        <v>312TQPRT2022</v>
      </c>
      <c r="J309" s="54" t="s">
        <v>1974</v>
      </c>
      <c r="K309" s="5" t="s">
        <v>24</v>
      </c>
      <c r="L309" s="73" t="s">
        <v>3351</v>
      </c>
      <c r="M309" s="76" t="s">
        <v>3352</v>
      </c>
      <c r="N309" s="77" t="str">
        <f>HYPERLINK("https://drive.google.com/file/d/1fvOYdYAPqBcnaHs4Ziqd2o_57JvJwwVt/view?usp=drivesdk","312TQPRT2022")</f>
        <v>312TQPRT2022</v>
      </c>
      <c r="O309" s="73" t="s">
        <v>3348</v>
      </c>
      <c r="Q309" s="75"/>
      <c r="R309" s="75"/>
      <c r="S309" s="75"/>
      <c r="T309" s="75"/>
      <c r="U309" s="75"/>
      <c r="V309" s="75"/>
      <c r="W309" s="75"/>
      <c r="X309" s="75"/>
      <c r="Y309" s="75"/>
      <c r="Z309" s="75"/>
      <c r="AA309" s="75"/>
      <c r="AB309" s="75"/>
    </row>
    <row r="310">
      <c r="A310" s="93">
        <v>313.0</v>
      </c>
      <c r="B310" s="93" t="s">
        <v>3353</v>
      </c>
      <c r="C310" s="93" t="s">
        <v>3354</v>
      </c>
      <c r="D310" s="93" t="str">
        <f t="shared" si="1"/>
        <v>Pulen Gab</v>
      </c>
      <c r="E310" s="93" t="s">
        <v>3355</v>
      </c>
      <c r="F310" s="73" t="s">
        <v>1973</v>
      </c>
      <c r="G310" s="73" t="s">
        <v>22</v>
      </c>
      <c r="H310" s="73">
        <v>2022.0</v>
      </c>
      <c r="I310" s="75" t="str">
        <f t="shared" si="2"/>
        <v>313TQPRT2022</v>
      </c>
      <c r="J310" s="54" t="s">
        <v>1974</v>
      </c>
      <c r="K310" s="5" t="s">
        <v>24</v>
      </c>
      <c r="L310" s="73" t="s">
        <v>3356</v>
      </c>
      <c r="M310" s="76" t="s">
        <v>3357</v>
      </c>
      <c r="N310" s="77" t="str">
        <f>HYPERLINK("https://drive.google.com/file/d/1jW3fwNWJPJPWvknjGuUPHAEyudOIqUA0/view?usp=drivesdk","313TQPRT2022")</f>
        <v>313TQPRT2022</v>
      </c>
      <c r="O310" s="73" t="s">
        <v>3348</v>
      </c>
      <c r="Q310" s="75"/>
      <c r="R310" s="75"/>
      <c r="S310" s="75"/>
      <c r="T310" s="75"/>
      <c r="U310" s="75"/>
      <c r="V310" s="75"/>
      <c r="W310" s="75"/>
      <c r="X310" s="75"/>
      <c r="Y310" s="75"/>
      <c r="Z310" s="75"/>
      <c r="AA310" s="75"/>
      <c r="AB310" s="75"/>
    </row>
    <row r="311">
      <c r="A311" s="93">
        <v>314.0</v>
      </c>
      <c r="B311" s="93" t="s">
        <v>3353</v>
      </c>
      <c r="C311" s="93" t="s">
        <v>3358</v>
      </c>
      <c r="D311" s="93" t="str">
        <f t="shared" si="1"/>
        <v>Tana Paniyar</v>
      </c>
      <c r="E311" s="93" t="s">
        <v>3359</v>
      </c>
      <c r="F311" s="73" t="s">
        <v>1973</v>
      </c>
      <c r="G311" s="73" t="s">
        <v>22</v>
      </c>
      <c r="H311" s="73">
        <v>2022.0</v>
      </c>
      <c r="I311" s="75" t="str">
        <f t="shared" si="2"/>
        <v>314TQPRT2022</v>
      </c>
      <c r="J311" s="54" t="s">
        <v>1974</v>
      </c>
      <c r="K311" s="5" t="s">
        <v>24</v>
      </c>
      <c r="L311" s="73" t="s">
        <v>3360</v>
      </c>
      <c r="M311" s="76" t="s">
        <v>3361</v>
      </c>
      <c r="N311" s="77" t="str">
        <f>HYPERLINK("https://drive.google.com/file/d/10bqROhI0dZ8dcdoe5BPCdAW-6c7GWnk2/view?usp=drivesdk","314TQPRT2022")</f>
        <v>314TQPRT2022</v>
      </c>
      <c r="O311" s="73" t="s">
        <v>3348</v>
      </c>
      <c r="Q311" s="75"/>
      <c r="R311" s="75"/>
      <c r="S311" s="75"/>
      <c r="T311" s="75"/>
      <c r="U311" s="75"/>
      <c r="V311" s="75"/>
      <c r="W311" s="75"/>
      <c r="X311" s="75"/>
      <c r="Y311" s="75"/>
      <c r="Z311" s="75"/>
      <c r="AA311" s="75"/>
      <c r="AB311" s="75"/>
    </row>
    <row r="312">
      <c r="A312" s="93">
        <v>315.0</v>
      </c>
      <c r="B312" s="93" t="s">
        <v>3362</v>
      </c>
      <c r="C312" s="93" t="s">
        <v>3363</v>
      </c>
      <c r="D312" s="93" t="str">
        <f t="shared" si="1"/>
        <v>Kiruba Sr</v>
      </c>
      <c r="E312" s="93" t="s">
        <v>3364</v>
      </c>
      <c r="F312" s="73" t="s">
        <v>1973</v>
      </c>
      <c r="G312" s="73" t="s">
        <v>22</v>
      </c>
      <c r="H312" s="73">
        <v>2022.0</v>
      </c>
      <c r="I312" s="75" t="str">
        <f t="shared" si="2"/>
        <v>315TQPRT2022</v>
      </c>
      <c r="J312" s="54" t="s">
        <v>1974</v>
      </c>
      <c r="K312" s="5" t="s">
        <v>24</v>
      </c>
      <c r="L312" s="73" t="s">
        <v>3365</v>
      </c>
      <c r="M312" s="76" t="s">
        <v>3366</v>
      </c>
      <c r="N312" s="77" t="str">
        <f>HYPERLINK("https://drive.google.com/file/d/1XaBXYZr6jXRgs9TPX44O4YOeVBvm7y6s/view?usp=drivesdk","315TQPRT2022")</f>
        <v>315TQPRT2022</v>
      </c>
      <c r="O312" s="73" t="s">
        <v>3348</v>
      </c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  <c r="AB312" s="75"/>
    </row>
    <row r="313">
      <c r="A313" s="93">
        <v>316.0</v>
      </c>
      <c r="B313" s="93" t="s">
        <v>3362</v>
      </c>
      <c r="C313" s="93" t="s">
        <v>3367</v>
      </c>
      <c r="D313" s="93" t="str">
        <f t="shared" si="1"/>
        <v>Akilan B</v>
      </c>
      <c r="E313" s="93" t="s">
        <v>3368</v>
      </c>
      <c r="F313" s="73" t="s">
        <v>1973</v>
      </c>
      <c r="G313" s="73" t="s">
        <v>22</v>
      </c>
      <c r="H313" s="73">
        <v>2022.0</v>
      </c>
      <c r="I313" s="75" t="str">
        <f t="shared" si="2"/>
        <v>316TQPRT2022</v>
      </c>
      <c r="J313" s="54" t="s">
        <v>1974</v>
      </c>
      <c r="K313" s="5" t="s">
        <v>24</v>
      </c>
      <c r="L313" s="73" t="s">
        <v>3369</v>
      </c>
      <c r="M313" s="76" t="s">
        <v>3370</v>
      </c>
      <c r="N313" s="77" t="str">
        <f>HYPERLINK("https://drive.google.com/file/d/1FE13MXxQG8IJp-dRujcW5sjMyDJP22Tt/view?usp=drivesdk","316TQPRT2022")</f>
        <v>316TQPRT2022</v>
      </c>
      <c r="O313" s="73" t="s">
        <v>3348</v>
      </c>
      <c r="Q313" s="75"/>
      <c r="R313" s="75"/>
      <c r="S313" s="75"/>
      <c r="T313" s="75"/>
      <c r="U313" s="75"/>
      <c r="V313" s="75"/>
      <c r="W313" s="75"/>
      <c r="X313" s="75"/>
      <c r="Y313" s="75"/>
      <c r="Z313" s="75"/>
      <c r="AA313" s="75"/>
      <c r="AB313" s="75"/>
    </row>
    <row r="314">
      <c r="A314" s="93">
        <v>317.0</v>
      </c>
      <c r="B314" s="93" t="s">
        <v>3371</v>
      </c>
      <c r="C314" s="93" t="s">
        <v>3372</v>
      </c>
      <c r="D314" s="93" t="str">
        <f t="shared" si="1"/>
        <v>Dakshin</v>
      </c>
      <c r="E314" s="93" t="s">
        <v>3373</v>
      </c>
      <c r="F314" s="73" t="s">
        <v>1973</v>
      </c>
      <c r="G314" s="73" t="s">
        <v>22</v>
      </c>
      <c r="H314" s="73">
        <v>2022.0</v>
      </c>
      <c r="I314" s="75" t="str">
        <f t="shared" si="2"/>
        <v>317TQPRT2022</v>
      </c>
      <c r="J314" s="54" t="s">
        <v>1974</v>
      </c>
      <c r="K314" s="5" t="s">
        <v>24</v>
      </c>
      <c r="L314" s="73" t="s">
        <v>3374</v>
      </c>
      <c r="M314" s="76" t="s">
        <v>3375</v>
      </c>
      <c r="N314" s="77" t="str">
        <f>HYPERLINK("https://drive.google.com/file/d/1zOShILqQnbeCREUkDPeesrmEXJedqDxE/view?usp=drivesdk","317TQPRT2022")</f>
        <v>317TQPRT2022</v>
      </c>
      <c r="O314" s="73" t="s">
        <v>3348</v>
      </c>
      <c r="Q314" s="75"/>
      <c r="R314" s="75"/>
      <c r="S314" s="75"/>
      <c r="T314" s="75"/>
      <c r="U314" s="75"/>
      <c r="V314" s="75"/>
      <c r="W314" s="75"/>
      <c r="X314" s="75"/>
      <c r="Y314" s="75"/>
      <c r="Z314" s="75"/>
      <c r="AA314" s="75"/>
      <c r="AB314" s="75"/>
    </row>
    <row r="315">
      <c r="A315" s="93">
        <v>318.0</v>
      </c>
      <c r="B315" s="93" t="s">
        <v>3371</v>
      </c>
      <c r="C315" s="93" t="s">
        <v>3376</v>
      </c>
      <c r="D315" s="93" t="str">
        <f t="shared" si="1"/>
        <v>Milo Bibin</v>
      </c>
      <c r="E315" s="93" t="s">
        <v>3377</v>
      </c>
      <c r="F315" s="73" t="s">
        <v>1973</v>
      </c>
      <c r="G315" s="73" t="s">
        <v>22</v>
      </c>
      <c r="H315" s="73">
        <v>2022.0</v>
      </c>
      <c r="I315" s="75" t="str">
        <f t="shared" si="2"/>
        <v>318TQPRT2022</v>
      </c>
      <c r="J315" s="54" t="s">
        <v>1974</v>
      </c>
      <c r="K315" s="5" t="s">
        <v>24</v>
      </c>
      <c r="L315" s="73" t="s">
        <v>3378</v>
      </c>
      <c r="M315" s="76" t="s">
        <v>3379</v>
      </c>
      <c r="N315" s="77" t="str">
        <f>HYPERLINK("https://drive.google.com/file/d/18qJDpHpDONhklIDy3cFO-I7H1C9_IHHV/view?usp=drivesdk","318TQPRT2022")</f>
        <v>318TQPRT2022</v>
      </c>
      <c r="O315" s="73" t="s">
        <v>3380</v>
      </c>
      <c r="Q315" s="75"/>
      <c r="R315" s="75"/>
      <c r="S315" s="75"/>
      <c r="T315" s="75"/>
      <c r="U315" s="75"/>
      <c r="V315" s="75"/>
      <c r="W315" s="75"/>
      <c r="X315" s="75"/>
      <c r="Y315" s="75"/>
      <c r="Z315" s="75"/>
      <c r="AA315" s="75"/>
      <c r="AB315" s="75"/>
    </row>
    <row r="316">
      <c r="A316" s="93">
        <v>319.0</v>
      </c>
      <c r="B316" s="93" t="s">
        <v>3381</v>
      </c>
      <c r="C316" s="93" t="s">
        <v>3382</v>
      </c>
      <c r="D316" s="93" t="str">
        <f t="shared" si="1"/>
        <v>Kabilan.D</v>
      </c>
      <c r="E316" s="93" t="s">
        <v>3383</v>
      </c>
      <c r="F316" s="73" t="s">
        <v>1973</v>
      </c>
      <c r="G316" s="73" t="s">
        <v>22</v>
      </c>
      <c r="H316" s="73">
        <v>2022.0</v>
      </c>
      <c r="I316" s="75" t="str">
        <f t="shared" si="2"/>
        <v>319TQPRT2022</v>
      </c>
      <c r="J316" s="54" t="s">
        <v>1974</v>
      </c>
      <c r="K316" s="5" t="s">
        <v>24</v>
      </c>
      <c r="L316" s="73" t="s">
        <v>3384</v>
      </c>
      <c r="M316" s="76" t="s">
        <v>3385</v>
      </c>
      <c r="N316" s="77" t="str">
        <f>HYPERLINK("https://drive.google.com/file/d/1faHA-jPL6CLBcGSX_YHW6gPI_iAJ7P6c/view?usp=drivesdk","319TQPRT2022")</f>
        <v>319TQPRT2022</v>
      </c>
      <c r="O316" s="73" t="s">
        <v>3380</v>
      </c>
      <c r="Q316" s="75"/>
      <c r="R316" s="75"/>
      <c r="S316" s="75"/>
      <c r="T316" s="75"/>
      <c r="U316" s="75"/>
      <c r="V316" s="75"/>
      <c r="W316" s="75"/>
      <c r="X316" s="75"/>
      <c r="Y316" s="75"/>
      <c r="Z316" s="75"/>
      <c r="AA316" s="75"/>
      <c r="AB316" s="75"/>
    </row>
    <row r="317">
      <c r="A317" s="93">
        <v>320.0</v>
      </c>
      <c r="B317" s="93" t="s">
        <v>3381</v>
      </c>
      <c r="C317" s="93" t="s">
        <v>3386</v>
      </c>
      <c r="D317" s="93" t="str">
        <f t="shared" si="1"/>
        <v>Sanjay Kumar.E</v>
      </c>
      <c r="E317" s="93" t="s">
        <v>3387</v>
      </c>
      <c r="F317" s="73" t="s">
        <v>1973</v>
      </c>
      <c r="G317" s="73" t="s">
        <v>22</v>
      </c>
      <c r="H317" s="73">
        <v>2022.0</v>
      </c>
      <c r="I317" s="75" t="str">
        <f t="shared" si="2"/>
        <v>320TQPRT2022</v>
      </c>
      <c r="J317" s="54" t="s">
        <v>1974</v>
      </c>
      <c r="K317" s="5" t="s">
        <v>24</v>
      </c>
      <c r="L317" s="73" t="s">
        <v>3388</v>
      </c>
      <c r="M317" s="76" t="s">
        <v>3389</v>
      </c>
      <c r="N317" s="77" t="str">
        <f>HYPERLINK("https://drive.google.com/file/d/1X0hikJuhMDchImUWSOROReqsLmI6eKYt/view?usp=drivesdk","320TQPRT2022")</f>
        <v>320TQPRT2022</v>
      </c>
      <c r="O317" s="73" t="s">
        <v>3380</v>
      </c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  <c r="AB317" s="75"/>
    </row>
    <row r="318">
      <c r="A318" s="93">
        <v>321.0</v>
      </c>
      <c r="B318" s="93" t="s">
        <v>3390</v>
      </c>
      <c r="C318" s="93" t="s">
        <v>3391</v>
      </c>
      <c r="D318" s="93" t="str">
        <f t="shared" si="1"/>
        <v>Pradep</v>
      </c>
      <c r="E318" s="93" t="s">
        <v>3392</v>
      </c>
      <c r="F318" s="73" t="s">
        <v>1973</v>
      </c>
      <c r="G318" s="73" t="s">
        <v>22</v>
      </c>
      <c r="H318" s="73">
        <v>2022.0</v>
      </c>
      <c r="I318" s="75" t="str">
        <f t="shared" si="2"/>
        <v>321TQPRT2022</v>
      </c>
      <c r="J318" s="54" t="s">
        <v>1974</v>
      </c>
      <c r="K318" s="5" t="s">
        <v>24</v>
      </c>
      <c r="L318" s="73" t="s">
        <v>3393</v>
      </c>
      <c r="M318" s="76" t="s">
        <v>3394</v>
      </c>
      <c r="N318" s="77" t="str">
        <f>HYPERLINK("https://drive.google.com/file/d/1Ahzo5Uc6d0Mvjze7eO1CYBrmxcgjuSlP/view?usp=drivesdk","321TQPRT2022")</f>
        <v>321TQPRT2022</v>
      </c>
      <c r="O318" s="73" t="s">
        <v>3380</v>
      </c>
      <c r="Q318" s="75"/>
      <c r="R318" s="75"/>
      <c r="S318" s="75"/>
      <c r="T318" s="75"/>
      <c r="U318" s="75"/>
      <c r="V318" s="75"/>
      <c r="W318" s="75"/>
      <c r="X318" s="75"/>
      <c r="Y318" s="75"/>
      <c r="Z318" s="75"/>
      <c r="AA318" s="75"/>
      <c r="AB318" s="75"/>
    </row>
    <row r="319">
      <c r="A319" s="93">
        <v>322.0</v>
      </c>
      <c r="B319" s="93" t="s">
        <v>3390</v>
      </c>
      <c r="C319" s="93" t="s">
        <v>3395</v>
      </c>
      <c r="D319" s="93" t="str">
        <f t="shared" si="1"/>
        <v>Yogaraj.B</v>
      </c>
      <c r="E319" s="93" t="s">
        <v>3396</v>
      </c>
      <c r="F319" s="73" t="s">
        <v>1973</v>
      </c>
      <c r="G319" s="73" t="s">
        <v>22</v>
      </c>
      <c r="H319" s="73">
        <v>2022.0</v>
      </c>
      <c r="I319" s="75" t="str">
        <f t="shared" si="2"/>
        <v>322TQPRT2022</v>
      </c>
      <c r="J319" s="54" t="s">
        <v>1974</v>
      </c>
      <c r="K319" s="5" t="s">
        <v>24</v>
      </c>
      <c r="L319" s="73" t="s">
        <v>3397</v>
      </c>
      <c r="M319" s="76" t="s">
        <v>3398</v>
      </c>
      <c r="N319" s="77" t="str">
        <f>HYPERLINK("https://drive.google.com/file/d/1PrGN2f8Ewm1jjOOdqo89cvgUTHJqyPTH/view?usp=drivesdk","322TQPRT2022")</f>
        <v>322TQPRT2022</v>
      </c>
      <c r="O319" s="73" t="s">
        <v>3380</v>
      </c>
      <c r="Q319" s="75"/>
      <c r="R319" s="75"/>
      <c r="S319" s="75"/>
      <c r="T319" s="75"/>
      <c r="U319" s="75"/>
      <c r="V319" s="75"/>
      <c r="W319" s="75"/>
      <c r="X319" s="75"/>
      <c r="Y319" s="75"/>
      <c r="Z319" s="75"/>
      <c r="AA319" s="75"/>
      <c r="AB319" s="75"/>
    </row>
    <row r="320">
      <c r="A320" s="93">
        <v>323.0</v>
      </c>
      <c r="B320" s="93" t="s">
        <v>3399</v>
      </c>
      <c r="C320" s="93" t="s">
        <v>3400</v>
      </c>
      <c r="D320" s="93" t="str">
        <f t="shared" si="1"/>
        <v>Mohamed Thowfiq</v>
      </c>
      <c r="E320" s="93" t="s">
        <v>3401</v>
      </c>
      <c r="F320" s="73" t="s">
        <v>1973</v>
      </c>
      <c r="G320" s="73" t="s">
        <v>22</v>
      </c>
      <c r="H320" s="73">
        <v>2022.0</v>
      </c>
      <c r="I320" s="75" t="str">
        <f t="shared" si="2"/>
        <v>323TQPRT2022</v>
      </c>
      <c r="J320" s="54" t="s">
        <v>1974</v>
      </c>
      <c r="K320" s="5" t="s">
        <v>24</v>
      </c>
      <c r="L320" s="73" t="s">
        <v>3402</v>
      </c>
      <c r="M320" s="76" t="s">
        <v>3403</v>
      </c>
      <c r="N320" s="77" t="str">
        <f>HYPERLINK("https://drive.google.com/file/d/1NgFtfekngEqXGHpuF0HnqHsZLuNsocgU/view?usp=drivesdk","323TQPRT2022")</f>
        <v>323TQPRT2022</v>
      </c>
      <c r="O320" s="73" t="s">
        <v>3380</v>
      </c>
      <c r="Q320" s="75"/>
      <c r="R320" s="75"/>
      <c r="S320" s="75"/>
      <c r="T320" s="75"/>
      <c r="U320" s="75"/>
      <c r="V320" s="75"/>
      <c r="W320" s="75"/>
      <c r="X320" s="75"/>
      <c r="Y320" s="75"/>
      <c r="Z320" s="75"/>
      <c r="AA320" s="75"/>
      <c r="AB320" s="75"/>
    </row>
    <row r="321">
      <c r="A321" s="93">
        <v>324.0</v>
      </c>
      <c r="B321" s="93" t="s">
        <v>3399</v>
      </c>
      <c r="C321" s="93" t="s">
        <v>3404</v>
      </c>
      <c r="D321" s="93" t="str">
        <f t="shared" si="1"/>
        <v>Sangamith S</v>
      </c>
      <c r="E321" s="93" t="s">
        <v>3405</v>
      </c>
      <c r="F321" s="73" t="s">
        <v>1973</v>
      </c>
      <c r="G321" s="73" t="s">
        <v>22</v>
      </c>
      <c r="H321" s="73">
        <v>2022.0</v>
      </c>
      <c r="I321" s="75" t="str">
        <f t="shared" si="2"/>
        <v>324TQPRT2022</v>
      </c>
      <c r="J321" s="54" t="s">
        <v>1974</v>
      </c>
      <c r="K321" s="5" t="s">
        <v>24</v>
      </c>
      <c r="L321" s="73" t="s">
        <v>3406</v>
      </c>
      <c r="M321" s="76" t="s">
        <v>3407</v>
      </c>
      <c r="N321" s="77" t="str">
        <f>HYPERLINK("https://drive.google.com/file/d/1-V4wGIl6iRp0elF8TdV3bVuhrtOVhRFn/view?usp=drivesdk","324TQPRT2022")</f>
        <v>324TQPRT2022</v>
      </c>
      <c r="O321" s="73" t="s">
        <v>3380</v>
      </c>
      <c r="Q321" s="75"/>
      <c r="R321" s="75"/>
      <c r="S321" s="75"/>
      <c r="T321" s="75"/>
      <c r="U321" s="75"/>
      <c r="V321" s="75"/>
      <c r="W321" s="75"/>
      <c r="X321" s="75"/>
      <c r="Y321" s="75"/>
      <c r="Z321" s="75"/>
      <c r="AA321" s="75"/>
      <c r="AB321" s="75"/>
    </row>
    <row r="322">
      <c r="A322" s="93">
        <v>325.0</v>
      </c>
      <c r="B322" s="93" t="s">
        <v>3408</v>
      </c>
      <c r="C322" s="93" t="s">
        <v>3409</v>
      </c>
      <c r="D322" s="93" t="str">
        <f t="shared" si="1"/>
        <v>Chandru Cj</v>
      </c>
      <c r="E322" s="93" t="s">
        <v>3410</v>
      </c>
      <c r="F322" s="73" t="s">
        <v>1973</v>
      </c>
      <c r="G322" s="73" t="s">
        <v>22</v>
      </c>
      <c r="H322" s="73">
        <v>2022.0</v>
      </c>
      <c r="I322" s="75" t="str">
        <f t="shared" si="2"/>
        <v>325TQPRT2022</v>
      </c>
      <c r="J322" s="54" t="s">
        <v>1974</v>
      </c>
      <c r="K322" s="5" t="s">
        <v>24</v>
      </c>
      <c r="L322" s="73" t="s">
        <v>3411</v>
      </c>
      <c r="M322" s="76" t="s">
        <v>3412</v>
      </c>
      <c r="N322" s="77" t="str">
        <f>HYPERLINK("https://drive.google.com/file/d/1vii33SCJkZi1xpXPje-6wZDET8eFkeJJ/view?usp=drivesdk","325TQPRT2022")</f>
        <v>325TQPRT2022</v>
      </c>
      <c r="O322" s="73" t="s">
        <v>3413</v>
      </c>
      <c r="Q322" s="75"/>
      <c r="R322" s="75"/>
      <c r="S322" s="75"/>
      <c r="T322" s="75"/>
      <c r="U322" s="75"/>
      <c r="V322" s="75"/>
      <c r="W322" s="75"/>
      <c r="X322" s="75"/>
      <c r="Y322" s="75"/>
      <c r="Z322" s="75"/>
      <c r="AA322" s="75"/>
      <c r="AB322" s="75"/>
    </row>
    <row r="323">
      <c r="A323" s="93">
        <v>326.0</v>
      </c>
      <c r="B323" s="93" t="s">
        <v>3408</v>
      </c>
      <c r="C323" s="93" t="s">
        <v>3414</v>
      </c>
      <c r="D323" s="93" t="str">
        <f t="shared" si="1"/>
        <v>Adithyan A</v>
      </c>
      <c r="E323" s="93" t="s">
        <v>3415</v>
      </c>
      <c r="F323" s="73" t="s">
        <v>1973</v>
      </c>
      <c r="G323" s="73" t="s">
        <v>22</v>
      </c>
      <c r="H323" s="73">
        <v>2022.0</v>
      </c>
      <c r="I323" s="75" t="str">
        <f t="shared" si="2"/>
        <v>326TQPRT2022</v>
      </c>
      <c r="J323" s="54" t="s">
        <v>1974</v>
      </c>
      <c r="K323" s="5" t="s">
        <v>24</v>
      </c>
      <c r="L323" s="73" t="s">
        <v>3416</v>
      </c>
      <c r="M323" s="76" t="s">
        <v>3417</v>
      </c>
      <c r="N323" s="77" t="str">
        <f>HYPERLINK("https://drive.google.com/file/d/1DIy_MF1oiwFYpfG6TI6sdBjsvKpgawya/view?usp=drivesdk","326TQPRT2022")</f>
        <v>326TQPRT2022</v>
      </c>
      <c r="O323" s="73" t="s">
        <v>3413</v>
      </c>
      <c r="Q323" s="75"/>
      <c r="R323" s="75"/>
      <c r="S323" s="75"/>
      <c r="T323" s="75"/>
      <c r="U323" s="75"/>
      <c r="V323" s="75"/>
      <c r="W323" s="75"/>
      <c r="X323" s="75"/>
      <c r="Y323" s="75"/>
      <c r="Z323" s="75"/>
      <c r="AA323" s="75"/>
      <c r="AB323" s="75"/>
    </row>
    <row r="324">
      <c r="A324" s="93">
        <v>327.0</v>
      </c>
      <c r="B324" s="93" t="s">
        <v>3418</v>
      </c>
      <c r="C324" s="93" t="s">
        <v>3419</v>
      </c>
      <c r="D324" s="93" t="str">
        <f t="shared" si="1"/>
        <v>Syed Yusuf D</v>
      </c>
      <c r="E324" s="93" t="s">
        <v>3420</v>
      </c>
      <c r="F324" s="73" t="s">
        <v>1973</v>
      </c>
      <c r="G324" s="73" t="s">
        <v>22</v>
      </c>
      <c r="H324" s="73">
        <v>2022.0</v>
      </c>
      <c r="I324" s="75" t="str">
        <f t="shared" si="2"/>
        <v>327TQPRT2022</v>
      </c>
      <c r="J324" s="54" t="s">
        <v>1974</v>
      </c>
      <c r="K324" s="5" t="s">
        <v>24</v>
      </c>
      <c r="L324" s="73" t="s">
        <v>3421</v>
      </c>
      <c r="M324" s="76" t="s">
        <v>3422</v>
      </c>
      <c r="N324" s="77" t="str">
        <f>HYPERLINK("https://drive.google.com/file/d/1h5BBi2zQ60CYuTcWdGjbSy6vJLQK_TK_/view?usp=drivesdk","327TQPRT2022")</f>
        <v>327TQPRT2022</v>
      </c>
      <c r="O324" s="73" t="s">
        <v>3413</v>
      </c>
      <c r="Q324" s="75"/>
      <c r="R324" s="75"/>
      <c r="S324" s="75"/>
      <c r="T324" s="75"/>
      <c r="U324" s="75"/>
      <c r="V324" s="75"/>
      <c r="W324" s="75"/>
      <c r="X324" s="75"/>
      <c r="Y324" s="75"/>
      <c r="Z324" s="75"/>
      <c r="AA324" s="75"/>
      <c r="AB324" s="75"/>
    </row>
    <row r="325">
      <c r="A325" s="93">
        <v>328.0</v>
      </c>
      <c r="B325" s="93" t="s">
        <v>3418</v>
      </c>
      <c r="C325" s="93" t="s">
        <v>3423</v>
      </c>
      <c r="D325" s="93" t="str">
        <f t="shared" si="1"/>
        <v>Naveen M</v>
      </c>
      <c r="E325" s="93" t="s">
        <v>3424</v>
      </c>
      <c r="F325" s="73" t="s">
        <v>1973</v>
      </c>
      <c r="G325" s="73" t="s">
        <v>22</v>
      </c>
      <c r="H325" s="73">
        <v>2022.0</v>
      </c>
      <c r="I325" s="75" t="str">
        <f t="shared" si="2"/>
        <v>328TQPRT2022</v>
      </c>
      <c r="J325" s="54" t="s">
        <v>1974</v>
      </c>
      <c r="K325" s="5" t="s">
        <v>24</v>
      </c>
      <c r="L325" s="73" t="s">
        <v>3425</v>
      </c>
      <c r="M325" s="76" t="s">
        <v>3426</v>
      </c>
      <c r="N325" s="77" t="str">
        <f>HYPERLINK("https://drive.google.com/file/d/1rlwkSnqs7zdjV8UH86brpvnNwNZeQHcp/view?usp=drivesdk","328TQPRT2022")</f>
        <v>328TQPRT2022</v>
      </c>
      <c r="O325" s="73" t="s">
        <v>3413</v>
      </c>
      <c r="Q325" s="75"/>
      <c r="R325" s="75"/>
      <c r="S325" s="75"/>
      <c r="T325" s="75"/>
      <c r="U325" s="75"/>
      <c r="V325" s="75"/>
      <c r="W325" s="75"/>
      <c r="X325" s="75"/>
      <c r="Y325" s="75"/>
      <c r="Z325" s="75"/>
      <c r="AA325" s="75"/>
      <c r="AB325" s="75"/>
    </row>
    <row r="326">
      <c r="A326" s="93">
        <v>329.0</v>
      </c>
      <c r="B326" s="93" t="s">
        <v>3427</v>
      </c>
      <c r="C326" s="93" t="s">
        <v>3428</v>
      </c>
      <c r="D326" s="93" t="str">
        <f t="shared" si="1"/>
        <v>20Ce003 Fefin Mohan.M.P</v>
      </c>
      <c r="E326" s="93" t="s">
        <v>3429</v>
      </c>
      <c r="F326" s="73" t="s">
        <v>1973</v>
      </c>
      <c r="G326" s="73" t="s">
        <v>22</v>
      </c>
      <c r="H326" s="73">
        <v>2022.0</v>
      </c>
      <c r="I326" s="75" t="str">
        <f t="shared" si="2"/>
        <v>329TQPRT2022</v>
      </c>
      <c r="J326" s="54" t="s">
        <v>1974</v>
      </c>
      <c r="K326" s="5" t="s">
        <v>24</v>
      </c>
      <c r="L326" s="73" t="s">
        <v>3430</v>
      </c>
      <c r="M326" s="76" t="s">
        <v>3431</v>
      </c>
      <c r="N326" s="77" t="str">
        <f>HYPERLINK("https://drive.google.com/file/d/1xjdpat3XOY-B0jjWXX9OmNzFYBoWGTIO/view?usp=drivesdk","329TQPRT2022")</f>
        <v>329TQPRT2022</v>
      </c>
      <c r="O326" s="73" t="s">
        <v>3413</v>
      </c>
      <c r="Q326" s="75"/>
      <c r="R326" s="75"/>
      <c r="S326" s="75"/>
      <c r="T326" s="75"/>
      <c r="U326" s="75"/>
      <c r="V326" s="75"/>
      <c r="W326" s="75"/>
      <c r="X326" s="75"/>
      <c r="Y326" s="75"/>
      <c r="Z326" s="75"/>
      <c r="AA326" s="75"/>
      <c r="AB326" s="75"/>
    </row>
    <row r="327">
      <c r="A327" s="93">
        <v>330.0</v>
      </c>
      <c r="B327" s="93" t="s">
        <v>3427</v>
      </c>
      <c r="C327" s="93" t="s">
        <v>3432</v>
      </c>
      <c r="D327" s="93" t="str">
        <f t="shared" si="1"/>
        <v>Duraimanickam.S</v>
      </c>
      <c r="E327" s="93" t="s">
        <v>3433</v>
      </c>
      <c r="F327" s="73" t="s">
        <v>1973</v>
      </c>
      <c r="G327" s="73" t="s">
        <v>22</v>
      </c>
      <c r="H327" s="73">
        <v>2022.0</v>
      </c>
      <c r="I327" s="75" t="str">
        <f t="shared" si="2"/>
        <v>330TQPRT2022</v>
      </c>
      <c r="J327" s="54" t="s">
        <v>1974</v>
      </c>
      <c r="K327" s="5" t="s">
        <v>24</v>
      </c>
      <c r="L327" s="73" t="s">
        <v>3434</v>
      </c>
      <c r="M327" s="76" t="s">
        <v>3435</v>
      </c>
      <c r="N327" s="77" t="str">
        <f>HYPERLINK("https://drive.google.com/file/d/1_vXNPNV8oYNu9MQ_jQLs_72_4i0DhtSp/view?usp=drivesdk","330TQPRT2022")</f>
        <v>330TQPRT2022</v>
      </c>
      <c r="O327" s="73" t="s">
        <v>3413</v>
      </c>
      <c r="Q327" s="75"/>
      <c r="R327" s="75"/>
      <c r="S327" s="75"/>
      <c r="T327" s="75"/>
      <c r="U327" s="75"/>
      <c r="V327" s="75"/>
      <c r="W327" s="75"/>
      <c r="X327" s="75"/>
      <c r="Y327" s="75"/>
      <c r="Z327" s="75"/>
      <c r="AA327" s="75"/>
      <c r="AB327" s="75"/>
    </row>
    <row r="328">
      <c r="A328" s="93">
        <v>331.0</v>
      </c>
      <c r="B328" s="93" t="s">
        <v>3436</v>
      </c>
      <c r="C328" s="93" t="s">
        <v>3437</v>
      </c>
      <c r="D328" s="93" t="str">
        <f t="shared" si="1"/>
        <v>Sanjay Kumar</v>
      </c>
      <c r="E328" s="93" t="s">
        <v>3438</v>
      </c>
      <c r="F328" s="73" t="s">
        <v>1973</v>
      </c>
      <c r="G328" s="73" t="s">
        <v>22</v>
      </c>
      <c r="H328" s="73">
        <v>2022.0</v>
      </c>
      <c r="I328" s="75" t="str">
        <f t="shared" si="2"/>
        <v>331TQPRT2022</v>
      </c>
      <c r="J328" s="54" t="s">
        <v>1974</v>
      </c>
      <c r="K328" s="5" t="s">
        <v>24</v>
      </c>
      <c r="L328" s="73" t="s">
        <v>3439</v>
      </c>
      <c r="M328" s="76" t="s">
        <v>3440</v>
      </c>
      <c r="N328" s="77" t="str">
        <f>HYPERLINK("https://drive.google.com/file/d/1IgRosAbhe2XOEwyXGwH4v_4MLC7ojVLV/view?usp=drivesdk","331TQPRT2022")</f>
        <v>331TQPRT2022</v>
      </c>
      <c r="O328" s="73" t="s">
        <v>3441</v>
      </c>
      <c r="Q328" s="75"/>
      <c r="R328" s="75"/>
      <c r="S328" s="75"/>
      <c r="T328" s="75"/>
      <c r="U328" s="75"/>
      <c r="V328" s="75"/>
      <c r="W328" s="75"/>
      <c r="X328" s="75"/>
      <c r="Y328" s="75"/>
      <c r="Z328" s="75"/>
      <c r="AA328" s="75"/>
      <c r="AB328" s="75"/>
    </row>
    <row r="329">
      <c r="A329" s="93">
        <v>332.0</v>
      </c>
      <c r="B329" s="93" t="s">
        <v>3436</v>
      </c>
      <c r="C329" s="93" t="s">
        <v>3442</v>
      </c>
      <c r="D329" s="93" t="str">
        <f t="shared" si="1"/>
        <v>Pavithra</v>
      </c>
      <c r="E329" s="93" t="s">
        <v>3443</v>
      </c>
      <c r="F329" s="73" t="s">
        <v>1973</v>
      </c>
      <c r="G329" s="73" t="s">
        <v>22</v>
      </c>
      <c r="H329" s="73">
        <v>2022.0</v>
      </c>
      <c r="I329" s="75" t="str">
        <f t="shared" si="2"/>
        <v>332TQPRT2022</v>
      </c>
      <c r="J329" s="54" t="s">
        <v>1974</v>
      </c>
      <c r="K329" s="5" t="s">
        <v>24</v>
      </c>
      <c r="L329" s="73" t="s">
        <v>3444</v>
      </c>
      <c r="M329" s="76" t="s">
        <v>3445</v>
      </c>
      <c r="N329" s="77" t="str">
        <f>HYPERLINK("https://drive.google.com/file/d/1lblRakCoYu5QSU-bn81KJj6_0fNxUiQA/view?usp=drivesdk","332TQPRT2022")</f>
        <v>332TQPRT2022</v>
      </c>
      <c r="O329" s="73" t="s">
        <v>3441</v>
      </c>
      <c r="Q329" s="75"/>
      <c r="R329" s="75"/>
      <c r="S329" s="75"/>
      <c r="T329" s="75"/>
      <c r="U329" s="75"/>
      <c r="V329" s="75"/>
      <c r="W329" s="75"/>
      <c r="X329" s="75"/>
      <c r="Y329" s="75"/>
      <c r="Z329" s="75"/>
      <c r="AA329" s="75"/>
      <c r="AB329" s="75"/>
    </row>
    <row r="330">
      <c r="A330" s="93">
        <v>333.0</v>
      </c>
      <c r="B330" s="93" t="s">
        <v>3446</v>
      </c>
      <c r="C330" s="93" t="s">
        <v>3447</v>
      </c>
      <c r="D330" s="93" t="str">
        <f t="shared" si="1"/>
        <v>Ashir S Snsct - Civil</v>
      </c>
      <c r="E330" s="93" t="s">
        <v>3448</v>
      </c>
      <c r="F330" s="73" t="s">
        <v>1973</v>
      </c>
      <c r="G330" s="73" t="s">
        <v>22</v>
      </c>
      <c r="H330" s="73">
        <v>2022.0</v>
      </c>
      <c r="I330" s="75" t="str">
        <f t="shared" si="2"/>
        <v>333TQPRT2022</v>
      </c>
      <c r="J330" s="54" t="s">
        <v>1974</v>
      </c>
      <c r="K330" s="5" t="s">
        <v>24</v>
      </c>
      <c r="L330" s="73" t="s">
        <v>3449</v>
      </c>
      <c r="M330" s="76" t="s">
        <v>3450</v>
      </c>
      <c r="N330" s="77" t="str">
        <f>HYPERLINK("https://drive.google.com/file/d/1qqtsq27QZQE-1rl4FZojH8M2ZuTSpJEn/view?usp=drivesdk","333TQPRT2022")</f>
        <v>333TQPRT2022</v>
      </c>
      <c r="O330" s="73" t="s">
        <v>3441</v>
      </c>
      <c r="Q330" s="75"/>
      <c r="R330" s="75"/>
      <c r="S330" s="75"/>
      <c r="T330" s="75"/>
      <c r="U330" s="75"/>
      <c r="V330" s="75"/>
      <c r="W330" s="75"/>
      <c r="X330" s="75"/>
      <c r="Y330" s="75"/>
      <c r="Z330" s="75"/>
      <c r="AA330" s="75"/>
      <c r="AB330" s="75"/>
    </row>
    <row r="331">
      <c r="A331" s="93">
        <v>334.0</v>
      </c>
      <c r="B331" s="93" t="s">
        <v>3446</v>
      </c>
      <c r="C331" s="93" t="s">
        <v>3451</v>
      </c>
      <c r="D331" s="93" t="str">
        <f t="shared" si="1"/>
        <v>David</v>
      </c>
      <c r="E331" s="93" t="s">
        <v>3452</v>
      </c>
      <c r="F331" s="73" t="s">
        <v>1973</v>
      </c>
      <c r="G331" s="73" t="s">
        <v>22</v>
      </c>
      <c r="H331" s="73">
        <v>2022.0</v>
      </c>
      <c r="I331" s="75" t="str">
        <f t="shared" si="2"/>
        <v>334TQPRT2022</v>
      </c>
      <c r="J331" s="54" t="s">
        <v>1974</v>
      </c>
      <c r="K331" s="5" t="s">
        <v>24</v>
      </c>
      <c r="L331" s="73" t="s">
        <v>3453</v>
      </c>
      <c r="M331" s="76" t="s">
        <v>3454</v>
      </c>
      <c r="N331" s="77" t="str">
        <f>HYPERLINK("https://drive.google.com/file/d/15OU5PXO8sxH8PQxI_dkpB70JaHRblymm/view?usp=drivesdk","334TQPRT2022")</f>
        <v>334TQPRT2022</v>
      </c>
      <c r="O331" s="73" t="s">
        <v>3441</v>
      </c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  <c r="AB331" s="75"/>
    </row>
    <row r="332">
      <c r="A332" s="93">
        <v>335.0</v>
      </c>
      <c r="B332" s="93" t="s">
        <v>3455</v>
      </c>
      <c r="C332" s="93" t="s">
        <v>3456</v>
      </c>
      <c r="D332" s="93" t="str">
        <f t="shared" si="1"/>
        <v>Shridhar A P</v>
      </c>
      <c r="E332" s="93" t="s">
        <v>3457</v>
      </c>
      <c r="F332" s="73" t="s">
        <v>1973</v>
      </c>
      <c r="G332" s="73" t="s">
        <v>22</v>
      </c>
      <c r="H332" s="73">
        <v>2022.0</v>
      </c>
      <c r="I332" s="75" t="str">
        <f t="shared" si="2"/>
        <v>335TQPRT2022</v>
      </c>
      <c r="J332" s="54" t="s">
        <v>1974</v>
      </c>
      <c r="K332" s="5" t="s">
        <v>24</v>
      </c>
      <c r="L332" s="73" t="s">
        <v>3458</v>
      </c>
      <c r="M332" s="76" t="s">
        <v>3459</v>
      </c>
      <c r="N332" s="77" t="str">
        <f>HYPERLINK("https://drive.google.com/file/d/15N3_t2BdQ1rDAaOrPR9RJ_NFuzq2vMPi/view?usp=drivesdk","335TQPRT2022")</f>
        <v>335TQPRT2022</v>
      </c>
      <c r="O332" s="73" t="s">
        <v>3441</v>
      </c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  <c r="AB332" s="75"/>
    </row>
    <row r="333">
      <c r="A333" s="93">
        <v>336.0</v>
      </c>
      <c r="B333" s="93" t="s">
        <v>3455</v>
      </c>
      <c r="C333" s="93" t="s">
        <v>3460</v>
      </c>
      <c r="D333" s="93" t="str">
        <f t="shared" si="1"/>
        <v>Kathir.T</v>
      </c>
      <c r="E333" s="93" t="s">
        <v>3461</v>
      </c>
      <c r="F333" s="73" t="s">
        <v>1973</v>
      </c>
      <c r="G333" s="73" t="s">
        <v>22</v>
      </c>
      <c r="H333" s="73">
        <v>2022.0</v>
      </c>
      <c r="I333" s="75" t="str">
        <f t="shared" si="2"/>
        <v>336TQPRT2022</v>
      </c>
      <c r="J333" s="54" t="s">
        <v>1974</v>
      </c>
      <c r="K333" s="5" t="s">
        <v>24</v>
      </c>
      <c r="L333" s="73" t="s">
        <v>3462</v>
      </c>
      <c r="M333" s="76" t="s">
        <v>3463</v>
      </c>
      <c r="N333" s="77" t="str">
        <f>HYPERLINK("https://drive.google.com/file/d/1VL2o5t-zUYDWNTevhHxH51NR8tWpmS-c/view?usp=drivesdk","336TQPRT2022")</f>
        <v>336TQPRT2022</v>
      </c>
      <c r="O333" s="73" t="s">
        <v>3464</v>
      </c>
      <c r="Q333" s="75"/>
      <c r="R333" s="75"/>
      <c r="S333" s="75"/>
      <c r="T333" s="75"/>
      <c r="U333" s="75"/>
      <c r="V333" s="75"/>
      <c r="W333" s="75"/>
      <c r="X333" s="75"/>
      <c r="Y333" s="75"/>
      <c r="Z333" s="75"/>
      <c r="AA333" s="75"/>
      <c r="AB333" s="75"/>
    </row>
    <row r="334">
      <c r="A334" s="93">
        <v>337.0</v>
      </c>
      <c r="B334" s="93" t="s">
        <v>3465</v>
      </c>
      <c r="C334" s="93" t="s">
        <v>3466</v>
      </c>
      <c r="D334" s="93" t="str">
        <f t="shared" si="1"/>
        <v>Shanmugasundar V Snsct - Civil</v>
      </c>
      <c r="E334" s="93" t="s">
        <v>3467</v>
      </c>
      <c r="F334" s="73" t="s">
        <v>1973</v>
      </c>
      <c r="G334" s="73" t="s">
        <v>22</v>
      </c>
      <c r="H334" s="73">
        <v>2022.0</v>
      </c>
      <c r="I334" s="75" t="str">
        <f t="shared" si="2"/>
        <v>337TQPRT2022</v>
      </c>
      <c r="J334" s="54" t="s">
        <v>1974</v>
      </c>
      <c r="K334" s="5" t="s">
        <v>24</v>
      </c>
      <c r="L334" s="73" t="s">
        <v>3468</v>
      </c>
      <c r="M334" s="76" t="s">
        <v>3469</v>
      </c>
      <c r="N334" s="77" t="str">
        <f>HYPERLINK("https://drive.google.com/file/d/1ScIhqfqluveba0L6UClIWapaMGKrc4Rp/view?usp=drivesdk","337TQPRT2022")</f>
        <v>337TQPRT2022</v>
      </c>
      <c r="O334" s="73" t="s">
        <v>3464</v>
      </c>
      <c r="Q334" s="75"/>
      <c r="R334" s="75"/>
      <c r="S334" s="75"/>
      <c r="T334" s="75"/>
      <c r="U334" s="75"/>
      <c r="V334" s="75"/>
      <c r="W334" s="75"/>
      <c r="X334" s="75"/>
      <c r="Y334" s="75"/>
      <c r="Z334" s="75"/>
      <c r="AA334" s="75"/>
      <c r="AB334" s="75"/>
    </row>
    <row r="335">
      <c r="A335" s="93">
        <v>338.0</v>
      </c>
      <c r="B335" s="93" t="s">
        <v>3465</v>
      </c>
      <c r="C335" s="93" t="s">
        <v>3470</v>
      </c>
      <c r="D335" s="93" t="str">
        <f t="shared" si="1"/>
        <v>Mugilan.M</v>
      </c>
      <c r="E335" s="93" t="s">
        <v>3471</v>
      </c>
      <c r="F335" s="73" t="s">
        <v>1973</v>
      </c>
      <c r="G335" s="73" t="s">
        <v>22</v>
      </c>
      <c r="H335" s="73">
        <v>2022.0</v>
      </c>
      <c r="I335" s="75" t="str">
        <f t="shared" si="2"/>
        <v>338TQPRT2022</v>
      </c>
      <c r="J335" s="54" t="s">
        <v>1974</v>
      </c>
      <c r="K335" s="5" t="s">
        <v>24</v>
      </c>
      <c r="L335" s="73" t="s">
        <v>3472</v>
      </c>
      <c r="M335" s="76" t="s">
        <v>3473</v>
      </c>
      <c r="N335" s="77" t="str">
        <f>HYPERLINK("https://drive.google.com/file/d/1ECHvO5TYtkq4gY2uiah9buqOgg7FDkfd/view?usp=drivesdk","338TQPRT2022")</f>
        <v>338TQPRT2022</v>
      </c>
      <c r="O335" s="73" t="s">
        <v>3464</v>
      </c>
      <c r="Q335" s="75"/>
      <c r="R335" s="75"/>
      <c r="S335" s="75"/>
      <c r="T335" s="75"/>
      <c r="U335" s="75"/>
      <c r="V335" s="75"/>
      <c r="W335" s="75"/>
      <c r="X335" s="75"/>
      <c r="Y335" s="75"/>
      <c r="Z335" s="75"/>
      <c r="AA335" s="75"/>
      <c r="AB335" s="75"/>
    </row>
    <row r="336">
      <c r="A336" s="93">
        <v>339.0</v>
      </c>
      <c r="B336" s="93" t="s">
        <v>3474</v>
      </c>
      <c r="C336" s="93" t="s">
        <v>3475</v>
      </c>
      <c r="D336" s="93" t="str">
        <f t="shared" si="1"/>
        <v>Siva Kumar</v>
      </c>
      <c r="E336" s="93" t="s">
        <v>3476</v>
      </c>
      <c r="F336" s="73" t="s">
        <v>1973</v>
      </c>
      <c r="G336" s="73" t="s">
        <v>22</v>
      </c>
      <c r="H336" s="73">
        <v>2022.0</v>
      </c>
      <c r="I336" s="75" t="str">
        <f t="shared" si="2"/>
        <v>339TQPRT2022</v>
      </c>
      <c r="J336" s="54" t="s">
        <v>1974</v>
      </c>
      <c r="K336" s="5" t="s">
        <v>24</v>
      </c>
      <c r="L336" s="73" t="s">
        <v>3477</v>
      </c>
      <c r="M336" s="76" t="s">
        <v>3478</v>
      </c>
      <c r="N336" s="77" t="str">
        <f>HYPERLINK("https://drive.google.com/file/d/1RojLSbQqqBq6AVpAxxLlHYLrmQF6F2rO/view?usp=drivesdk","339TQPRT2022")</f>
        <v>339TQPRT2022</v>
      </c>
      <c r="O336" s="73" t="s">
        <v>3464</v>
      </c>
      <c r="Q336" s="75"/>
      <c r="R336" s="75"/>
      <c r="S336" s="75"/>
      <c r="T336" s="75"/>
      <c r="U336" s="75"/>
      <c r="V336" s="75"/>
      <c r="W336" s="75"/>
      <c r="X336" s="75"/>
      <c r="Y336" s="75"/>
      <c r="Z336" s="75"/>
      <c r="AA336" s="75"/>
      <c r="AB336" s="75"/>
    </row>
    <row r="337">
      <c r="A337" s="93">
        <v>340.0</v>
      </c>
      <c r="B337" s="93" t="s">
        <v>3474</v>
      </c>
      <c r="C337" s="93" t="s">
        <v>3479</v>
      </c>
      <c r="D337" s="93" t="str">
        <f t="shared" si="1"/>
        <v>Sivanandh</v>
      </c>
      <c r="E337" s="93" t="s">
        <v>3480</v>
      </c>
      <c r="F337" s="73" t="s">
        <v>1973</v>
      </c>
      <c r="G337" s="73" t="s">
        <v>22</v>
      </c>
      <c r="H337" s="73">
        <v>2022.0</v>
      </c>
      <c r="I337" s="75" t="str">
        <f t="shared" si="2"/>
        <v>340TQPRT2022</v>
      </c>
      <c r="J337" s="54" t="s">
        <v>1974</v>
      </c>
      <c r="K337" s="5" t="s">
        <v>24</v>
      </c>
      <c r="L337" s="73" t="s">
        <v>3481</v>
      </c>
      <c r="M337" s="76" t="s">
        <v>3482</v>
      </c>
      <c r="N337" s="77" t="str">
        <f>HYPERLINK("https://drive.google.com/file/d/1Rk5tfWc7Q-VlbAj7UgTWHrkIpcFBvhuH/view?usp=drivesdk","340TQPRT2022")</f>
        <v>340TQPRT2022</v>
      </c>
      <c r="O337" s="73" t="s">
        <v>3464</v>
      </c>
      <c r="Q337" s="75"/>
      <c r="R337" s="75"/>
      <c r="S337" s="75"/>
      <c r="T337" s="75"/>
      <c r="U337" s="75"/>
      <c r="V337" s="75"/>
      <c r="W337" s="75"/>
      <c r="X337" s="75"/>
      <c r="Y337" s="75"/>
      <c r="Z337" s="75"/>
      <c r="AA337" s="75"/>
      <c r="AB337" s="75"/>
    </row>
    <row r="338">
      <c r="A338" s="93">
        <v>341.0</v>
      </c>
      <c r="B338" s="93" t="s">
        <v>3483</v>
      </c>
      <c r="C338" s="93" t="s">
        <v>3484</v>
      </c>
      <c r="D338" s="93" t="str">
        <f t="shared" si="1"/>
        <v>Dikshant Pagar</v>
      </c>
      <c r="E338" s="93" t="s">
        <v>3485</v>
      </c>
      <c r="F338" s="73" t="s">
        <v>1973</v>
      </c>
      <c r="G338" s="73" t="s">
        <v>22</v>
      </c>
      <c r="H338" s="73">
        <v>2022.0</v>
      </c>
      <c r="I338" s="75" t="str">
        <f t="shared" si="2"/>
        <v>341TQPRT2022</v>
      </c>
      <c r="J338" s="54" t="s">
        <v>1974</v>
      </c>
      <c r="K338" s="5" t="s">
        <v>24</v>
      </c>
      <c r="L338" s="73" t="s">
        <v>3486</v>
      </c>
      <c r="M338" s="76" t="s">
        <v>3487</v>
      </c>
      <c r="N338" s="77" t="str">
        <f>HYPERLINK("https://drive.google.com/file/d/14Yjc4mrPQwZVoDMHU0UOjqA_87nEnwh9/view?usp=drivesdk","341TQPRT2022")</f>
        <v>341TQPRT2022</v>
      </c>
      <c r="O338" s="73" t="s">
        <v>3464</v>
      </c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  <c r="AB338" s="75"/>
    </row>
    <row r="339">
      <c r="A339" s="93">
        <v>342.0</v>
      </c>
      <c r="B339" s="93" t="s">
        <v>3483</v>
      </c>
      <c r="C339" s="93" t="s">
        <v>3488</v>
      </c>
      <c r="D339" s="93" t="str">
        <f t="shared" si="1"/>
        <v>Monish Gadiya</v>
      </c>
      <c r="E339" s="93" t="s">
        <v>3489</v>
      </c>
      <c r="F339" s="73" t="s">
        <v>1973</v>
      </c>
      <c r="G339" s="73" t="s">
        <v>22</v>
      </c>
      <c r="H339" s="73">
        <v>2022.0</v>
      </c>
      <c r="I339" s="75" t="str">
        <f t="shared" si="2"/>
        <v>342TQPRT2022</v>
      </c>
      <c r="J339" s="54" t="s">
        <v>1974</v>
      </c>
      <c r="K339" s="5" t="s">
        <v>24</v>
      </c>
      <c r="L339" s="73" t="s">
        <v>3490</v>
      </c>
      <c r="M339" s="76" t="s">
        <v>3491</v>
      </c>
      <c r="N339" s="77" t="str">
        <f>HYPERLINK("https://drive.google.com/file/d/1pEpSZc5XMxGM-PfGPNHnK1zQ6p9y5bGU/view?usp=drivesdk","342TQPRT2022")</f>
        <v>342TQPRT2022</v>
      </c>
      <c r="O339" s="73" t="s">
        <v>3492</v>
      </c>
      <c r="Q339" s="75"/>
      <c r="R339" s="75"/>
      <c r="S339" s="75"/>
      <c r="T339" s="75"/>
      <c r="U339" s="75"/>
      <c r="V339" s="75"/>
      <c r="W339" s="75"/>
      <c r="X339" s="75"/>
      <c r="Y339" s="75"/>
      <c r="Z339" s="75"/>
      <c r="AA339" s="75"/>
      <c r="AB339" s="75"/>
    </row>
    <row r="340">
      <c r="A340" s="93">
        <v>343.0</v>
      </c>
      <c r="B340" s="93" t="s">
        <v>3493</v>
      </c>
      <c r="C340" s="93" t="s">
        <v>3494</v>
      </c>
      <c r="D340" s="93" t="str">
        <f t="shared" si="1"/>
        <v>Rakshika Singh Rana</v>
      </c>
      <c r="E340" s="93" t="s">
        <v>3495</v>
      </c>
      <c r="F340" s="73" t="s">
        <v>1973</v>
      </c>
      <c r="G340" s="73" t="s">
        <v>22</v>
      </c>
      <c r="H340" s="73">
        <v>2022.0</v>
      </c>
      <c r="I340" s="75" t="str">
        <f t="shared" si="2"/>
        <v>343TQPRT2022</v>
      </c>
      <c r="J340" s="54" t="s">
        <v>1974</v>
      </c>
      <c r="K340" s="5" t="s">
        <v>24</v>
      </c>
      <c r="L340" s="73" t="s">
        <v>3496</v>
      </c>
      <c r="M340" s="76" t="s">
        <v>3497</v>
      </c>
      <c r="N340" s="77" t="str">
        <f>HYPERLINK("https://drive.google.com/file/d/1HtYViSHE-Ynm6iGreRwDT3EWEjTLMNNT/view?usp=drivesdk","343TQPRT2022")</f>
        <v>343TQPRT2022</v>
      </c>
      <c r="O340" s="73" t="s">
        <v>3492</v>
      </c>
      <c r="Q340" s="75"/>
      <c r="R340" s="75"/>
      <c r="S340" s="75"/>
      <c r="T340" s="75"/>
      <c r="U340" s="75"/>
      <c r="V340" s="75"/>
      <c r="W340" s="75"/>
      <c r="X340" s="75"/>
      <c r="Y340" s="75"/>
      <c r="Z340" s="75"/>
      <c r="AA340" s="75"/>
      <c r="AB340" s="75"/>
    </row>
    <row r="341">
      <c r="A341" s="93">
        <v>344.0</v>
      </c>
      <c r="B341" s="93" t="s">
        <v>3493</v>
      </c>
      <c r="C341" s="93" t="s">
        <v>3498</v>
      </c>
      <c r="D341" s="93" t="str">
        <f t="shared" si="1"/>
        <v>Ananya Negi</v>
      </c>
      <c r="E341" s="93" t="s">
        <v>3499</v>
      </c>
      <c r="F341" s="73" t="s">
        <v>1973</v>
      </c>
      <c r="G341" s="73" t="s">
        <v>22</v>
      </c>
      <c r="H341" s="73">
        <v>2022.0</v>
      </c>
      <c r="I341" s="75" t="str">
        <f t="shared" si="2"/>
        <v>344TQPRT2022</v>
      </c>
      <c r="J341" s="54" t="s">
        <v>1974</v>
      </c>
      <c r="K341" s="5" t="s">
        <v>24</v>
      </c>
      <c r="L341" s="73" t="s">
        <v>3500</v>
      </c>
      <c r="M341" s="76" t="s">
        <v>3501</v>
      </c>
      <c r="N341" s="77" t="str">
        <f>HYPERLINK("https://drive.google.com/file/d/1K_1I0L-VCO1J77g2jTiBh1OIqxLa_kug/view?usp=drivesdk","344TQPRT2022")</f>
        <v>344TQPRT2022</v>
      </c>
      <c r="O341" s="73" t="s">
        <v>3492</v>
      </c>
      <c r="Q341" s="75"/>
      <c r="R341" s="75"/>
      <c r="S341" s="75"/>
      <c r="T341" s="75"/>
      <c r="U341" s="75"/>
      <c r="V341" s="75"/>
      <c r="W341" s="75"/>
      <c r="X341" s="75"/>
      <c r="Y341" s="75"/>
      <c r="Z341" s="75"/>
      <c r="AA341" s="75"/>
      <c r="AB341" s="75"/>
    </row>
    <row r="342">
      <c r="A342" s="93">
        <v>345.0</v>
      </c>
      <c r="B342" s="93" t="s">
        <v>3502</v>
      </c>
      <c r="C342" s="93" t="s">
        <v>3503</v>
      </c>
      <c r="D342" s="93" t="str">
        <f t="shared" si="1"/>
        <v>Ramneek Singh Bindra</v>
      </c>
      <c r="E342" s="93" t="s">
        <v>3504</v>
      </c>
      <c r="F342" s="73" t="s">
        <v>1973</v>
      </c>
      <c r="G342" s="73" t="s">
        <v>22</v>
      </c>
      <c r="H342" s="73">
        <v>2022.0</v>
      </c>
      <c r="I342" s="75" t="str">
        <f t="shared" si="2"/>
        <v>345TQPRT2022</v>
      </c>
      <c r="J342" s="54" t="s">
        <v>1974</v>
      </c>
      <c r="K342" s="5" t="s">
        <v>24</v>
      </c>
      <c r="L342" s="73" t="s">
        <v>3505</v>
      </c>
      <c r="M342" s="76" t="s">
        <v>3506</v>
      </c>
      <c r="N342" s="77" t="str">
        <f>HYPERLINK("https://drive.google.com/file/d/1Z9-GEc-G9ujivw9TbUPPWTuUTd5JmsDQ/view?usp=drivesdk","345TQPRT2022")</f>
        <v>345TQPRT2022</v>
      </c>
      <c r="O342" s="73" t="s">
        <v>3492</v>
      </c>
      <c r="Q342" s="75"/>
      <c r="R342" s="75"/>
      <c r="S342" s="75"/>
      <c r="T342" s="75"/>
      <c r="U342" s="75"/>
      <c r="V342" s="75"/>
      <c r="W342" s="75"/>
      <c r="X342" s="75"/>
      <c r="Y342" s="75"/>
      <c r="Z342" s="75"/>
      <c r="AA342" s="75"/>
      <c r="AB342" s="75"/>
    </row>
    <row r="343">
      <c r="A343" s="93">
        <v>346.0</v>
      </c>
      <c r="B343" s="93" t="s">
        <v>3502</v>
      </c>
      <c r="C343" s="93" t="s">
        <v>3507</v>
      </c>
      <c r="D343" s="93" t="str">
        <f t="shared" si="1"/>
        <v>Dipika Sharma</v>
      </c>
      <c r="E343" s="93" t="s">
        <v>3508</v>
      </c>
      <c r="F343" s="73" t="s">
        <v>1973</v>
      </c>
      <c r="G343" s="73" t="s">
        <v>22</v>
      </c>
      <c r="H343" s="73">
        <v>2022.0</v>
      </c>
      <c r="I343" s="75" t="str">
        <f t="shared" si="2"/>
        <v>346TQPRT2022</v>
      </c>
      <c r="J343" s="54" t="s">
        <v>1974</v>
      </c>
      <c r="K343" s="5" t="s">
        <v>24</v>
      </c>
      <c r="L343" s="73" t="s">
        <v>3509</v>
      </c>
      <c r="M343" s="76" t="s">
        <v>3510</v>
      </c>
      <c r="N343" s="77" t="str">
        <f>HYPERLINK("https://drive.google.com/file/d/1FUubhXnl1j6DQmUNmbcI2aHMGzFhzRyn/view?usp=drivesdk","346TQPRT2022")</f>
        <v>346TQPRT2022</v>
      </c>
      <c r="O343" s="73" t="s">
        <v>3492</v>
      </c>
      <c r="Q343" s="75"/>
      <c r="R343" s="75"/>
      <c r="S343" s="75"/>
      <c r="T343" s="75"/>
      <c r="U343" s="75"/>
      <c r="V343" s="75"/>
      <c r="W343" s="75"/>
      <c r="X343" s="75"/>
      <c r="Y343" s="75"/>
      <c r="Z343" s="75"/>
      <c r="AA343" s="75"/>
      <c r="AB343" s="75"/>
    </row>
    <row r="344">
      <c r="A344" s="93">
        <v>347.0</v>
      </c>
      <c r="B344" s="93" t="s">
        <v>3511</v>
      </c>
      <c r="C344" s="93" t="s">
        <v>3512</v>
      </c>
      <c r="D344" s="93" t="str">
        <f t="shared" si="1"/>
        <v>Mudit Rakheja</v>
      </c>
      <c r="E344" s="93" t="s">
        <v>3513</v>
      </c>
      <c r="F344" s="73" t="s">
        <v>1973</v>
      </c>
      <c r="G344" s="73" t="s">
        <v>22</v>
      </c>
      <c r="H344" s="73">
        <v>2022.0</v>
      </c>
      <c r="I344" s="75" t="str">
        <f t="shared" si="2"/>
        <v>347TQPRT2022</v>
      </c>
      <c r="J344" s="54" t="s">
        <v>1974</v>
      </c>
      <c r="K344" s="5" t="s">
        <v>24</v>
      </c>
      <c r="L344" s="73" t="s">
        <v>3514</v>
      </c>
      <c r="M344" s="76" t="s">
        <v>3515</v>
      </c>
      <c r="N344" s="77" t="str">
        <f>HYPERLINK("https://drive.google.com/file/d/1tmGrRKgxpUbFZOpKKWXQY9gbRDiBDuWZ/view?usp=drivesdk","347TQPRT2022")</f>
        <v>347TQPRT2022</v>
      </c>
      <c r="O344" s="73" t="s">
        <v>3492</v>
      </c>
      <c r="Q344" s="75"/>
      <c r="R344" s="75"/>
      <c r="S344" s="75"/>
      <c r="T344" s="75"/>
      <c r="U344" s="75"/>
      <c r="V344" s="75"/>
      <c r="W344" s="75"/>
      <c r="X344" s="75"/>
      <c r="Y344" s="75"/>
      <c r="Z344" s="75"/>
      <c r="AA344" s="75"/>
      <c r="AB344" s="75"/>
    </row>
    <row r="345">
      <c r="A345" s="93">
        <v>348.0</v>
      </c>
      <c r="B345" s="93" t="s">
        <v>3511</v>
      </c>
      <c r="C345" s="93" t="s">
        <v>3516</v>
      </c>
      <c r="D345" s="93" t="str">
        <f t="shared" si="1"/>
        <v>Muskan</v>
      </c>
      <c r="E345" s="93" t="s">
        <v>3517</v>
      </c>
      <c r="F345" s="73" t="s">
        <v>1973</v>
      </c>
      <c r="G345" s="73" t="s">
        <v>22</v>
      </c>
      <c r="H345" s="73">
        <v>2022.0</v>
      </c>
      <c r="I345" s="75" t="str">
        <f t="shared" si="2"/>
        <v>348TQPRT2022</v>
      </c>
      <c r="J345" s="54" t="s">
        <v>1974</v>
      </c>
      <c r="K345" s="5" t="s">
        <v>24</v>
      </c>
      <c r="L345" s="73" t="s">
        <v>3518</v>
      </c>
      <c r="M345" s="76" t="s">
        <v>3519</v>
      </c>
      <c r="N345" s="77" t="str">
        <f>HYPERLINK("https://drive.google.com/file/d/1TLSwu_Lf9lE-y-doEgQqSPtgRLwGuPua/view?usp=drivesdk","348TQPRT2022")</f>
        <v>348TQPRT2022</v>
      </c>
      <c r="O345" s="73" t="s">
        <v>3492</v>
      </c>
      <c r="Q345" s="75"/>
      <c r="R345" s="75"/>
      <c r="S345" s="75"/>
      <c r="T345" s="75"/>
      <c r="U345" s="75"/>
      <c r="V345" s="75"/>
      <c r="W345" s="75"/>
      <c r="X345" s="75"/>
      <c r="Y345" s="75"/>
      <c r="Z345" s="75"/>
      <c r="AA345" s="75"/>
      <c r="AB345" s="75"/>
    </row>
    <row r="346">
      <c r="A346" s="93">
        <v>349.0</v>
      </c>
      <c r="B346" s="93" t="s">
        <v>3520</v>
      </c>
      <c r="C346" s="93" t="s">
        <v>3521</v>
      </c>
      <c r="D346" s="93" t="str">
        <f t="shared" si="1"/>
        <v>Sravan Shanker</v>
      </c>
      <c r="E346" s="93" t="s">
        <v>3522</v>
      </c>
      <c r="F346" s="73" t="s">
        <v>1973</v>
      </c>
      <c r="G346" s="73" t="s">
        <v>22</v>
      </c>
      <c r="H346" s="73">
        <v>2022.0</v>
      </c>
      <c r="I346" s="75" t="str">
        <f t="shared" si="2"/>
        <v>349TQPRT2022</v>
      </c>
      <c r="J346" s="54" t="s">
        <v>1974</v>
      </c>
      <c r="K346" s="5" t="s">
        <v>24</v>
      </c>
      <c r="L346" s="73" t="s">
        <v>3523</v>
      </c>
      <c r="M346" s="76" t="s">
        <v>3524</v>
      </c>
      <c r="N346" s="77" t="str">
        <f>HYPERLINK("https://drive.google.com/file/d/1lADlRLm8UFg9hm4T3eyArYNXrY_Utzut/view?usp=drivesdk","349TQPRT2022")</f>
        <v>349TQPRT2022</v>
      </c>
      <c r="O346" s="73" t="s">
        <v>3525</v>
      </c>
      <c r="Q346" s="75"/>
      <c r="R346" s="75"/>
      <c r="S346" s="75"/>
      <c r="T346" s="75"/>
      <c r="U346" s="75"/>
      <c r="V346" s="75"/>
      <c r="W346" s="75"/>
      <c r="X346" s="75"/>
      <c r="Y346" s="75"/>
      <c r="Z346" s="75"/>
      <c r="AA346" s="75"/>
      <c r="AB346" s="75"/>
    </row>
    <row r="347">
      <c r="A347" s="93">
        <v>350.0</v>
      </c>
      <c r="B347" s="93" t="s">
        <v>3520</v>
      </c>
      <c r="C347" s="93" t="s">
        <v>3526</v>
      </c>
      <c r="D347" s="93" t="str">
        <f t="shared" si="1"/>
        <v>Na Single Participant</v>
      </c>
      <c r="E347" s="93" t="s">
        <v>3527</v>
      </c>
      <c r="F347" s="73" t="s">
        <v>1973</v>
      </c>
      <c r="G347" s="73" t="s">
        <v>22</v>
      </c>
      <c r="H347" s="73">
        <v>2022.0</v>
      </c>
      <c r="I347" s="75" t="str">
        <f t="shared" si="2"/>
        <v>350TQPRT2022</v>
      </c>
      <c r="J347" s="54" t="s">
        <v>1974</v>
      </c>
      <c r="K347" s="5" t="s">
        <v>24</v>
      </c>
      <c r="L347" s="73" t="s">
        <v>3528</v>
      </c>
      <c r="M347" s="76" t="s">
        <v>3529</v>
      </c>
      <c r="N347" s="77" t="str">
        <f>HYPERLINK("https://drive.google.com/file/d/1OdVkDnt9Eo3lFyIBwntiVrB0werOkuz2/view?usp=drivesdk","350TQPRT2022")</f>
        <v>350TQPRT2022</v>
      </c>
      <c r="O347" s="73" t="s">
        <v>3525</v>
      </c>
      <c r="Q347" s="75"/>
      <c r="R347" s="75"/>
      <c r="S347" s="75"/>
      <c r="T347" s="75"/>
      <c r="U347" s="75"/>
      <c r="V347" s="75"/>
      <c r="W347" s="75"/>
      <c r="X347" s="75"/>
      <c r="Y347" s="75"/>
      <c r="Z347" s="75"/>
      <c r="AA347" s="75"/>
      <c r="AB347" s="75"/>
    </row>
    <row r="348">
      <c r="A348" s="93">
        <v>351.0</v>
      </c>
      <c r="B348" s="93" t="s">
        <v>3530</v>
      </c>
      <c r="C348" s="93" t="s">
        <v>3531</v>
      </c>
      <c r="D348" s="93" t="str">
        <f t="shared" si="1"/>
        <v>Rakshit Dabla</v>
      </c>
      <c r="E348" s="93" t="s">
        <v>3532</v>
      </c>
      <c r="F348" s="73" t="s">
        <v>1973</v>
      </c>
      <c r="G348" s="73" t="s">
        <v>22</v>
      </c>
      <c r="H348" s="73">
        <v>2022.0</v>
      </c>
      <c r="I348" s="75" t="str">
        <f t="shared" si="2"/>
        <v>351TQPRT2022</v>
      </c>
      <c r="J348" s="54" t="s">
        <v>1974</v>
      </c>
      <c r="K348" s="5" t="s">
        <v>24</v>
      </c>
      <c r="L348" s="73" t="s">
        <v>3533</v>
      </c>
      <c r="M348" s="76" t="s">
        <v>3534</v>
      </c>
      <c r="N348" s="77" t="str">
        <f>HYPERLINK("https://drive.google.com/file/d/1z_2dmLI2I3jmpCDG4zdb0YSJP5OjbOdf/view?usp=drivesdk","351TQPRT2022")</f>
        <v>351TQPRT2022</v>
      </c>
      <c r="O348" s="73" t="s">
        <v>3525</v>
      </c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  <c r="AB348" s="75"/>
    </row>
    <row r="349">
      <c r="A349" s="93">
        <v>352.0</v>
      </c>
      <c r="B349" s="93" t="s">
        <v>3530</v>
      </c>
      <c r="C349" s="93" t="s">
        <v>3535</v>
      </c>
      <c r="D349" s="93" t="str">
        <f t="shared" si="1"/>
        <v>Vinod Ganesh</v>
      </c>
      <c r="E349" s="93" t="s">
        <v>3536</v>
      </c>
      <c r="F349" s="73" t="s">
        <v>1973</v>
      </c>
      <c r="G349" s="73" t="s">
        <v>22</v>
      </c>
      <c r="H349" s="73">
        <v>2022.0</v>
      </c>
      <c r="I349" s="75" t="str">
        <f t="shared" si="2"/>
        <v>352TQPRT2022</v>
      </c>
      <c r="J349" s="54" t="s">
        <v>1974</v>
      </c>
      <c r="K349" s="5" t="s">
        <v>24</v>
      </c>
      <c r="L349" s="73" t="s">
        <v>3537</v>
      </c>
      <c r="M349" s="76" t="s">
        <v>3538</v>
      </c>
      <c r="N349" s="77" t="str">
        <f>HYPERLINK("https://drive.google.com/file/d/11slhBn2aTznpVIJLEgzsopDBpK_S7GH8/view?usp=drivesdk","352TQPRT2022")</f>
        <v>352TQPRT2022</v>
      </c>
      <c r="O349" s="73" t="s">
        <v>3525</v>
      </c>
      <c r="Q349" s="75"/>
      <c r="R349" s="75"/>
      <c r="S349" s="75"/>
      <c r="T349" s="75"/>
      <c r="U349" s="75"/>
      <c r="V349" s="75"/>
      <c r="W349" s="75"/>
      <c r="X349" s="75"/>
      <c r="Y349" s="75"/>
      <c r="Z349" s="75"/>
      <c r="AA349" s="75"/>
      <c r="AB349" s="75"/>
    </row>
    <row r="350">
      <c r="A350" s="93">
        <v>353.0</v>
      </c>
      <c r="B350" s="93" t="s">
        <v>1924</v>
      </c>
      <c r="C350" s="93" t="s">
        <v>1016</v>
      </c>
      <c r="D350" s="93" t="str">
        <f t="shared" si="1"/>
        <v>Ritesh</v>
      </c>
      <c r="E350" s="93" t="s">
        <v>1017</v>
      </c>
      <c r="F350" s="73" t="s">
        <v>1973</v>
      </c>
      <c r="G350" s="73" t="s">
        <v>22</v>
      </c>
      <c r="H350" s="73">
        <v>2022.0</v>
      </c>
      <c r="I350" s="75" t="str">
        <f t="shared" si="2"/>
        <v>353TQPRT2022</v>
      </c>
      <c r="J350" s="54" t="s">
        <v>1974</v>
      </c>
      <c r="K350" s="5" t="s">
        <v>24</v>
      </c>
      <c r="L350" s="73" t="s">
        <v>3539</v>
      </c>
      <c r="M350" s="76" t="s">
        <v>3540</v>
      </c>
      <c r="N350" s="77" t="str">
        <f>HYPERLINK("https://drive.google.com/file/d/1TqODf6oV-tZ8_SgKWxCsW0uP1bCBMTMI/view?usp=drivesdk","353TQPRT2022")</f>
        <v>353TQPRT2022</v>
      </c>
      <c r="O350" s="73" t="s">
        <v>3525</v>
      </c>
      <c r="Q350" s="75"/>
      <c r="R350" s="75"/>
      <c r="S350" s="75"/>
      <c r="T350" s="75"/>
      <c r="U350" s="75"/>
      <c r="V350" s="75"/>
      <c r="W350" s="75"/>
      <c r="X350" s="75"/>
      <c r="Y350" s="75"/>
      <c r="Z350" s="75"/>
      <c r="AA350" s="75"/>
      <c r="AB350" s="75"/>
    </row>
    <row r="351">
      <c r="A351" s="93">
        <v>354.0</v>
      </c>
      <c r="B351" s="93" t="s">
        <v>1924</v>
      </c>
      <c r="C351" s="93" t="s">
        <v>1928</v>
      </c>
      <c r="D351" s="93" t="str">
        <f t="shared" si="1"/>
        <v>Ritik</v>
      </c>
      <c r="E351" s="93" t="s">
        <v>1929</v>
      </c>
      <c r="F351" s="73" t="s">
        <v>1973</v>
      </c>
      <c r="G351" s="73" t="s">
        <v>22</v>
      </c>
      <c r="H351" s="73">
        <v>2022.0</v>
      </c>
      <c r="I351" s="75" t="str">
        <f t="shared" si="2"/>
        <v>354TQPRT2022</v>
      </c>
      <c r="J351" s="54" t="s">
        <v>1974</v>
      </c>
      <c r="K351" s="5" t="s">
        <v>24</v>
      </c>
      <c r="L351" s="73" t="s">
        <v>3541</v>
      </c>
      <c r="M351" s="76" t="s">
        <v>3542</v>
      </c>
      <c r="N351" s="77" t="str">
        <f>HYPERLINK("https://drive.google.com/file/d/1PVcwaR9c9sq7fc6hmY3rH_1Y-gBYk2fF/view?usp=drivesdk","354TQPRT2022")</f>
        <v>354TQPRT2022</v>
      </c>
      <c r="O351" s="73" t="s">
        <v>3525</v>
      </c>
      <c r="Q351" s="75"/>
      <c r="R351" s="75"/>
      <c r="S351" s="75"/>
      <c r="T351" s="75"/>
      <c r="U351" s="75"/>
      <c r="V351" s="75"/>
      <c r="W351" s="75"/>
      <c r="X351" s="75"/>
      <c r="Y351" s="75"/>
      <c r="Z351" s="75"/>
      <c r="AA351" s="75"/>
      <c r="AB351" s="75"/>
    </row>
    <row r="352">
      <c r="A352" s="93">
        <v>355.0</v>
      </c>
      <c r="B352" s="93" t="s">
        <v>3543</v>
      </c>
      <c r="C352" s="93" t="s">
        <v>3544</v>
      </c>
      <c r="D352" s="93" t="str">
        <f t="shared" si="1"/>
        <v>Bhanvi</v>
      </c>
      <c r="E352" s="93" t="s">
        <v>3545</v>
      </c>
      <c r="F352" s="73" t="s">
        <v>1973</v>
      </c>
      <c r="G352" s="73" t="s">
        <v>22</v>
      </c>
      <c r="H352" s="73">
        <v>2022.0</v>
      </c>
      <c r="I352" s="75" t="str">
        <f t="shared" si="2"/>
        <v>355TQPRT2022</v>
      </c>
      <c r="J352" s="54" t="s">
        <v>1974</v>
      </c>
      <c r="K352" s="5" t="s">
        <v>24</v>
      </c>
      <c r="L352" s="73" t="s">
        <v>3546</v>
      </c>
      <c r="M352" s="76" t="s">
        <v>3547</v>
      </c>
      <c r="N352" s="77" t="str">
        <f>HYPERLINK("https://drive.google.com/file/d/1V-Low74eG0XmWTJKjc2lq8Zs2pf6Kvo2/view?usp=drivesdk","355TQPRT2022")</f>
        <v>355TQPRT2022</v>
      </c>
      <c r="O352" s="73" t="s">
        <v>3525</v>
      </c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  <c r="AB352" s="75"/>
    </row>
    <row r="353">
      <c r="A353" s="93">
        <v>356.0</v>
      </c>
      <c r="B353" s="93" t="s">
        <v>3543</v>
      </c>
      <c r="C353" s="93" t="s">
        <v>1058</v>
      </c>
      <c r="D353" s="93" t="str">
        <f t="shared" si="1"/>
        <v>Shreya</v>
      </c>
      <c r="E353" s="93" t="s">
        <v>3548</v>
      </c>
      <c r="F353" s="73" t="s">
        <v>1973</v>
      </c>
      <c r="G353" s="73" t="s">
        <v>22</v>
      </c>
      <c r="H353" s="73">
        <v>2022.0</v>
      </c>
      <c r="I353" s="75" t="str">
        <f t="shared" si="2"/>
        <v>356TQPRT2022</v>
      </c>
      <c r="J353" s="54" t="s">
        <v>1974</v>
      </c>
      <c r="K353" s="5" t="s">
        <v>24</v>
      </c>
      <c r="L353" s="73" t="s">
        <v>3549</v>
      </c>
      <c r="M353" s="76" t="s">
        <v>3550</v>
      </c>
      <c r="N353" s="77" t="str">
        <f>HYPERLINK("https://drive.google.com/file/d/1g61MMXT-xq3TnvgODILi-BbaSN56cPLB/view?usp=drivesdk","356TQPRT2022")</f>
        <v>356TQPRT2022</v>
      </c>
      <c r="O353" s="73" t="s">
        <v>3551</v>
      </c>
      <c r="Q353" s="75"/>
      <c r="R353" s="75"/>
      <c r="S353" s="75"/>
      <c r="T353" s="75"/>
      <c r="U353" s="75"/>
      <c r="V353" s="75"/>
      <c r="W353" s="75"/>
      <c r="X353" s="75"/>
      <c r="Y353" s="75"/>
      <c r="Z353" s="75"/>
      <c r="AA353" s="75"/>
      <c r="AB353" s="75"/>
    </row>
    <row r="354">
      <c r="A354" s="93">
        <v>357.0</v>
      </c>
      <c r="B354" s="93" t="s">
        <v>3552</v>
      </c>
      <c r="C354" s="93" t="s">
        <v>3553</v>
      </c>
      <c r="D354" s="93" t="str">
        <f t="shared" si="1"/>
        <v>Prayag Roul</v>
      </c>
      <c r="E354" s="93" t="s">
        <v>3554</v>
      </c>
      <c r="F354" s="73" t="s">
        <v>1973</v>
      </c>
      <c r="G354" s="73" t="s">
        <v>22</v>
      </c>
      <c r="H354" s="73">
        <v>2022.0</v>
      </c>
      <c r="I354" s="75" t="str">
        <f t="shared" si="2"/>
        <v>357TQPRT2022</v>
      </c>
      <c r="J354" s="54" t="s">
        <v>1974</v>
      </c>
      <c r="K354" s="5" t="s">
        <v>24</v>
      </c>
      <c r="L354" s="73" t="s">
        <v>3555</v>
      </c>
      <c r="M354" s="76" t="s">
        <v>3556</v>
      </c>
      <c r="N354" s="77" t="str">
        <f>HYPERLINK("https://drive.google.com/file/d/1D1C8fXKn6dqmihxgamUTHI7fkZdbNzp-/view?usp=drivesdk","357TQPRT2022")</f>
        <v>357TQPRT2022</v>
      </c>
      <c r="O354" s="73" t="s">
        <v>3551</v>
      </c>
      <c r="Q354" s="75"/>
      <c r="R354" s="75"/>
      <c r="S354" s="75"/>
      <c r="T354" s="75"/>
      <c r="U354" s="75"/>
      <c r="V354" s="75"/>
      <c r="W354" s="75"/>
      <c r="X354" s="75"/>
      <c r="Y354" s="75"/>
      <c r="Z354" s="75"/>
      <c r="AA354" s="75"/>
      <c r="AB354" s="75"/>
    </row>
    <row r="355">
      <c r="A355" s="93">
        <v>358.0</v>
      </c>
      <c r="B355" s="93" t="s">
        <v>3552</v>
      </c>
      <c r="C355" s="93" t="s">
        <v>3557</v>
      </c>
      <c r="D355" s="93" t="str">
        <f t="shared" si="1"/>
        <v>Gunjanpreet Kaur</v>
      </c>
      <c r="E355" s="93" t="s">
        <v>3558</v>
      </c>
      <c r="F355" s="73" t="s">
        <v>1973</v>
      </c>
      <c r="G355" s="73" t="s">
        <v>22</v>
      </c>
      <c r="H355" s="73">
        <v>2022.0</v>
      </c>
      <c r="I355" s="75" t="str">
        <f t="shared" si="2"/>
        <v>358TQPRT2022</v>
      </c>
      <c r="J355" s="54" t="s">
        <v>1974</v>
      </c>
      <c r="K355" s="5" t="s">
        <v>24</v>
      </c>
      <c r="L355" s="73" t="s">
        <v>3559</v>
      </c>
      <c r="M355" s="76" t="s">
        <v>3560</v>
      </c>
      <c r="N355" s="77" t="str">
        <f>HYPERLINK("https://drive.google.com/file/d/1cQM761lHzw-RcJ48c_-OAu5vx5TG6eT3/view?usp=drivesdk","358TQPRT2022")</f>
        <v>358TQPRT2022</v>
      </c>
      <c r="O355" s="73" t="s">
        <v>3551</v>
      </c>
      <c r="Q355" s="75"/>
      <c r="R355" s="75"/>
      <c r="S355" s="75"/>
      <c r="T355" s="75"/>
      <c r="U355" s="75"/>
      <c r="V355" s="75"/>
      <c r="W355" s="75"/>
      <c r="X355" s="75"/>
      <c r="Y355" s="75"/>
      <c r="Z355" s="75"/>
      <c r="AA355" s="75"/>
      <c r="AB355" s="75"/>
    </row>
    <row r="356">
      <c r="A356" s="93">
        <v>359.0</v>
      </c>
      <c r="B356" s="93" t="s">
        <v>3561</v>
      </c>
      <c r="C356" s="93" t="s">
        <v>3562</v>
      </c>
      <c r="D356" s="93" t="str">
        <f t="shared" si="1"/>
        <v>Kaushik</v>
      </c>
      <c r="E356" s="93" t="s">
        <v>3563</v>
      </c>
      <c r="F356" s="73" t="s">
        <v>1973</v>
      </c>
      <c r="G356" s="73" t="s">
        <v>22</v>
      </c>
      <c r="H356" s="73">
        <v>2022.0</v>
      </c>
      <c r="I356" s="75" t="str">
        <f t="shared" si="2"/>
        <v>359TQPRT2022</v>
      </c>
      <c r="J356" s="54" t="s">
        <v>1974</v>
      </c>
      <c r="K356" s="5" t="s">
        <v>24</v>
      </c>
      <c r="L356" s="73" t="s">
        <v>3564</v>
      </c>
      <c r="M356" s="76" t="s">
        <v>3565</v>
      </c>
      <c r="N356" s="77" t="str">
        <f>HYPERLINK("https://drive.google.com/file/d/1Wk3YNg5YhQJaz8u7bnCI4SFQnNs5G61J/view?usp=drivesdk","359TQPRT2022")</f>
        <v>359TQPRT2022</v>
      </c>
      <c r="O356" s="73" t="s">
        <v>3551</v>
      </c>
      <c r="Q356" s="75"/>
      <c r="R356" s="75"/>
      <c r="S356" s="75"/>
      <c r="T356" s="75"/>
      <c r="U356" s="75"/>
      <c r="V356" s="75"/>
      <c r="W356" s="75"/>
      <c r="X356" s="75"/>
      <c r="Y356" s="75"/>
      <c r="Z356" s="75"/>
      <c r="AA356" s="75"/>
      <c r="AB356" s="75"/>
    </row>
    <row r="357">
      <c r="A357" s="93">
        <v>360.0</v>
      </c>
      <c r="B357" s="93" t="s">
        <v>3561</v>
      </c>
      <c r="C357" s="93" t="s">
        <v>3566</v>
      </c>
      <c r="D357" s="93" t="str">
        <f t="shared" si="1"/>
        <v>Pavan Bharadwaj</v>
      </c>
      <c r="E357" s="93" t="s">
        <v>3567</v>
      </c>
      <c r="F357" s="73" t="s">
        <v>1973</v>
      </c>
      <c r="G357" s="73" t="s">
        <v>22</v>
      </c>
      <c r="H357" s="73">
        <v>2022.0</v>
      </c>
      <c r="I357" s="75" t="str">
        <f t="shared" si="2"/>
        <v>360TQPRT2022</v>
      </c>
      <c r="J357" s="54" t="s">
        <v>1974</v>
      </c>
      <c r="K357" s="5" t="s">
        <v>24</v>
      </c>
      <c r="L357" s="73" t="s">
        <v>3568</v>
      </c>
      <c r="M357" s="76" t="s">
        <v>3569</v>
      </c>
      <c r="N357" s="77" t="str">
        <f>HYPERLINK("https://drive.google.com/file/d/1wBlWnfPBHCq-PhG05hiNmNhXXu6h6dJO/view?usp=drivesdk","360TQPRT2022")</f>
        <v>360TQPRT2022</v>
      </c>
      <c r="O357" s="73" t="s">
        <v>3551</v>
      </c>
      <c r="Q357" s="75"/>
      <c r="R357" s="75"/>
      <c r="S357" s="75"/>
      <c r="T357" s="75"/>
      <c r="U357" s="75"/>
      <c r="V357" s="75"/>
      <c r="W357" s="75"/>
      <c r="X357" s="75"/>
      <c r="Y357" s="75"/>
      <c r="Z357" s="75"/>
      <c r="AA357" s="75"/>
      <c r="AB357" s="75"/>
    </row>
    <row r="358">
      <c r="A358" s="93">
        <v>361.0</v>
      </c>
      <c r="B358" s="93" t="s">
        <v>3570</v>
      </c>
      <c r="C358" s="93" t="s">
        <v>3571</v>
      </c>
      <c r="D358" s="93" t="str">
        <f t="shared" si="1"/>
        <v>Anurag Rout</v>
      </c>
      <c r="E358" s="93" t="s">
        <v>3572</v>
      </c>
      <c r="F358" s="73" t="s">
        <v>1973</v>
      </c>
      <c r="G358" s="73" t="s">
        <v>22</v>
      </c>
      <c r="H358" s="73">
        <v>2022.0</v>
      </c>
      <c r="I358" s="75" t="str">
        <f t="shared" si="2"/>
        <v>361TQPRT2022</v>
      </c>
      <c r="J358" s="54" t="s">
        <v>1974</v>
      </c>
      <c r="K358" s="5" t="s">
        <v>24</v>
      </c>
      <c r="L358" s="73" t="s">
        <v>3573</v>
      </c>
      <c r="M358" s="76" t="s">
        <v>3574</v>
      </c>
      <c r="N358" s="77" t="str">
        <f>HYPERLINK("https://drive.google.com/file/d/10o5lsNBHczYbetAnuDKH4qoyUOQRL7Es/view?usp=drivesdk","361TQPRT2022")</f>
        <v>361TQPRT2022</v>
      </c>
      <c r="O358" s="73" t="s">
        <v>3551</v>
      </c>
      <c r="Q358" s="75"/>
      <c r="R358" s="75"/>
      <c r="S358" s="75"/>
      <c r="T358" s="75"/>
      <c r="U358" s="75"/>
      <c r="V358" s="75"/>
      <c r="W358" s="75"/>
      <c r="X358" s="75"/>
      <c r="Y358" s="75"/>
      <c r="Z358" s="75"/>
      <c r="AA358" s="75"/>
      <c r="AB358" s="75"/>
    </row>
    <row r="359">
      <c r="A359" s="93">
        <v>362.0</v>
      </c>
      <c r="B359" s="93" t="s">
        <v>3570</v>
      </c>
      <c r="C359" s="93" t="s">
        <v>3575</v>
      </c>
      <c r="D359" s="93" t="str">
        <f t="shared" si="1"/>
        <v>Subhashree Rout</v>
      </c>
      <c r="E359" s="93" t="s">
        <v>3576</v>
      </c>
      <c r="F359" s="73" t="s">
        <v>1973</v>
      </c>
      <c r="G359" s="73" t="s">
        <v>22</v>
      </c>
      <c r="H359" s="73">
        <v>2022.0</v>
      </c>
      <c r="I359" s="75" t="str">
        <f t="shared" si="2"/>
        <v>362TQPRT2022</v>
      </c>
      <c r="J359" s="54" t="s">
        <v>1974</v>
      </c>
      <c r="K359" s="5" t="s">
        <v>24</v>
      </c>
      <c r="L359" s="73" t="s">
        <v>3577</v>
      </c>
      <c r="M359" s="76" t="s">
        <v>3578</v>
      </c>
      <c r="N359" s="77" t="str">
        <f>HYPERLINK("https://drive.google.com/file/d/1vbrLJz3-RFYeDkj3lsBg0rKV8Zw2c7JD/view?usp=drivesdk","362TQPRT2022")</f>
        <v>362TQPRT2022</v>
      </c>
      <c r="O359" s="73" t="s">
        <v>3551</v>
      </c>
      <c r="Q359" s="75"/>
      <c r="R359" s="75"/>
      <c r="S359" s="75"/>
      <c r="T359" s="75"/>
      <c r="U359" s="75"/>
      <c r="V359" s="75"/>
      <c r="W359" s="75"/>
      <c r="X359" s="75"/>
      <c r="Y359" s="75"/>
      <c r="Z359" s="75"/>
      <c r="AA359" s="75"/>
      <c r="AB359" s="75"/>
    </row>
    <row r="360">
      <c r="A360" s="93">
        <v>363.0</v>
      </c>
      <c r="B360" s="93" t="s">
        <v>3579</v>
      </c>
      <c r="C360" s="93" t="s">
        <v>3580</v>
      </c>
      <c r="D360" s="93" t="str">
        <f t="shared" si="1"/>
        <v>Udayansh Khandelwal</v>
      </c>
      <c r="E360" s="93" t="s">
        <v>3581</v>
      </c>
      <c r="F360" s="73" t="s">
        <v>1973</v>
      </c>
      <c r="G360" s="73" t="s">
        <v>22</v>
      </c>
      <c r="H360" s="73">
        <v>2022.0</v>
      </c>
      <c r="I360" s="75" t="str">
        <f t="shared" si="2"/>
        <v>363TQPRT2022</v>
      </c>
      <c r="J360" s="54" t="s">
        <v>1974</v>
      </c>
      <c r="K360" s="5" t="s">
        <v>24</v>
      </c>
      <c r="L360" s="73" t="s">
        <v>3582</v>
      </c>
      <c r="M360" s="76" t="s">
        <v>3583</v>
      </c>
      <c r="N360" s="77" t="str">
        <f>HYPERLINK("https://drive.google.com/file/d/18_xS0UPAwQloehe7J744XgH3C906IU4j/view?usp=drivesdk","363TQPRT2022")</f>
        <v>363TQPRT2022</v>
      </c>
      <c r="O360" s="73" t="s">
        <v>3584</v>
      </c>
      <c r="Q360" s="75"/>
      <c r="R360" s="75"/>
      <c r="S360" s="75"/>
      <c r="T360" s="75"/>
      <c r="U360" s="75"/>
      <c r="V360" s="75"/>
      <c r="W360" s="75"/>
      <c r="X360" s="75"/>
      <c r="Y360" s="75"/>
      <c r="Z360" s="75"/>
      <c r="AA360" s="75"/>
      <c r="AB360" s="75"/>
    </row>
    <row r="361">
      <c r="A361" s="93">
        <v>364.0</v>
      </c>
      <c r="B361" s="93" t="s">
        <v>3579</v>
      </c>
      <c r="C361" s="93" t="s">
        <v>3585</v>
      </c>
      <c r="D361" s="93" t="str">
        <f t="shared" si="1"/>
        <v>Tarun Saini</v>
      </c>
      <c r="E361" s="93" t="s">
        <v>3586</v>
      </c>
      <c r="F361" s="73" t="s">
        <v>1973</v>
      </c>
      <c r="G361" s="73" t="s">
        <v>22</v>
      </c>
      <c r="H361" s="73">
        <v>2022.0</v>
      </c>
      <c r="I361" s="75" t="str">
        <f t="shared" si="2"/>
        <v>364TQPRT2022</v>
      </c>
      <c r="J361" s="54" t="s">
        <v>1974</v>
      </c>
      <c r="K361" s="5" t="s">
        <v>24</v>
      </c>
      <c r="L361" s="73" t="s">
        <v>3587</v>
      </c>
      <c r="M361" s="76" t="s">
        <v>3588</v>
      </c>
      <c r="N361" s="77" t="str">
        <f>HYPERLINK("https://drive.google.com/file/d/15yggxtHHl-mbMqQqGpq1Muq3YP2goEBu/view?usp=drivesdk","364TQPRT2022")</f>
        <v>364TQPRT2022</v>
      </c>
      <c r="O361" s="73" t="s">
        <v>3584</v>
      </c>
      <c r="Q361" s="75"/>
      <c r="R361" s="75"/>
      <c r="S361" s="75"/>
      <c r="T361" s="75"/>
      <c r="U361" s="75"/>
      <c r="V361" s="75"/>
      <c r="W361" s="75"/>
      <c r="X361" s="75"/>
      <c r="Y361" s="75"/>
      <c r="Z361" s="75"/>
      <c r="AA361" s="75"/>
      <c r="AB361" s="75"/>
    </row>
    <row r="362">
      <c r="A362" s="93">
        <v>365.0</v>
      </c>
      <c r="B362" s="93" t="s">
        <v>3589</v>
      </c>
      <c r="C362" s="93" t="s">
        <v>3590</v>
      </c>
      <c r="D362" s="93" t="str">
        <f t="shared" si="1"/>
        <v>Ayush Kumar</v>
      </c>
      <c r="E362" s="93" t="s">
        <v>3591</v>
      </c>
      <c r="F362" s="73" t="s">
        <v>1973</v>
      </c>
      <c r="G362" s="73" t="s">
        <v>22</v>
      </c>
      <c r="H362" s="73">
        <v>2022.0</v>
      </c>
      <c r="I362" s="75" t="str">
        <f t="shared" si="2"/>
        <v>365TQPRT2022</v>
      </c>
      <c r="J362" s="54" t="s">
        <v>1974</v>
      </c>
      <c r="K362" s="5" t="s">
        <v>24</v>
      </c>
      <c r="L362" s="73" t="s">
        <v>3592</v>
      </c>
      <c r="M362" s="76" t="s">
        <v>3593</v>
      </c>
      <c r="N362" s="77" t="str">
        <f>HYPERLINK("https://drive.google.com/file/d/12hhn2pq6jhMfwj0XUIPNCAuepOMnTghJ/view?usp=drivesdk","365TQPRT2022")</f>
        <v>365TQPRT2022</v>
      </c>
      <c r="O362" s="73" t="s">
        <v>3584</v>
      </c>
      <c r="Q362" s="75"/>
      <c r="R362" s="75"/>
      <c r="S362" s="75"/>
      <c r="T362" s="75"/>
      <c r="U362" s="75"/>
      <c r="V362" s="75"/>
      <c r="W362" s="75"/>
      <c r="X362" s="75"/>
      <c r="Y362" s="75"/>
      <c r="Z362" s="75"/>
      <c r="AA362" s="75"/>
      <c r="AB362" s="75"/>
    </row>
    <row r="363">
      <c r="A363" s="93">
        <v>366.0</v>
      </c>
      <c r="B363" s="93" t="s">
        <v>3589</v>
      </c>
      <c r="C363" s="93" t="s">
        <v>587</v>
      </c>
      <c r="D363" s="93" t="str">
        <f t="shared" si="1"/>
        <v>Suraj Kumar</v>
      </c>
      <c r="E363" s="93" t="s">
        <v>3594</v>
      </c>
      <c r="F363" s="73" t="s">
        <v>1973</v>
      </c>
      <c r="G363" s="73" t="s">
        <v>22</v>
      </c>
      <c r="H363" s="73">
        <v>2022.0</v>
      </c>
      <c r="I363" s="75" t="str">
        <f t="shared" si="2"/>
        <v>366TQPRT2022</v>
      </c>
      <c r="J363" s="54" t="s">
        <v>1974</v>
      </c>
      <c r="K363" s="5" t="s">
        <v>24</v>
      </c>
      <c r="L363" s="73" t="s">
        <v>3595</v>
      </c>
      <c r="M363" s="76" t="s">
        <v>3596</v>
      </c>
      <c r="N363" s="77" t="str">
        <f>HYPERLINK("https://drive.google.com/file/d/14-VI_uWYZT0ubzPQt01T--qQA9HhIgWp/view?usp=drivesdk","366TQPRT2022")</f>
        <v>366TQPRT2022</v>
      </c>
      <c r="O363" s="73" t="s">
        <v>3584</v>
      </c>
      <c r="Q363" s="75"/>
      <c r="R363" s="75"/>
      <c r="S363" s="75"/>
      <c r="T363" s="75"/>
      <c r="U363" s="75"/>
      <c r="V363" s="75"/>
      <c r="W363" s="75"/>
      <c r="X363" s="75"/>
      <c r="Y363" s="75"/>
      <c r="Z363" s="75"/>
      <c r="AA363" s="75"/>
      <c r="AB363" s="75"/>
    </row>
    <row r="364">
      <c r="A364" s="93">
        <v>367.0</v>
      </c>
      <c r="B364" s="93" t="s">
        <v>3597</v>
      </c>
      <c r="C364" s="93" t="s">
        <v>3598</v>
      </c>
      <c r="D364" s="93" t="str">
        <f t="shared" si="1"/>
        <v>Preethi G</v>
      </c>
      <c r="E364" s="93" t="s">
        <v>3599</v>
      </c>
      <c r="F364" s="73" t="s">
        <v>1973</v>
      </c>
      <c r="G364" s="73" t="s">
        <v>22</v>
      </c>
      <c r="H364" s="73">
        <v>2022.0</v>
      </c>
      <c r="I364" s="75" t="str">
        <f t="shared" si="2"/>
        <v>367TQPRT2022</v>
      </c>
      <c r="J364" s="54" t="s">
        <v>1974</v>
      </c>
      <c r="K364" s="5" t="s">
        <v>24</v>
      </c>
      <c r="L364" s="73" t="s">
        <v>3600</v>
      </c>
      <c r="M364" s="76" t="s">
        <v>3601</v>
      </c>
      <c r="N364" s="77" t="str">
        <f>HYPERLINK("https://drive.google.com/file/d/19IZlH6-Ym7m_LNoJcb2iOREnU4SaGyiK/view?usp=drivesdk","367TQPRT2022")</f>
        <v>367TQPRT2022</v>
      </c>
      <c r="O364" s="73" t="s">
        <v>3584</v>
      </c>
      <c r="Q364" s="75"/>
      <c r="R364" s="75"/>
      <c r="S364" s="75"/>
      <c r="T364" s="75"/>
      <c r="U364" s="75"/>
      <c r="V364" s="75"/>
      <c r="W364" s="75"/>
      <c r="X364" s="75"/>
      <c r="Y364" s="75"/>
      <c r="Z364" s="75"/>
      <c r="AA364" s="75"/>
      <c r="AB364" s="75"/>
    </row>
    <row r="365">
      <c r="A365" s="93">
        <v>368.0</v>
      </c>
      <c r="B365" s="93" t="s">
        <v>3597</v>
      </c>
      <c r="C365" s="93" t="s">
        <v>3602</v>
      </c>
      <c r="D365" s="93" t="str">
        <f t="shared" si="1"/>
        <v>Subash J</v>
      </c>
      <c r="E365" s="93" t="s">
        <v>3603</v>
      </c>
      <c r="F365" s="73" t="s">
        <v>1973</v>
      </c>
      <c r="G365" s="73" t="s">
        <v>22</v>
      </c>
      <c r="H365" s="73">
        <v>2022.0</v>
      </c>
      <c r="I365" s="75" t="str">
        <f t="shared" si="2"/>
        <v>368TQPRT2022</v>
      </c>
      <c r="J365" s="54" t="s">
        <v>1974</v>
      </c>
      <c r="K365" s="5" t="s">
        <v>24</v>
      </c>
      <c r="L365" s="73" t="s">
        <v>3604</v>
      </c>
      <c r="M365" s="76" t="s">
        <v>3605</v>
      </c>
      <c r="N365" s="77" t="str">
        <f>HYPERLINK("https://drive.google.com/file/d/1-vfcJgiEubRkQucBaV-7tl8r5N92DhOy/view?usp=drivesdk","368TQPRT2022")</f>
        <v>368TQPRT2022</v>
      </c>
      <c r="O365" s="73" t="s">
        <v>3606</v>
      </c>
      <c r="Q365" s="75"/>
      <c r="R365" s="75"/>
      <c r="S365" s="75"/>
      <c r="T365" s="75"/>
      <c r="U365" s="75"/>
      <c r="V365" s="75"/>
      <c r="W365" s="75"/>
      <c r="X365" s="75"/>
      <c r="Y365" s="75"/>
      <c r="Z365" s="75"/>
      <c r="AA365" s="75"/>
      <c r="AB365" s="75"/>
    </row>
    <row r="366">
      <c r="A366" s="93">
        <v>369.0</v>
      </c>
      <c r="B366" s="93" t="s">
        <v>3607</v>
      </c>
      <c r="C366" s="93" t="s">
        <v>3608</v>
      </c>
      <c r="D366" s="93" t="str">
        <f t="shared" si="1"/>
        <v>Arkendu Ghosh</v>
      </c>
      <c r="E366" s="93" t="s">
        <v>3609</v>
      </c>
      <c r="F366" s="73" t="s">
        <v>1973</v>
      </c>
      <c r="G366" s="73" t="s">
        <v>22</v>
      </c>
      <c r="H366" s="73">
        <v>2022.0</v>
      </c>
      <c r="I366" s="75" t="str">
        <f t="shared" si="2"/>
        <v>369TQPRT2022</v>
      </c>
      <c r="J366" s="54" t="s">
        <v>1974</v>
      </c>
      <c r="K366" s="5" t="s">
        <v>24</v>
      </c>
      <c r="L366" s="73" t="s">
        <v>3610</v>
      </c>
      <c r="M366" s="76" t="s">
        <v>3611</v>
      </c>
      <c r="N366" s="77" t="str">
        <f>HYPERLINK("https://drive.google.com/file/d/1JDiAKVHUylh434EtmW-kuy1YeyWq8sih/view?usp=drivesdk","369TQPRT2022")</f>
        <v>369TQPRT2022</v>
      </c>
      <c r="O366" s="73" t="s">
        <v>3606</v>
      </c>
      <c r="Q366" s="75"/>
      <c r="R366" s="75"/>
      <c r="S366" s="75"/>
      <c r="T366" s="75"/>
      <c r="U366" s="75"/>
      <c r="V366" s="75"/>
      <c r="W366" s="75"/>
      <c r="X366" s="75"/>
      <c r="Y366" s="75"/>
      <c r="Z366" s="75"/>
      <c r="AA366" s="75"/>
      <c r="AB366" s="75"/>
    </row>
    <row r="367">
      <c r="A367" s="93">
        <v>370.0</v>
      </c>
      <c r="B367" s="93" t="s">
        <v>3607</v>
      </c>
      <c r="C367" s="93" t="s">
        <v>3612</v>
      </c>
      <c r="D367" s="93" t="str">
        <f t="shared" si="1"/>
        <v>Aman Sheikh</v>
      </c>
      <c r="E367" s="93" t="s">
        <v>3613</v>
      </c>
      <c r="F367" s="73" t="s">
        <v>1973</v>
      </c>
      <c r="G367" s="73" t="s">
        <v>22</v>
      </c>
      <c r="H367" s="73">
        <v>2022.0</v>
      </c>
      <c r="I367" s="75" t="str">
        <f t="shared" si="2"/>
        <v>370TQPRT2022</v>
      </c>
      <c r="J367" s="54" t="s">
        <v>1974</v>
      </c>
      <c r="K367" s="5" t="s">
        <v>24</v>
      </c>
      <c r="L367" s="73" t="s">
        <v>3614</v>
      </c>
      <c r="M367" s="76" t="s">
        <v>3615</v>
      </c>
      <c r="N367" s="77" t="str">
        <f>HYPERLINK("https://drive.google.com/file/d/1ke-oEJw2yl-fweAmT5b4DPuIqYwqfSdv/view?usp=drivesdk","370TQPRT2022")</f>
        <v>370TQPRT2022</v>
      </c>
      <c r="O367" s="73" t="s">
        <v>3606</v>
      </c>
      <c r="Q367" s="75"/>
      <c r="R367" s="75"/>
      <c r="S367" s="75"/>
      <c r="T367" s="75"/>
      <c r="U367" s="75"/>
      <c r="V367" s="75"/>
      <c r="W367" s="75"/>
      <c r="X367" s="75"/>
      <c r="Y367" s="75"/>
      <c r="Z367" s="75"/>
      <c r="AA367" s="75"/>
      <c r="AB367" s="75"/>
    </row>
    <row r="368">
      <c r="A368" s="93">
        <v>371.0</v>
      </c>
      <c r="B368" s="93" t="s">
        <v>3616</v>
      </c>
      <c r="C368" s="93" t="s">
        <v>3617</v>
      </c>
      <c r="D368" s="93" t="str">
        <f t="shared" si="1"/>
        <v>Sunil Rampyare Gupta</v>
      </c>
      <c r="E368" s="93" t="s">
        <v>3618</v>
      </c>
      <c r="F368" s="73" t="s">
        <v>1973</v>
      </c>
      <c r="G368" s="73" t="s">
        <v>22</v>
      </c>
      <c r="H368" s="73">
        <v>2022.0</v>
      </c>
      <c r="I368" s="75" t="str">
        <f t="shared" si="2"/>
        <v>371TQPRT2022</v>
      </c>
      <c r="J368" s="54" t="s">
        <v>1974</v>
      </c>
      <c r="K368" s="5" t="s">
        <v>24</v>
      </c>
      <c r="L368" s="73" t="s">
        <v>3619</v>
      </c>
      <c r="M368" s="76" t="s">
        <v>3620</v>
      </c>
      <c r="N368" s="77" t="str">
        <f>HYPERLINK("https://drive.google.com/file/d/1WnYRUtpyUgB3_v1Hy5JKocHB8Pmc7AV7/view?usp=drivesdk","371TQPRT2022")</f>
        <v>371TQPRT2022</v>
      </c>
      <c r="O368" s="73" t="s">
        <v>3606</v>
      </c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  <c r="AB368" s="75"/>
    </row>
    <row r="369">
      <c r="A369" s="93">
        <v>372.0</v>
      </c>
      <c r="B369" s="93" t="s">
        <v>3616</v>
      </c>
      <c r="C369" s="93" t="s">
        <v>3621</v>
      </c>
      <c r="D369" s="93" t="str">
        <f t="shared" si="1"/>
        <v>Nihal Pandey</v>
      </c>
      <c r="E369" s="93" t="s">
        <v>3622</v>
      </c>
      <c r="F369" s="73" t="s">
        <v>1973</v>
      </c>
      <c r="G369" s="73" t="s">
        <v>22</v>
      </c>
      <c r="H369" s="73">
        <v>2022.0</v>
      </c>
      <c r="I369" s="75" t="str">
        <f t="shared" si="2"/>
        <v>372TQPRT2022</v>
      </c>
      <c r="J369" s="54" t="s">
        <v>1974</v>
      </c>
      <c r="K369" s="5" t="s">
        <v>24</v>
      </c>
      <c r="L369" s="73" t="s">
        <v>3623</v>
      </c>
      <c r="M369" s="76" t="s">
        <v>3624</v>
      </c>
      <c r="N369" s="77" t="str">
        <f>HYPERLINK("https://drive.google.com/file/d/1oN6cm8Zx1YRJ2mP1xmcsXScwArZeJxt1/view?usp=drivesdk","372TQPRT2022")</f>
        <v>372TQPRT2022</v>
      </c>
      <c r="O369" s="73" t="s">
        <v>3606</v>
      </c>
      <c r="Q369" s="75"/>
      <c r="R369" s="75"/>
      <c r="S369" s="75"/>
      <c r="T369" s="75"/>
      <c r="U369" s="75"/>
      <c r="V369" s="75"/>
      <c r="W369" s="75"/>
      <c r="X369" s="75"/>
      <c r="Y369" s="75"/>
      <c r="Z369" s="75"/>
      <c r="AA369" s="75"/>
      <c r="AB369" s="75"/>
    </row>
    <row r="370">
      <c r="A370" s="93">
        <v>373.0</v>
      </c>
      <c r="B370" s="93" t="s">
        <v>3625</v>
      </c>
      <c r="C370" s="93" t="s">
        <v>3626</v>
      </c>
      <c r="D370" s="93" t="str">
        <f t="shared" si="1"/>
        <v>Abhishek Nigam</v>
      </c>
      <c r="E370" s="93" t="s">
        <v>3627</v>
      </c>
      <c r="F370" s="73" t="s">
        <v>1973</v>
      </c>
      <c r="G370" s="73" t="s">
        <v>22</v>
      </c>
      <c r="H370" s="73">
        <v>2022.0</v>
      </c>
      <c r="I370" s="75" t="str">
        <f t="shared" si="2"/>
        <v>373TQPRT2022</v>
      </c>
      <c r="J370" s="54" t="s">
        <v>1974</v>
      </c>
      <c r="K370" s="5" t="s">
        <v>24</v>
      </c>
      <c r="L370" s="73" t="s">
        <v>3628</v>
      </c>
      <c r="M370" s="76" t="s">
        <v>3629</v>
      </c>
      <c r="N370" s="77" t="str">
        <f>HYPERLINK("https://drive.google.com/file/d/1zb9mRZpV4oQDMok0LwuClUd0mUzrjH4D/view?usp=drivesdk","373TQPRT2022")</f>
        <v>373TQPRT2022</v>
      </c>
      <c r="O370" s="73" t="s">
        <v>3606</v>
      </c>
      <c r="Q370" s="75"/>
      <c r="R370" s="75"/>
      <c r="S370" s="75"/>
      <c r="T370" s="75"/>
      <c r="U370" s="75"/>
      <c r="V370" s="75"/>
      <c r="W370" s="75"/>
      <c r="X370" s="75"/>
      <c r="Y370" s="75"/>
      <c r="Z370" s="75"/>
      <c r="AA370" s="75"/>
      <c r="AB370" s="75"/>
    </row>
    <row r="371">
      <c r="A371" s="93">
        <v>374.0</v>
      </c>
      <c r="B371" s="93" t="s">
        <v>3625</v>
      </c>
      <c r="C371" s="93" t="s">
        <v>3630</v>
      </c>
      <c r="D371" s="93" t="str">
        <f t="shared" si="1"/>
        <v>Aditya Deuri Bharali</v>
      </c>
      <c r="E371" s="93" t="s">
        <v>3631</v>
      </c>
      <c r="F371" s="73" t="s">
        <v>1973</v>
      </c>
      <c r="G371" s="73" t="s">
        <v>22</v>
      </c>
      <c r="H371" s="73">
        <v>2022.0</v>
      </c>
      <c r="I371" s="75" t="str">
        <f t="shared" si="2"/>
        <v>374TQPRT2022</v>
      </c>
      <c r="J371" s="54" t="s">
        <v>1974</v>
      </c>
      <c r="K371" s="5" t="s">
        <v>24</v>
      </c>
      <c r="L371" s="73" t="s">
        <v>3632</v>
      </c>
      <c r="M371" s="76" t="s">
        <v>3633</v>
      </c>
      <c r="N371" s="77" t="str">
        <f>HYPERLINK("https://drive.google.com/file/d/1RgzsyFGq99cokF4S93a13mTWr5PY9OAc/view?usp=drivesdk","374TQPRT2022")</f>
        <v>374TQPRT2022</v>
      </c>
      <c r="O371" s="73" t="s">
        <v>3606</v>
      </c>
      <c r="Q371" s="75"/>
      <c r="R371" s="75"/>
      <c r="S371" s="75"/>
      <c r="T371" s="75"/>
      <c r="U371" s="75"/>
      <c r="V371" s="75"/>
      <c r="W371" s="75"/>
      <c r="X371" s="75"/>
      <c r="Y371" s="75"/>
      <c r="Z371" s="75"/>
      <c r="AA371" s="75"/>
      <c r="AB371" s="75"/>
    </row>
    <row r="372">
      <c r="A372" s="93">
        <v>375.0</v>
      </c>
      <c r="B372" s="93" t="s">
        <v>3634</v>
      </c>
      <c r="C372" s="93" t="s">
        <v>3635</v>
      </c>
      <c r="D372" s="93" t="str">
        <f t="shared" si="1"/>
        <v>Aneek Roy Choudhury</v>
      </c>
      <c r="E372" s="93" t="s">
        <v>3636</v>
      </c>
      <c r="F372" s="73" t="s">
        <v>1973</v>
      </c>
      <c r="G372" s="73" t="s">
        <v>22</v>
      </c>
      <c r="H372" s="73">
        <v>2022.0</v>
      </c>
      <c r="I372" s="75" t="str">
        <f t="shared" si="2"/>
        <v>375TQPRT2022</v>
      </c>
      <c r="J372" s="54" t="s">
        <v>1974</v>
      </c>
      <c r="K372" s="5" t="s">
        <v>24</v>
      </c>
      <c r="L372" s="73" t="s">
        <v>3637</v>
      </c>
      <c r="M372" s="76" t="s">
        <v>3638</v>
      </c>
      <c r="N372" s="77" t="str">
        <f>HYPERLINK("https://drive.google.com/file/d/1O8pu6HXY0rI7hVY6xS4RRq9x1oZy6MrL/view?usp=drivesdk","375TQPRT2022")</f>
        <v>375TQPRT2022</v>
      </c>
      <c r="O372" s="73" t="s">
        <v>3639</v>
      </c>
      <c r="Q372" s="75"/>
      <c r="R372" s="75"/>
      <c r="S372" s="75"/>
      <c r="T372" s="75"/>
      <c r="U372" s="75"/>
      <c r="V372" s="75"/>
      <c r="W372" s="75"/>
      <c r="X372" s="75"/>
      <c r="Y372" s="75"/>
      <c r="Z372" s="75"/>
      <c r="AA372" s="75"/>
      <c r="AB372" s="75"/>
    </row>
    <row r="373">
      <c r="A373" s="93">
        <v>376.0</v>
      </c>
      <c r="B373" s="93" t="s">
        <v>3634</v>
      </c>
      <c r="C373" s="93" t="s">
        <v>3640</v>
      </c>
      <c r="D373" s="93" t="str">
        <f t="shared" si="1"/>
        <v>Rahul Kulkarni</v>
      </c>
      <c r="E373" s="93" t="s">
        <v>3641</v>
      </c>
      <c r="F373" s="73" t="s">
        <v>1973</v>
      </c>
      <c r="G373" s="73" t="s">
        <v>22</v>
      </c>
      <c r="H373" s="73">
        <v>2022.0</v>
      </c>
      <c r="I373" s="75" t="str">
        <f t="shared" si="2"/>
        <v>376TQPRT2022</v>
      </c>
      <c r="J373" s="54" t="s">
        <v>1974</v>
      </c>
      <c r="K373" s="5" t="s">
        <v>24</v>
      </c>
      <c r="L373" s="73" t="s">
        <v>3642</v>
      </c>
      <c r="M373" s="76" t="s">
        <v>3643</v>
      </c>
      <c r="N373" s="77" t="str">
        <f>HYPERLINK("https://drive.google.com/file/d/1N0I4dRKdFnvtzmjbibCU0yaSIQ7DYjbY/view?usp=drivesdk","376TQPRT2022")</f>
        <v>376TQPRT2022</v>
      </c>
      <c r="O373" s="73" t="s">
        <v>3639</v>
      </c>
      <c r="Q373" s="75"/>
      <c r="R373" s="75"/>
      <c r="S373" s="75"/>
      <c r="T373" s="75"/>
      <c r="U373" s="75"/>
      <c r="V373" s="75"/>
      <c r="W373" s="75"/>
      <c r="X373" s="75"/>
      <c r="Y373" s="75"/>
      <c r="Z373" s="75"/>
      <c r="AA373" s="75"/>
      <c r="AB373" s="75"/>
    </row>
    <row r="374">
      <c r="A374" s="93">
        <v>377.0</v>
      </c>
      <c r="B374" s="93" t="s">
        <v>3644</v>
      </c>
      <c r="C374" s="93" t="s">
        <v>1300</v>
      </c>
      <c r="D374" s="93" t="str">
        <f t="shared" si="1"/>
        <v>Saransh Khandelwal</v>
      </c>
      <c r="E374" s="93" t="s">
        <v>1301</v>
      </c>
      <c r="F374" s="73" t="s">
        <v>1973</v>
      </c>
      <c r="G374" s="73" t="s">
        <v>22</v>
      </c>
      <c r="H374" s="73">
        <v>2022.0</v>
      </c>
      <c r="I374" s="75" t="str">
        <f t="shared" si="2"/>
        <v>377TQPRT2022</v>
      </c>
      <c r="J374" s="54" t="s">
        <v>1974</v>
      </c>
      <c r="K374" s="5" t="s">
        <v>24</v>
      </c>
      <c r="L374" s="73" t="s">
        <v>3645</v>
      </c>
      <c r="M374" s="76" t="s">
        <v>3646</v>
      </c>
      <c r="N374" s="77" t="str">
        <f>HYPERLINK("https://drive.google.com/file/d/1dWsIQoY16QL3a68GU4szvyIDufghSOa8/view?usp=drivesdk","377TQPRT2022")</f>
        <v>377TQPRT2022</v>
      </c>
      <c r="O374" s="73" t="s">
        <v>3639</v>
      </c>
      <c r="Q374" s="75"/>
      <c r="R374" s="75"/>
      <c r="S374" s="75"/>
      <c r="T374" s="75"/>
      <c r="U374" s="75"/>
      <c r="V374" s="75"/>
      <c r="W374" s="75"/>
      <c r="X374" s="75"/>
      <c r="Y374" s="75"/>
      <c r="Z374" s="75"/>
      <c r="AA374" s="75"/>
      <c r="AB374" s="75"/>
    </row>
    <row r="375">
      <c r="A375" s="93">
        <v>378.0</v>
      </c>
      <c r="B375" s="93" t="s">
        <v>3644</v>
      </c>
      <c r="C375" s="93" t="s">
        <v>3647</v>
      </c>
      <c r="D375" s="93" t="str">
        <f t="shared" si="1"/>
        <v>Akshica Khandelwal</v>
      </c>
      <c r="E375" s="93" t="s">
        <v>3648</v>
      </c>
      <c r="F375" s="73" t="s">
        <v>1973</v>
      </c>
      <c r="G375" s="73" t="s">
        <v>22</v>
      </c>
      <c r="H375" s="73">
        <v>2022.0</v>
      </c>
      <c r="I375" s="75" t="str">
        <f t="shared" si="2"/>
        <v>378TQPRT2022</v>
      </c>
      <c r="J375" s="54" t="s">
        <v>1974</v>
      </c>
      <c r="K375" s="5" t="s">
        <v>24</v>
      </c>
      <c r="L375" s="73" t="s">
        <v>3649</v>
      </c>
      <c r="M375" s="76" t="s">
        <v>3650</v>
      </c>
      <c r="N375" s="77" t="str">
        <f>HYPERLINK("https://drive.google.com/file/d/1bwWPuSH5mF8DXqPo7DCBPaYQU6XW_SYG/view?usp=drivesdk","378TQPRT2022")</f>
        <v>378TQPRT2022</v>
      </c>
      <c r="O375" s="73" t="s">
        <v>3639</v>
      </c>
      <c r="Q375" s="75"/>
      <c r="R375" s="75"/>
      <c r="S375" s="75"/>
      <c r="T375" s="75"/>
      <c r="U375" s="75"/>
      <c r="V375" s="75"/>
      <c r="W375" s="75"/>
      <c r="X375" s="75"/>
      <c r="Y375" s="75"/>
      <c r="Z375" s="75"/>
      <c r="AA375" s="75"/>
      <c r="AB375" s="75"/>
    </row>
    <row r="376">
      <c r="A376" s="93">
        <v>379.0</v>
      </c>
      <c r="B376" s="93" t="s">
        <v>3651</v>
      </c>
      <c r="C376" s="93" t="s">
        <v>3652</v>
      </c>
      <c r="D376" s="93" t="str">
        <f t="shared" si="1"/>
        <v>Srihith Sai Kurelli</v>
      </c>
      <c r="E376" s="93" t="s">
        <v>3653</v>
      </c>
      <c r="F376" s="73" t="s">
        <v>1973</v>
      </c>
      <c r="G376" s="73" t="s">
        <v>22</v>
      </c>
      <c r="H376" s="73">
        <v>2022.0</v>
      </c>
      <c r="I376" s="75" t="str">
        <f t="shared" si="2"/>
        <v>379TQPRT2022</v>
      </c>
      <c r="J376" s="54" t="s">
        <v>1974</v>
      </c>
      <c r="K376" s="5" t="s">
        <v>24</v>
      </c>
      <c r="L376" s="73" t="s">
        <v>3654</v>
      </c>
      <c r="M376" s="76" t="s">
        <v>3655</v>
      </c>
      <c r="N376" s="77" t="str">
        <f>HYPERLINK("https://drive.google.com/file/d/1hk95nqwjfhEWWEDTTikqF4IjeqhezVYd/view?usp=drivesdk","379TQPRT2022")</f>
        <v>379TQPRT2022</v>
      </c>
      <c r="O376" s="73" t="s">
        <v>3639</v>
      </c>
      <c r="Q376" s="75"/>
      <c r="R376" s="75"/>
      <c r="S376" s="75"/>
      <c r="T376" s="75"/>
      <c r="U376" s="75"/>
      <c r="V376" s="75"/>
      <c r="W376" s="75"/>
      <c r="X376" s="75"/>
      <c r="Y376" s="75"/>
      <c r="Z376" s="75"/>
      <c r="AA376" s="75"/>
      <c r="AB376" s="75"/>
    </row>
    <row r="377">
      <c r="A377" s="93">
        <v>380.0</v>
      </c>
      <c r="B377" s="93" t="s">
        <v>3651</v>
      </c>
      <c r="C377" s="93" t="s">
        <v>3656</v>
      </c>
      <c r="D377" s="93" t="str">
        <f t="shared" si="1"/>
        <v>Srijith Sai Kurelli</v>
      </c>
      <c r="E377" s="93" t="s">
        <v>3657</v>
      </c>
      <c r="F377" s="73" t="s">
        <v>1973</v>
      </c>
      <c r="G377" s="73" t="s">
        <v>22</v>
      </c>
      <c r="H377" s="73">
        <v>2022.0</v>
      </c>
      <c r="I377" s="75" t="str">
        <f t="shared" si="2"/>
        <v>380TQPRT2022</v>
      </c>
      <c r="J377" s="54" t="s">
        <v>1974</v>
      </c>
      <c r="K377" s="5" t="s">
        <v>24</v>
      </c>
      <c r="L377" s="73" t="s">
        <v>3658</v>
      </c>
      <c r="M377" s="76" t="s">
        <v>3659</v>
      </c>
      <c r="N377" s="77" t="str">
        <f>HYPERLINK("https://drive.google.com/file/d/1ScM6UCZb_yc1PH9FH8E97vkTRfORLcAn/view?usp=drivesdk","380TQPRT2022")</f>
        <v>380TQPRT2022</v>
      </c>
      <c r="O377" s="73" t="s">
        <v>3639</v>
      </c>
      <c r="Q377" s="75"/>
      <c r="R377" s="75"/>
      <c r="S377" s="75"/>
      <c r="T377" s="75"/>
      <c r="U377" s="75"/>
      <c r="V377" s="75"/>
      <c r="W377" s="75"/>
      <c r="X377" s="75"/>
      <c r="Y377" s="75"/>
      <c r="Z377" s="75"/>
      <c r="AA377" s="75"/>
      <c r="AB377" s="75"/>
    </row>
    <row r="378">
      <c r="A378" s="93">
        <v>381.0</v>
      </c>
      <c r="B378" s="93" t="s">
        <v>3660</v>
      </c>
      <c r="C378" s="93" t="s">
        <v>3661</v>
      </c>
      <c r="D378" s="93" t="str">
        <f t="shared" si="1"/>
        <v>Parth Chawla</v>
      </c>
      <c r="E378" s="93" t="s">
        <v>3662</v>
      </c>
      <c r="F378" s="73" t="s">
        <v>1973</v>
      </c>
      <c r="G378" s="73" t="s">
        <v>22</v>
      </c>
      <c r="H378" s="73">
        <v>2022.0</v>
      </c>
      <c r="I378" s="75" t="str">
        <f t="shared" si="2"/>
        <v>381TQPRT2022</v>
      </c>
      <c r="J378" s="54" t="s">
        <v>1974</v>
      </c>
      <c r="K378" s="5" t="s">
        <v>24</v>
      </c>
      <c r="L378" s="73" t="s">
        <v>3663</v>
      </c>
      <c r="M378" s="76" t="s">
        <v>3664</v>
      </c>
      <c r="N378" s="77" t="str">
        <f>HYPERLINK("https://drive.google.com/file/d/1ip5hHwIpzJOBhQFhtL80GEzxa5V4YVYf/view?usp=drivesdk","381TQPRT2022")</f>
        <v>381TQPRT2022</v>
      </c>
      <c r="O378" s="73" t="s">
        <v>3665</v>
      </c>
      <c r="Q378" s="75"/>
      <c r="R378" s="75"/>
      <c r="S378" s="75"/>
      <c r="T378" s="75"/>
      <c r="U378" s="75"/>
      <c r="V378" s="75"/>
      <c r="W378" s="75"/>
      <c r="X378" s="75"/>
      <c r="Y378" s="75"/>
      <c r="Z378" s="75"/>
      <c r="AA378" s="75"/>
      <c r="AB378" s="75"/>
    </row>
    <row r="379">
      <c r="A379" s="93">
        <v>382.0</v>
      </c>
      <c r="B379" s="93" t="s">
        <v>3660</v>
      </c>
      <c r="C379" s="93" t="s">
        <v>3666</v>
      </c>
      <c r="D379" s="93" t="str">
        <f t="shared" si="1"/>
        <v>Bhavya Chawla</v>
      </c>
      <c r="E379" s="93" t="s">
        <v>3667</v>
      </c>
      <c r="F379" s="73" t="s">
        <v>1973</v>
      </c>
      <c r="G379" s="73" t="s">
        <v>22</v>
      </c>
      <c r="H379" s="73">
        <v>2022.0</v>
      </c>
      <c r="I379" s="75" t="str">
        <f t="shared" si="2"/>
        <v>382TQPRT2022</v>
      </c>
      <c r="J379" s="54" t="s">
        <v>1974</v>
      </c>
      <c r="K379" s="5" t="s">
        <v>24</v>
      </c>
      <c r="L379" s="73" t="s">
        <v>3668</v>
      </c>
      <c r="M379" s="76" t="s">
        <v>3669</v>
      </c>
      <c r="N379" s="77" t="str">
        <f>HYPERLINK("https://drive.google.com/file/d/1WBOTmQ-ujMT4rcilh9kvEOC09mvcWvUo/view?usp=drivesdk","382TQPRT2022")</f>
        <v>382TQPRT2022</v>
      </c>
      <c r="O379" s="73" t="s">
        <v>3665</v>
      </c>
      <c r="Q379" s="75"/>
      <c r="R379" s="75"/>
      <c r="S379" s="75"/>
      <c r="T379" s="75"/>
      <c r="U379" s="75"/>
      <c r="V379" s="75"/>
      <c r="W379" s="75"/>
      <c r="X379" s="75"/>
      <c r="Y379" s="75"/>
      <c r="Z379" s="75"/>
      <c r="AA379" s="75"/>
      <c r="AB379" s="75"/>
    </row>
    <row r="380">
      <c r="A380" s="93">
        <v>383.0</v>
      </c>
      <c r="B380" s="93" t="s">
        <v>3670</v>
      </c>
      <c r="C380" s="93" t="s">
        <v>3671</v>
      </c>
      <c r="D380" s="93" t="str">
        <f t="shared" si="1"/>
        <v>Ananya</v>
      </c>
      <c r="E380" s="93" t="s">
        <v>3672</v>
      </c>
      <c r="F380" s="73" t="s">
        <v>1973</v>
      </c>
      <c r="G380" s="73" t="s">
        <v>22</v>
      </c>
      <c r="H380" s="73">
        <v>2022.0</v>
      </c>
      <c r="I380" s="75" t="str">
        <f t="shared" si="2"/>
        <v>383TQPRT2022</v>
      </c>
      <c r="J380" s="54" t="s">
        <v>1974</v>
      </c>
      <c r="K380" s="5" t="s">
        <v>24</v>
      </c>
      <c r="L380" s="73" t="s">
        <v>3673</v>
      </c>
      <c r="M380" s="76" t="s">
        <v>3674</v>
      </c>
      <c r="N380" s="77" t="str">
        <f>HYPERLINK("https://drive.google.com/file/d/1aX95614aDm_19tuJITpGw5P6rfrFAJf0/view?usp=drivesdk","383TQPRT2022")</f>
        <v>383TQPRT2022</v>
      </c>
      <c r="O380" s="73" t="s">
        <v>3665</v>
      </c>
      <c r="Q380" s="75"/>
      <c r="R380" s="75"/>
      <c r="S380" s="75"/>
      <c r="T380" s="75"/>
      <c r="U380" s="75"/>
      <c r="V380" s="75"/>
      <c r="W380" s="75"/>
      <c r="X380" s="75"/>
      <c r="Y380" s="75"/>
      <c r="Z380" s="75"/>
      <c r="AA380" s="75"/>
      <c r="AB380" s="75"/>
    </row>
    <row r="381">
      <c r="A381" s="93">
        <v>384.0</v>
      </c>
      <c r="B381" s="93" t="s">
        <v>3670</v>
      </c>
      <c r="C381" s="93" t="s">
        <v>3675</v>
      </c>
      <c r="D381" s="93" t="str">
        <f t="shared" si="1"/>
        <v>Seema Nagar</v>
      </c>
      <c r="E381" s="93" t="s">
        <v>3676</v>
      </c>
      <c r="F381" s="73" t="s">
        <v>1973</v>
      </c>
      <c r="G381" s="73" t="s">
        <v>22</v>
      </c>
      <c r="H381" s="73">
        <v>2022.0</v>
      </c>
      <c r="I381" s="75" t="str">
        <f t="shared" si="2"/>
        <v>384TQPRT2022</v>
      </c>
      <c r="J381" s="54" t="s">
        <v>1974</v>
      </c>
      <c r="K381" s="5" t="s">
        <v>24</v>
      </c>
      <c r="L381" s="73" t="s">
        <v>3677</v>
      </c>
      <c r="M381" s="76" t="s">
        <v>3678</v>
      </c>
      <c r="N381" s="77" t="str">
        <f>HYPERLINK("https://drive.google.com/file/d/1UfIj0bcASXdhXL4eq-gjt9YdMaox6BMt/view?usp=drivesdk","384TQPRT2022")</f>
        <v>384TQPRT2022</v>
      </c>
      <c r="O381" s="73" t="s">
        <v>3665</v>
      </c>
      <c r="Q381" s="75"/>
      <c r="R381" s="75"/>
      <c r="S381" s="75"/>
      <c r="T381" s="75"/>
      <c r="U381" s="75"/>
      <c r="V381" s="75"/>
      <c r="W381" s="75"/>
      <c r="X381" s="75"/>
      <c r="Y381" s="75"/>
      <c r="Z381" s="75"/>
      <c r="AA381" s="75"/>
      <c r="AB381" s="75"/>
    </row>
    <row r="382">
      <c r="A382" s="93">
        <v>385.0</v>
      </c>
      <c r="B382" s="93" t="s">
        <v>3679</v>
      </c>
      <c r="C382" s="93" t="s">
        <v>3680</v>
      </c>
      <c r="D382" s="93" t="str">
        <f t="shared" si="1"/>
        <v>Navya Jain</v>
      </c>
      <c r="E382" s="93" t="s">
        <v>3681</v>
      </c>
      <c r="F382" s="73" t="s">
        <v>1973</v>
      </c>
      <c r="G382" s="73" t="s">
        <v>22</v>
      </c>
      <c r="H382" s="73">
        <v>2022.0</v>
      </c>
      <c r="I382" s="75" t="str">
        <f t="shared" si="2"/>
        <v>385TQPRT2022</v>
      </c>
      <c r="J382" s="54" t="s">
        <v>1974</v>
      </c>
      <c r="K382" s="5" t="s">
        <v>24</v>
      </c>
      <c r="L382" s="73" t="s">
        <v>3682</v>
      </c>
      <c r="M382" s="76" t="s">
        <v>3683</v>
      </c>
      <c r="N382" s="77" t="str">
        <f>HYPERLINK("https://drive.google.com/file/d/1Z5SkExhBANZi07kNa3ON4auOmKsF18nh/view?usp=drivesdk","385TQPRT2022")</f>
        <v>385TQPRT2022</v>
      </c>
      <c r="O382" s="73" t="s">
        <v>3665</v>
      </c>
      <c r="Q382" s="75"/>
      <c r="R382" s="75"/>
      <c r="S382" s="75"/>
      <c r="T382" s="75"/>
      <c r="U382" s="75"/>
      <c r="V382" s="75"/>
      <c r="W382" s="75"/>
      <c r="X382" s="75"/>
      <c r="Y382" s="75"/>
      <c r="Z382" s="75"/>
      <c r="AA382" s="75"/>
      <c r="AB382" s="75"/>
    </row>
    <row r="383">
      <c r="A383" s="93">
        <v>386.0</v>
      </c>
      <c r="B383" s="93" t="s">
        <v>3679</v>
      </c>
      <c r="C383" s="93" t="s">
        <v>3684</v>
      </c>
      <c r="D383" s="93" t="str">
        <f t="shared" si="1"/>
        <v>Priyanshu Vij</v>
      </c>
      <c r="E383" s="93" t="s">
        <v>3685</v>
      </c>
      <c r="F383" s="73" t="s">
        <v>1973</v>
      </c>
      <c r="G383" s="73" t="s">
        <v>22</v>
      </c>
      <c r="H383" s="73">
        <v>2022.0</v>
      </c>
      <c r="I383" s="75" t="str">
        <f t="shared" si="2"/>
        <v>386TQPRT2022</v>
      </c>
      <c r="J383" s="54" t="s">
        <v>1974</v>
      </c>
      <c r="K383" s="5" t="s">
        <v>24</v>
      </c>
      <c r="L383" s="73" t="s">
        <v>3686</v>
      </c>
      <c r="M383" s="76" t="s">
        <v>3687</v>
      </c>
      <c r="N383" s="77" t="str">
        <f>HYPERLINK("https://drive.google.com/file/d/1ohs1BrWvb4Is-gQrxYO65bhY5MGr7OUy/view?usp=drivesdk","386TQPRT2022")</f>
        <v>386TQPRT2022</v>
      </c>
      <c r="O383" s="73" t="s">
        <v>3665</v>
      </c>
      <c r="Q383" s="75"/>
      <c r="R383" s="75"/>
      <c r="S383" s="75"/>
      <c r="T383" s="75"/>
      <c r="U383" s="75"/>
      <c r="V383" s="75"/>
      <c r="W383" s="75"/>
      <c r="X383" s="75"/>
      <c r="Y383" s="75"/>
      <c r="Z383" s="75"/>
      <c r="AA383" s="75"/>
      <c r="AB383" s="75"/>
    </row>
    <row r="384">
      <c r="A384" s="93">
        <v>387.0</v>
      </c>
      <c r="B384" s="93" t="s">
        <v>3688</v>
      </c>
      <c r="C384" s="93" t="s">
        <v>3689</v>
      </c>
      <c r="D384" s="93" t="str">
        <f t="shared" si="1"/>
        <v>Krishan Kumar</v>
      </c>
      <c r="E384" s="93" t="s">
        <v>3690</v>
      </c>
      <c r="F384" s="73" t="s">
        <v>1973</v>
      </c>
      <c r="G384" s="73" t="s">
        <v>22</v>
      </c>
      <c r="H384" s="73">
        <v>2022.0</v>
      </c>
      <c r="I384" s="75" t="str">
        <f t="shared" si="2"/>
        <v>387TQPRT2022</v>
      </c>
      <c r="J384" s="54" t="s">
        <v>1974</v>
      </c>
      <c r="K384" s="5" t="s">
        <v>24</v>
      </c>
      <c r="L384" s="73" t="s">
        <v>3691</v>
      </c>
      <c r="M384" s="76" t="s">
        <v>3692</v>
      </c>
      <c r="N384" s="77" t="str">
        <f>HYPERLINK("https://drive.google.com/file/d/1zo0e7CBsEYoCNAlRUytfYl86le4mQCrj/view?usp=drivesdk","387TQPRT2022")</f>
        <v>387TQPRT2022</v>
      </c>
      <c r="O384" s="73" t="s">
        <v>3693</v>
      </c>
      <c r="Q384" s="75"/>
      <c r="R384" s="75"/>
      <c r="S384" s="75"/>
      <c r="T384" s="75"/>
      <c r="U384" s="75"/>
      <c r="V384" s="75"/>
      <c r="W384" s="75"/>
      <c r="X384" s="75"/>
      <c r="Y384" s="75"/>
      <c r="Z384" s="75"/>
      <c r="AA384" s="75"/>
      <c r="AB384" s="75"/>
    </row>
    <row r="385">
      <c r="A385" s="93">
        <v>388.0</v>
      </c>
      <c r="B385" s="93" t="s">
        <v>3688</v>
      </c>
      <c r="C385" s="93" t="s">
        <v>3694</v>
      </c>
      <c r="D385" s="93" t="str">
        <f t="shared" si="1"/>
        <v>Ujjawal</v>
      </c>
      <c r="E385" s="93" t="s">
        <v>3695</v>
      </c>
      <c r="F385" s="73" t="s">
        <v>1973</v>
      </c>
      <c r="G385" s="73" t="s">
        <v>22</v>
      </c>
      <c r="H385" s="73">
        <v>2022.0</v>
      </c>
      <c r="I385" s="75" t="str">
        <f t="shared" si="2"/>
        <v>388TQPRT2022</v>
      </c>
      <c r="J385" s="54" t="s">
        <v>1974</v>
      </c>
      <c r="K385" s="5" t="s">
        <v>24</v>
      </c>
      <c r="L385" s="73" t="s">
        <v>3696</v>
      </c>
      <c r="M385" s="76" t="s">
        <v>3697</v>
      </c>
      <c r="N385" s="77" t="str">
        <f>HYPERLINK("https://drive.google.com/file/d/1SwKkatflnbLMQn-9fOMUb-c-7S6Rmn6d/view?usp=drivesdk","388TQPRT2022")</f>
        <v>388TQPRT2022</v>
      </c>
      <c r="O385" s="73" t="s">
        <v>3693</v>
      </c>
      <c r="Q385" s="75"/>
      <c r="R385" s="75"/>
      <c r="S385" s="75"/>
      <c r="T385" s="75"/>
      <c r="U385" s="75"/>
      <c r="V385" s="75"/>
      <c r="W385" s="75"/>
      <c r="X385" s="75"/>
      <c r="Y385" s="75"/>
      <c r="Z385" s="75"/>
      <c r="AA385" s="75"/>
      <c r="AB385" s="75"/>
    </row>
    <row r="386">
      <c r="A386" s="93">
        <v>389.0</v>
      </c>
      <c r="B386" s="93" t="s">
        <v>3698</v>
      </c>
      <c r="C386" s="93" t="s">
        <v>1383</v>
      </c>
      <c r="D386" s="93" t="str">
        <f t="shared" si="1"/>
        <v>Aditya Singh</v>
      </c>
      <c r="E386" s="93" t="s">
        <v>1395</v>
      </c>
      <c r="F386" s="73" t="s">
        <v>1973</v>
      </c>
      <c r="G386" s="73" t="s">
        <v>22</v>
      </c>
      <c r="H386" s="73">
        <v>2022.0</v>
      </c>
      <c r="I386" s="75" t="str">
        <f t="shared" si="2"/>
        <v>389TQPRT2022</v>
      </c>
      <c r="J386" s="54" t="s">
        <v>1974</v>
      </c>
      <c r="K386" s="5" t="s">
        <v>24</v>
      </c>
      <c r="L386" s="73" t="s">
        <v>3699</v>
      </c>
      <c r="M386" s="76" t="s">
        <v>3700</v>
      </c>
      <c r="N386" s="77" t="str">
        <f>HYPERLINK("https://drive.google.com/file/d/1CtDUQ-wwD-aCiE42onTLCaD4KPrFYzrZ/view?usp=drivesdk","389TQPRT2022")</f>
        <v>389TQPRT2022</v>
      </c>
      <c r="O386" s="73" t="s">
        <v>3693</v>
      </c>
      <c r="Q386" s="75"/>
      <c r="R386" s="75"/>
      <c r="S386" s="75"/>
      <c r="T386" s="75"/>
      <c r="U386" s="75"/>
      <c r="V386" s="75"/>
      <c r="W386" s="75"/>
      <c r="X386" s="75"/>
      <c r="Y386" s="75"/>
      <c r="Z386" s="75"/>
      <c r="AA386" s="75"/>
      <c r="AB386" s="75"/>
    </row>
    <row r="387">
      <c r="A387" s="93">
        <v>390.0</v>
      </c>
      <c r="B387" s="93" t="s">
        <v>3698</v>
      </c>
      <c r="C387" s="93" t="s">
        <v>3701</v>
      </c>
      <c r="D387" s="93" t="str">
        <f t="shared" si="1"/>
        <v>Utkarsh Singh</v>
      </c>
      <c r="E387" s="93" t="s">
        <v>3702</v>
      </c>
      <c r="F387" s="73" t="s">
        <v>1973</v>
      </c>
      <c r="G387" s="73" t="s">
        <v>22</v>
      </c>
      <c r="H387" s="73">
        <v>2022.0</v>
      </c>
      <c r="I387" s="75" t="str">
        <f t="shared" si="2"/>
        <v>390TQPRT2022</v>
      </c>
      <c r="J387" s="54" t="s">
        <v>1974</v>
      </c>
      <c r="K387" s="5" t="s">
        <v>24</v>
      </c>
      <c r="L387" s="73" t="s">
        <v>3703</v>
      </c>
      <c r="M387" s="76" t="s">
        <v>3704</v>
      </c>
      <c r="N387" s="77" t="str">
        <f>HYPERLINK("https://drive.google.com/file/d/1c_LK4EZHV4fILx7iRNwWXocIKf-he4VR/view?usp=drivesdk","390TQPRT2022")</f>
        <v>390TQPRT2022</v>
      </c>
      <c r="O387" s="73" t="s">
        <v>3693</v>
      </c>
      <c r="Q387" s="75"/>
      <c r="R387" s="75"/>
      <c r="S387" s="75"/>
      <c r="T387" s="75"/>
      <c r="U387" s="75"/>
      <c r="V387" s="75"/>
      <c r="W387" s="75"/>
      <c r="X387" s="75"/>
      <c r="Y387" s="75"/>
      <c r="Z387" s="75"/>
      <c r="AA387" s="75"/>
      <c r="AB387" s="75"/>
    </row>
    <row r="388">
      <c r="A388" s="93">
        <v>391.0</v>
      </c>
      <c r="B388" s="93" t="s">
        <v>3705</v>
      </c>
      <c r="C388" s="93" t="s">
        <v>510</v>
      </c>
      <c r="D388" s="93" t="str">
        <f t="shared" si="1"/>
        <v>Rahul Agrawal</v>
      </c>
      <c r="E388" s="93" t="s">
        <v>511</v>
      </c>
      <c r="F388" s="73" t="s">
        <v>1973</v>
      </c>
      <c r="G388" s="73" t="s">
        <v>22</v>
      </c>
      <c r="H388" s="73">
        <v>2022.0</v>
      </c>
      <c r="I388" s="75" t="str">
        <f t="shared" si="2"/>
        <v>391TQPRT2022</v>
      </c>
      <c r="J388" s="54" t="s">
        <v>1974</v>
      </c>
      <c r="K388" s="5" t="s">
        <v>24</v>
      </c>
      <c r="L388" s="73" t="s">
        <v>3706</v>
      </c>
      <c r="M388" s="76" t="s">
        <v>3707</v>
      </c>
      <c r="N388" s="77" t="str">
        <f>HYPERLINK("https://drive.google.com/file/d/1vi_O_SqkXGpXRTDRPJVI-yT2IuKVkX7V/view?usp=drivesdk","391TQPRT2022")</f>
        <v>391TQPRT2022</v>
      </c>
      <c r="O388" s="73" t="s">
        <v>3693</v>
      </c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  <c r="AB388" s="75"/>
    </row>
    <row r="389">
      <c r="A389" s="93">
        <v>392.0</v>
      </c>
      <c r="B389" s="93" t="s">
        <v>3705</v>
      </c>
      <c r="C389" s="93" t="s">
        <v>547</v>
      </c>
      <c r="D389" s="93" t="str">
        <f t="shared" si="1"/>
        <v>Piyush Sharma</v>
      </c>
      <c r="E389" s="93" t="s">
        <v>548</v>
      </c>
      <c r="F389" s="73" t="s">
        <v>1973</v>
      </c>
      <c r="G389" s="73" t="s">
        <v>22</v>
      </c>
      <c r="H389" s="73">
        <v>2022.0</v>
      </c>
      <c r="I389" s="75" t="str">
        <f t="shared" si="2"/>
        <v>392TQPRT2022</v>
      </c>
      <c r="J389" s="54" t="s">
        <v>1974</v>
      </c>
      <c r="K389" s="5" t="s">
        <v>24</v>
      </c>
      <c r="L389" s="73" t="s">
        <v>3708</v>
      </c>
      <c r="M389" s="76" t="s">
        <v>3709</v>
      </c>
      <c r="N389" s="77" t="str">
        <f>HYPERLINK("https://drive.google.com/file/d/1rYjlMlzfAwzzEoaTuzY9MHhEuDiL9R5v/view?usp=drivesdk","392TQPRT2022")</f>
        <v>392TQPRT2022</v>
      </c>
      <c r="O389" s="73" t="s">
        <v>3693</v>
      </c>
      <c r="Q389" s="75"/>
      <c r="R389" s="75"/>
      <c r="S389" s="75"/>
      <c r="T389" s="75"/>
      <c r="U389" s="75"/>
      <c r="V389" s="75"/>
      <c r="W389" s="75"/>
      <c r="X389" s="75"/>
      <c r="Y389" s="75"/>
      <c r="Z389" s="75"/>
      <c r="AA389" s="75"/>
      <c r="AB389" s="75"/>
    </row>
    <row r="390">
      <c r="A390" s="93">
        <v>393.0</v>
      </c>
      <c r="B390" s="93" t="s">
        <v>3710</v>
      </c>
      <c r="C390" s="93" t="s">
        <v>3711</v>
      </c>
      <c r="D390" s="93" t="str">
        <f t="shared" si="1"/>
        <v>Nikesh M</v>
      </c>
      <c r="E390" s="93" t="s">
        <v>3712</v>
      </c>
      <c r="F390" s="73" t="s">
        <v>1973</v>
      </c>
      <c r="G390" s="73" t="s">
        <v>22</v>
      </c>
      <c r="H390" s="73">
        <v>2022.0</v>
      </c>
      <c r="I390" s="75" t="str">
        <f t="shared" si="2"/>
        <v>393TQPRT2022</v>
      </c>
      <c r="J390" s="54" t="s">
        <v>1974</v>
      </c>
      <c r="K390" s="5" t="s">
        <v>24</v>
      </c>
      <c r="L390" s="73" t="s">
        <v>3713</v>
      </c>
      <c r="M390" s="76" t="s">
        <v>3714</v>
      </c>
      <c r="N390" s="77" t="str">
        <f>HYPERLINK("https://drive.google.com/file/d/17WfWp62nB5jfPyXA-kyrjdpVnMvsMiAq/view?usp=drivesdk","393TQPRT2022")</f>
        <v>393TQPRT2022</v>
      </c>
      <c r="O390" s="73" t="s">
        <v>3693</v>
      </c>
      <c r="Q390" s="75"/>
      <c r="R390" s="75"/>
      <c r="S390" s="75"/>
      <c r="T390" s="75"/>
      <c r="U390" s="75"/>
      <c r="V390" s="75"/>
      <c r="W390" s="75"/>
      <c r="X390" s="75"/>
      <c r="Y390" s="75"/>
      <c r="Z390" s="75"/>
      <c r="AA390" s="75"/>
      <c r="AB390" s="75"/>
    </row>
    <row r="391">
      <c r="A391" s="93">
        <v>394.0</v>
      </c>
      <c r="B391" s="93" t="s">
        <v>3710</v>
      </c>
      <c r="C391" s="93" t="s">
        <v>3715</v>
      </c>
      <c r="D391" s="93" t="str">
        <f t="shared" si="1"/>
        <v>Viswa R</v>
      </c>
      <c r="E391" s="93" t="s">
        <v>3716</v>
      </c>
      <c r="F391" s="73" t="s">
        <v>1973</v>
      </c>
      <c r="G391" s="73" t="s">
        <v>22</v>
      </c>
      <c r="H391" s="73">
        <v>2022.0</v>
      </c>
      <c r="I391" s="75" t="str">
        <f t="shared" si="2"/>
        <v>394TQPRT2022</v>
      </c>
      <c r="J391" s="54" t="s">
        <v>1974</v>
      </c>
      <c r="K391" s="5" t="s">
        <v>24</v>
      </c>
      <c r="L391" s="73" t="s">
        <v>3717</v>
      </c>
      <c r="M391" s="76" t="s">
        <v>3718</v>
      </c>
      <c r="N391" s="77" t="str">
        <f>HYPERLINK("https://drive.google.com/file/d/1_3QjOd0C1yqsRVP-F2QjTJ5sk0GD6Kbb/view?usp=drivesdk","394TQPRT2022")</f>
        <v>394TQPRT2022</v>
      </c>
      <c r="O391" s="73" t="s">
        <v>3719</v>
      </c>
      <c r="Q391" s="75"/>
      <c r="R391" s="75"/>
      <c r="S391" s="75"/>
      <c r="T391" s="75"/>
      <c r="U391" s="75"/>
      <c r="V391" s="75"/>
      <c r="W391" s="75"/>
      <c r="X391" s="75"/>
      <c r="Y391" s="75"/>
      <c r="Z391" s="75"/>
      <c r="AA391" s="75"/>
      <c r="AB391" s="75"/>
    </row>
    <row r="392">
      <c r="A392" s="93">
        <v>395.0</v>
      </c>
      <c r="B392" s="93" t="s">
        <v>3720</v>
      </c>
      <c r="C392" s="93" t="s">
        <v>3721</v>
      </c>
      <c r="D392" s="93" t="str">
        <f t="shared" si="1"/>
        <v>Sourabh</v>
      </c>
      <c r="E392" s="93" t="s">
        <v>881</v>
      </c>
      <c r="F392" s="73" t="s">
        <v>1973</v>
      </c>
      <c r="G392" s="73" t="s">
        <v>22</v>
      </c>
      <c r="H392" s="73">
        <v>2022.0</v>
      </c>
      <c r="I392" s="75" t="str">
        <f t="shared" si="2"/>
        <v>395TQPRT2022</v>
      </c>
      <c r="J392" s="54" t="s">
        <v>1974</v>
      </c>
      <c r="K392" s="5" t="s">
        <v>24</v>
      </c>
      <c r="L392" s="73" t="s">
        <v>3722</v>
      </c>
      <c r="M392" s="76" t="s">
        <v>3723</v>
      </c>
      <c r="N392" s="77" t="str">
        <f>HYPERLINK("https://drive.google.com/file/d/1S_zBy3ZnPCDmHb-fdQ0nJ4a84aOjq8zF/view?usp=drivesdk","395TQPRT2022")</f>
        <v>395TQPRT2022</v>
      </c>
      <c r="O392" s="73" t="s">
        <v>3719</v>
      </c>
      <c r="Q392" s="75"/>
      <c r="R392" s="75"/>
      <c r="S392" s="75"/>
      <c r="T392" s="75"/>
      <c r="U392" s="75"/>
      <c r="V392" s="75"/>
      <c r="W392" s="75"/>
      <c r="X392" s="75"/>
      <c r="Y392" s="75"/>
      <c r="Z392" s="75"/>
      <c r="AA392" s="75"/>
      <c r="AB392" s="75"/>
    </row>
    <row r="393">
      <c r="A393" s="93">
        <v>396.0</v>
      </c>
      <c r="B393" s="93" t="s">
        <v>3720</v>
      </c>
      <c r="C393" s="93" t="s">
        <v>3724</v>
      </c>
      <c r="D393" s="93" t="str">
        <f t="shared" si="1"/>
        <v>Aryan Narayan</v>
      </c>
      <c r="E393" s="93" t="s">
        <v>3725</v>
      </c>
      <c r="F393" s="73" t="s">
        <v>1973</v>
      </c>
      <c r="G393" s="73" t="s">
        <v>22</v>
      </c>
      <c r="H393" s="73">
        <v>2022.0</v>
      </c>
      <c r="I393" s="75" t="str">
        <f t="shared" si="2"/>
        <v>396TQPRT2022</v>
      </c>
      <c r="J393" s="54" t="s">
        <v>1974</v>
      </c>
      <c r="K393" s="5" t="s">
        <v>24</v>
      </c>
      <c r="L393" s="73" t="s">
        <v>3726</v>
      </c>
      <c r="M393" s="76" t="s">
        <v>3727</v>
      </c>
      <c r="N393" s="77" t="str">
        <f>HYPERLINK("https://drive.google.com/file/d/1QE2Z4-G0jQzsE_SWcxw4y3fNnoUzlbVa/view?usp=drivesdk","396TQPRT2022")</f>
        <v>396TQPRT2022</v>
      </c>
      <c r="O393" s="73" t="s">
        <v>3719</v>
      </c>
      <c r="Q393" s="75"/>
      <c r="R393" s="75"/>
      <c r="S393" s="75"/>
      <c r="T393" s="75"/>
      <c r="U393" s="75"/>
      <c r="V393" s="75"/>
      <c r="W393" s="75"/>
      <c r="X393" s="75"/>
      <c r="Y393" s="75"/>
      <c r="Z393" s="75"/>
      <c r="AA393" s="75"/>
      <c r="AB393" s="75"/>
    </row>
    <row r="394">
      <c r="A394" s="93">
        <v>397.0</v>
      </c>
      <c r="B394" s="93" t="s">
        <v>3728</v>
      </c>
      <c r="C394" s="93" t="s">
        <v>3729</v>
      </c>
      <c r="D394" s="93" t="str">
        <f t="shared" si="1"/>
        <v>Sai Krishnan</v>
      </c>
      <c r="E394" s="93" t="s">
        <v>3730</v>
      </c>
      <c r="F394" s="73" t="s">
        <v>1973</v>
      </c>
      <c r="G394" s="73" t="s">
        <v>22</v>
      </c>
      <c r="H394" s="73">
        <v>2022.0</v>
      </c>
      <c r="I394" s="75" t="str">
        <f t="shared" si="2"/>
        <v>397TQPRT2022</v>
      </c>
      <c r="J394" s="54" t="s">
        <v>1974</v>
      </c>
      <c r="K394" s="5" t="s">
        <v>24</v>
      </c>
      <c r="L394" s="73" t="s">
        <v>3731</v>
      </c>
      <c r="M394" s="76" t="s">
        <v>3732</v>
      </c>
      <c r="N394" s="77" t="str">
        <f>HYPERLINK("https://drive.google.com/file/d/19jA5Gm1eTk0Np8Bj9ZW9g3n7bsVA_Ek0/view?usp=drivesdk","397TQPRT2022")</f>
        <v>397TQPRT2022</v>
      </c>
      <c r="O394" s="73" t="s">
        <v>3719</v>
      </c>
      <c r="Q394" s="75"/>
      <c r="R394" s="75"/>
      <c r="S394" s="75"/>
      <c r="T394" s="75"/>
      <c r="U394" s="75"/>
      <c r="V394" s="75"/>
      <c r="W394" s="75"/>
      <c r="X394" s="75"/>
      <c r="Y394" s="75"/>
      <c r="Z394" s="75"/>
      <c r="AA394" s="75"/>
      <c r="AB394" s="75"/>
    </row>
    <row r="395">
      <c r="A395" s="93">
        <v>398.0</v>
      </c>
      <c r="B395" s="93" t="s">
        <v>3728</v>
      </c>
      <c r="C395" s="93" t="s">
        <v>3733</v>
      </c>
      <c r="D395" s="93" t="str">
        <f t="shared" si="1"/>
        <v>Srivatsan</v>
      </c>
      <c r="E395" s="93" t="s">
        <v>3734</v>
      </c>
      <c r="F395" s="73" t="s">
        <v>1973</v>
      </c>
      <c r="G395" s="73" t="s">
        <v>22</v>
      </c>
      <c r="H395" s="73">
        <v>2022.0</v>
      </c>
      <c r="I395" s="75" t="str">
        <f t="shared" si="2"/>
        <v>398TQPRT2022</v>
      </c>
      <c r="J395" s="54" t="s">
        <v>1974</v>
      </c>
      <c r="K395" s="5" t="s">
        <v>24</v>
      </c>
      <c r="L395" s="73" t="s">
        <v>3735</v>
      </c>
      <c r="M395" s="76" t="s">
        <v>3736</v>
      </c>
      <c r="N395" s="77" t="str">
        <f>HYPERLINK("https://drive.google.com/file/d/1yOoLf9t0sDTCMEwF7PxoQl_pt_pkBvKW/view?usp=drivesdk","398TQPRT2022")</f>
        <v>398TQPRT2022</v>
      </c>
      <c r="O395" s="73" t="s">
        <v>3719</v>
      </c>
      <c r="Q395" s="75"/>
      <c r="R395" s="75"/>
      <c r="S395" s="75"/>
      <c r="T395" s="75"/>
      <c r="U395" s="75"/>
      <c r="V395" s="75"/>
      <c r="W395" s="75"/>
      <c r="X395" s="75"/>
      <c r="Y395" s="75"/>
      <c r="Z395" s="75"/>
      <c r="AA395" s="75"/>
      <c r="AB395" s="75"/>
    </row>
    <row r="396">
      <c r="A396" s="93">
        <v>399.0</v>
      </c>
      <c r="B396" s="93" t="s">
        <v>3737</v>
      </c>
      <c r="C396" s="93" t="s">
        <v>3738</v>
      </c>
      <c r="D396" s="93" t="str">
        <f t="shared" si="1"/>
        <v>Swati Agarwal</v>
      </c>
      <c r="E396" s="93" t="s">
        <v>3739</v>
      </c>
      <c r="F396" s="73" t="s">
        <v>1973</v>
      </c>
      <c r="G396" s="73" t="s">
        <v>22</v>
      </c>
      <c r="H396" s="73">
        <v>2022.0</v>
      </c>
      <c r="I396" s="75" t="str">
        <f t="shared" si="2"/>
        <v>399TQPRT2022</v>
      </c>
      <c r="J396" s="54" t="s">
        <v>1974</v>
      </c>
      <c r="K396" s="5" t="s">
        <v>24</v>
      </c>
      <c r="L396" s="73" t="s">
        <v>3740</v>
      </c>
      <c r="M396" s="76" t="s">
        <v>3741</v>
      </c>
      <c r="N396" s="77" t="str">
        <f>HYPERLINK("https://drive.google.com/file/d/1eL1jXX5R8sv8izR00yqysxZilWCOB8Lo/view?usp=drivesdk","399TQPRT2022")</f>
        <v>399TQPRT2022</v>
      </c>
      <c r="O396" s="73" t="s">
        <v>3719</v>
      </c>
      <c r="Q396" s="75"/>
      <c r="R396" s="75"/>
      <c r="S396" s="75"/>
      <c r="T396" s="75"/>
      <c r="U396" s="75"/>
      <c r="V396" s="75"/>
      <c r="W396" s="75"/>
      <c r="X396" s="75"/>
      <c r="Y396" s="75"/>
      <c r="Z396" s="75"/>
      <c r="AA396" s="75"/>
      <c r="AB396" s="75"/>
    </row>
    <row r="397">
      <c r="A397" s="93">
        <v>400.0</v>
      </c>
      <c r="B397" s="93" t="s">
        <v>3737</v>
      </c>
      <c r="C397" s="93" t="s">
        <v>3742</v>
      </c>
      <c r="D397" s="93" t="str">
        <f t="shared" si="1"/>
        <v>Pakki Premkiran Rao</v>
      </c>
      <c r="E397" s="93" t="s">
        <v>3743</v>
      </c>
      <c r="F397" s="73" t="s">
        <v>1973</v>
      </c>
      <c r="G397" s="73" t="s">
        <v>22</v>
      </c>
      <c r="H397" s="73">
        <v>2022.0</v>
      </c>
      <c r="I397" s="75" t="str">
        <f t="shared" si="2"/>
        <v>400TQPRT2022</v>
      </c>
      <c r="J397" s="54" t="s">
        <v>1974</v>
      </c>
      <c r="K397" s="5" t="s">
        <v>24</v>
      </c>
      <c r="L397" s="73" t="s">
        <v>3744</v>
      </c>
      <c r="M397" s="76" t="s">
        <v>3745</v>
      </c>
      <c r="N397" s="77" t="str">
        <f>HYPERLINK("https://drive.google.com/file/d/1xbkHdkFZsAykkvUC5eXP-BR6GBeEK5nd/view?usp=drivesdk","400TQPRT2022")</f>
        <v>400TQPRT2022</v>
      </c>
      <c r="O397" s="73" t="s">
        <v>3719</v>
      </c>
      <c r="Q397" s="75"/>
      <c r="R397" s="75"/>
      <c r="S397" s="75"/>
      <c r="T397" s="75"/>
      <c r="U397" s="75"/>
      <c r="V397" s="75"/>
      <c r="W397" s="75"/>
      <c r="X397" s="75"/>
      <c r="Y397" s="75"/>
      <c r="Z397" s="75"/>
      <c r="AA397" s="75"/>
      <c r="AB397" s="75"/>
    </row>
    <row r="398">
      <c r="A398" s="93">
        <v>401.0</v>
      </c>
      <c r="B398" s="93" t="s">
        <v>3746</v>
      </c>
      <c r="C398" s="93" t="s">
        <v>3747</v>
      </c>
      <c r="D398" s="93" t="str">
        <f t="shared" si="1"/>
        <v>Vasu Golyan</v>
      </c>
      <c r="E398" s="93" t="s">
        <v>3748</v>
      </c>
      <c r="F398" s="73" t="s">
        <v>1973</v>
      </c>
      <c r="G398" s="73" t="s">
        <v>22</v>
      </c>
      <c r="H398" s="73">
        <v>2022.0</v>
      </c>
      <c r="I398" s="75" t="str">
        <f t="shared" si="2"/>
        <v>401TQPRT2022</v>
      </c>
      <c r="J398" s="54" t="s">
        <v>1974</v>
      </c>
      <c r="K398" s="5" t="s">
        <v>24</v>
      </c>
      <c r="L398" s="73" t="s">
        <v>3749</v>
      </c>
      <c r="M398" s="76" t="s">
        <v>3750</v>
      </c>
      <c r="N398" s="77" t="str">
        <f>HYPERLINK("https://drive.google.com/file/d/1qApgOU2ueQ_ISSn2XBn-2TR4KDlQ2dBp/view?usp=drivesdk","401TQPRT2022")</f>
        <v>401TQPRT2022</v>
      </c>
      <c r="O398" s="73" t="s">
        <v>3751</v>
      </c>
      <c r="Q398" s="75"/>
      <c r="R398" s="75"/>
      <c r="S398" s="75"/>
      <c r="T398" s="75"/>
      <c r="U398" s="75"/>
      <c r="V398" s="75"/>
      <c r="W398" s="75"/>
      <c r="X398" s="75"/>
      <c r="Y398" s="75"/>
      <c r="Z398" s="75"/>
      <c r="AA398" s="75"/>
      <c r="AB398" s="75"/>
    </row>
    <row r="399">
      <c r="A399" s="93">
        <v>402.0</v>
      </c>
      <c r="B399" s="93" t="s">
        <v>3746</v>
      </c>
      <c r="C399" s="93" t="s">
        <v>3752</v>
      </c>
      <c r="D399" s="93" t="str">
        <f t="shared" si="1"/>
        <v>Nishant Kumar Satyam</v>
      </c>
      <c r="E399" s="93" t="s">
        <v>3753</v>
      </c>
      <c r="F399" s="73" t="s">
        <v>1973</v>
      </c>
      <c r="G399" s="73" t="s">
        <v>22</v>
      </c>
      <c r="H399" s="73">
        <v>2022.0</v>
      </c>
      <c r="I399" s="75" t="str">
        <f t="shared" si="2"/>
        <v>402TQPRT2022</v>
      </c>
      <c r="J399" s="54" t="s">
        <v>1974</v>
      </c>
      <c r="K399" s="5" t="s">
        <v>24</v>
      </c>
      <c r="L399" s="73" t="s">
        <v>3754</v>
      </c>
      <c r="M399" s="76" t="s">
        <v>3755</v>
      </c>
      <c r="N399" s="77" t="str">
        <f>HYPERLINK("https://drive.google.com/file/d/1h8VeFLzgTNA_fKdgblKFVRhqvB2RMNo6/view?usp=drivesdk","402TQPRT2022")</f>
        <v>402TQPRT2022</v>
      </c>
      <c r="O399" s="73" t="s">
        <v>3751</v>
      </c>
      <c r="Q399" s="75"/>
      <c r="R399" s="75"/>
      <c r="S399" s="75"/>
      <c r="T399" s="75"/>
      <c r="U399" s="75"/>
      <c r="V399" s="75"/>
      <c r="W399" s="75"/>
      <c r="X399" s="75"/>
      <c r="Y399" s="75"/>
      <c r="Z399" s="75"/>
      <c r="AA399" s="75"/>
      <c r="AB399" s="75"/>
    </row>
    <row r="400">
      <c r="A400" s="93">
        <v>403.0</v>
      </c>
      <c r="B400" s="93" t="s">
        <v>3756</v>
      </c>
      <c r="C400" s="93" t="s">
        <v>3757</v>
      </c>
      <c r="D400" s="93" t="str">
        <f t="shared" si="1"/>
        <v>Sriraksha Bhat</v>
      </c>
      <c r="E400" s="93" t="s">
        <v>3758</v>
      </c>
      <c r="F400" s="73" t="s">
        <v>1973</v>
      </c>
      <c r="G400" s="73" t="s">
        <v>22</v>
      </c>
      <c r="H400" s="73">
        <v>2022.0</v>
      </c>
      <c r="I400" s="75" t="str">
        <f t="shared" si="2"/>
        <v>403TQPRT2022</v>
      </c>
      <c r="J400" s="54" t="s">
        <v>1974</v>
      </c>
      <c r="K400" s="5" t="s">
        <v>24</v>
      </c>
      <c r="L400" s="73" t="s">
        <v>3759</v>
      </c>
      <c r="M400" s="76" t="s">
        <v>3760</v>
      </c>
      <c r="N400" s="77" t="str">
        <f>HYPERLINK("https://drive.google.com/file/d/1SjXMW9o0SoLGPTyW1eneTfScMs-u2KA1/view?usp=drivesdk","403TQPRT2022")</f>
        <v>403TQPRT2022</v>
      </c>
      <c r="O400" s="73" t="s">
        <v>3751</v>
      </c>
      <c r="Q400" s="75"/>
      <c r="R400" s="75"/>
      <c r="S400" s="75"/>
      <c r="T400" s="75"/>
      <c r="U400" s="75"/>
      <c r="V400" s="75"/>
      <c r="W400" s="75"/>
      <c r="X400" s="75"/>
      <c r="Y400" s="75"/>
      <c r="Z400" s="75"/>
      <c r="AA400" s="75"/>
      <c r="AB400" s="75"/>
    </row>
    <row r="401">
      <c r="A401" s="93">
        <v>404.0</v>
      </c>
      <c r="B401" s="93" t="s">
        <v>3756</v>
      </c>
      <c r="C401" s="93" t="s">
        <v>3761</v>
      </c>
      <c r="D401" s="93" t="str">
        <f t="shared" si="1"/>
        <v>Deeksha Sudarshan</v>
      </c>
      <c r="E401" s="93" t="s">
        <v>3762</v>
      </c>
      <c r="F401" s="73" t="s">
        <v>1973</v>
      </c>
      <c r="G401" s="73" t="s">
        <v>22</v>
      </c>
      <c r="H401" s="73">
        <v>2022.0</v>
      </c>
      <c r="I401" s="75" t="str">
        <f t="shared" si="2"/>
        <v>404TQPRT2022</v>
      </c>
      <c r="J401" s="54" t="s">
        <v>1974</v>
      </c>
      <c r="K401" s="5" t="s">
        <v>24</v>
      </c>
      <c r="L401" s="73" t="s">
        <v>3763</v>
      </c>
      <c r="M401" s="76" t="s">
        <v>3764</v>
      </c>
      <c r="N401" s="77" t="str">
        <f>HYPERLINK("https://drive.google.com/file/d/1O194_aOWr2GiOo2qHPdVovi5Y9RFx_w0/view?usp=drivesdk","404TQPRT2022")</f>
        <v>404TQPRT2022</v>
      </c>
      <c r="O401" s="73" t="s">
        <v>3751</v>
      </c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75"/>
      <c r="AB401" s="75"/>
    </row>
    <row r="402">
      <c r="A402" s="93">
        <v>405.0</v>
      </c>
      <c r="B402" s="93" t="s">
        <v>3765</v>
      </c>
      <c r="C402" s="93" t="s">
        <v>3766</v>
      </c>
      <c r="D402" s="93" t="str">
        <f t="shared" si="1"/>
        <v>Chahat Surti</v>
      </c>
      <c r="E402" s="93" t="s">
        <v>3767</v>
      </c>
      <c r="F402" s="73" t="s">
        <v>1973</v>
      </c>
      <c r="G402" s="73" t="s">
        <v>22</v>
      </c>
      <c r="H402" s="73">
        <v>2022.0</v>
      </c>
      <c r="I402" s="75" t="str">
        <f t="shared" si="2"/>
        <v>405TQPRT2022</v>
      </c>
      <c r="J402" s="54" t="s">
        <v>1974</v>
      </c>
      <c r="K402" s="5" t="s">
        <v>24</v>
      </c>
      <c r="L402" s="73" t="s">
        <v>3768</v>
      </c>
      <c r="M402" s="76" t="s">
        <v>3769</v>
      </c>
      <c r="N402" s="77" t="str">
        <f>HYPERLINK("https://drive.google.com/file/d/1EQmdWDsSOjk7yTuF5x3pvW4FY5sYqsvu/view?usp=drivesdk","405TQPRT2022")</f>
        <v>405TQPRT2022</v>
      </c>
      <c r="O402" s="73" t="s">
        <v>3751</v>
      </c>
      <c r="Q402" s="75"/>
      <c r="R402" s="75"/>
      <c r="S402" s="75"/>
      <c r="T402" s="75"/>
      <c r="U402" s="75"/>
      <c r="V402" s="75"/>
      <c r="W402" s="75"/>
      <c r="X402" s="75"/>
      <c r="Y402" s="75"/>
      <c r="Z402" s="75"/>
      <c r="AA402" s="75"/>
      <c r="AB402" s="75"/>
    </row>
    <row r="403">
      <c r="A403" s="93">
        <v>406.0</v>
      </c>
      <c r="B403" s="93" t="s">
        <v>3765</v>
      </c>
      <c r="C403" s="93" t="s">
        <v>3770</v>
      </c>
      <c r="D403" s="93" t="str">
        <f t="shared" si="1"/>
        <v>Chahat Surti</v>
      </c>
      <c r="E403" s="93" t="s">
        <v>3771</v>
      </c>
      <c r="F403" s="73" t="s">
        <v>1973</v>
      </c>
      <c r="G403" s="73" t="s">
        <v>22</v>
      </c>
      <c r="H403" s="73">
        <v>2022.0</v>
      </c>
      <c r="I403" s="75" t="str">
        <f t="shared" si="2"/>
        <v>406TQPRT2022</v>
      </c>
      <c r="J403" s="54" t="s">
        <v>1974</v>
      </c>
      <c r="K403" s="5" t="s">
        <v>24</v>
      </c>
      <c r="L403" s="73" t="s">
        <v>3772</v>
      </c>
      <c r="M403" s="76" t="s">
        <v>3773</v>
      </c>
      <c r="N403" s="77" t="str">
        <f>HYPERLINK("https://drive.google.com/file/d/1TTjCQrGiZXOnwWoIEm1G5Wxf-ANFzUWU/view?usp=drivesdk","406TQPRT2022")</f>
        <v>406TQPRT2022</v>
      </c>
      <c r="O403" s="73" t="s">
        <v>3774</v>
      </c>
      <c r="Q403" s="75"/>
      <c r="R403" s="75"/>
      <c r="S403" s="75"/>
      <c r="T403" s="75"/>
      <c r="U403" s="75"/>
      <c r="V403" s="75"/>
      <c r="W403" s="75"/>
      <c r="X403" s="75"/>
      <c r="Y403" s="75"/>
      <c r="Z403" s="75"/>
      <c r="AA403" s="75"/>
      <c r="AB403" s="75"/>
    </row>
    <row r="404">
      <c r="A404" s="93">
        <v>407.0</v>
      </c>
      <c r="B404" s="93" t="s">
        <v>3775</v>
      </c>
      <c r="C404" s="93" t="s">
        <v>3776</v>
      </c>
      <c r="D404" s="93" t="str">
        <f t="shared" si="1"/>
        <v>Sairamana N</v>
      </c>
      <c r="E404" s="93" t="s">
        <v>3777</v>
      </c>
      <c r="F404" s="73" t="s">
        <v>1973</v>
      </c>
      <c r="G404" s="73" t="s">
        <v>22</v>
      </c>
      <c r="H404" s="73">
        <v>2022.0</v>
      </c>
      <c r="I404" s="75" t="str">
        <f t="shared" si="2"/>
        <v>407TQPRT2022</v>
      </c>
      <c r="J404" s="54" t="s">
        <v>1974</v>
      </c>
      <c r="K404" s="5" t="s">
        <v>24</v>
      </c>
      <c r="L404" s="73" t="s">
        <v>3778</v>
      </c>
      <c r="M404" s="76" t="s">
        <v>3779</v>
      </c>
      <c r="N404" s="77" t="str">
        <f>HYPERLINK("https://drive.google.com/file/d/1MAxXmn7hwas6B7rMa2VFIaHpMJOujmCR/view?usp=drivesdk","407TQPRT2022")</f>
        <v>407TQPRT2022</v>
      </c>
      <c r="O404" s="73" t="s">
        <v>3774</v>
      </c>
      <c r="Q404" s="75"/>
      <c r="R404" s="75"/>
      <c r="S404" s="75"/>
      <c r="T404" s="75"/>
      <c r="U404" s="75"/>
      <c r="V404" s="75"/>
      <c r="W404" s="75"/>
      <c r="X404" s="75"/>
      <c r="Y404" s="75"/>
      <c r="Z404" s="75"/>
      <c r="AA404" s="75"/>
      <c r="AB404" s="75"/>
    </row>
    <row r="405">
      <c r="A405" s="93">
        <v>408.0</v>
      </c>
      <c r="B405" s="93" t="s">
        <v>3775</v>
      </c>
      <c r="C405" s="93" t="s">
        <v>3780</v>
      </c>
      <c r="D405" s="93" t="str">
        <f t="shared" si="1"/>
        <v>Pratik Wangikar</v>
      </c>
      <c r="E405" s="93" t="s">
        <v>3781</v>
      </c>
      <c r="F405" s="73" t="s">
        <v>1973</v>
      </c>
      <c r="G405" s="73" t="s">
        <v>22</v>
      </c>
      <c r="H405" s="73">
        <v>2022.0</v>
      </c>
      <c r="I405" s="75" t="str">
        <f t="shared" si="2"/>
        <v>408TQPRT2022</v>
      </c>
      <c r="J405" s="54" t="s">
        <v>1974</v>
      </c>
      <c r="K405" s="5" t="s">
        <v>24</v>
      </c>
      <c r="L405" s="73" t="s">
        <v>3782</v>
      </c>
      <c r="M405" s="76" t="s">
        <v>3783</v>
      </c>
      <c r="N405" s="77" t="str">
        <f>HYPERLINK("https://drive.google.com/file/d/1s6wiGgzl4evCAWAj3hdUFZNWvVDxm3jV/view?usp=drivesdk","408TQPRT2022")</f>
        <v>408TQPRT2022</v>
      </c>
      <c r="O405" s="73" t="s">
        <v>3774</v>
      </c>
      <c r="Q405" s="75"/>
      <c r="R405" s="75"/>
      <c r="S405" s="75"/>
      <c r="T405" s="75"/>
      <c r="U405" s="75"/>
      <c r="V405" s="75"/>
      <c r="W405" s="75"/>
      <c r="X405" s="75"/>
      <c r="Y405" s="75"/>
      <c r="Z405" s="75"/>
      <c r="AA405" s="75"/>
      <c r="AB405" s="75"/>
    </row>
    <row r="406">
      <c r="A406" s="93">
        <v>409.0</v>
      </c>
      <c r="B406" s="94"/>
      <c r="C406" s="93" t="s">
        <v>3784</v>
      </c>
      <c r="D406" s="93" t="str">
        <f t="shared" si="1"/>
        <v>Rupanshu Shah</v>
      </c>
      <c r="E406" s="93" t="s">
        <v>3785</v>
      </c>
      <c r="F406" s="73" t="s">
        <v>1973</v>
      </c>
      <c r="G406" s="73" t="s">
        <v>22</v>
      </c>
      <c r="H406" s="73">
        <v>2022.0</v>
      </c>
      <c r="I406" s="75" t="str">
        <f t="shared" si="2"/>
        <v>409TQPRT2022</v>
      </c>
      <c r="J406" s="54" t="s">
        <v>1974</v>
      </c>
      <c r="K406" s="5" t="s">
        <v>24</v>
      </c>
      <c r="L406" s="73" t="s">
        <v>3786</v>
      </c>
      <c r="M406" s="76" t="s">
        <v>3787</v>
      </c>
      <c r="N406" s="77" t="str">
        <f>HYPERLINK("https://drive.google.com/file/d/1on9m0K2fgwbsr0Fuk1r5LFGrZpO4biWP/view?usp=drivesdk","409TQPRT2022")</f>
        <v>409TQPRT2022</v>
      </c>
      <c r="O406" s="73" t="s">
        <v>3774</v>
      </c>
      <c r="Q406" s="75"/>
      <c r="R406" s="75"/>
      <c r="S406" s="75"/>
      <c r="T406" s="75"/>
      <c r="U406" s="75"/>
      <c r="V406" s="75"/>
      <c r="W406" s="75"/>
      <c r="X406" s="75"/>
      <c r="Y406" s="75"/>
      <c r="Z406" s="75"/>
      <c r="AA406" s="75"/>
      <c r="AB406" s="75"/>
    </row>
    <row r="407">
      <c r="A407" s="93">
        <v>410.0</v>
      </c>
      <c r="B407" s="94"/>
      <c r="C407" s="93" t="s">
        <v>3784</v>
      </c>
      <c r="D407" s="93" t="str">
        <f t="shared" si="1"/>
        <v>Rupanshu Shah</v>
      </c>
      <c r="E407" s="93" t="s">
        <v>3788</v>
      </c>
      <c r="F407" s="73" t="s">
        <v>1973</v>
      </c>
      <c r="G407" s="73" t="s">
        <v>22</v>
      </c>
      <c r="H407" s="73">
        <v>2022.0</v>
      </c>
      <c r="I407" s="75" t="str">
        <f t="shared" si="2"/>
        <v>410TQPRT2022</v>
      </c>
      <c r="J407" s="54" t="s">
        <v>1974</v>
      </c>
      <c r="K407" s="5" t="s">
        <v>24</v>
      </c>
      <c r="L407" s="73" t="s">
        <v>3789</v>
      </c>
      <c r="M407" s="76" t="s">
        <v>3790</v>
      </c>
      <c r="N407" s="77" t="str">
        <f>HYPERLINK("https://drive.google.com/file/d/1WIeYVUoNoS5jYXI7sUio8P1sBH_4dBzf/view?usp=drivesdk","410TQPRT2022")</f>
        <v>410TQPRT2022</v>
      </c>
      <c r="O407" s="73" t="s">
        <v>3774</v>
      </c>
      <c r="Q407" s="75"/>
      <c r="R407" s="75"/>
      <c r="S407" s="75"/>
      <c r="T407" s="75"/>
      <c r="U407" s="75"/>
      <c r="V407" s="75"/>
      <c r="W407" s="75"/>
      <c r="X407" s="75"/>
      <c r="Y407" s="75"/>
      <c r="Z407" s="75"/>
      <c r="AA407" s="75"/>
      <c r="AB407" s="75"/>
    </row>
    <row r="408">
      <c r="A408" s="93">
        <v>411.0</v>
      </c>
      <c r="B408" s="93" t="s">
        <v>3791</v>
      </c>
      <c r="C408" s="93" t="s">
        <v>3791</v>
      </c>
      <c r="D408" s="93" t="str">
        <f t="shared" si="1"/>
        <v>Ria Ghoshal</v>
      </c>
      <c r="E408" s="93" t="s">
        <v>3792</v>
      </c>
      <c r="F408" s="73" t="s">
        <v>1973</v>
      </c>
      <c r="G408" s="73" t="s">
        <v>22</v>
      </c>
      <c r="H408" s="73">
        <v>2022.0</v>
      </c>
      <c r="I408" s="75" t="str">
        <f t="shared" si="2"/>
        <v>411TQPRT2022</v>
      </c>
      <c r="J408" s="54" t="s">
        <v>1974</v>
      </c>
      <c r="K408" s="5" t="s">
        <v>24</v>
      </c>
      <c r="L408" s="73" t="s">
        <v>3793</v>
      </c>
      <c r="M408" s="76" t="s">
        <v>3794</v>
      </c>
      <c r="N408" s="77" t="str">
        <f>HYPERLINK("https://drive.google.com/file/d/1gdTCYdSIu3ushb5U6Jqme8-4V7d7-qWz/view?usp=drivesdk","411TQPRT2022")</f>
        <v>411TQPRT2022</v>
      </c>
      <c r="O408" s="73" t="s">
        <v>3774</v>
      </c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  <c r="AB408" s="75"/>
    </row>
    <row r="409">
      <c r="A409" s="93">
        <v>412.0</v>
      </c>
      <c r="B409" s="93" t="s">
        <v>3791</v>
      </c>
      <c r="C409" s="93" t="s">
        <v>3795</v>
      </c>
      <c r="D409" s="93" t="str">
        <f t="shared" si="1"/>
        <v>Kirtika Sardana</v>
      </c>
      <c r="E409" s="93" t="s">
        <v>3796</v>
      </c>
      <c r="F409" s="73" t="s">
        <v>1973</v>
      </c>
      <c r="G409" s="73" t="s">
        <v>22</v>
      </c>
      <c r="H409" s="73">
        <v>2022.0</v>
      </c>
      <c r="I409" s="75" t="str">
        <f t="shared" si="2"/>
        <v>412TQPRT2022</v>
      </c>
      <c r="J409" s="54" t="s">
        <v>1974</v>
      </c>
      <c r="K409" s="5" t="s">
        <v>24</v>
      </c>
      <c r="L409" s="73" t="s">
        <v>3797</v>
      </c>
      <c r="M409" s="76" t="s">
        <v>3798</v>
      </c>
      <c r="N409" s="77" t="str">
        <f>HYPERLINK("https://drive.google.com/file/d/1pkqnv7hUYfzEd5jRlclFNk_S5iRrcUu-/view?usp=drivesdk","412TQPRT2022")</f>
        <v>412TQPRT2022</v>
      </c>
      <c r="O409" s="73" t="s">
        <v>3774</v>
      </c>
      <c r="Q409" s="75"/>
      <c r="R409" s="75"/>
      <c r="S409" s="75"/>
      <c r="T409" s="75"/>
      <c r="U409" s="75"/>
      <c r="V409" s="75"/>
      <c r="W409" s="75"/>
      <c r="X409" s="75"/>
      <c r="Y409" s="75"/>
      <c r="Z409" s="75"/>
      <c r="AA409" s="75"/>
      <c r="AB409" s="75"/>
    </row>
    <row r="410">
      <c r="A410" s="93">
        <v>413.0</v>
      </c>
      <c r="B410" s="93" t="s">
        <v>3799</v>
      </c>
      <c r="C410" s="93" t="s">
        <v>3800</v>
      </c>
      <c r="D410" s="93" t="str">
        <f t="shared" si="1"/>
        <v>Vashu Gupta</v>
      </c>
      <c r="E410" s="93" t="s">
        <v>3801</v>
      </c>
      <c r="F410" s="73" t="s">
        <v>1973</v>
      </c>
      <c r="G410" s="73" t="s">
        <v>22</v>
      </c>
      <c r="H410" s="73">
        <v>2022.0</v>
      </c>
      <c r="I410" s="75" t="str">
        <f t="shared" si="2"/>
        <v>413TQPRT2022</v>
      </c>
      <c r="J410" s="54" t="s">
        <v>1974</v>
      </c>
      <c r="K410" s="5" t="s">
        <v>24</v>
      </c>
      <c r="L410" s="73" t="s">
        <v>3802</v>
      </c>
      <c r="M410" s="76" t="s">
        <v>3803</v>
      </c>
      <c r="N410" s="77" t="str">
        <f>HYPERLINK("https://drive.google.com/file/d/1dEXs1mVdqaY_dOeE7e4MqLqSc_efqRaH/view?usp=drivesdk","413TQPRT2022")</f>
        <v>413TQPRT2022</v>
      </c>
      <c r="O410" s="73" t="s">
        <v>3804</v>
      </c>
      <c r="Q410" s="75"/>
      <c r="R410" s="75"/>
      <c r="S410" s="75"/>
      <c r="T410" s="75"/>
      <c r="U410" s="75"/>
      <c r="V410" s="75"/>
      <c r="W410" s="75"/>
      <c r="X410" s="75"/>
      <c r="Y410" s="75"/>
      <c r="Z410" s="75"/>
      <c r="AA410" s="75"/>
      <c r="AB410" s="75"/>
    </row>
    <row r="411">
      <c r="A411" s="93">
        <v>414.0</v>
      </c>
      <c r="B411" s="93" t="s">
        <v>3799</v>
      </c>
      <c r="C411" s="93" t="s">
        <v>3805</v>
      </c>
      <c r="D411" s="93" t="str">
        <f t="shared" si="1"/>
        <v>Aman Garg</v>
      </c>
      <c r="E411" s="93" t="s">
        <v>3806</v>
      </c>
      <c r="F411" s="73" t="s">
        <v>1973</v>
      </c>
      <c r="G411" s="73" t="s">
        <v>22</v>
      </c>
      <c r="H411" s="73">
        <v>2022.0</v>
      </c>
      <c r="I411" s="75" t="str">
        <f t="shared" si="2"/>
        <v>414TQPRT2022</v>
      </c>
      <c r="J411" s="54" t="s">
        <v>1974</v>
      </c>
      <c r="K411" s="5" t="s">
        <v>24</v>
      </c>
      <c r="L411" s="73" t="s">
        <v>3807</v>
      </c>
      <c r="M411" s="76" t="s">
        <v>3808</v>
      </c>
      <c r="N411" s="77" t="str">
        <f>HYPERLINK("https://drive.google.com/file/d/1C17HeYN2aHQ2GExEOfd0tQdV-k5FmGkF/view?usp=drivesdk","414TQPRT2022")</f>
        <v>414TQPRT2022</v>
      </c>
      <c r="O411" s="73" t="s">
        <v>3804</v>
      </c>
      <c r="Q411" s="75"/>
      <c r="R411" s="75"/>
      <c r="S411" s="75"/>
      <c r="T411" s="75"/>
      <c r="U411" s="75"/>
      <c r="V411" s="75"/>
      <c r="W411" s="75"/>
      <c r="X411" s="75"/>
      <c r="Y411" s="75"/>
      <c r="Z411" s="75"/>
      <c r="AA411" s="75"/>
      <c r="AB411" s="75"/>
    </row>
    <row r="412">
      <c r="A412" s="93">
        <v>417.0</v>
      </c>
      <c r="B412" s="93" t="s">
        <v>3809</v>
      </c>
      <c r="C412" s="93" t="s">
        <v>3810</v>
      </c>
      <c r="D412" s="93" t="str">
        <f t="shared" si="1"/>
        <v>Nivedajayakumar</v>
      </c>
      <c r="E412" s="93" t="s">
        <v>3811</v>
      </c>
      <c r="F412" s="73" t="s">
        <v>1973</v>
      </c>
      <c r="G412" s="73" t="s">
        <v>22</v>
      </c>
      <c r="H412" s="73">
        <v>2022.0</v>
      </c>
      <c r="I412" s="75" t="str">
        <f t="shared" si="2"/>
        <v>417TQPRT2022</v>
      </c>
      <c r="J412" s="54" t="s">
        <v>1974</v>
      </c>
      <c r="K412" s="5" t="s">
        <v>24</v>
      </c>
      <c r="L412" s="73" t="s">
        <v>3812</v>
      </c>
      <c r="M412" s="76" t="s">
        <v>3813</v>
      </c>
      <c r="N412" s="77" t="str">
        <f>HYPERLINK("https://drive.google.com/file/d/15fMibtefRqCNYt0C8Jo-po9-XdbWJHZL/view?usp=drivesdk","417TQPRT2022")</f>
        <v>417TQPRT2022</v>
      </c>
      <c r="O412" s="73" t="s">
        <v>3804</v>
      </c>
      <c r="Q412" s="75"/>
      <c r="R412" s="75"/>
      <c r="S412" s="75"/>
      <c r="T412" s="75"/>
      <c r="U412" s="75"/>
      <c r="V412" s="75"/>
      <c r="W412" s="75"/>
      <c r="X412" s="75"/>
      <c r="Y412" s="75"/>
      <c r="Z412" s="75"/>
      <c r="AA412" s="75"/>
      <c r="AB412" s="75"/>
    </row>
    <row r="413">
      <c r="A413" s="93">
        <v>418.0</v>
      </c>
      <c r="B413" s="93" t="s">
        <v>3809</v>
      </c>
      <c r="C413" s="93" t="s">
        <v>3814</v>
      </c>
      <c r="D413" s="93" t="str">
        <f t="shared" si="1"/>
        <v>Ebinezh</v>
      </c>
      <c r="E413" s="93" t="s">
        <v>3815</v>
      </c>
      <c r="F413" s="73" t="s">
        <v>1973</v>
      </c>
      <c r="G413" s="73" t="s">
        <v>22</v>
      </c>
      <c r="H413" s="73">
        <v>2022.0</v>
      </c>
      <c r="I413" s="75" t="str">
        <f t="shared" si="2"/>
        <v>418TQPRT2022</v>
      </c>
      <c r="J413" s="54" t="s">
        <v>1974</v>
      </c>
      <c r="K413" s="5" t="s">
        <v>24</v>
      </c>
      <c r="L413" s="73" t="s">
        <v>3816</v>
      </c>
      <c r="M413" s="76" t="s">
        <v>3817</v>
      </c>
      <c r="N413" s="77" t="str">
        <f>HYPERLINK("https://drive.google.com/file/d/1J_iznCktG9TTuzYZswmIRJI9wUnyMMCi/view?usp=drivesdk","418TQPRT2022")</f>
        <v>418TQPRT2022</v>
      </c>
      <c r="O413" s="73" t="s">
        <v>3804</v>
      </c>
      <c r="Q413" s="75"/>
      <c r="R413" s="75"/>
      <c r="S413" s="75"/>
      <c r="T413" s="75"/>
      <c r="U413" s="75"/>
      <c r="V413" s="75"/>
      <c r="W413" s="75"/>
      <c r="X413" s="75"/>
      <c r="Y413" s="75"/>
      <c r="Z413" s="75"/>
      <c r="AA413" s="75"/>
      <c r="AB413" s="75"/>
    </row>
    <row r="414">
      <c r="A414" s="93">
        <v>419.0</v>
      </c>
      <c r="B414" s="93" t="s">
        <v>3818</v>
      </c>
      <c r="C414" s="93" t="s">
        <v>3819</v>
      </c>
      <c r="D414" s="93" t="str">
        <f t="shared" si="1"/>
        <v>Aryan Agarwal</v>
      </c>
      <c r="E414" s="93" t="s">
        <v>3820</v>
      </c>
      <c r="F414" s="73" t="s">
        <v>1973</v>
      </c>
      <c r="G414" s="73" t="s">
        <v>22</v>
      </c>
      <c r="H414" s="73">
        <v>2022.0</v>
      </c>
      <c r="I414" s="75" t="str">
        <f t="shared" si="2"/>
        <v>419TQPRT2022</v>
      </c>
      <c r="J414" s="54" t="s">
        <v>1974</v>
      </c>
      <c r="K414" s="5" t="s">
        <v>24</v>
      </c>
      <c r="L414" s="73" t="s">
        <v>3821</v>
      </c>
      <c r="M414" s="76" t="s">
        <v>3822</v>
      </c>
      <c r="N414" s="77" t="str">
        <f>HYPERLINK("https://drive.google.com/file/d/1MMg7vgk0g982rnd49pQRRq5MSsLIZbm0/view?usp=drivesdk","419TQPRT2022")</f>
        <v>419TQPRT2022</v>
      </c>
      <c r="O414" s="73" t="s">
        <v>3804</v>
      </c>
      <c r="Q414" s="75"/>
      <c r="R414" s="75"/>
      <c r="S414" s="75"/>
      <c r="T414" s="75"/>
      <c r="U414" s="75"/>
      <c r="V414" s="75"/>
      <c r="W414" s="75"/>
      <c r="X414" s="75"/>
      <c r="Y414" s="75"/>
      <c r="Z414" s="75"/>
      <c r="AA414" s="75"/>
      <c r="AB414" s="75"/>
    </row>
    <row r="415">
      <c r="A415" s="93">
        <v>420.0</v>
      </c>
      <c r="B415" s="93" t="s">
        <v>3818</v>
      </c>
      <c r="C415" s="93" t="s">
        <v>3823</v>
      </c>
      <c r="D415" s="93" t="str">
        <f t="shared" si="1"/>
        <v>Sagnik Chatterjee</v>
      </c>
      <c r="E415" s="93" t="s">
        <v>3824</v>
      </c>
      <c r="F415" s="73" t="s">
        <v>1973</v>
      </c>
      <c r="G415" s="73" t="s">
        <v>22</v>
      </c>
      <c r="H415" s="73">
        <v>2022.0</v>
      </c>
      <c r="I415" s="75" t="str">
        <f t="shared" si="2"/>
        <v>420TQPRT2022</v>
      </c>
      <c r="J415" s="54" t="s">
        <v>1974</v>
      </c>
      <c r="K415" s="5" t="s">
        <v>24</v>
      </c>
      <c r="L415" s="73" t="s">
        <v>3825</v>
      </c>
      <c r="M415" s="76" t="s">
        <v>3826</v>
      </c>
      <c r="N415" s="77" t="str">
        <f>HYPERLINK("https://drive.google.com/file/d/11sAJSVzNB0buMO4mBLIwdCMPA6shqvvq/view?usp=drivesdk","420TQPRT2022")</f>
        <v>420TQPRT2022</v>
      </c>
      <c r="O415" s="73" t="s">
        <v>3804</v>
      </c>
      <c r="Q415" s="75"/>
      <c r="R415" s="75"/>
      <c r="S415" s="75"/>
      <c r="T415" s="75"/>
      <c r="U415" s="75"/>
      <c r="V415" s="75"/>
      <c r="W415" s="75"/>
      <c r="X415" s="75"/>
      <c r="Y415" s="75"/>
      <c r="Z415" s="75"/>
      <c r="AA415" s="75"/>
      <c r="AB415" s="75"/>
    </row>
    <row r="416">
      <c r="A416" s="93">
        <v>421.0</v>
      </c>
      <c r="B416" s="93" t="s">
        <v>3827</v>
      </c>
      <c r="C416" s="93" t="s">
        <v>3828</v>
      </c>
      <c r="D416" s="93" t="str">
        <f t="shared" si="1"/>
        <v>Gummaraju Saitarun</v>
      </c>
      <c r="E416" s="93" t="s">
        <v>3829</v>
      </c>
      <c r="F416" s="73" t="s">
        <v>1973</v>
      </c>
      <c r="G416" s="73" t="s">
        <v>22</v>
      </c>
      <c r="H416" s="73">
        <v>2022.0</v>
      </c>
      <c r="I416" s="75" t="str">
        <f t="shared" si="2"/>
        <v>421TQPRT2022</v>
      </c>
      <c r="J416" s="54" t="s">
        <v>1974</v>
      </c>
      <c r="K416" s="5" t="s">
        <v>24</v>
      </c>
      <c r="L416" s="73" t="s">
        <v>3830</v>
      </c>
      <c r="M416" s="76" t="s">
        <v>3831</v>
      </c>
      <c r="N416" s="77" t="str">
        <f>HYPERLINK("https://drive.google.com/file/d/1OD7q9lV-24OywhTKbtbFjIeu3GvTV0CS/view?usp=drivesdk","421TQPRT2022")</f>
        <v>421TQPRT2022</v>
      </c>
      <c r="O416" s="73" t="s">
        <v>3804</v>
      </c>
      <c r="Q416" s="75"/>
      <c r="R416" s="75"/>
      <c r="S416" s="75"/>
      <c r="T416" s="75"/>
      <c r="U416" s="75"/>
      <c r="V416" s="75"/>
      <c r="W416" s="75"/>
      <c r="X416" s="75"/>
      <c r="Y416" s="75"/>
      <c r="Z416" s="75"/>
      <c r="AA416" s="75"/>
      <c r="AB416" s="75"/>
    </row>
    <row r="417">
      <c r="A417" s="93">
        <v>422.0</v>
      </c>
      <c r="B417" s="93" t="s">
        <v>3827</v>
      </c>
      <c r="C417" s="93" t="s">
        <v>3832</v>
      </c>
      <c r="D417" s="93" t="str">
        <f t="shared" si="1"/>
        <v>Raman</v>
      </c>
      <c r="E417" s="93" t="s">
        <v>3833</v>
      </c>
      <c r="F417" s="73" t="s">
        <v>1973</v>
      </c>
      <c r="G417" s="73" t="s">
        <v>22</v>
      </c>
      <c r="H417" s="73">
        <v>2022.0</v>
      </c>
      <c r="I417" s="75" t="str">
        <f t="shared" si="2"/>
        <v>422TQPRT2022</v>
      </c>
      <c r="J417" s="54" t="s">
        <v>1974</v>
      </c>
      <c r="K417" s="5" t="s">
        <v>24</v>
      </c>
      <c r="L417" s="73" t="s">
        <v>3834</v>
      </c>
      <c r="M417" s="76" t="s">
        <v>3835</v>
      </c>
      <c r="N417" s="77" t="str">
        <f>HYPERLINK("https://drive.google.com/file/d/1-GUgmTQ-OfcLVQmBbDeOWNQmiEnPnag3/view?usp=drivesdk","422TQPRT2022")</f>
        <v>422TQPRT2022</v>
      </c>
      <c r="O417" s="73" t="s">
        <v>3836</v>
      </c>
      <c r="Q417" s="75"/>
      <c r="R417" s="75"/>
      <c r="S417" s="75"/>
      <c r="T417" s="75"/>
      <c r="U417" s="75"/>
      <c r="V417" s="75"/>
      <c r="W417" s="75"/>
      <c r="X417" s="75"/>
      <c r="Y417" s="75"/>
      <c r="Z417" s="75"/>
      <c r="AA417" s="75"/>
      <c r="AB417" s="75"/>
    </row>
    <row r="418">
      <c r="A418" s="93">
        <v>423.0</v>
      </c>
      <c r="B418" s="93" t="s">
        <v>3837</v>
      </c>
      <c r="C418" s="93" t="s">
        <v>3838</v>
      </c>
      <c r="D418" s="93" t="str">
        <f t="shared" si="1"/>
        <v>Aishwaryaa Jm</v>
      </c>
      <c r="E418" s="93" t="s">
        <v>3839</v>
      </c>
      <c r="F418" s="73" t="s">
        <v>1973</v>
      </c>
      <c r="G418" s="73" t="s">
        <v>22</v>
      </c>
      <c r="H418" s="73">
        <v>2022.0</v>
      </c>
      <c r="I418" s="75" t="str">
        <f t="shared" si="2"/>
        <v>423TQPRT2022</v>
      </c>
      <c r="J418" s="54" t="s">
        <v>1974</v>
      </c>
      <c r="K418" s="5" t="s">
        <v>24</v>
      </c>
      <c r="L418" s="73" t="s">
        <v>3840</v>
      </c>
      <c r="M418" s="76" t="s">
        <v>3841</v>
      </c>
      <c r="N418" s="77" t="str">
        <f>HYPERLINK("https://drive.google.com/file/d/149xGQdenx4OXSY0NS6PnM2AkgSlDgGWn/view?usp=drivesdk","423TQPRT2022")</f>
        <v>423TQPRT2022</v>
      </c>
      <c r="O418" s="73" t="s">
        <v>3836</v>
      </c>
      <c r="Q418" s="75"/>
      <c r="R418" s="75"/>
      <c r="S418" s="75"/>
      <c r="T418" s="75"/>
      <c r="U418" s="75"/>
      <c r="V418" s="75"/>
      <c r="W418" s="75"/>
      <c r="X418" s="75"/>
      <c r="Y418" s="75"/>
      <c r="Z418" s="75"/>
      <c r="AA418" s="75"/>
      <c r="AB418" s="75"/>
    </row>
    <row r="419">
      <c r="A419" s="93">
        <v>424.0</v>
      </c>
      <c r="B419" s="93" t="s">
        <v>3837</v>
      </c>
      <c r="C419" s="93" t="s">
        <v>3842</v>
      </c>
      <c r="D419" s="93" t="str">
        <f t="shared" si="1"/>
        <v>Manasa Bharath</v>
      </c>
      <c r="E419" s="93" t="s">
        <v>3843</v>
      </c>
      <c r="F419" s="73" t="s">
        <v>1973</v>
      </c>
      <c r="G419" s="73" t="s">
        <v>22</v>
      </c>
      <c r="H419" s="73">
        <v>2022.0</v>
      </c>
      <c r="I419" s="75" t="str">
        <f t="shared" si="2"/>
        <v>424TQPRT2022</v>
      </c>
      <c r="J419" s="54" t="s">
        <v>1974</v>
      </c>
      <c r="K419" s="5" t="s">
        <v>24</v>
      </c>
      <c r="L419" s="73" t="s">
        <v>3844</v>
      </c>
      <c r="M419" s="76" t="s">
        <v>3845</v>
      </c>
      <c r="N419" s="77" t="str">
        <f>HYPERLINK("https://drive.google.com/file/d/1PfvIQVq4FkMTYOAgqKNX8KwS3qE89wee/view?usp=drivesdk","424TQPRT2022")</f>
        <v>424TQPRT2022</v>
      </c>
      <c r="O419" s="73" t="s">
        <v>3836</v>
      </c>
      <c r="Q419" s="75"/>
      <c r="R419" s="75"/>
      <c r="S419" s="75"/>
      <c r="T419" s="75"/>
      <c r="U419" s="75"/>
      <c r="V419" s="75"/>
      <c r="W419" s="75"/>
      <c r="X419" s="75"/>
      <c r="Y419" s="75"/>
      <c r="Z419" s="75"/>
      <c r="AA419" s="75"/>
      <c r="AB419" s="75"/>
    </row>
    <row r="420">
      <c r="A420" s="93">
        <v>425.0</v>
      </c>
      <c r="B420" s="93" t="s">
        <v>3846</v>
      </c>
      <c r="C420" s="93" t="s">
        <v>3847</v>
      </c>
      <c r="D420" s="93" t="str">
        <f t="shared" si="1"/>
        <v>Putti Jaya Surya</v>
      </c>
      <c r="E420" s="93" t="s">
        <v>3848</v>
      </c>
      <c r="F420" s="73" t="s">
        <v>1973</v>
      </c>
      <c r="G420" s="73" t="s">
        <v>22</v>
      </c>
      <c r="H420" s="73">
        <v>2022.0</v>
      </c>
      <c r="I420" s="75" t="str">
        <f t="shared" si="2"/>
        <v>425TQPRT2022</v>
      </c>
      <c r="J420" s="54" t="s">
        <v>1974</v>
      </c>
      <c r="K420" s="5" t="s">
        <v>24</v>
      </c>
      <c r="L420" s="73" t="s">
        <v>3849</v>
      </c>
      <c r="M420" s="76" t="s">
        <v>3850</v>
      </c>
      <c r="N420" s="77" t="str">
        <f>HYPERLINK("https://drive.google.com/file/d/1eMVr6YoK_ThXW2539ooctBpnJzzvbDot/view?usp=drivesdk","425TQPRT2022")</f>
        <v>425TQPRT2022</v>
      </c>
      <c r="O420" s="73" t="s">
        <v>3836</v>
      </c>
      <c r="Q420" s="75"/>
      <c r="R420" s="75"/>
      <c r="S420" s="75"/>
      <c r="T420" s="75"/>
      <c r="U420" s="75"/>
      <c r="V420" s="75"/>
      <c r="W420" s="75"/>
      <c r="X420" s="75"/>
      <c r="Y420" s="75"/>
      <c r="Z420" s="75"/>
      <c r="AA420" s="75"/>
      <c r="AB420" s="75"/>
    </row>
    <row r="421">
      <c r="A421" s="93">
        <v>426.0</v>
      </c>
      <c r="B421" s="93" t="s">
        <v>3846</v>
      </c>
      <c r="C421" s="93" t="s">
        <v>3851</v>
      </c>
      <c r="D421" s="93" t="str">
        <f t="shared" si="1"/>
        <v>Sunay Patil</v>
      </c>
      <c r="E421" s="93" t="s">
        <v>3852</v>
      </c>
      <c r="F421" s="73" t="s">
        <v>1973</v>
      </c>
      <c r="G421" s="73" t="s">
        <v>22</v>
      </c>
      <c r="H421" s="73">
        <v>2022.0</v>
      </c>
      <c r="I421" s="75" t="str">
        <f t="shared" si="2"/>
        <v>426TQPRT2022</v>
      </c>
      <c r="J421" s="54" t="s">
        <v>1974</v>
      </c>
      <c r="K421" s="5" t="s">
        <v>24</v>
      </c>
      <c r="L421" s="73" t="s">
        <v>3853</v>
      </c>
      <c r="M421" s="76" t="s">
        <v>3854</v>
      </c>
      <c r="N421" s="77" t="str">
        <f>HYPERLINK("https://drive.google.com/file/d/1nny4l5o7jratAMf1uyRsQIByEBnqjdJ3/view?usp=drivesdk","426TQPRT2022")</f>
        <v>426TQPRT2022</v>
      </c>
      <c r="O421" s="73" t="s">
        <v>3836</v>
      </c>
      <c r="Q421" s="75"/>
      <c r="R421" s="75"/>
      <c r="S421" s="75"/>
      <c r="T421" s="75"/>
      <c r="U421" s="75"/>
      <c r="V421" s="75"/>
      <c r="W421" s="75"/>
      <c r="X421" s="75"/>
      <c r="Y421" s="75"/>
      <c r="Z421" s="75"/>
      <c r="AA421" s="75"/>
      <c r="AB421" s="75"/>
    </row>
    <row r="422">
      <c r="A422" s="93">
        <v>427.0</v>
      </c>
      <c r="B422" s="93" t="s">
        <v>3855</v>
      </c>
      <c r="C422" s="93" t="s">
        <v>3856</v>
      </c>
      <c r="D422" s="93" t="str">
        <f t="shared" si="1"/>
        <v>Gowtham Sai Putti</v>
      </c>
      <c r="E422" s="93" t="s">
        <v>751</v>
      </c>
      <c r="F422" s="73" t="s">
        <v>1973</v>
      </c>
      <c r="G422" s="73" t="s">
        <v>22</v>
      </c>
      <c r="H422" s="73">
        <v>2022.0</v>
      </c>
      <c r="I422" s="75" t="str">
        <f t="shared" si="2"/>
        <v>427TQPRT2022</v>
      </c>
      <c r="J422" s="54" t="s">
        <v>1974</v>
      </c>
      <c r="K422" s="5" t="s">
        <v>24</v>
      </c>
      <c r="L422" s="73" t="s">
        <v>3857</v>
      </c>
      <c r="M422" s="76" t="s">
        <v>3858</v>
      </c>
      <c r="N422" s="77" t="str">
        <f>HYPERLINK("https://drive.google.com/file/d/1kpjOIDJzQe_UCaMWuybmp1HTEDh3iiKn/view?usp=drivesdk","427TQPRT2022")</f>
        <v>427TQPRT2022</v>
      </c>
      <c r="O422" s="73" t="s">
        <v>3836</v>
      </c>
      <c r="Q422" s="75"/>
      <c r="R422" s="75"/>
      <c r="S422" s="75"/>
      <c r="T422" s="75"/>
      <c r="U422" s="75"/>
      <c r="V422" s="75"/>
      <c r="W422" s="75"/>
      <c r="X422" s="75"/>
      <c r="Y422" s="75"/>
      <c r="Z422" s="75"/>
      <c r="AA422" s="75"/>
      <c r="AB422" s="75"/>
    </row>
    <row r="423">
      <c r="A423" s="93">
        <v>428.0</v>
      </c>
      <c r="B423" s="93" t="s">
        <v>3855</v>
      </c>
      <c r="C423" s="93" t="s">
        <v>3859</v>
      </c>
      <c r="D423" s="93" t="str">
        <f t="shared" si="1"/>
        <v>T Satwik</v>
      </c>
      <c r="E423" s="93" t="s">
        <v>3860</v>
      </c>
      <c r="F423" s="73" t="s">
        <v>1973</v>
      </c>
      <c r="G423" s="73" t="s">
        <v>22</v>
      </c>
      <c r="H423" s="73">
        <v>2022.0</v>
      </c>
      <c r="I423" s="75" t="str">
        <f t="shared" si="2"/>
        <v>428TQPRT2022</v>
      </c>
      <c r="J423" s="54" t="s">
        <v>1974</v>
      </c>
      <c r="K423" s="5" t="s">
        <v>24</v>
      </c>
      <c r="L423" s="73" t="s">
        <v>3861</v>
      </c>
      <c r="M423" s="76" t="s">
        <v>3862</v>
      </c>
      <c r="N423" s="77" t="str">
        <f>HYPERLINK("https://drive.google.com/file/d/1wSke-x21tMTjO_De_7Z6Pfzoy_xPQaPo/view?usp=drivesdk","428TQPRT2022")</f>
        <v>428TQPRT2022</v>
      </c>
      <c r="O423" s="73" t="s">
        <v>3863</v>
      </c>
      <c r="Q423" s="75"/>
      <c r="R423" s="75"/>
      <c r="S423" s="75"/>
      <c r="T423" s="75"/>
      <c r="U423" s="75"/>
      <c r="V423" s="75"/>
      <c r="W423" s="75"/>
      <c r="X423" s="75"/>
      <c r="Y423" s="75"/>
      <c r="Z423" s="75"/>
      <c r="AA423" s="75"/>
      <c r="AB423" s="75"/>
    </row>
    <row r="424">
      <c r="A424" s="93">
        <v>429.0</v>
      </c>
      <c r="B424" s="93" t="s">
        <v>3864</v>
      </c>
      <c r="C424" s="93" t="s">
        <v>3865</v>
      </c>
      <c r="D424" s="93" t="str">
        <f t="shared" si="1"/>
        <v>Harshit Sanghi</v>
      </c>
      <c r="E424" s="93" t="s">
        <v>3866</v>
      </c>
      <c r="F424" s="73" t="s">
        <v>1973</v>
      </c>
      <c r="G424" s="73" t="s">
        <v>22</v>
      </c>
      <c r="H424" s="73">
        <v>2022.0</v>
      </c>
      <c r="I424" s="75" t="str">
        <f t="shared" si="2"/>
        <v>429TQPRT2022</v>
      </c>
      <c r="J424" s="54" t="s">
        <v>1974</v>
      </c>
      <c r="K424" s="5" t="s">
        <v>24</v>
      </c>
      <c r="L424" s="73" t="s">
        <v>3867</v>
      </c>
      <c r="M424" s="76" t="s">
        <v>3868</v>
      </c>
      <c r="N424" s="77" t="str">
        <f>HYPERLINK("https://drive.google.com/file/d/1gNFgC_xkSEYGsdqYIJv9oy5DWfsw4ZZ6/view?usp=drivesdk","429TQPRT2022")</f>
        <v>429TQPRT2022</v>
      </c>
      <c r="O424" s="73" t="s">
        <v>3863</v>
      </c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  <c r="AB424" s="75"/>
    </row>
    <row r="425">
      <c r="A425" s="93">
        <v>430.0</v>
      </c>
      <c r="B425" s="93" t="s">
        <v>3864</v>
      </c>
      <c r="C425" s="93" t="s">
        <v>3869</v>
      </c>
      <c r="D425" s="93" t="str">
        <f t="shared" si="1"/>
        <v>Gautam Aditya Deb</v>
      </c>
      <c r="E425" s="93" t="s">
        <v>3870</v>
      </c>
      <c r="F425" s="73" t="s">
        <v>1973</v>
      </c>
      <c r="G425" s="73" t="s">
        <v>22</v>
      </c>
      <c r="H425" s="73">
        <v>2022.0</v>
      </c>
      <c r="I425" s="75" t="str">
        <f t="shared" si="2"/>
        <v>430TQPRT2022</v>
      </c>
      <c r="J425" s="54" t="s">
        <v>1974</v>
      </c>
      <c r="K425" s="5" t="s">
        <v>24</v>
      </c>
      <c r="L425" s="73" t="s">
        <v>3871</v>
      </c>
      <c r="M425" s="76" t="s">
        <v>3872</v>
      </c>
      <c r="N425" s="77" t="str">
        <f>HYPERLINK("https://drive.google.com/file/d/1pEFJv83ykJ8FR4cx6Gh47BwwwX0-ZCSC/view?usp=drivesdk","430TQPRT2022")</f>
        <v>430TQPRT2022</v>
      </c>
      <c r="O425" s="73" t="s">
        <v>3863</v>
      </c>
      <c r="Q425" s="75"/>
      <c r="R425" s="75"/>
      <c r="S425" s="75"/>
      <c r="T425" s="75"/>
      <c r="U425" s="75"/>
      <c r="V425" s="75"/>
      <c r="W425" s="75"/>
      <c r="X425" s="75"/>
      <c r="Y425" s="75"/>
      <c r="Z425" s="75"/>
      <c r="AA425" s="75"/>
      <c r="AB425" s="75"/>
    </row>
    <row r="426">
      <c r="A426" s="93">
        <v>431.0</v>
      </c>
      <c r="B426" s="93" t="s">
        <v>3873</v>
      </c>
      <c r="C426" s="93" t="s">
        <v>3874</v>
      </c>
      <c r="D426" s="93" t="str">
        <f t="shared" si="1"/>
        <v>Hardik Miglani</v>
      </c>
      <c r="E426" s="93" t="s">
        <v>3875</v>
      </c>
      <c r="F426" s="73" t="s">
        <v>1973</v>
      </c>
      <c r="G426" s="73" t="s">
        <v>22</v>
      </c>
      <c r="H426" s="73">
        <v>2022.0</v>
      </c>
      <c r="I426" s="75" t="str">
        <f t="shared" si="2"/>
        <v>431TQPRT2022</v>
      </c>
      <c r="J426" s="54" t="s">
        <v>1974</v>
      </c>
      <c r="K426" s="5" t="s">
        <v>24</v>
      </c>
      <c r="L426" s="73" t="s">
        <v>3876</v>
      </c>
      <c r="M426" s="76" t="s">
        <v>3877</v>
      </c>
      <c r="N426" s="77" t="str">
        <f>HYPERLINK("https://drive.google.com/file/d/1jjqvBM-EObrm41uCVBYierMZSsx7KEeT/view?usp=drivesdk","431TQPRT2022")</f>
        <v>431TQPRT2022</v>
      </c>
      <c r="O426" s="73" t="s">
        <v>3863</v>
      </c>
      <c r="Q426" s="75"/>
      <c r="R426" s="75"/>
      <c r="S426" s="75"/>
      <c r="T426" s="75"/>
      <c r="U426" s="75"/>
      <c r="V426" s="75"/>
      <c r="W426" s="75"/>
      <c r="X426" s="75"/>
      <c r="Y426" s="75"/>
      <c r="Z426" s="75"/>
      <c r="AA426" s="75"/>
      <c r="AB426" s="75"/>
    </row>
    <row r="427">
      <c r="A427" s="93">
        <v>432.0</v>
      </c>
      <c r="B427" s="93" t="s">
        <v>3873</v>
      </c>
      <c r="C427" s="93" t="s">
        <v>3878</v>
      </c>
      <c r="D427" s="93" t="str">
        <f t="shared" si="1"/>
        <v>Radhika Aggarwal</v>
      </c>
      <c r="E427" s="93" t="s">
        <v>3879</v>
      </c>
      <c r="F427" s="73" t="s">
        <v>1973</v>
      </c>
      <c r="G427" s="73" t="s">
        <v>22</v>
      </c>
      <c r="H427" s="73">
        <v>2022.0</v>
      </c>
      <c r="I427" s="75" t="str">
        <f t="shared" si="2"/>
        <v>432TQPRT2022</v>
      </c>
      <c r="J427" s="54" t="s">
        <v>1974</v>
      </c>
      <c r="K427" s="5" t="s">
        <v>24</v>
      </c>
      <c r="L427" s="73" t="s">
        <v>3880</v>
      </c>
      <c r="M427" s="76" t="s">
        <v>3881</v>
      </c>
      <c r="N427" s="77" t="str">
        <f>HYPERLINK("https://drive.google.com/file/d/1U89ioPrhFv0u8PiLqm7uQ-6l--_NBIQ0/view?usp=drivesdk","432TQPRT2022")</f>
        <v>432TQPRT2022</v>
      </c>
      <c r="O427" s="73" t="s">
        <v>3863</v>
      </c>
      <c r="Q427" s="75"/>
      <c r="R427" s="75"/>
      <c r="S427" s="75"/>
      <c r="T427" s="75"/>
      <c r="U427" s="75"/>
      <c r="V427" s="75"/>
      <c r="W427" s="75"/>
      <c r="X427" s="75"/>
      <c r="Y427" s="75"/>
      <c r="Z427" s="75"/>
      <c r="AA427" s="75"/>
      <c r="AB427" s="75"/>
    </row>
    <row r="428">
      <c r="A428" s="93">
        <v>433.0</v>
      </c>
      <c r="B428" s="93" t="s">
        <v>1675</v>
      </c>
      <c r="C428" s="93" t="s">
        <v>1676</v>
      </c>
      <c r="D428" s="93" t="str">
        <f t="shared" si="1"/>
        <v>Outreach Parsec</v>
      </c>
      <c r="E428" s="93" t="s">
        <v>1677</v>
      </c>
      <c r="F428" s="73" t="s">
        <v>1973</v>
      </c>
      <c r="G428" s="73" t="s">
        <v>22</v>
      </c>
      <c r="H428" s="73">
        <v>2022.0</v>
      </c>
      <c r="I428" s="75" t="str">
        <f t="shared" si="2"/>
        <v>433TQPRT2022</v>
      </c>
      <c r="J428" s="54" t="s">
        <v>1974</v>
      </c>
      <c r="K428" s="5" t="s">
        <v>24</v>
      </c>
      <c r="L428" s="73" t="s">
        <v>3882</v>
      </c>
      <c r="M428" s="76" t="s">
        <v>3883</v>
      </c>
      <c r="N428" s="77" t="str">
        <f>HYPERLINK("https://drive.google.com/file/d/1vMj0AdFT2pgkcq677Y7xbvPdiEInZB2d/view?usp=drivesdk","433TQPRT2022")</f>
        <v>433TQPRT2022</v>
      </c>
      <c r="O428" s="73" t="s">
        <v>3863</v>
      </c>
      <c r="Q428" s="75"/>
      <c r="R428" s="75"/>
      <c r="S428" s="75"/>
      <c r="T428" s="75"/>
      <c r="U428" s="75"/>
      <c r="V428" s="75"/>
      <c r="W428" s="75"/>
      <c r="X428" s="75"/>
      <c r="Y428" s="75"/>
      <c r="Z428" s="75"/>
      <c r="AA428" s="75"/>
      <c r="AB428" s="75"/>
    </row>
    <row r="429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10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  <c r="AA429" s="75"/>
      <c r="AB429" s="75"/>
    </row>
    <row r="430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10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  <c r="AA430" s="75"/>
      <c r="AB430" s="75"/>
    </row>
    <row r="43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10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  <c r="AA431" s="75"/>
      <c r="AB431" s="75"/>
    </row>
    <row r="432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10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  <c r="AA432" s="75"/>
      <c r="AB432" s="75"/>
    </row>
    <row r="433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10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  <c r="AA433" s="75"/>
      <c r="AB433" s="75"/>
    </row>
    <row r="434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10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  <c r="AB434" s="75"/>
    </row>
    <row r="435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10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  <c r="AA435" s="75"/>
      <c r="AB435" s="75"/>
    </row>
    <row r="436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10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  <c r="AA436" s="75"/>
      <c r="AB436" s="75"/>
    </row>
    <row r="437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10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  <c r="AA437" s="75"/>
      <c r="AB437" s="75"/>
    </row>
    <row r="438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10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  <c r="AA438" s="75"/>
      <c r="AB438" s="75"/>
    </row>
    <row r="439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10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  <c r="AA439" s="75"/>
      <c r="AB439" s="75"/>
    </row>
    <row r="440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10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  <c r="AA440" s="75"/>
      <c r="AB440" s="75"/>
    </row>
    <row r="44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10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  <c r="AA441" s="75"/>
      <c r="AB441" s="75"/>
    </row>
    <row r="442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10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  <c r="AA442" s="75"/>
      <c r="AB442" s="75"/>
    </row>
    <row r="443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10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  <c r="AA443" s="75"/>
      <c r="AB443" s="75"/>
    </row>
    <row r="444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10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  <c r="AA444" s="75"/>
      <c r="AB444" s="75"/>
    </row>
    <row r="445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10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  <c r="AA445" s="75"/>
      <c r="AB445" s="75"/>
    </row>
    <row r="446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10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  <c r="AA446" s="75"/>
      <c r="AB446" s="75"/>
    </row>
    <row r="447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10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  <c r="AA447" s="75"/>
      <c r="AB447" s="75"/>
    </row>
    <row r="448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10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  <c r="AA448" s="75"/>
      <c r="AB448" s="75"/>
    </row>
    <row r="449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10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  <c r="AA449" s="75"/>
      <c r="AB449" s="75"/>
    </row>
    <row r="450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10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  <c r="AA450" s="75"/>
      <c r="AB450" s="75"/>
    </row>
    <row r="45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10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  <c r="AA451" s="75"/>
      <c r="AB451" s="75"/>
    </row>
    <row r="452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10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  <c r="AB452" s="75"/>
    </row>
    <row r="453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10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  <c r="AA453" s="75"/>
      <c r="AB453" s="75"/>
    </row>
    <row r="454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10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  <c r="AA454" s="75"/>
      <c r="AB454" s="75"/>
    </row>
    <row r="455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10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  <c r="AA455" s="75"/>
      <c r="AB455" s="75"/>
    </row>
    <row r="456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10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  <c r="AA456" s="75"/>
      <c r="AB456" s="75"/>
    </row>
    <row r="457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10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  <c r="AA457" s="75"/>
      <c r="AB457" s="75"/>
    </row>
    <row r="458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10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  <c r="AA458" s="75"/>
      <c r="AB458" s="75"/>
    </row>
    <row r="459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10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  <c r="AA459" s="75"/>
      <c r="AB459" s="75"/>
    </row>
    <row r="460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10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  <c r="AA460" s="75"/>
      <c r="AB460" s="75"/>
    </row>
    <row r="46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10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  <c r="AA461" s="75"/>
      <c r="AB461" s="75"/>
    </row>
    <row r="462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10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  <c r="AA462" s="75"/>
      <c r="AB462" s="75"/>
    </row>
    <row r="463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10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  <c r="AA463" s="75"/>
      <c r="AB463" s="75"/>
    </row>
    <row r="464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10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  <c r="AA464" s="75"/>
      <c r="AB464" s="75"/>
    </row>
    <row r="465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10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  <c r="AA465" s="75"/>
      <c r="AB465" s="75"/>
    </row>
    <row r="466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10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  <c r="AA466" s="75"/>
      <c r="AB466" s="75"/>
    </row>
    <row r="467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10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  <c r="AA467" s="75"/>
      <c r="AB467" s="75"/>
    </row>
    <row r="468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10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75"/>
      <c r="AB468" s="75"/>
    </row>
    <row r="469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10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  <c r="AA469" s="75"/>
      <c r="AB469" s="75"/>
    </row>
    <row r="470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10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  <c r="AA470" s="75"/>
      <c r="AB470" s="75"/>
    </row>
    <row r="47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10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  <c r="AA471" s="75"/>
      <c r="AB471" s="75"/>
    </row>
    <row r="472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10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  <c r="AA472" s="75"/>
      <c r="AB472" s="75"/>
    </row>
    <row r="473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10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  <c r="AA473" s="75"/>
      <c r="AB473" s="75"/>
    </row>
    <row r="474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10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  <c r="AB474" s="75"/>
    </row>
    <row r="475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10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  <c r="AA475" s="75"/>
      <c r="AB475" s="75"/>
    </row>
    <row r="476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10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  <c r="AA476" s="75"/>
      <c r="AB476" s="75"/>
    </row>
    <row r="477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10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  <c r="AA477" s="75"/>
      <c r="AB477" s="75"/>
    </row>
    <row r="478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10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  <c r="AA478" s="75"/>
      <c r="AB478" s="75"/>
    </row>
    <row r="479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10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  <c r="AA479" s="75"/>
      <c r="AB479" s="75"/>
    </row>
    <row r="480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10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  <c r="AA480" s="75"/>
      <c r="AB480" s="75"/>
    </row>
    <row r="48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10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  <c r="AA481" s="75"/>
      <c r="AB481" s="75"/>
    </row>
    <row r="482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10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  <c r="AA482" s="75"/>
      <c r="AB482" s="75"/>
    </row>
    <row r="483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10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  <c r="AA483" s="75"/>
      <c r="AB483" s="75"/>
    </row>
    <row r="484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10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  <c r="AB484" s="75"/>
    </row>
    <row r="485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10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  <c r="AA485" s="75"/>
      <c r="AB485" s="75"/>
    </row>
    <row r="486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10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  <c r="AA486" s="75"/>
      <c r="AB486" s="75"/>
    </row>
    <row r="487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10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  <c r="AA487" s="75"/>
      <c r="AB487" s="75"/>
    </row>
    <row r="488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10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  <c r="AA488" s="75"/>
      <c r="AB488" s="75"/>
    </row>
    <row r="489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10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  <c r="AA489" s="75"/>
      <c r="AB489" s="75"/>
    </row>
    <row r="490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10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  <c r="AA490" s="75"/>
      <c r="AB490" s="75"/>
    </row>
    <row r="49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10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  <c r="AA491" s="75"/>
      <c r="AB491" s="75"/>
    </row>
    <row r="492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10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  <c r="AA492" s="75"/>
      <c r="AB492" s="75"/>
    </row>
    <row r="493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10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  <c r="AA493" s="75"/>
      <c r="AB493" s="75"/>
    </row>
    <row r="494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10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  <c r="AA494" s="75"/>
      <c r="AB494" s="75"/>
    </row>
    <row r="495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10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  <c r="AA495" s="75"/>
      <c r="AB495" s="75"/>
    </row>
    <row r="496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10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  <c r="AA496" s="75"/>
      <c r="AB496" s="75"/>
    </row>
    <row r="497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10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  <c r="AA497" s="75"/>
      <c r="AB497" s="75"/>
    </row>
    <row r="498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10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  <c r="AA498" s="75"/>
      <c r="AB498" s="75"/>
    </row>
    <row r="499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10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  <c r="AA499" s="75"/>
      <c r="AB499" s="75"/>
    </row>
    <row r="500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10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  <c r="AA500" s="75"/>
      <c r="AB500" s="75"/>
    </row>
    <row r="50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10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  <c r="AA501" s="75"/>
      <c r="AB501" s="75"/>
    </row>
    <row r="502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10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  <c r="AA502" s="75"/>
      <c r="AB502" s="75"/>
    </row>
    <row r="503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10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  <c r="AA503" s="75"/>
      <c r="AB503" s="75"/>
    </row>
    <row r="504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10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  <c r="AA504" s="75"/>
      <c r="AB504" s="75"/>
    </row>
    <row r="505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10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  <c r="AA505" s="75"/>
      <c r="AB505" s="75"/>
    </row>
    <row r="506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10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  <c r="AB506" s="75"/>
    </row>
    <row r="507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10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  <c r="AA507" s="75"/>
      <c r="AB507" s="75"/>
    </row>
    <row r="508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10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  <c r="AA508" s="75"/>
      <c r="AB508" s="75"/>
    </row>
    <row r="509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10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  <c r="AA509" s="75"/>
      <c r="AB509" s="75"/>
    </row>
    <row r="510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10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  <c r="AA510" s="75"/>
      <c r="AB510" s="75"/>
    </row>
    <row r="51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10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  <c r="AB511" s="75"/>
    </row>
    <row r="512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10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  <c r="AA512" s="75"/>
      <c r="AB512" s="75"/>
    </row>
    <row r="513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10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  <c r="AA513" s="75"/>
      <c r="AB513" s="75"/>
    </row>
    <row r="514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10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  <c r="AA514" s="75"/>
      <c r="AB514" s="75"/>
    </row>
    <row r="515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10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  <c r="AA515" s="75"/>
      <c r="AB515" s="75"/>
    </row>
    <row r="516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10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  <c r="AA516" s="75"/>
      <c r="AB516" s="75"/>
    </row>
    <row r="517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10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  <c r="AA517" s="75"/>
      <c r="AB517" s="75"/>
    </row>
    <row r="518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10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  <c r="AA518" s="75"/>
      <c r="AB518" s="75"/>
    </row>
    <row r="519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10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  <c r="AA519" s="75"/>
      <c r="AB519" s="75"/>
    </row>
    <row r="520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10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  <c r="AA520" s="75"/>
      <c r="AB520" s="75"/>
    </row>
    <row r="52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10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  <c r="AB521" s="75"/>
    </row>
    <row r="522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10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  <c r="AA522" s="75"/>
      <c r="AB522" s="75"/>
    </row>
    <row r="523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10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  <c r="AA523" s="75"/>
      <c r="AB523" s="75"/>
    </row>
    <row r="524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10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  <c r="AA524" s="75"/>
      <c r="AB524" s="75"/>
    </row>
    <row r="525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10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  <c r="AA525" s="75"/>
      <c r="AB525" s="75"/>
    </row>
    <row r="526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10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  <c r="AA526" s="75"/>
      <c r="AB526" s="75"/>
    </row>
    <row r="527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10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  <c r="AA527" s="75"/>
      <c r="AB527" s="75"/>
    </row>
    <row r="528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10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  <c r="AA528" s="75"/>
      <c r="AB528" s="75"/>
    </row>
    <row r="529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10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  <c r="AA529" s="75"/>
      <c r="AB529" s="75"/>
    </row>
    <row r="530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10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  <c r="AA530" s="75"/>
      <c r="AB530" s="75"/>
    </row>
    <row r="53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10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  <c r="AA531" s="75"/>
      <c r="AB531" s="75"/>
    </row>
    <row r="532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10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  <c r="AA532" s="75"/>
      <c r="AB532" s="75"/>
    </row>
    <row r="533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10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  <c r="AA533" s="75"/>
      <c r="AB533" s="75"/>
    </row>
    <row r="534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10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  <c r="AA534" s="75"/>
      <c r="AB534" s="75"/>
    </row>
    <row r="535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10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  <c r="AA535" s="75"/>
      <c r="AB535" s="75"/>
    </row>
    <row r="536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10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  <c r="AA536" s="75"/>
      <c r="AB536" s="75"/>
    </row>
    <row r="537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10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  <c r="AA537" s="75"/>
      <c r="AB537" s="75"/>
    </row>
    <row r="538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10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  <c r="AA538" s="75"/>
      <c r="AB538" s="75"/>
    </row>
    <row r="539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10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  <c r="AA539" s="75"/>
      <c r="AB539" s="75"/>
    </row>
    <row r="540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10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75"/>
      <c r="AB540" s="75"/>
    </row>
    <row r="54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10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  <c r="AA541" s="75"/>
      <c r="AB541" s="75"/>
    </row>
    <row r="542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10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  <c r="AA542" s="75"/>
      <c r="AB542" s="75"/>
    </row>
    <row r="543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10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  <c r="AA543" s="75"/>
      <c r="AB543" s="75"/>
    </row>
    <row r="544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10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  <c r="AA544" s="75"/>
      <c r="AB544" s="75"/>
    </row>
    <row r="545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10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  <c r="AA545" s="75"/>
      <c r="AB545" s="75"/>
    </row>
    <row r="546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10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  <c r="AA546" s="75"/>
      <c r="AB546" s="75"/>
    </row>
    <row r="547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10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  <c r="AA547" s="75"/>
      <c r="AB547" s="75"/>
    </row>
    <row r="548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10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  <c r="AA548" s="75"/>
      <c r="AB548" s="75"/>
    </row>
    <row r="549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10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  <c r="AA549" s="75"/>
      <c r="AB549" s="75"/>
    </row>
    <row r="550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10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  <c r="AA550" s="75"/>
      <c r="AB550" s="75"/>
    </row>
    <row r="55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10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  <c r="AA551" s="75"/>
      <c r="AB551" s="75"/>
    </row>
    <row r="552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10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  <c r="AA552" s="75"/>
      <c r="AB552" s="75"/>
    </row>
    <row r="553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10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  <c r="AA553" s="75"/>
      <c r="AB553" s="75"/>
    </row>
    <row r="554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10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  <c r="AA554" s="75"/>
      <c r="AB554" s="75"/>
    </row>
    <row r="555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10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  <c r="AA555" s="75"/>
      <c r="AB555" s="75"/>
    </row>
    <row r="556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10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  <c r="AA556" s="75"/>
      <c r="AB556" s="75"/>
    </row>
    <row r="557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10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  <c r="AA557" s="75"/>
      <c r="AB557" s="75"/>
    </row>
    <row r="558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10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  <c r="AA558" s="75"/>
      <c r="AB558" s="75"/>
    </row>
    <row r="559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10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  <c r="AA559" s="75"/>
      <c r="AB559" s="75"/>
    </row>
    <row r="560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10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  <c r="AA560" s="75"/>
      <c r="AB560" s="75"/>
    </row>
    <row r="56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10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  <c r="AA561" s="75"/>
      <c r="AB561" s="75"/>
    </row>
    <row r="562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10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  <c r="AA562" s="75"/>
      <c r="AB562" s="75"/>
    </row>
    <row r="563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10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  <c r="AA563" s="75"/>
      <c r="AB563" s="75"/>
    </row>
    <row r="564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10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  <c r="AA564" s="75"/>
      <c r="AB564" s="75"/>
    </row>
    <row r="565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10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  <c r="AA565" s="75"/>
      <c r="AB565" s="75"/>
    </row>
    <row r="566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10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  <c r="AA566" s="75"/>
      <c r="AB566" s="75"/>
    </row>
    <row r="567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10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  <c r="AA567" s="75"/>
      <c r="AB567" s="75"/>
    </row>
    <row r="568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10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  <c r="AA568" s="75"/>
      <c r="AB568" s="75"/>
    </row>
    <row r="569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10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  <c r="AA569" s="75"/>
      <c r="AB569" s="75"/>
    </row>
    <row r="570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10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  <c r="AA570" s="75"/>
      <c r="AB570" s="75"/>
    </row>
    <row r="57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10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  <c r="AA571" s="75"/>
      <c r="AB571" s="75"/>
    </row>
    <row r="572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10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  <c r="AA572" s="75"/>
      <c r="AB572" s="75"/>
    </row>
    <row r="573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10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  <c r="AA573" s="75"/>
      <c r="AB573" s="75"/>
    </row>
    <row r="574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10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  <c r="AA574" s="75"/>
      <c r="AB574" s="75"/>
    </row>
    <row r="575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10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  <c r="AA575" s="75"/>
      <c r="AB575" s="75"/>
    </row>
    <row r="576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10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  <c r="AA576" s="75"/>
      <c r="AB576" s="75"/>
    </row>
    <row r="577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10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  <c r="AA577" s="75"/>
      <c r="AB577" s="75"/>
    </row>
    <row r="578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10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  <c r="AA578" s="75"/>
      <c r="AB578" s="75"/>
    </row>
    <row r="579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10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  <c r="AA579" s="75"/>
      <c r="AB579" s="75"/>
    </row>
    <row r="580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10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  <c r="AA580" s="75"/>
      <c r="AB580" s="75"/>
    </row>
    <row r="58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10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  <c r="AA581" s="75"/>
      <c r="AB581" s="75"/>
    </row>
    <row r="582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10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  <c r="AA582" s="75"/>
      <c r="AB582" s="75"/>
    </row>
    <row r="583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10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  <c r="AA583" s="75"/>
      <c r="AB583" s="75"/>
    </row>
    <row r="584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10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  <c r="AA584" s="75"/>
      <c r="AB584" s="75"/>
    </row>
    <row r="585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10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75"/>
      <c r="AB585" s="75"/>
    </row>
    <row r="586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10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  <c r="AA586" s="75"/>
      <c r="AB586" s="75"/>
    </row>
    <row r="587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10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  <c r="AA587" s="75"/>
      <c r="AB587" s="75"/>
    </row>
    <row r="588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10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  <c r="AA588" s="75"/>
      <c r="AB588" s="75"/>
    </row>
    <row r="589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10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  <c r="AA589" s="75"/>
      <c r="AB589" s="75"/>
    </row>
    <row r="590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10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  <c r="AA590" s="75"/>
      <c r="AB590" s="75"/>
    </row>
    <row r="59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10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  <c r="AA591" s="75"/>
      <c r="AB591" s="75"/>
    </row>
    <row r="592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10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  <c r="AA592" s="75"/>
      <c r="AB592" s="75"/>
    </row>
    <row r="593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10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  <c r="AA593" s="75"/>
      <c r="AB593" s="75"/>
    </row>
    <row r="594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10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  <c r="AA594" s="75"/>
      <c r="AB594" s="75"/>
    </row>
    <row r="595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10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  <c r="AA595" s="75"/>
      <c r="AB595" s="75"/>
    </row>
    <row r="596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10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  <c r="AA596" s="75"/>
      <c r="AB596" s="75"/>
    </row>
    <row r="597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10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  <c r="AA597" s="75"/>
      <c r="AB597" s="75"/>
    </row>
    <row r="598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10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  <c r="AA598" s="75"/>
      <c r="AB598" s="75"/>
    </row>
    <row r="599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10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  <c r="AA599" s="75"/>
      <c r="AB599" s="75"/>
    </row>
    <row r="600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10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  <c r="AA600" s="75"/>
      <c r="AB600" s="75"/>
    </row>
    <row r="60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10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  <c r="AA601" s="75"/>
      <c r="AB601" s="75"/>
    </row>
    <row r="602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10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  <c r="AA602" s="75"/>
      <c r="AB602" s="75"/>
    </row>
    <row r="603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10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  <c r="AA603" s="75"/>
      <c r="AB603" s="75"/>
    </row>
    <row r="604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10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  <c r="AA604" s="75"/>
      <c r="AB604" s="75"/>
    </row>
    <row r="605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10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  <c r="AA605" s="75"/>
      <c r="AB605" s="75"/>
    </row>
    <row r="606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10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  <c r="AA606" s="75"/>
      <c r="AB606" s="75"/>
    </row>
    <row r="607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10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  <c r="AA607" s="75"/>
      <c r="AB607" s="75"/>
    </row>
    <row r="608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10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  <c r="AA608" s="75"/>
      <c r="AB608" s="75"/>
    </row>
    <row r="609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10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  <c r="AA609" s="75"/>
      <c r="AB609" s="75"/>
    </row>
    <row r="610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10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  <c r="AA610" s="75"/>
      <c r="AB610" s="75"/>
    </row>
    <row r="61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10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  <c r="AA611" s="75"/>
      <c r="AB611" s="75"/>
    </row>
    <row r="612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10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  <c r="AA612" s="75"/>
      <c r="AB612" s="75"/>
    </row>
    <row r="613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10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  <c r="AA613" s="75"/>
      <c r="AB613" s="75"/>
    </row>
    <row r="614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10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  <c r="AA614" s="75"/>
      <c r="AB614" s="75"/>
    </row>
    <row r="615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10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  <c r="AA615" s="75"/>
      <c r="AB615" s="75"/>
    </row>
    <row r="616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10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  <c r="AA616" s="75"/>
      <c r="AB616" s="75"/>
    </row>
    <row r="617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10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  <c r="AA617" s="75"/>
      <c r="AB617" s="75"/>
    </row>
    <row r="618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10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  <c r="AA618" s="75"/>
      <c r="AB618" s="75"/>
    </row>
    <row r="619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10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  <c r="AA619" s="75"/>
      <c r="AB619" s="75"/>
    </row>
    <row r="620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10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  <c r="AA620" s="75"/>
      <c r="AB620" s="75"/>
    </row>
    <row r="62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10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  <c r="AA621" s="75"/>
      <c r="AB621" s="75"/>
    </row>
    <row r="622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10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  <c r="AA622" s="75"/>
      <c r="AB622" s="75"/>
    </row>
    <row r="623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10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  <c r="AA623" s="75"/>
      <c r="AB623" s="75"/>
    </row>
    <row r="624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10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  <c r="AA624" s="75"/>
      <c r="AB624" s="75"/>
    </row>
    <row r="625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10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  <c r="AA625" s="75"/>
      <c r="AB625" s="75"/>
    </row>
    <row r="626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10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  <c r="AA626" s="75"/>
      <c r="AB626" s="75"/>
    </row>
    <row r="627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10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  <c r="AA627" s="75"/>
      <c r="AB627" s="75"/>
    </row>
    <row r="628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10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  <c r="AA628" s="75"/>
      <c r="AB628" s="75"/>
    </row>
    <row r="629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10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  <c r="AA629" s="75"/>
      <c r="AB629" s="75"/>
    </row>
    <row r="630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10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  <c r="AA630" s="75"/>
      <c r="AB630" s="75"/>
    </row>
    <row r="63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10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  <c r="AA631" s="75"/>
      <c r="AB631" s="75"/>
    </row>
    <row r="632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10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  <c r="AA632" s="75"/>
      <c r="AB632" s="75"/>
    </row>
    <row r="633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10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  <c r="AA633" s="75"/>
      <c r="AB633" s="75"/>
    </row>
    <row r="634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10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  <c r="AA634" s="75"/>
      <c r="AB634" s="75"/>
    </row>
    <row r="635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10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  <c r="AA635" s="75"/>
      <c r="AB635" s="75"/>
    </row>
    <row r="636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10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  <c r="AA636" s="75"/>
      <c r="AB636" s="75"/>
    </row>
    <row r="637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10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  <c r="AA637" s="75"/>
      <c r="AB637" s="75"/>
    </row>
    <row r="638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10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  <c r="AA638" s="75"/>
      <c r="AB638" s="75"/>
    </row>
    <row r="639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10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  <c r="AA639" s="75"/>
      <c r="AB639" s="75"/>
    </row>
    <row r="640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10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  <c r="AA640" s="75"/>
      <c r="AB640" s="75"/>
    </row>
    <row r="64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10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  <c r="AA641" s="75"/>
      <c r="AB641" s="75"/>
    </row>
    <row r="642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10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  <c r="AA642" s="75"/>
      <c r="AB642" s="75"/>
    </row>
    <row r="643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10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  <c r="AA643" s="75"/>
      <c r="AB643" s="75"/>
    </row>
    <row r="644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10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  <c r="AA644" s="75"/>
      <c r="AB644" s="75"/>
    </row>
    <row r="645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10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  <c r="AA645" s="75"/>
      <c r="AB645" s="75"/>
    </row>
    <row r="646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10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  <c r="AA646" s="75"/>
      <c r="AB646" s="75"/>
    </row>
    <row r="647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10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  <c r="AA647" s="75"/>
      <c r="AB647" s="75"/>
    </row>
    <row r="648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10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  <c r="AA648" s="75"/>
      <c r="AB648" s="75"/>
    </row>
    <row r="649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10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  <c r="AA649" s="75"/>
      <c r="AB649" s="75"/>
    </row>
    <row r="650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10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  <c r="AA650" s="75"/>
      <c r="AB650" s="75"/>
    </row>
    <row r="65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10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  <c r="AA651" s="75"/>
      <c r="AB651" s="75"/>
    </row>
    <row r="652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10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  <c r="AA652" s="75"/>
      <c r="AB652" s="75"/>
    </row>
    <row r="653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10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  <c r="AA653" s="75"/>
      <c r="AB653" s="75"/>
    </row>
    <row r="654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10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  <c r="AA654" s="75"/>
      <c r="AB654" s="75"/>
    </row>
    <row r="655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10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  <c r="AA655" s="75"/>
      <c r="AB655" s="75"/>
    </row>
    <row r="656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10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  <c r="AA656" s="75"/>
      <c r="AB656" s="75"/>
    </row>
    <row r="657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10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  <c r="AA657" s="75"/>
      <c r="AB657" s="75"/>
    </row>
    <row r="658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10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  <c r="AA658" s="75"/>
      <c r="AB658" s="75"/>
    </row>
    <row r="659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10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  <c r="AA659" s="75"/>
      <c r="AB659" s="75"/>
    </row>
    <row r="660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10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  <c r="AA660" s="75"/>
      <c r="AB660" s="75"/>
    </row>
    <row r="66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10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  <c r="AA661" s="75"/>
      <c r="AB661" s="75"/>
    </row>
    <row r="662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10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  <c r="AA662" s="75"/>
      <c r="AB662" s="75"/>
    </row>
    <row r="663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10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  <c r="AA663" s="75"/>
      <c r="AB663" s="75"/>
    </row>
    <row r="664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10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  <c r="AA664" s="75"/>
      <c r="AB664" s="75"/>
    </row>
    <row r="665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10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  <c r="AA665" s="75"/>
      <c r="AB665" s="75"/>
    </row>
    <row r="666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10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  <c r="AA666" s="75"/>
      <c r="AB666" s="75"/>
    </row>
    <row r="667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10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  <c r="AA667" s="75"/>
      <c r="AB667" s="75"/>
    </row>
    <row r="668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10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  <c r="AA668" s="75"/>
      <c r="AB668" s="75"/>
    </row>
    <row r="669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10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  <c r="AA669" s="75"/>
      <c r="AB669" s="75"/>
    </row>
    <row r="670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10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  <c r="AA670" s="75"/>
      <c r="AB670" s="75"/>
    </row>
    <row r="67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10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  <c r="AA671" s="75"/>
      <c r="AB671" s="75"/>
    </row>
    <row r="672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10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  <c r="AA672" s="75"/>
      <c r="AB672" s="75"/>
    </row>
    <row r="673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10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  <c r="AA673" s="75"/>
      <c r="AB673" s="75"/>
    </row>
    <row r="674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10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  <c r="AA674" s="75"/>
      <c r="AB674" s="75"/>
    </row>
    <row r="675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10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  <c r="AA675" s="75"/>
      <c r="AB675" s="75"/>
    </row>
    <row r="676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10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  <c r="AA676" s="75"/>
      <c r="AB676" s="75"/>
    </row>
    <row r="677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10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  <c r="AA677" s="75"/>
      <c r="AB677" s="75"/>
    </row>
    <row r="678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10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  <c r="AA678" s="75"/>
      <c r="AB678" s="75"/>
    </row>
    <row r="679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10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  <c r="AA679" s="75"/>
      <c r="AB679" s="75"/>
    </row>
    <row r="680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10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  <c r="AA680" s="75"/>
      <c r="AB680" s="75"/>
    </row>
    <row r="68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10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  <c r="AA681" s="75"/>
      <c r="AB681" s="75"/>
    </row>
    <row r="682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10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  <c r="AA682" s="75"/>
      <c r="AB682" s="75"/>
    </row>
    <row r="683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10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  <c r="AA683" s="75"/>
      <c r="AB683" s="75"/>
    </row>
    <row r="684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10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  <c r="AA684" s="75"/>
      <c r="AB684" s="75"/>
    </row>
    <row r="685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10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  <c r="AA685" s="75"/>
      <c r="AB685" s="75"/>
    </row>
    <row r="686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10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  <c r="AA686" s="75"/>
      <c r="AB686" s="75"/>
    </row>
    <row r="687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10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  <c r="AA687" s="75"/>
      <c r="AB687" s="75"/>
    </row>
    <row r="688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10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  <c r="AA688" s="75"/>
      <c r="AB688" s="75"/>
    </row>
    <row r="689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10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  <c r="AA689" s="75"/>
      <c r="AB689" s="75"/>
    </row>
    <row r="690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10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  <c r="AA690" s="75"/>
      <c r="AB690" s="75"/>
    </row>
    <row r="69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10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  <c r="AA691" s="75"/>
      <c r="AB691" s="75"/>
    </row>
    <row r="692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10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  <c r="AA692" s="75"/>
      <c r="AB692" s="75"/>
    </row>
    <row r="693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10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  <c r="AA693" s="75"/>
      <c r="AB693" s="75"/>
    </row>
    <row r="694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10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  <c r="AA694" s="75"/>
      <c r="AB694" s="75"/>
    </row>
    <row r="695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10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  <c r="AA695" s="75"/>
      <c r="AB695" s="75"/>
    </row>
    <row r="696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10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  <c r="AA696" s="75"/>
      <c r="AB696" s="75"/>
    </row>
    <row r="697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10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  <c r="AA697" s="75"/>
      <c r="AB697" s="75"/>
    </row>
    <row r="698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10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  <c r="AA698" s="75"/>
      <c r="AB698" s="75"/>
    </row>
    <row r="699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10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  <c r="AA699" s="75"/>
      <c r="AB699" s="75"/>
    </row>
    <row r="700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10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  <c r="AA700" s="75"/>
      <c r="AB700" s="75"/>
    </row>
    <row r="70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10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  <c r="AA701" s="75"/>
      <c r="AB701" s="75"/>
    </row>
    <row r="702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10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  <c r="AA702" s="75"/>
      <c r="AB702" s="75"/>
    </row>
    <row r="703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10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  <c r="AA703" s="75"/>
      <c r="AB703" s="75"/>
    </row>
    <row r="704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10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  <c r="AA704" s="75"/>
      <c r="AB704" s="75"/>
    </row>
    <row r="705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10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  <c r="AA705" s="75"/>
      <c r="AB705" s="75"/>
    </row>
    <row r="706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10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  <c r="AA706" s="75"/>
      <c r="AB706" s="75"/>
    </row>
    <row r="707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10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  <c r="AA707" s="75"/>
      <c r="AB707" s="75"/>
    </row>
    <row r="708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10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  <c r="AA708" s="75"/>
      <c r="AB708" s="75"/>
    </row>
    <row r="709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10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  <c r="AA709" s="75"/>
      <c r="AB709" s="75"/>
    </row>
    <row r="710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10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75"/>
      <c r="AB710" s="75"/>
    </row>
    <row r="71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10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  <c r="AA711" s="75"/>
      <c r="AB711" s="75"/>
    </row>
    <row r="712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10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  <c r="AB712" s="75"/>
    </row>
    <row r="713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10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  <c r="AA713" s="75"/>
      <c r="AB713" s="75"/>
    </row>
    <row r="714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10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  <c r="AA714" s="75"/>
      <c r="AB714" s="75"/>
    </row>
    <row r="715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10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  <c r="AA715" s="75"/>
      <c r="AB715" s="75"/>
    </row>
    <row r="716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10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  <c r="AA716" s="75"/>
      <c r="AB716" s="75"/>
    </row>
    <row r="717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10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  <c r="AA717" s="75"/>
      <c r="AB717" s="75"/>
    </row>
    <row r="718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10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  <c r="AA718" s="75"/>
      <c r="AB718" s="75"/>
    </row>
    <row r="719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10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  <c r="AA719" s="75"/>
      <c r="AB719" s="75"/>
    </row>
    <row r="720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10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  <c r="AA720" s="75"/>
      <c r="AB720" s="75"/>
    </row>
    <row r="72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10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  <c r="AA721" s="75"/>
      <c r="AB721" s="75"/>
    </row>
    <row r="722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10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  <c r="AA722" s="75"/>
      <c r="AB722" s="75"/>
    </row>
    <row r="723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10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  <c r="AA723" s="75"/>
      <c r="AB723" s="75"/>
    </row>
    <row r="724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10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  <c r="AA724" s="75"/>
      <c r="AB724" s="75"/>
    </row>
    <row r="725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10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  <c r="AA725" s="75"/>
      <c r="AB725" s="75"/>
    </row>
    <row r="726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10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  <c r="AA726" s="75"/>
      <c r="AB726" s="75"/>
    </row>
    <row r="727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10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  <c r="AA727" s="75"/>
      <c r="AB727" s="75"/>
    </row>
    <row r="728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10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  <c r="AA728" s="75"/>
      <c r="AB728" s="75"/>
    </row>
    <row r="729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10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  <c r="AA729" s="75"/>
      <c r="AB729" s="75"/>
    </row>
    <row r="730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10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  <c r="AA730" s="75"/>
      <c r="AB730" s="75"/>
    </row>
    <row r="73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10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  <c r="AA731" s="75"/>
      <c r="AB731" s="75"/>
    </row>
    <row r="732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10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  <c r="AA732" s="75"/>
      <c r="AB732" s="75"/>
    </row>
    <row r="733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10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  <c r="AA733" s="75"/>
      <c r="AB733" s="75"/>
    </row>
    <row r="734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10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  <c r="AA734" s="75"/>
      <c r="AB734" s="75"/>
    </row>
    <row r="735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10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  <c r="AA735" s="75"/>
      <c r="AB735" s="75"/>
    </row>
    <row r="736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10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  <c r="AA736" s="75"/>
      <c r="AB736" s="75"/>
    </row>
    <row r="737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10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  <c r="AA737" s="75"/>
      <c r="AB737" s="75"/>
    </row>
    <row r="738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10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  <c r="AA738" s="75"/>
      <c r="AB738" s="75"/>
    </row>
    <row r="739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10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  <c r="AA739" s="75"/>
      <c r="AB739" s="75"/>
    </row>
    <row r="740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10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  <c r="AA740" s="75"/>
      <c r="AB740" s="75"/>
    </row>
    <row r="74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10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  <c r="AA741" s="75"/>
      <c r="AB741" s="75"/>
    </row>
    <row r="742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10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  <c r="AA742" s="75"/>
      <c r="AB742" s="75"/>
    </row>
    <row r="743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10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  <c r="AA743" s="75"/>
      <c r="AB743" s="75"/>
    </row>
    <row r="744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10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  <c r="AA744" s="75"/>
      <c r="AB744" s="75"/>
    </row>
    <row r="745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10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  <c r="AA745" s="75"/>
      <c r="AB745" s="75"/>
    </row>
    <row r="746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10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  <c r="AA746" s="75"/>
      <c r="AB746" s="75"/>
    </row>
    <row r="747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10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  <c r="AA747" s="75"/>
      <c r="AB747" s="75"/>
    </row>
    <row r="748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10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  <c r="AA748" s="75"/>
      <c r="AB748" s="75"/>
    </row>
    <row r="749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10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  <c r="AA749" s="75"/>
      <c r="AB749" s="75"/>
    </row>
    <row r="750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10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  <c r="AA750" s="75"/>
      <c r="AB750" s="75"/>
    </row>
    <row r="75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10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  <c r="AA751" s="75"/>
      <c r="AB751" s="75"/>
    </row>
    <row r="752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10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  <c r="AA752" s="75"/>
      <c r="AB752" s="75"/>
    </row>
    <row r="753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10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  <c r="AA753" s="75"/>
      <c r="AB753" s="75"/>
    </row>
    <row r="754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10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  <c r="AA754" s="75"/>
      <c r="AB754" s="75"/>
    </row>
    <row r="755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10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  <c r="AA755" s="75"/>
      <c r="AB755" s="75"/>
    </row>
    <row r="756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10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  <c r="AA756" s="75"/>
      <c r="AB756" s="75"/>
    </row>
    <row r="757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10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  <c r="AA757" s="75"/>
      <c r="AB757" s="75"/>
    </row>
    <row r="758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10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  <c r="AA758" s="75"/>
      <c r="AB758" s="75"/>
    </row>
    <row r="759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10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  <c r="AA759" s="75"/>
      <c r="AB759" s="75"/>
    </row>
    <row r="760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10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  <c r="AA760" s="75"/>
      <c r="AB760" s="75"/>
    </row>
    <row r="76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10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  <c r="AA761" s="75"/>
      <c r="AB761" s="75"/>
    </row>
    <row r="762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10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  <c r="AA762" s="75"/>
      <c r="AB762" s="75"/>
    </row>
    <row r="763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10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  <c r="AA763" s="75"/>
      <c r="AB763" s="75"/>
    </row>
    <row r="764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10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  <c r="AA764" s="75"/>
      <c r="AB764" s="75"/>
    </row>
    <row r="765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10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  <c r="AA765" s="75"/>
      <c r="AB765" s="75"/>
    </row>
    <row r="766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10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  <c r="AA766" s="75"/>
      <c r="AB766" s="75"/>
    </row>
    <row r="767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10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  <c r="AA767" s="75"/>
      <c r="AB767" s="75"/>
    </row>
    <row r="768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10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  <c r="AA768" s="75"/>
      <c r="AB768" s="75"/>
    </row>
    <row r="769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10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  <c r="AA769" s="75"/>
      <c r="AB769" s="75"/>
    </row>
    <row r="770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10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  <c r="AA770" s="75"/>
      <c r="AB770" s="75"/>
    </row>
    <row r="77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10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  <c r="AA771" s="75"/>
      <c r="AB771" s="75"/>
    </row>
    <row r="772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10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  <c r="AA772" s="75"/>
      <c r="AB772" s="75"/>
    </row>
    <row r="773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10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  <c r="AA773" s="75"/>
      <c r="AB773" s="75"/>
    </row>
    <row r="774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10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  <c r="AA774" s="75"/>
      <c r="AB774" s="75"/>
    </row>
    <row r="775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10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  <c r="AA775" s="75"/>
      <c r="AB775" s="75"/>
    </row>
    <row r="776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10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  <c r="AA776" s="75"/>
      <c r="AB776" s="75"/>
    </row>
    <row r="777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10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  <c r="AA777" s="75"/>
      <c r="AB777" s="75"/>
    </row>
    <row r="778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10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  <c r="AA778" s="75"/>
      <c r="AB778" s="75"/>
    </row>
    <row r="779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10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  <c r="AA779" s="75"/>
      <c r="AB779" s="75"/>
    </row>
    <row r="780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10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  <c r="AA780" s="75"/>
      <c r="AB780" s="75"/>
    </row>
    <row r="78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10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  <c r="AA781" s="75"/>
      <c r="AB781" s="75"/>
    </row>
    <row r="782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10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  <c r="AA782" s="75"/>
      <c r="AB782" s="75"/>
    </row>
    <row r="783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10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  <c r="AA783" s="75"/>
      <c r="AB783" s="75"/>
    </row>
    <row r="784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10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  <c r="AA784" s="75"/>
      <c r="AB784" s="75"/>
    </row>
    <row r="785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10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  <c r="AA785" s="75"/>
      <c r="AB785" s="75"/>
    </row>
    <row r="786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10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  <c r="AA786" s="75"/>
      <c r="AB786" s="75"/>
    </row>
    <row r="787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10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  <c r="AA787" s="75"/>
      <c r="AB787" s="75"/>
    </row>
    <row r="788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10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  <c r="AA788" s="75"/>
      <c r="AB788" s="75"/>
    </row>
    <row r="789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10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  <c r="AA789" s="75"/>
      <c r="AB789" s="75"/>
    </row>
    <row r="790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10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  <c r="AA790" s="75"/>
      <c r="AB790" s="75"/>
    </row>
    <row r="79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10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  <c r="AA791" s="75"/>
      <c r="AB791" s="75"/>
    </row>
    <row r="792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10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  <c r="AA792" s="75"/>
      <c r="AB792" s="75"/>
    </row>
    <row r="793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10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  <c r="AA793" s="75"/>
      <c r="AB793" s="75"/>
    </row>
    <row r="794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10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  <c r="AA794" s="75"/>
      <c r="AB794" s="75"/>
    </row>
    <row r="795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10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  <c r="AA795" s="75"/>
      <c r="AB795" s="75"/>
    </row>
    <row r="796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10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  <c r="AA796" s="75"/>
      <c r="AB796" s="75"/>
    </row>
    <row r="797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10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  <c r="AA797" s="75"/>
      <c r="AB797" s="75"/>
    </row>
    <row r="798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10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  <c r="AA798" s="75"/>
      <c r="AB798" s="75"/>
    </row>
    <row r="799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10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  <c r="AA799" s="75"/>
      <c r="AB799" s="75"/>
    </row>
    <row r="800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10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  <c r="AA800" s="75"/>
      <c r="AB800" s="75"/>
    </row>
    <row r="80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10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  <c r="AA801" s="75"/>
      <c r="AB801" s="75"/>
    </row>
    <row r="802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10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  <c r="AA802" s="75"/>
      <c r="AB802" s="75"/>
    </row>
    <row r="803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10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  <c r="AA803" s="75"/>
      <c r="AB803" s="75"/>
    </row>
    <row r="804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10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  <c r="AA804" s="75"/>
      <c r="AB804" s="75"/>
    </row>
    <row r="805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10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  <c r="AA805" s="75"/>
      <c r="AB805" s="75"/>
    </row>
    <row r="806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10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  <c r="AA806" s="75"/>
      <c r="AB806" s="75"/>
    </row>
    <row r="807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10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  <c r="AA807" s="75"/>
      <c r="AB807" s="75"/>
    </row>
    <row r="808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10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  <c r="AA808" s="75"/>
      <c r="AB808" s="75"/>
    </row>
    <row r="809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10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  <c r="AA809" s="75"/>
      <c r="AB809" s="75"/>
    </row>
    <row r="810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10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  <c r="AA810" s="75"/>
      <c r="AB810" s="75"/>
    </row>
    <row r="81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10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  <c r="AA811" s="75"/>
      <c r="AB811" s="75"/>
    </row>
    <row r="812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10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  <c r="AA812" s="75"/>
      <c r="AB812" s="75"/>
    </row>
    <row r="813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10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  <c r="AA813" s="75"/>
      <c r="AB813" s="75"/>
    </row>
    <row r="814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10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  <c r="AA814" s="75"/>
      <c r="AB814" s="75"/>
    </row>
    <row r="815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10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  <c r="AA815" s="75"/>
      <c r="AB815" s="75"/>
    </row>
    <row r="816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10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  <c r="AA816" s="75"/>
      <c r="AB816" s="75"/>
    </row>
    <row r="817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10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  <c r="AA817" s="75"/>
      <c r="AB817" s="75"/>
    </row>
    <row r="818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10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  <c r="AA818" s="75"/>
      <c r="AB818" s="75"/>
    </row>
    <row r="819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10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  <c r="AA819" s="75"/>
      <c r="AB819" s="75"/>
    </row>
    <row r="820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10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  <c r="AA820" s="75"/>
      <c r="AB820" s="75"/>
    </row>
    <row r="82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10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  <c r="AA821" s="75"/>
      <c r="AB821" s="75"/>
    </row>
    <row r="822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10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  <c r="AA822" s="75"/>
      <c r="AB822" s="75"/>
    </row>
    <row r="823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10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  <c r="AA823" s="75"/>
      <c r="AB823" s="75"/>
    </row>
    <row r="824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10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  <c r="AA824" s="75"/>
      <c r="AB824" s="75"/>
    </row>
    <row r="825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10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  <c r="AA825" s="75"/>
      <c r="AB825" s="75"/>
    </row>
    <row r="826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10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  <c r="AA826" s="75"/>
      <c r="AB826" s="75"/>
    </row>
    <row r="827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10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  <c r="AA827" s="75"/>
      <c r="AB827" s="75"/>
    </row>
    <row r="828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10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  <c r="AA828" s="75"/>
      <c r="AB828" s="75"/>
    </row>
    <row r="829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10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  <c r="AA829" s="75"/>
      <c r="AB829" s="75"/>
    </row>
    <row r="830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10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  <c r="AA830" s="75"/>
      <c r="AB830" s="75"/>
    </row>
    <row r="83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10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  <c r="AA831" s="75"/>
      <c r="AB831" s="75"/>
    </row>
    <row r="832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10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  <c r="AA832" s="75"/>
      <c r="AB832" s="75"/>
    </row>
    <row r="833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10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  <c r="AA833" s="75"/>
      <c r="AB833" s="75"/>
    </row>
    <row r="834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10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  <c r="AA834" s="75"/>
      <c r="AB834" s="75"/>
    </row>
    <row r="835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10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  <c r="AA835" s="75"/>
      <c r="AB835" s="75"/>
    </row>
    <row r="836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10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  <c r="AA836" s="75"/>
      <c r="AB836" s="75"/>
    </row>
    <row r="837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10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  <c r="AA837" s="75"/>
      <c r="AB837" s="75"/>
    </row>
    <row r="838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10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  <c r="AA838" s="75"/>
      <c r="AB838" s="75"/>
    </row>
    <row r="839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10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  <c r="AA839" s="75"/>
      <c r="AB839" s="75"/>
    </row>
    <row r="840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10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  <c r="AA840" s="75"/>
      <c r="AB840" s="75"/>
    </row>
    <row r="84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10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  <c r="AA841" s="75"/>
      <c r="AB841" s="75"/>
    </row>
    <row r="842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10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  <c r="AA842" s="75"/>
      <c r="AB842" s="75"/>
    </row>
    <row r="843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10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  <c r="AA843" s="75"/>
      <c r="AB843" s="75"/>
    </row>
    <row r="844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10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  <c r="AA844" s="75"/>
      <c r="AB844" s="75"/>
    </row>
    <row r="845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10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  <c r="AA845" s="75"/>
      <c r="AB845" s="75"/>
    </row>
    <row r="846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10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  <c r="AA846" s="75"/>
      <c r="AB846" s="75"/>
    </row>
    <row r="847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10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  <c r="AA847" s="75"/>
      <c r="AB847" s="75"/>
    </row>
    <row r="848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10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  <c r="AA848" s="75"/>
      <c r="AB848" s="75"/>
    </row>
    <row r="849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10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  <c r="AA849" s="75"/>
      <c r="AB849" s="75"/>
    </row>
    <row r="850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10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  <c r="AA850" s="75"/>
      <c r="AB850" s="75"/>
    </row>
    <row r="85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10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  <c r="AA851" s="75"/>
      <c r="AB851" s="75"/>
    </row>
    <row r="852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10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  <c r="AA852" s="75"/>
      <c r="AB852" s="75"/>
    </row>
    <row r="853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10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  <c r="AA853" s="75"/>
      <c r="AB853" s="75"/>
    </row>
    <row r="854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10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  <c r="AA854" s="75"/>
      <c r="AB854" s="75"/>
    </row>
    <row r="855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10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  <c r="AA855" s="75"/>
      <c r="AB855" s="75"/>
    </row>
    <row r="856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10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  <c r="AA856" s="75"/>
      <c r="AB856" s="75"/>
    </row>
    <row r="857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10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  <c r="AA857" s="75"/>
      <c r="AB857" s="75"/>
    </row>
    <row r="858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10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  <c r="AA858" s="75"/>
      <c r="AB858" s="75"/>
    </row>
    <row r="859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10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  <c r="AA859" s="75"/>
      <c r="AB859" s="75"/>
    </row>
    <row r="860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10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  <c r="AA860" s="75"/>
      <c r="AB860" s="75"/>
    </row>
    <row r="86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10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  <c r="AA861" s="75"/>
      <c r="AB861" s="75"/>
    </row>
    <row r="862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10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  <c r="AA862" s="75"/>
      <c r="AB862" s="75"/>
    </row>
    <row r="863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10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  <c r="AA863" s="75"/>
      <c r="AB863" s="75"/>
    </row>
    <row r="864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10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  <c r="AA864" s="75"/>
      <c r="AB864" s="75"/>
    </row>
    <row r="865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10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  <c r="AA865" s="75"/>
      <c r="AB865" s="75"/>
    </row>
    <row r="866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10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  <c r="AA866" s="75"/>
      <c r="AB866" s="75"/>
    </row>
    <row r="867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10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  <c r="AA867" s="75"/>
      <c r="AB867" s="75"/>
    </row>
    <row r="868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10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  <c r="AA868" s="75"/>
      <c r="AB868" s="75"/>
    </row>
    <row r="869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10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  <c r="AA869" s="75"/>
      <c r="AB869" s="75"/>
    </row>
    <row r="870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10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  <c r="AA870" s="75"/>
      <c r="AB870" s="75"/>
    </row>
    <row r="87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10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  <c r="AA871" s="75"/>
      <c r="AB871" s="75"/>
    </row>
    <row r="872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10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  <c r="AA872" s="75"/>
      <c r="AB872" s="75"/>
    </row>
    <row r="873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10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  <c r="AA873" s="75"/>
      <c r="AB873" s="75"/>
    </row>
    <row r="874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10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  <c r="AA874" s="75"/>
      <c r="AB874" s="75"/>
    </row>
    <row r="875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10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  <c r="AA875" s="75"/>
      <c r="AB875" s="75"/>
    </row>
    <row r="876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10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  <c r="AA876" s="75"/>
      <c r="AB876" s="75"/>
    </row>
    <row r="877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10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  <c r="AA877" s="75"/>
      <c r="AB877" s="75"/>
    </row>
    <row r="878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10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  <c r="AA878" s="75"/>
      <c r="AB878" s="75"/>
    </row>
    <row r="879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10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  <c r="AA879" s="75"/>
      <c r="AB879" s="75"/>
    </row>
    <row r="880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10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  <c r="AA880" s="75"/>
      <c r="AB880" s="75"/>
    </row>
    <row r="88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10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  <c r="AA881" s="75"/>
      <c r="AB881" s="75"/>
    </row>
    <row r="882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10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  <c r="AA882" s="75"/>
      <c r="AB882" s="75"/>
    </row>
    <row r="883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10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  <c r="AA883" s="75"/>
      <c r="AB883" s="75"/>
    </row>
    <row r="884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10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  <c r="AA884" s="75"/>
      <c r="AB884" s="75"/>
    </row>
    <row r="885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10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  <c r="AA885" s="75"/>
      <c r="AB885" s="75"/>
    </row>
    <row r="886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10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  <c r="AA886" s="75"/>
      <c r="AB886" s="75"/>
    </row>
    <row r="887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10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  <c r="AA887" s="75"/>
      <c r="AB887" s="75"/>
    </row>
    <row r="888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10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  <c r="AA888" s="75"/>
      <c r="AB888" s="75"/>
    </row>
    <row r="889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10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  <c r="AA889" s="75"/>
      <c r="AB889" s="75"/>
    </row>
    <row r="890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10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  <c r="AA890" s="75"/>
      <c r="AB890" s="75"/>
    </row>
    <row r="89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10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  <c r="AA891" s="75"/>
      <c r="AB891" s="75"/>
    </row>
    <row r="892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10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  <c r="AA892" s="75"/>
      <c r="AB892" s="75"/>
    </row>
    <row r="893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10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  <c r="AA893" s="75"/>
      <c r="AB893" s="75"/>
    </row>
    <row r="894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10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  <c r="AA894" s="75"/>
      <c r="AB894" s="75"/>
    </row>
    <row r="895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10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  <c r="AA895" s="75"/>
      <c r="AB895" s="75"/>
    </row>
    <row r="896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10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  <c r="AA896" s="75"/>
      <c r="AB896" s="75"/>
    </row>
    <row r="897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10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  <c r="AA897" s="75"/>
      <c r="AB897" s="75"/>
    </row>
    <row r="898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10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  <c r="AA898" s="75"/>
      <c r="AB898" s="75"/>
    </row>
    <row r="899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10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  <c r="AA899" s="75"/>
      <c r="AB899" s="75"/>
    </row>
    <row r="900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10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  <c r="AA900" s="75"/>
      <c r="AB900" s="75"/>
    </row>
    <row r="90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10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  <c r="AA901" s="75"/>
      <c r="AB901" s="75"/>
    </row>
    <row r="902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10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  <c r="AA902" s="75"/>
      <c r="AB902" s="75"/>
    </row>
    <row r="903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10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  <c r="AA903" s="75"/>
      <c r="AB903" s="75"/>
    </row>
    <row r="904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10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  <c r="AA904" s="75"/>
      <c r="AB904" s="75"/>
    </row>
    <row r="905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10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  <c r="AA905" s="75"/>
      <c r="AB905" s="75"/>
    </row>
    <row r="906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10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  <c r="AA906" s="75"/>
      <c r="AB906" s="75"/>
    </row>
    <row r="907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10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  <c r="AA907" s="75"/>
      <c r="AB907" s="75"/>
    </row>
    <row r="908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10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  <c r="AA908" s="75"/>
      <c r="AB908" s="75"/>
    </row>
    <row r="909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10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  <c r="AA909" s="75"/>
      <c r="AB909" s="75"/>
    </row>
    <row r="910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10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  <c r="AA910" s="75"/>
      <c r="AB910" s="75"/>
    </row>
    <row r="91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10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  <c r="AA911" s="75"/>
      <c r="AB911" s="75"/>
    </row>
    <row r="912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10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  <c r="AA912" s="75"/>
      <c r="AB912" s="75"/>
    </row>
    <row r="913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10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  <c r="AA913" s="75"/>
      <c r="AB913" s="75"/>
    </row>
    <row r="914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10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  <c r="AA914" s="75"/>
      <c r="AB914" s="75"/>
    </row>
    <row r="915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10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  <c r="AA915" s="75"/>
      <c r="AB915" s="75"/>
    </row>
    <row r="916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10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  <c r="AA916" s="75"/>
      <c r="AB916" s="75"/>
    </row>
    <row r="917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10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  <c r="AA917" s="75"/>
      <c r="AB917" s="75"/>
    </row>
    <row r="918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10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  <c r="AA918" s="75"/>
      <c r="AB918" s="75"/>
    </row>
    <row r="919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10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  <c r="AA919" s="75"/>
      <c r="AB919" s="75"/>
    </row>
    <row r="920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10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  <c r="AA920" s="75"/>
      <c r="AB920" s="75"/>
    </row>
    <row r="92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10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  <c r="AA921" s="75"/>
      <c r="AB921" s="75"/>
    </row>
    <row r="922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10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  <c r="AA922" s="75"/>
      <c r="AB922" s="75"/>
    </row>
    <row r="923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10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  <c r="AA923" s="75"/>
      <c r="AB923" s="75"/>
    </row>
    <row r="924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10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  <c r="AA924" s="75"/>
      <c r="AB924" s="75"/>
    </row>
    <row r="925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10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  <c r="AA925" s="75"/>
      <c r="AB925" s="75"/>
    </row>
    <row r="926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10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  <c r="AA926" s="75"/>
      <c r="AB926" s="75"/>
    </row>
    <row r="927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10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  <c r="AA927" s="75"/>
      <c r="AB927" s="75"/>
    </row>
    <row r="928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10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  <c r="AA928" s="75"/>
      <c r="AB928" s="75"/>
    </row>
    <row r="929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10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  <c r="AA929" s="75"/>
      <c r="AB929" s="75"/>
    </row>
    <row r="930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10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  <c r="AA930" s="75"/>
      <c r="AB930" s="75"/>
    </row>
    <row r="93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10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  <c r="AA931" s="75"/>
      <c r="AB931" s="75"/>
    </row>
    <row r="932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10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  <c r="AA932" s="75"/>
      <c r="AB932" s="75"/>
    </row>
    <row r="933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10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  <c r="AA933" s="75"/>
      <c r="AB933" s="75"/>
    </row>
    <row r="934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10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  <c r="AA934" s="75"/>
      <c r="AB934" s="75"/>
    </row>
    <row r="935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10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  <c r="AA935" s="75"/>
      <c r="AB935" s="75"/>
    </row>
    <row r="936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10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  <c r="AA936" s="75"/>
      <c r="AB936" s="75"/>
    </row>
    <row r="937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10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  <c r="AA937" s="75"/>
      <c r="AB937" s="75"/>
    </row>
    <row r="938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10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  <c r="AA938" s="75"/>
      <c r="AB938" s="75"/>
    </row>
    <row r="939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10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  <c r="AA939" s="75"/>
      <c r="AB939" s="75"/>
    </row>
    <row r="940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10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  <c r="AA940" s="75"/>
      <c r="AB940" s="75"/>
    </row>
    <row r="94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10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  <c r="AA941" s="75"/>
      <c r="AB941" s="75"/>
    </row>
    <row r="942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10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  <c r="AA942" s="75"/>
      <c r="AB942" s="75"/>
    </row>
    <row r="943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10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  <c r="AA943" s="75"/>
      <c r="AB943" s="75"/>
    </row>
    <row r="944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10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  <c r="AA944" s="75"/>
      <c r="AB944" s="75"/>
    </row>
    <row r="945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10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  <c r="AA945" s="75"/>
      <c r="AB945" s="75"/>
    </row>
    <row r="946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10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  <c r="AA946" s="75"/>
      <c r="AB946" s="75"/>
    </row>
    <row r="947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10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  <c r="AA947" s="75"/>
      <c r="AB947" s="75"/>
    </row>
    <row r="948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10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  <c r="AA948" s="75"/>
      <c r="AB948" s="75"/>
    </row>
    <row r="949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10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  <c r="AA949" s="75"/>
      <c r="AB949" s="75"/>
    </row>
    <row r="950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10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  <c r="AA950" s="75"/>
      <c r="AB950" s="75"/>
    </row>
    <row r="95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10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  <c r="AA951" s="75"/>
      <c r="AB951" s="75"/>
    </row>
    <row r="952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10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  <c r="AA952" s="75"/>
      <c r="AB952" s="75"/>
    </row>
    <row r="953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10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  <c r="AA953" s="75"/>
      <c r="AB953" s="75"/>
    </row>
    <row r="954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10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  <c r="AA954" s="75"/>
      <c r="AB954" s="75"/>
    </row>
    <row r="955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10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  <c r="AA955" s="75"/>
      <c r="AB955" s="75"/>
    </row>
    <row r="956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10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  <c r="AA956" s="75"/>
      <c r="AB956" s="75"/>
    </row>
    <row r="957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10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  <c r="AA957" s="75"/>
      <c r="AB957" s="75"/>
    </row>
    <row r="958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10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  <c r="AA958" s="75"/>
      <c r="AB958" s="75"/>
    </row>
    <row r="959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10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  <c r="AA959" s="75"/>
      <c r="AB959" s="75"/>
    </row>
    <row r="960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10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  <c r="AA960" s="75"/>
      <c r="AB960" s="75"/>
    </row>
    <row r="96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10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  <c r="AA961" s="75"/>
      <c r="AB961" s="75"/>
    </row>
    <row r="962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10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  <c r="AA962" s="75"/>
      <c r="AB962" s="75"/>
    </row>
    <row r="963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10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  <c r="AA963" s="75"/>
      <c r="AB963" s="75"/>
    </row>
    <row r="964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10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  <c r="AA964" s="75"/>
      <c r="AB964" s="75"/>
    </row>
    <row r="965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10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  <c r="AA965" s="75"/>
      <c r="AB965" s="75"/>
    </row>
    <row r="966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10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  <c r="AA966" s="75"/>
      <c r="AB966" s="75"/>
    </row>
    <row r="967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10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  <c r="AA967" s="75"/>
      <c r="AB967" s="75"/>
    </row>
    <row r="968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10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  <c r="AA968" s="75"/>
      <c r="AB968" s="75"/>
    </row>
    <row r="969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10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  <c r="AA969" s="75"/>
      <c r="AB969" s="75"/>
    </row>
    <row r="970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10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  <c r="AA970" s="75"/>
      <c r="AB970" s="75"/>
    </row>
    <row r="97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10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  <c r="AA971" s="75"/>
      <c r="AB971" s="75"/>
    </row>
    <row r="972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10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  <c r="AA972" s="75"/>
      <c r="AB972" s="75"/>
    </row>
    <row r="973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10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  <c r="AA973" s="75"/>
      <c r="AB973" s="75"/>
    </row>
    <row r="974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10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  <c r="AA974" s="75"/>
      <c r="AB974" s="75"/>
    </row>
    <row r="975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10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  <c r="AA975" s="75"/>
      <c r="AB975" s="75"/>
    </row>
    <row r="976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10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  <c r="AA976" s="75"/>
      <c r="AB976" s="75"/>
    </row>
    <row r="977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10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  <c r="AA977" s="75"/>
      <c r="AB977" s="75"/>
    </row>
    <row r="978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10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  <c r="AA978" s="75"/>
      <c r="AB978" s="75"/>
    </row>
    <row r="979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10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  <c r="AA979" s="75"/>
      <c r="AB979" s="75"/>
    </row>
    <row r="980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10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  <c r="AA980" s="75"/>
      <c r="AB980" s="75"/>
    </row>
    <row r="98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10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  <c r="AA981" s="75"/>
      <c r="AB981" s="75"/>
    </row>
    <row r="982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10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  <c r="AA982" s="75"/>
      <c r="AB982" s="75"/>
    </row>
    <row r="983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  <c r="AA983" s="75"/>
      <c r="AB983" s="75"/>
    </row>
    <row r="984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  <c r="AA984" s="75"/>
      <c r="AB984" s="75"/>
    </row>
    <row r="985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  <c r="AA985" s="75"/>
      <c r="AB985" s="75"/>
    </row>
    <row r="986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  <c r="AA986" s="75"/>
      <c r="AB986" s="75"/>
    </row>
    <row r="987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  <c r="AA987" s="75"/>
      <c r="AB987" s="75"/>
    </row>
    <row r="988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  <c r="AA988" s="75"/>
      <c r="AB988" s="75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  <hyperlink r:id="rId113" ref="M114"/>
    <hyperlink r:id="rId114" ref="M115"/>
    <hyperlink r:id="rId115" ref="M116"/>
    <hyperlink r:id="rId116" ref="M117"/>
    <hyperlink r:id="rId117" ref="M118"/>
    <hyperlink r:id="rId118" ref="M119"/>
    <hyperlink r:id="rId119" ref="M120"/>
    <hyperlink r:id="rId120" ref="M121"/>
    <hyperlink r:id="rId121" ref="M122"/>
    <hyperlink r:id="rId122" ref="M123"/>
    <hyperlink r:id="rId123" ref="M124"/>
    <hyperlink r:id="rId124" ref="M125"/>
    <hyperlink r:id="rId125" ref="M126"/>
    <hyperlink r:id="rId126" ref="M127"/>
    <hyperlink r:id="rId127" ref="M128"/>
    <hyperlink r:id="rId128" ref="M129"/>
    <hyperlink r:id="rId129" ref="M130"/>
    <hyperlink r:id="rId130" ref="M131"/>
    <hyperlink r:id="rId131" ref="M132"/>
    <hyperlink r:id="rId132" ref="M133"/>
    <hyperlink r:id="rId133" ref="M134"/>
    <hyperlink r:id="rId134" ref="M135"/>
    <hyperlink r:id="rId135" ref="M136"/>
    <hyperlink r:id="rId136" ref="M137"/>
    <hyperlink r:id="rId137" ref="M138"/>
    <hyperlink r:id="rId138" ref="M139"/>
    <hyperlink r:id="rId139" ref="M140"/>
    <hyperlink r:id="rId140" ref="M141"/>
    <hyperlink r:id="rId141" ref="M142"/>
    <hyperlink r:id="rId142" ref="M143"/>
    <hyperlink r:id="rId143" ref="M144"/>
    <hyperlink r:id="rId144" ref="M145"/>
    <hyperlink r:id="rId145" ref="M146"/>
    <hyperlink r:id="rId146" ref="M147"/>
    <hyperlink r:id="rId147" ref="M148"/>
    <hyperlink r:id="rId148" ref="M149"/>
    <hyperlink r:id="rId149" ref="M150"/>
    <hyperlink r:id="rId150" ref="M151"/>
    <hyperlink r:id="rId151" ref="M152"/>
    <hyperlink r:id="rId152" ref="M153"/>
    <hyperlink r:id="rId153" ref="M154"/>
    <hyperlink r:id="rId154" ref="M155"/>
    <hyperlink r:id="rId155" ref="M156"/>
    <hyperlink r:id="rId156" ref="M157"/>
    <hyperlink r:id="rId157" ref="M158"/>
    <hyperlink r:id="rId158" ref="M159"/>
    <hyperlink r:id="rId159" ref="M160"/>
    <hyperlink r:id="rId160" ref="M161"/>
    <hyperlink r:id="rId161" ref="M162"/>
    <hyperlink r:id="rId162" ref="M163"/>
    <hyperlink r:id="rId163" ref="M164"/>
    <hyperlink r:id="rId164" ref="M165"/>
    <hyperlink r:id="rId165" ref="M166"/>
    <hyperlink r:id="rId166" ref="M167"/>
    <hyperlink r:id="rId167" ref="M168"/>
    <hyperlink r:id="rId168" ref="M169"/>
    <hyperlink r:id="rId169" ref="M170"/>
    <hyperlink r:id="rId170" ref="M171"/>
    <hyperlink r:id="rId171" ref="M172"/>
    <hyperlink r:id="rId172" ref="M173"/>
    <hyperlink r:id="rId173" ref="M174"/>
    <hyperlink r:id="rId174" ref="M175"/>
    <hyperlink r:id="rId175" ref="M176"/>
    <hyperlink r:id="rId176" ref="M177"/>
    <hyperlink r:id="rId177" ref="M178"/>
    <hyperlink r:id="rId178" ref="M179"/>
    <hyperlink r:id="rId179" ref="M180"/>
    <hyperlink r:id="rId180" ref="M181"/>
    <hyperlink r:id="rId181" ref="M182"/>
    <hyperlink r:id="rId182" ref="M183"/>
    <hyperlink r:id="rId183" ref="M184"/>
    <hyperlink r:id="rId184" ref="M185"/>
    <hyperlink r:id="rId185" ref="M186"/>
    <hyperlink r:id="rId186" ref="M187"/>
    <hyperlink r:id="rId187" ref="M188"/>
    <hyperlink r:id="rId188" ref="M189"/>
    <hyperlink r:id="rId189" ref="M190"/>
    <hyperlink r:id="rId190" ref="M191"/>
    <hyperlink r:id="rId191" ref="M192"/>
    <hyperlink r:id="rId192" ref="M193"/>
    <hyperlink r:id="rId193" ref="M194"/>
    <hyperlink r:id="rId194" ref="M195"/>
    <hyperlink r:id="rId195" ref="M196"/>
    <hyperlink r:id="rId196" ref="M197"/>
    <hyperlink r:id="rId197" ref="M198"/>
    <hyperlink r:id="rId198" ref="M199"/>
    <hyperlink r:id="rId199" ref="M200"/>
    <hyperlink r:id="rId200" ref="M201"/>
    <hyperlink r:id="rId201" ref="M202"/>
    <hyperlink r:id="rId202" ref="M203"/>
    <hyperlink r:id="rId203" ref="M204"/>
    <hyperlink r:id="rId204" ref="M205"/>
    <hyperlink r:id="rId205" ref="M206"/>
    <hyperlink r:id="rId206" ref="M207"/>
    <hyperlink r:id="rId207" ref="M208"/>
    <hyperlink r:id="rId208" ref="M209"/>
    <hyperlink r:id="rId209" ref="M210"/>
    <hyperlink r:id="rId210" ref="M211"/>
    <hyperlink r:id="rId211" ref="M212"/>
    <hyperlink r:id="rId212" ref="M213"/>
    <hyperlink r:id="rId213" ref="M214"/>
    <hyperlink r:id="rId214" ref="M215"/>
    <hyperlink r:id="rId215" ref="M216"/>
    <hyperlink r:id="rId216" ref="M217"/>
    <hyperlink r:id="rId217" ref="M218"/>
    <hyperlink r:id="rId218" ref="M219"/>
    <hyperlink r:id="rId219" ref="M220"/>
    <hyperlink r:id="rId220" ref="M221"/>
    <hyperlink r:id="rId221" ref="M222"/>
    <hyperlink r:id="rId222" ref="M223"/>
    <hyperlink r:id="rId223" ref="M224"/>
    <hyperlink r:id="rId224" ref="M225"/>
    <hyperlink r:id="rId225" ref="M226"/>
    <hyperlink r:id="rId226" ref="M227"/>
    <hyperlink r:id="rId227" ref="M228"/>
    <hyperlink r:id="rId228" ref="M229"/>
    <hyperlink r:id="rId229" ref="M230"/>
    <hyperlink r:id="rId230" ref="M231"/>
    <hyperlink r:id="rId231" ref="M232"/>
    <hyperlink r:id="rId232" ref="M233"/>
    <hyperlink r:id="rId233" ref="M234"/>
    <hyperlink r:id="rId234" ref="M235"/>
    <hyperlink r:id="rId235" ref="M236"/>
    <hyperlink r:id="rId236" ref="M237"/>
    <hyperlink r:id="rId237" ref="M238"/>
    <hyperlink r:id="rId238" ref="M239"/>
    <hyperlink r:id="rId239" ref="M240"/>
    <hyperlink r:id="rId240" ref="M241"/>
    <hyperlink r:id="rId241" ref="M242"/>
    <hyperlink r:id="rId242" ref="M243"/>
    <hyperlink r:id="rId243" ref="M244"/>
    <hyperlink r:id="rId244" ref="M245"/>
    <hyperlink r:id="rId245" ref="M246"/>
    <hyperlink r:id="rId246" ref="M247"/>
    <hyperlink r:id="rId247" ref="M248"/>
    <hyperlink r:id="rId248" ref="M249"/>
    <hyperlink r:id="rId249" ref="M250"/>
    <hyperlink r:id="rId250" ref="M251"/>
    <hyperlink r:id="rId251" ref="M252"/>
    <hyperlink r:id="rId252" ref="M253"/>
    <hyperlink r:id="rId253" ref="M254"/>
    <hyperlink r:id="rId254" ref="M255"/>
    <hyperlink r:id="rId255" ref="M256"/>
    <hyperlink r:id="rId256" ref="M257"/>
    <hyperlink r:id="rId257" ref="M258"/>
    <hyperlink r:id="rId258" ref="M259"/>
    <hyperlink r:id="rId259" ref="M260"/>
    <hyperlink r:id="rId260" ref="M261"/>
    <hyperlink r:id="rId261" ref="M262"/>
    <hyperlink r:id="rId262" ref="M263"/>
    <hyperlink r:id="rId263" ref="M264"/>
    <hyperlink r:id="rId264" ref="M265"/>
    <hyperlink r:id="rId265" ref="M266"/>
    <hyperlink r:id="rId266" ref="M267"/>
    <hyperlink r:id="rId267" ref="M268"/>
    <hyperlink r:id="rId268" ref="M269"/>
    <hyperlink r:id="rId269" ref="M270"/>
    <hyperlink r:id="rId270" ref="M271"/>
    <hyperlink r:id="rId271" ref="M272"/>
    <hyperlink r:id="rId272" ref="M273"/>
    <hyperlink r:id="rId273" ref="M274"/>
    <hyperlink r:id="rId274" ref="M275"/>
    <hyperlink r:id="rId275" ref="M276"/>
    <hyperlink r:id="rId276" ref="M277"/>
    <hyperlink r:id="rId277" ref="M278"/>
    <hyperlink r:id="rId278" ref="M279"/>
    <hyperlink r:id="rId279" ref="M280"/>
    <hyperlink r:id="rId280" ref="M281"/>
    <hyperlink r:id="rId281" ref="M282"/>
    <hyperlink r:id="rId282" ref="M283"/>
    <hyperlink r:id="rId283" ref="M284"/>
    <hyperlink r:id="rId284" ref="M285"/>
    <hyperlink r:id="rId285" ref="M286"/>
    <hyperlink r:id="rId286" ref="M287"/>
    <hyperlink r:id="rId287" ref="M288"/>
    <hyperlink r:id="rId288" ref="M289"/>
    <hyperlink r:id="rId289" ref="M290"/>
    <hyperlink r:id="rId290" ref="M291"/>
    <hyperlink r:id="rId291" ref="M292"/>
    <hyperlink r:id="rId292" ref="M293"/>
    <hyperlink r:id="rId293" ref="M294"/>
    <hyperlink r:id="rId294" ref="M295"/>
    <hyperlink r:id="rId295" ref="M296"/>
    <hyperlink r:id="rId296" ref="M297"/>
    <hyperlink r:id="rId297" ref="M298"/>
    <hyperlink r:id="rId298" ref="M299"/>
    <hyperlink r:id="rId299" ref="M300"/>
    <hyperlink r:id="rId300" ref="M301"/>
    <hyperlink r:id="rId301" ref="M302"/>
    <hyperlink r:id="rId302" ref="M303"/>
    <hyperlink r:id="rId303" ref="M304"/>
    <hyperlink r:id="rId304" ref="M305"/>
    <hyperlink r:id="rId305" ref="M306"/>
    <hyperlink r:id="rId306" ref="M307"/>
    <hyperlink r:id="rId307" ref="M308"/>
    <hyperlink r:id="rId308" ref="M309"/>
    <hyperlink r:id="rId309" ref="M310"/>
    <hyperlink r:id="rId310" ref="M311"/>
    <hyperlink r:id="rId311" ref="M312"/>
    <hyperlink r:id="rId312" ref="M313"/>
    <hyperlink r:id="rId313" ref="M314"/>
    <hyperlink r:id="rId314" ref="M315"/>
    <hyperlink r:id="rId315" ref="M316"/>
    <hyperlink r:id="rId316" ref="M317"/>
    <hyperlink r:id="rId317" ref="M318"/>
    <hyperlink r:id="rId318" ref="M319"/>
    <hyperlink r:id="rId319" ref="M320"/>
    <hyperlink r:id="rId320" ref="M321"/>
    <hyperlink r:id="rId321" ref="M322"/>
    <hyperlink r:id="rId322" ref="M323"/>
    <hyperlink r:id="rId323" ref="M324"/>
    <hyperlink r:id="rId324" ref="M325"/>
    <hyperlink r:id="rId325" ref="M326"/>
    <hyperlink r:id="rId326" ref="M327"/>
    <hyperlink r:id="rId327" ref="M328"/>
    <hyperlink r:id="rId328" ref="M329"/>
    <hyperlink r:id="rId329" ref="M330"/>
    <hyperlink r:id="rId330" ref="M331"/>
    <hyperlink r:id="rId331" ref="M332"/>
    <hyperlink r:id="rId332" ref="M333"/>
    <hyperlink r:id="rId333" ref="M334"/>
    <hyperlink r:id="rId334" ref="M335"/>
    <hyperlink r:id="rId335" ref="M336"/>
    <hyperlink r:id="rId336" ref="M337"/>
    <hyperlink r:id="rId337" ref="M338"/>
    <hyperlink r:id="rId338" ref="M339"/>
    <hyperlink r:id="rId339" ref="M340"/>
    <hyperlink r:id="rId340" ref="M341"/>
    <hyperlink r:id="rId341" ref="M342"/>
    <hyperlink r:id="rId342" ref="M343"/>
    <hyperlink r:id="rId343" ref="M344"/>
    <hyperlink r:id="rId344" ref="M345"/>
    <hyperlink r:id="rId345" ref="M346"/>
    <hyperlink r:id="rId346" ref="M347"/>
    <hyperlink r:id="rId347" ref="M348"/>
    <hyperlink r:id="rId348" ref="M349"/>
    <hyperlink r:id="rId349" ref="M350"/>
    <hyperlink r:id="rId350" ref="M351"/>
    <hyperlink r:id="rId351" ref="M352"/>
    <hyperlink r:id="rId352" ref="M353"/>
    <hyperlink r:id="rId353" ref="M354"/>
    <hyperlink r:id="rId354" ref="M355"/>
    <hyperlink r:id="rId355" ref="M356"/>
    <hyperlink r:id="rId356" ref="M357"/>
    <hyperlink r:id="rId357" ref="M358"/>
    <hyperlink r:id="rId358" ref="M359"/>
    <hyperlink r:id="rId359" ref="M360"/>
    <hyperlink r:id="rId360" ref="M361"/>
    <hyperlink r:id="rId361" ref="M362"/>
    <hyperlink r:id="rId362" ref="M363"/>
    <hyperlink r:id="rId363" ref="M364"/>
    <hyperlink r:id="rId364" ref="M365"/>
    <hyperlink r:id="rId365" ref="M366"/>
    <hyperlink r:id="rId366" ref="M367"/>
    <hyperlink r:id="rId367" ref="M368"/>
    <hyperlink r:id="rId368" ref="M369"/>
    <hyperlink r:id="rId369" ref="M370"/>
    <hyperlink r:id="rId370" ref="M371"/>
    <hyperlink r:id="rId371" ref="M372"/>
    <hyperlink r:id="rId372" ref="M373"/>
    <hyperlink r:id="rId373" ref="M374"/>
    <hyperlink r:id="rId374" ref="M375"/>
    <hyperlink r:id="rId375" ref="M376"/>
    <hyperlink r:id="rId376" ref="M377"/>
    <hyperlink r:id="rId377" ref="M378"/>
    <hyperlink r:id="rId378" ref="M379"/>
    <hyperlink r:id="rId379" ref="M380"/>
    <hyperlink r:id="rId380" ref="M381"/>
    <hyperlink r:id="rId381" ref="M382"/>
    <hyperlink r:id="rId382" ref="M383"/>
    <hyperlink r:id="rId383" ref="M384"/>
    <hyperlink r:id="rId384" ref="M385"/>
    <hyperlink r:id="rId385" ref="M386"/>
    <hyperlink r:id="rId386" ref="M387"/>
    <hyperlink r:id="rId387" ref="M388"/>
    <hyperlink r:id="rId388" ref="M389"/>
    <hyperlink r:id="rId389" ref="M390"/>
    <hyperlink r:id="rId390" ref="M391"/>
    <hyperlink r:id="rId391" ref="M392"/>
    <hyperlink r:id="rId392" ref="M393"/>
    <hyperlink r:id="rId393" ref="M394"/>
    <hyperlink r:id="rId394" ref="M395"/>
    <hyperlink r:id="rId395" ref="M396"/>
    <hyperlink r:id="rId396" ref="M397"/>
    <hyperlink r:id="rId397" ref="M398"/>
    <hyperlink r:id="rId398" ref="M399"/>
    <hyperlink r:id="rId399" ref="M400"/>
    <hyperlink r:id="rId400" ref="M401"/>
    <hyperlink r:id="rId401" ref="M402"/>
    <hyperlink r:id="rId402" ref="M403"/>
    <hyperlink r:id="rId403" ref="M404"/>
    <hyperlink r:id="rId404" ref="M405"/>
    <hyperlink r:id="rId405" ref="M406"/>
    <hyperlink r:id="rId406" ref="M407"/>
    <hyperlink r:id="rId407" ref="M408"/>
    <hyperlink r:id="rId408" ref="M409"/>
    <hyperlink r:id="rId409" ref="M410"/>
    <hyperlink r:id="rId410" ref="M411"/>
    <hyperlink r:id="rId411" ref="M412"/>
    <hyperlink r:id="rId412" ref="M413"/>
    <hyperlink r:id="rId413" ref="M414"/>
    <hyperlink r:id="rId414" ref="M415"/>
    <hyperlink r:id="rId415" ref="M416"/>
    <hyperlink r:id="rId416" ref="M417"/>
    <hyperlink r:id="rId417" ref="M418"/>
    <hyperlink r:id="rId418" ref="M419"/>
    <hyperlink r:id="rId419" ref="M420"/>
    <hyperlink r:id="rId420" ref="M421"/>
    <hyperlink r:id="rId421" ref="M422"/>
    <hyperlink r:id="rId422" ref="M423"/>
    <hyperlink r:id="rId423" ref="M424"/>
    <hyperlink r:id="rId424" ref="M425"/>
    <hyperlink r:id="rId425" ref="M426"/>
    <hyperlink r:id="rId426" ref="M427"/>
    <hyperlink r:id="rId427" ref="M428"/>
  </hyperlinks>
  <drawing r:id="rId428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6" width="28.29"/>
    <col customWidth="1" min="7" max="7" width="154.14"/>
    <col customWidth="1" min="12" max="12" width="40.57"/>
    <col customWidth="1" min="13" max="13" width="42.14"/>
    <col customWidth="1" min="14" max="14" width="81.29"/>
    <col customWidth="1" min="15" max="15" width="46.57"/>
    <col customWidth="1" min="16" max="16" width="132.14"/>
  </cols>
  <sheetData>
    <row r="1">
      <c r="A1" s="95" t="s">
        <v>405</v>
      </c>
      <c r="B1" s="95" t="s">
        <v>1139</v>
      </c>
      <c r="C1" s="96" t="s">
        <v>5</v>
      </c>
      <c r="D1" s="95" t="s">
        <v>406</v>
      </c>
      <c r="E1" s="95" t="s">
        <v>4</v>
      </c>
      <c r="F1" s="4" t="s">
        <v>6</v>
      </c>
      <c r="G1" s="95" t="s">
        <v>11</v>
      </c>
      <c r="H1" s="97" t="s">
        <v>7</v>
      </c>
      <c r="I1" s="97" t="s">
        <v>12</v>
      </c>
      <c r="J1" s="97" t="s">
        <v>9</v>
      </c>
      <c r="K1" s="95" t="s">
        <v>10</v>
      </c>
      <c r="L1" s="6" t="s">
        <v>12</v>
      </c>
      <c r="M1" s="98" t="s">
        <v>3884</v>
      </c>
      <c r="N1" s="8" t="s">
        <v>14</v>
      </c>
      <c r="O1" s="98" t="s">
        <v>3885</v>
      </c>
      <c r="P1" s="98" t="s">
        <v>3886</v>
      </c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</row>
    <row r="2">
      <c r="A2" s="95">
        <v>1.0</v>
      </c>
      <c r="B2" s="95">
        <v>1.0</v>
      </c>
      <c r="C2" s="100" t="s">
        <v>3887</v>
      </c>
      <c r="D2" s="100" t="s">
        <v>3888</v>
      </c>
      <c r="E2" s="100" t="str">
        <f t="shared" ref="E2:E13" si="1">PROPER(D2)</f>
        <v>Sutej Sharma</v>
      </c>
      <c r="F2" s="90" t="s">
        <v>3889</v>
      </c>
      <c r="G2" s="95" t="s">
        <v>3890</v>
      </c>
      <c r="H2" s="95" t="s">
        <v>1973</v>
      </c>
      <c r="I2" s="95" t="s">
        <v>306</v>
      </c>
      <c r="J2" s="95">
        <v>2022.0</v>
      </c>
      <c r="K2" s="99" t="str">
        <f t="shared" ref="K2:K13" si="2">CONCATENATE(A2, H2, I2, J2)</f>
        <v>1TQW2022</v>
      </c>
      <c r="L2" s="5" t="s">
        <v>308</v>
      </c>
      <c r="M2" s="95" t="s">
        <v>3891</v>
      </c>
      <c r="N2" s="101" t="s">
        <v>3892</v>
      </c>
      <c r="O2" s="102" t="str">
        <f>HYPERLINK("https://drive.google.com/file/d/1Tuf3ghHwWasyfX9jM_hRdlBntze-N7M-/view?usp=drivesdk","1TQW2022")</f>
        <v>1TQW2022</v>
      </c>
      <c r="P2" s="95" t="s">
        <v>500</v>
      </c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</row>
    <row r="3">
      <c r="A3" s="95">
        <v>2.0</v>
      </c>
      <c r="B3" s="95">
        <v>1.0</v>
      </c>
      <c r="C3" s="100" t="s">
        <v>3887</v>
      </c>
      <c r="D3" s="100" t="s">
        <v>3893</v>
      </c>
      <c r="E3" s="100" t="str">
        <f t="shared" si="1"/>
        <v>Raj Sharma</v>
      </c>
      <c r="F3" s="90" t="s">
        <v>3894</v>
      </c>
      <c r="G3" s="95" t="s">
        <v>3890</v>
      </c>
      <c r="H3" s="95" t="s">
        <v>1973</v>
      </c>
      <c r="I3" s="95" t="s">
        <v>306</v>
      </c>
      <c r="J3" s="95">
        <v>2022.0</v>
      </c>
      <c r="K3" s="99" t="str">
        <f t="shared" si="2"/>
        <v>2TQW2022</v>
      </c>
      <c r="L3" s="5" t="s">
        <v>308</v>
      </c>
      <c r="M3" s="95" t="s">
        <v>3895</v>
      </c>
      <c r="N3" s="101" t="s">
        <v>3896</v>
      </c>
      <c r="O3" s="102" t="str">
        <f>HYPERLINK("https://drive.google.com/file/d/1BN9QzbA9lx797mYltK_LNpvuJhd5DYjy/view?usp=drivesdk","2TQW2022")</f>
        <v>2TQW2022</v>
      </c>
      <c r="P3" s="95" t="s">
        <v>500</v>
      </c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</row>
    <row r="4">
      <c r="A4" s="95">
        <v>3.0</v>
      </c>
      <c r="B4" s="95">
        <v>2.0</v>
      </c>
      <c r="C4" s="100" t="s">
        <v>3897</v>
      </c>
      <c r="D4" s="100" t="s">
        <v>3898</v>
      </c>
      <c r="E4" s="100" t="str">
        <f t="shared" si="1"/>
        <v>Shubham Jha</v>
      </c>
      <c r="F4" s="90" t="s">
        <v>3899</v>
      </c>
      <c r="G4" s="95" t="s">
        <v>3900</v>
      </c>
      <c r="H4" s="95" t="s">
        <v>1973</v>
      </c>
      <c r="I4" s="95" t="s">
        <v>306</v>
      </c>
      <c r="J4" s="95">
        <v>2022.0</v>
      </c>
      <c r="K4" s="99" t="str">
        <f t="shared" si="2"/>
        <v>3TQW2022</v>
      </c>
      <c r="L4" s="5" t="s">
        <v>308</v>
      </c>
      <c r="M4" s="95" t="s">
        <v>3901</v>
      </c>
      <c r="N4" s="101" t="s">
        <v>3902</v>
      </c>
      <c r="O4" s="102" t="str">
        <f>HYPERLINK("https://drive.google.com/file/d/1acI3Hx0NPclQqsN_yrPnI6O94gOyobp6/view?usp=drivesdk","3TQW2022")</f>
        <v>3TQW2022</v>
      </c>
      <c r="P4" s="95" t="s">
        <v>500</v>
      </c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</row>
    <row r="5">
      <c r="A5" s="95">
        <v>4.0</v>
      </c>
      <c r="B5" s="95">
        <v>2.0</v>
      </c>
      <c r="C5" s="100" t="s">
        <v>3897</v>
      </c>
      <c r="D5" s="100" t="s">
        <v>3903</v>
      </c>
      <c r="E5" s="100" t="str">
        <f t="shared" si="1"/>
        <v>Sourav Sinha Mahapatra</v>
      </c>
      <c r="F5" s="90" t="s">
        <v>3904</v>
      </c>
      <c r="G5" s="95" t="s">
        <v>3900</v>
      </c>
      <c r="H5" s="95" t="s">
        <v>1973</v>
      </c>
      <c r="I5" s="95" t="s">
        <v>306</v>
      </c>
      <c r="J5" s="95">
        <v>2022.0</v>
      </c>
      <c r="K5" s="99" t="str">
        <f t="shared" si="2"/>
        <v>4TQW2022</v>
      </c>
      <c r="L5" s="5" t="s">
        <v>308</v>
      </c>
      <c r="M5" s="95" t="s">
        <v>3905</v>
      </c>
      <c r="N5" s="101" t="s">
        <v>3906</v>
      </c>
      <c r="O5" s="102" t="str">
        <f>HYPERLINK("https://drive.google.com/file/d/1g6AQ641BcSO__5P1LvXASN1K8TWYDriw/view?usp=drivesdk","4TQW2022")</f>
        <v>4TQW2022</v>
      </c>
      <c r="P5" s="95" t="s">
        <v>500</v>
      </c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</row>
    <row r="6">
      <c r="A6" s="95">
        <v>5.0</v>
      </c>
      <c r="B6" s="95">
        <v>3.0</v>
      </c>
      <c r="C6" s="100" t="s">
        <v>273</v>
      </c>
      <c r="D6" s="100" t="s">
        <v>3856</v>
      </c>
      <c r="E6" s="100" t="str">
        <f t="shared" si="1"/>
        <v>Gowtham Sai Putti</v>
      </c>
      <c r="F6" s="90" t="s">
        <v>751</v>
      </c>
      <c r="G6" s="95" t="s">
        <v>3907</v>
      </c>
      <c r="H6" s="95" t="s">
        <v>1973</v>
      </c>
      <c r="I6" s="95" t="s">
        <v>306</v>
      </c>
      <c r="J6" s="95">
        <v>2022.0</v>
      </c>
      <c r="K6" s="99" t="str">
        <f t="shared" si="2"/>
        <v>5TQW2022</v>
      </c>
      <c r="L6" s="5" t="s">
        <v>308</v>
      </c>
      <c r="M6" s="95" t="s">
        <v>3908</v>
      </c>
      <c r="N6" s="101" t="s">
        <v>3909</v>
      </c>
      <c r="O6" s="102" t="str">
        <f>HYPERLINK("https://drive.google.com/file/d/1X79SPCysuzSbRNFZHY_ryuqJyU0K_sC1/view?usp=drivesdk","5TQW2022")</f>
        <v>5TQW2022</v>
      </c>
      <c r="P6" s="95" t="s">
        <v>527</v>
      </c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</row>
    <row r="7">
      <c r="A7" s="95">
        <v>6.0</v>
      </c>
      <c r="B7" s="95">
        <v>3.0</v>
      </c>
      <c r="C7" s="100" t="s">
        <v>273</v>
      </c>
      <c r="D7" s="100" t="s">
        <v>3859</v>
      </c>
      <c r="E7" s="100" t="str">
        <f t="shared" si="1"/>
        <v>T Satwik</v>
      </c>
      <c r="F7" s="90" t="s">
        <v>3860</v>
      </c>
      <c r="G7" s="95" t="s">
        <v>3907</v>
      </c>
      <c r="H7" s="95" t="s">
        <v>1973</v>
      </c>
      <c r="I7" s="95" t="s">
        <v>306</v>
      </c>
      <c r="J7" s="95">
        <v>2022.0</v>
      </c>
      <c r="K7" s="99" t="str">
        <f t="shared" si="2"/>
        <v>6TQW2022</v>
      </c>
      <c r="L7" s="5" t="s">
        <v>308</v>
      </c>
      <c r="M7" s="95" t="s">
        <v>3910</v>
      </c>
      <c r="N7" s="101" t="s">
        <v>3911</v>
      </c>
      <c r="O7" s="102" t="str">
        <f>HYPERLINK("https://drive.google.com/file/d/15ZCepUnJ2cyWnosDiSnHAZgN07a_tNS8/view?usp=drivesdk","6TQW2022")</f>
        <v>6TQW2022</v>
      </c>
      <c r="P7" s="95" t="s">
        <v>527</v>
      </c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</row>
    <row r="8">
      <c r="A8" s="95">
        <v>7.0</v>
      </c>
      <c r="B8" s="95">
        <v>4.0</v>
      </c>
      <c r="C8" s="57" t="s">
        <v>3912</v>
      </c>
      <c r="D8" s="57" t="s">
        <v>3913</v>
      </c>
      <c r="E8" s="100" t="str">
        <f t="shared" si="1"/>
        <v>Akash Rupam Ekka</v>
      </c>
      <c r="F8" s="93" t="s">
        <v>3914</v>
      </c>
      <c r="G8" s="95" t="s">
        <v>3915</v>
      </c>
      <c r="H8" s="95" t="s">
        <v>1973</v>
      </c>
      <c r="I8" s="95" t="s">
        <v>306</v>
      </c>
      <c r="J8" s="95">
        <v>2022.0</v>
      </c>
      <c r="K8" s="99" t="str">
        <f t="shared" si="2"/>
        <v>7TQW2022</v>
      </c>
      <c r="L8" s="5" t="s">
        <v>308</v>
      </c>
      <c r="M8" s="95" t="s">
        <v>3916</v>
      </c>
      <c r="N8" s="101" t="s">
        <v>3917</v>
      </c>
      <c r="O8" s="102" t="str">
        <f>HYPERLINK("https://drive.google.com/file/d/1-dBGhLNtVpFL9ytzZpe4Xdz4ZK89M99D/view?usp=drivesdk","7TQW2022")</f>
        <v>7TQW2022</v>
      </c>
      <c r="P8" s="95" t="s">
        <v>527</v>
      </c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</row>
    <row r="9">
      <c r="A9" s="95">
        <v>8.0</v>
      </c>
      <c r="B9" s="95">
        <v>4.0</v>
      </c>
      <c r="C9" s="57" t="s">
        <v>3912</v>
      </c>
      <c r="D9" s="57" t="s">
        <v>3918</v>
      </c>
      <c r="E9" s="100" t="str">
        <f t="shared" si="1"/>
        <v>Diya Mondal</v>
      </c>
      <c r="F9" s="93" t="s">
        <v>3919</v>
      </c>
      <c r="G9" s="95" t="s">
        <v>3915</v>
      </c>
      <c r="H9" s="95" t="s">
        <v>1973</v>
      </c>
      <c r="I9" s="95" t="s">
        <v>306</v>
      </c>
      <c r="J9" s="95">
        <v>2022.0</v>
      </c>
      <c r="K9" s="99" t="str">
        <f t="shared" si="2"/>
        <v>8TQW2022</v>
      </c>
      <c r="L9" s="5" t="s">
        <v>308</v>
      </c>
      <c r="M9" s="95" t="s">
        <v>3920</v>
      </c>
      <c r="N9" s="101" t="s">
        <v>3921</v>
      </c>
      <c r="O9" s="102" t="str">
        <f>HYPERLINK("https://drive.google.com/file/d/1uHilwBF8lzjBll381O-cfIj4KVJk3ZVH/view?usp=drivesdk","8TQW2022")</f>
        <v>8TQW2022</v>
      </c>
      <c r="P9" s="95" t="s">
        <v>527</v>
      </c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</row>
    <row r="10">
      <c r="A10" s="95">
        <v>9.0</v>
      </c>
      <c r="B10" s="95">
        <v>5.0</v>
      </c>
      <c r="C10" s="57" t="s">
        <v>3922</v>
      </c>
      <c r="D10" s="57" t="s">
        <v>3923</v>
      </c>
      <c r="E10" s="100" t="str">
        <f t="shared" si="1"/>
        <v>Kallepalli Saisanthosh</v>
      </c>
      <c r="F10" s="93" t="s">
        <v>3924</v>
      </c>
      <c r="G10" s="95" t="s">
        <v>3925</v>
      </c>
      <c r="H10" s="95" t="s">
        <v>1973</v>
      </c>
      <c r="I10" s="95" t="s">
        <v>306</v>
      </c>
      <c r="J10" s="95">
        <v>2022.0</v>
      </c>
      <c r="K10" s="99" t="str">
        <f t="shared" si="2"/>
        <v>9TQW2022</v>
      </c>
      <c r="L10" s="5" t="s">
        <v>308</v>
      </c>
      <c r="M10" s="95" t="s">
        <v>3926</v>
      </c>
      <c r="N10" s="101" t="s">
        <v>3927</v>
      </c>
      <c r="O10" s="102" t="str">
        <f>HYPERLINK("https://drive.google.com/file/d/1wxkesMO6JMUBpd-r1iedkfigcNNURLZv/view?usp=drivesdk","9TQW2022")</f>
        <v>9TQW2022</v>
      </c>
      <c r="P10" s="95" t="s">
        <v>527</v>
      </c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</row>
    <row r="11">
      <c r="A11" s="95">
        <v>10.0</v>
      </c>
      <c r="B11" s="95">
        <v>5.0</v>
      </c>
      <c r="C11" s="57" t="s">
        <v>3922</v>
      </c>
      <c r="D11" s="57" t="s">
        <v>3928</v>
      </c>
      <c r="E11" s="100" t="str">
        <f t="shared" si="1"/>
        <v>Latha Chadalawada</v>
      </c>
      <c r="F11" s="93" t="s">
        <v>3929</v>
      </c>
      <c r="G11" s="95" t="s">
        <v>3925</v>
      </c>
      <c r="H11" s="95" t="s">
        <v>1973</v>
      </c>
      <c r="I11" s="95" t="s">
        <v>306</v>
      </c>
      <c r="J11" s="95">
        <v>2022.0</v>
      </c>
      <c r="K11" s="99" t="str">
        <f t="shared" si="2"/>
        <v>10TQW2022</v>
      </c>
      <c r="L11" s="5" t="s">
        <v>308</v>
      </c>
      <c r="M11" s="95" t="s">
        <v>3930</v>
      </c>
      <c r="N11" s="101" t="s">
        <v>3931</v>
      </c>
      <c r="O11" s="102" t="str">
        <f>HYPERLINK("https://drive.google.com/file/d/1WpbqgszDFyHa2tKMtrb6Py0dDwcgr_Zn/view?usp=drivesdk","10TQW2022")</f>
        <v>10TQW2022</v>
      </c>
      <c r="P11" s="95" t="s">
        <v>527</v>
      </c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</row>
    <row r="12">
      <c r="A12" s="95">
        <v>11.0</v>
      </c>
      <c r="B12" s="95">
        <v>6.0</v>
      </c>
      <c r="C12" s="57" t="s">
        <v>3932</v>
      </c>
      <c r="D12" s="57" t="s">
        <v>3933</v>
      </c>
      <c r="E12" s="100" t="str">
        <f t="shared" si="1"/>
        <v>Aviral Gandhi</v>
      </c>
      <c r="F12" s="93" t="s">
        <v>3934</v>
      </c>
      <c r="G12" s="95" t="s">
        <v>3935</v>
      </c>
      <c r="H12" s="95" t="s">
        <v>1973</v>
      </c>
      <c r="I12" s="95" t="s">
        <v>306</v>
      </c>
      <c r="J12" s="95">
        <v>2022.0</v>
      </c>
      <c r="K12" s="99" t="str">
        <f t="shared" si="2"/>
        <v>11TQW2022</v>
      </c>
      <c r="L12" s="5" t="s">
        <v>308</v>
      </c>
      <c r="M12" s="95" t="s">
        <v>3936</v>
      </c>
      <c r="N12" s="101" t="s">
        <v>3937</v>
      </c>
      <c r="O12" s="102" t="str">
        <f>HYPERLINK("https://drive.google.com/file/d/1_36H6SPjdW2IuHsltLAtpFeagoY9Q61V/view?usp=drivesdk","11TQW2022")</f>
        <v>11TQW2022</v>
      </c>
      <c r="P12" s="95" t="s">
        <v>527</v>
      </c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</row>
    <row r="13">
      <c r="A13" s="95">
        <v>12.0</v>
      </c>
      <c r="B13" s="95">
        <v>6.0</v>
      </c>
      <c r="C13" s="57" t="s">
        <v>3932</v>
      </c>
      <c r="D13" s="57" t="s">
        <v>3938</v>
      </c>
      <c r="E13" s="100" t="str">
        <f t="shared" si="1"/>
        <v>Raunit Pratik</v>
      </c>
      <c r="F13" s="93" t="s">
        <v>3939</v>
      </c>
      <c r="G13" s="95" t="s">
        <v>3935</v>
      </c>
      <c r="H13" s="95" t="s">
        <v>1973</v>
      </c>
      <c r="I13" s="95" t="s">
        <v>306</v>
      </c>
      <c r="J13" s="95">
        <v>2022.0</v>
      </c>
      <c r="K13" s="99" t="str">
        <f t="shared" si="2"/>
        <v>12TQW2022</v>
      </c>
      <c r="L13" s="5" t="s">
        <v>308</v>
      </c>
      <c r="M13" s="95" t="s">
        <v>3940</v>
      </c>
      <c r="N13" s="101" t="s">
        <v>3941</v>
      </c>
      <c r="O13" s="102" t="str">
        <f>HYPERLINK("https://drive.google.com/file/d/1xhTpHadTbI-F4cKiF23osrYt3hQw-pfc/view?usp=drivesdk","12TQW2022")</f>
        <v>12TQW2022</v>
      </c>
      <c r="P13" s="95" t="s">
        <v>555</v>
      </c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</row>
    <row r="14">
      <c r="A14" s="99"/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5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</row>
    <row r="15">
      <c r="A15" s="100"/>
      <c r="B15" s="100"/>
      <c r="C15" s="100"/>
      <c r="D15" s="100"/>
      <c r="E15" s="100"/>
      <c r="F15" s="100"/>
      <c r="G15" s="100"/>
      <c r="H15" s="100"/>
      <c r="I15" s="99"/>
      <c r="J15" s="99"/>
      <c r="K15" s="99"/>
      <c r="L15" s="5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</row>
    <row r="16">
      <c r="A16" s="99"/>
      <c r="B16" s="99"/>
      <c r="C16" s="100"/>
      <c r="D16" s="100"/>
      <c r="E16" s="100"/>
      <c r="F16" s="100"/>
      <c r="G16" s="100"/>
      <c r="H16" s="99"/>
      <c r="I16" s="99"/>
      <c r="J16" s="99"/>
      <c r="K16" s="99"/>
      <c r="L16" s="5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</row>
    <row r="17">
      <c r="A17" s="99"/>
      <c r="B17" s="99"/>
      <c r="C17" s="100"/>
      <c r="D17" s="100"/>
      <c r="E17" s="100"/>
      <c r="F17" s="100"/>
      <c r="G17" s="100"/>
      <c r="H17" s="99"/>
      <c r="I17" s="99"/>
      <c r="J17" s="99"/>
      <c r="K17" s="99"/>
      <c r="L17" s="5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</row>
    <row r="18">
      <c r="A18" s="99"/>
      <c r="B18" s="99"/>
      <c r="C18" s="100"/>
      <c r="D18" s="100"/>
      <c r="E18" s="100"/>
      <c r="F18" s="100"/>
      <c r="G18" s="100"/>
      <c r="H18" s="99"/>
      <c r="I18" s="99"/>
      <c r="J18" s="99"/>
      <c r="K18" s="99"/>
      <c r="L18" s="5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</row>
    <row r="19">
      <c r="A19" s="99"/>
      <c r="B19" s="99"/>
      <c r="C19" s="100"/>
      <c r="D19" s="100"/>
      <c r="E19" s="100"/>
      <c r="F19" s="100"/>
      <c r="G19" s="100"/>
      <c r="H19" s="99"/>
      <c r="I19" s="99"/>
      <c r="J19" s="99"/>
      <c r="K19" s="99"/>
      <c r="L19" s="5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</row>
    <row r="20">
      <c r="A20" s="99"/>
      <c r="B20" s="99"/>
      <c r="C20" s="100"/>
      <c r="D20" s="100"/>
      <c r="E20" s="100"/>
      <c r="F20" s="100"/>
      <c r="G20" s="100"/>
      <c r="H20" s="99"/>
      <c r="I20" s="99"/>
      <c r="J20" s="99"/>
      <c r="K20" s="99"/>
      <c r="L20" s="5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</row>
    <row r="21">
      <c r="A21" s="99"/>
      <c r="B21" s="99"/>
      <c r="C21" s="100"/>
      <c r="D21" s="100"/>
      <c r="E21" s="100"/>
      <c r="F21" s="100"/>
      <c r="G21" s="100"/>
      <c r="H21" s="99"/>
      <c r="I21" s="99"/>
      <c r="J21" s="99"/>
      <c r="K21" s="99"/>
      <c r="L21" s="5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</row>
    <row r="22">
      <c r="A22" s="99"/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5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</row>
    <row r="23">
      <c r="A23" s="99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5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</row>
    <row r="24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5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</row>
    <row r="25">
      <c r="A25" s="99"/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5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</row>
    <row r="26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5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</row>
    <row r="27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5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</row>
    <row r="28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5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</row>
    <row r="29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5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</row>
    <row r="30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5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</row>
    <row r="31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5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</row>
    <row r="32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5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</row>
    <row r="33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5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</row>
    <row r="34">
      <c r="A34" s="99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5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</row>
    <row r="35">
      <c r="A35" s="99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5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</row>
    <row r="36">
      <c r="A36" s="99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5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</row>
    <row r="37">
      <c r="A37" s="99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5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</row>
    <row r="38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5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</row>
    <row r="39">
      <c r="A39" s="99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5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</row>
    <row r="40">
      <c r="A40" s="99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5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</row>
    <row r="41">
      <c r="A41" s="99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5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</row>
    <row r="42">
      <c r="A42" s="99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5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</row>
    <row r="43">
      <c r="A43" s="99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5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</row>
    <row r="44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5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</row>
    <row r="45">
      <c r="A45" s="99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5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</row>
    <row r="46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5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</row>
    <row r="47">
      <c r="A47" s="99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5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</row>
    <row r="48">
      <c r="A48" s="99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5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</row>
    <row r="49">
      <c r="A49" s="99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16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</row>
    <row r="50">
      <c r="A50" s="99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16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</row>
    <row r="51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10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</row>
    <row r="52">
      <c r="A52" s="99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10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</row>
    <row r="53">
      <c r="A53" s="99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10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</row>
    <row r="54">
      <c r="A54" s="99"/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10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</row>
    <row r="55">
      <c r="A55" s="99"/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10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</row>
    <row r="56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10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</row>
    <row r="57">
      <c r="A57" s="99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10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</row>
    <row r="58">
      <c r="A58" s="99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10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</row>
    <row r="59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10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</row>
    <row r="60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10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</row>
    <row r="61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10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</row>
    <row r="62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10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</row>
    <row r="63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10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</row>
    <row r="64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10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</row>
    <row r="65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10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</row>
    <row r="66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10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</row>
    <row r="67">
      <c r="A67" s="99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10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</row>
    <row r="68">
      <c r="A68" s="99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10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</row>
    <row r="69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10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</row>
    <row r="70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10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</row>
    <row r="71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10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</row>
    <row r="72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10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</row>
    <row r="73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10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</row>
    <row r="74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10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</row>
    <row r="75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10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</row>
    <row r="76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10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</row>
    <row r="77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10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</row>
    <row r="78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10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</row>
    <row r="79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10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</row>
    <row r="80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10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</row>
    <row r="81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10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</row>
    <row r="82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10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</row>
    <row r="83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10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</row>
    <row r="84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10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</row>
    <row r="85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10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</row>
    <row r="86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10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</row>
    <row r="87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10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</row>
    <row r="88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10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</row>
    <row r="89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10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</row>
    <row r="90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10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</row>
    <row r="91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10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</row>
    <row r="92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10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</row>
    <row r="93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10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</row>
    <row r="94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10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</row>
    <row r="95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10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</row>
    <row r="96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10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</row>
    <row r="97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10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</row>
    <row r="98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10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</row>
    <row r="99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10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</row>
    <row r="100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10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</row>
    <row r="101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10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</row>
    <row r="102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10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</row>
    <row r="103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10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</row>
    <row r="104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10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</row>
    <row r="105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10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</row>
    <row r="106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10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</row>
    <row r="107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10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</row>
    <row r="108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10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</row>
    <row r="109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10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</row>
    <row r="110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10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</row>
    <row r="111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10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</row>
    <row r="112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10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</row>
    <row r="113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10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</row>
    <row r="114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10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</row>
    <row r="115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10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</row>
    <row r="116">
      <c r="A116" s="99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10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</row>
    <row r="117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10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</row>
    <row r="118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10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</row>
    <row r="119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10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</row>
    <row r="120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10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</row>
    <row r="121">
      <c r="A121" s="99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10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</row>
    <row r="122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10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</row>
    <row r="123">
      <c r="A123" s="99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10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</row>
    <row r="124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10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</row>
    <row r="125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10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</row>
    <row r="126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10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</row>
    <row r="127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10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</row>
    <row r="128">
      <c r="A128" s="99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10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99"/>
    </row>
    <row r="129">
      <c r="A129" s="99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10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</row>
    <row r="130">
      <c r="A130" s="99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10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</row>
    <row r="131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10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  <c r="AB131" s="99"/>
    </row>
    <row r="132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10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</row>
    <row r="133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10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99"/>
      <c r="AB133" s="99"/>
    </row>
    <row r="134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10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</row>
    <row r="135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10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</row>
    <row r="136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10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  <c r="AB136" s="99"/>
    </row>
    <row r="137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10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</row>
    <row r="138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10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</row>
    <row r="139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10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99"/>
      <c r="AB139" s="99"/>
    </row>
    <row r="140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10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</row>
    <row r="141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10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  <c r="AB141" s="99"/>
    </row>
    <row r="142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10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</row>
    <row r="143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10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</row>
    <row r="144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10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</row>
    <row r="145">
      <c r="A145" s="99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10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</row>
    <row r="146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10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</row>
    <row r="147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10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</row>
    <row r="148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10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</row>
    <row r="149">
      <c r="A149" s="99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10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</row>
    <row r="150">
      <c r="A150" s="99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10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</row>
    <row r="151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10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</row>
    <row r="152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10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</row>
    <row r="153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10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</row>
    <row r="154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10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</row>
    <row r="155">
      <c r="A155" s="99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10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</row>
    <row r="156">
      <c r="A156" s="99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10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</row>
    <row r="157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10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</row>
    <row r="158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10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</row>
    <row r="159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10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  <c r="AB159" s="99"/>
    </row>
    <row r="160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10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  <c r="AB160" s="99"/>
    </row>
    <row r="161">
      <c r="A161" s="99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10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  <c r="AB161" s="99"/>
    </row>
    <row r="162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10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</row>
    <row r="163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10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</row>
    <row r="164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10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</row>
    <row r="165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10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</row>
    <row r="166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10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</row>
    <row r="167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10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</row>
    <row r="168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10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</row>
    <row r="169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10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  <c r="AB169" s="99"/>
    </row>
    <row r="170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10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  <c r="AB170" s="99"/>
    </row>
    <row r="171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10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</row>
    <row r="172">
      <c r="A172" s="99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10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</row>
    <row r="173">
      <c r="A173" s="99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10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99"/>
      <c r="AB173" s="99"/>
    </row>
    <row r="174">
      <c r="A174" s="99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10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</row>
    <row r="175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10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</row>
    <row r="176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10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</row>
    <row r="177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10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</row>
    <row r="178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10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</row>
    <row r="179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10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</row>
    <row r="180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10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</row>
    <row r="181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10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</row>
    <row r="182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10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</row>
    <row r="183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10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</row>
    <row r="184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10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</row>
    <row r="185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10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  <c r="AB185" s="99"/>
    </row>
    <row r="186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10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</row>
    <row r="187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10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</row>
    <row r="188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10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</row>
    <row r="189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10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</row>
    <row r="190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10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</row>
    <row r="191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10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</row>
    <row r="192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10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</row>
    <row r="193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10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</row>
    <row r="194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10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</row>
    <row r="195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10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</row>
    <row r="196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10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</row>
    <row r="197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10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</row>
    <row r="198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10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</row>
    <row r="199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10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</row>
    <row r="200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10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</row>
    <row r="201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10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</row>
    <row r="202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10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</row>
    <row r="203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10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</row>
    <row r="204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10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</row>
    <row r="205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10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</row>
    <row r="206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10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</row>
    <row r="207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10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</row>
    <row r="208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10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</row>
    <row r="209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10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</row>
    <row r="210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10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</row>
    <row r="211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10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</row>
    <row r="212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10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</row>
    <row r="213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10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</row>
    <row r="214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10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</row>
    <row r="215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10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</row>
    <row r="216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10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</row>
    <row r="217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10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</row>
    <row r="218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10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</row>
    <row r="219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10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</row>
    <row r="220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10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</row>
    <row r="221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10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</row>
    <row r="222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10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</row>
    <row r="223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10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</row>
    <row r="224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10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</row>
    <row r="225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10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  <c r="AB225" s="99"/>
    </row>
    <row r="226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10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  <c r="AB226" s="99"/>
    </row>
    <row r="227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10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</row>
    <row r="228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10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</row>
    <row r="229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10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</row>
    <row r="230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10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</row>
    <row r="231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10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</row>
    <row r="232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10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</row>
    <row r="233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10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</row>
    <row r="234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10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</row>
    <row r="235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10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  <c r="AB235" s="99"/>
    </row>
    <row r="236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10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</row>
    <row r="237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10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</row>
    <row r="238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10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</row>
    <row r="239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10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</row>
    <row r="240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10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</row>
    <row r="241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10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</row>
    <row r="242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10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</row>
    <row r="243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10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</row>
    <row r="244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10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</row>
    <row r="245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10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</row>
    <row r="246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10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</row>
    <row r="247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10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</row>
    <row r="248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10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</row>
    <row r="249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10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</row>
    <row r="250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10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</row>
    <row r="251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10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</row>
    <row r="252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10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</row>
    <row r="253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10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</row>
    <row r="254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10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  <c r="AB254" s="99"/>
    </row>
    <row r="255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10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</row>
    <row r="256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10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</row>
    <row r="257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10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</row>
    <row r="258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10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</row>
    <row r="259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10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</row>
    <row r="260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10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</row>
    <row r="261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10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</row>
    <row r="262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10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</row>
    <row r="263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10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</row>
    <row r="264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10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</row>
    <row r="265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10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</row>
    <row r="266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10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</row>
    <row r="267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10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</row>
    <row r="268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10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</row>
    <row r="269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10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</row>
    <row r="270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10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</row>
    <row r="271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10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</row>
    <row r="272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10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</row>
    <row r="273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10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</row>
    <row r="274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10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</row>
    <row r="275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10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</row>
    <row r="276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10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</row>
    <row r="277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10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</row>
    <row r="278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10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</row>
    <row r="279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10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  <c r="AB279" s="99"/>
    </row>
    <row r="280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10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  <c r="AB280" s="99"/>
    </row>
    <row r="281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10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</row>
    <row r="282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10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</row>
    <row r="283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10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</row>
    <row r="284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10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  <c r="AB284" s="99"/>
    </row>
    <row r="285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10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</row>
    <row r="286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10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</row>
    <row r="287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10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</row>
    <row r="288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10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</row>
    <row r="289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10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</row>
    <row r="290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10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</row>
    <row r="291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10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</row>
    <row r="292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10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  <c r="AA292" s="99"/>
      <c r="AB292" s="99"/>
    </row>
    <row r="293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10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99"/>
      <c r="AB293" s="99"/>
    </row>
    <row r="294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10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</row>
    <row r="295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10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</row>
    <row r="296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10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</row>
    <row r="297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10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</row>
    <row r="298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10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</row>
    <row r="299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10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</row>
    <row r="300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10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</row>
    <row r="301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10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</row>
    <row r="302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10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</row>
    <row r="303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10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</row>
    <row r="304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10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</row>
    <row r="305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10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</row>
    <row r="306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10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</row>
    <row r="307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10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</row>
    <row r="308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10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</row>
    <row r="309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10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</row>
    <row r="310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10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  <c r="AB310" s="99"/>
    </row>
    <row r="311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10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</row>
    <row r="312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10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</row>
    <row r="313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10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</row>
    <row r="314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10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</row>
    <row r="315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10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</row>
    <row r="316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10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</row>
    <row r="317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10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</row>
    <row r="318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10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</row>
    <row r="319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10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</row>
    <row r="320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10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</row>
    <row r="321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10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</row>
    <row r="322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10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</row>
    <row r="323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10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</row>
    <row r="324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10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  <c r="AB324" s="99"/>
    </row>
    <row r="325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10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</row>
    <row r="326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10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</row>
    <row r="327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10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</row>
    <row r="328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10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  <c r="AB328" s="99"/>
    </row>
    <row r="329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10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</row>
    <row r="330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10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</row>
    <row r="331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10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</row>
    <row r="332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10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</row>
    <row r="333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10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</row>
    <row r="334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10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</row>
    <row r="335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10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</row>
    <row r="336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10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</row>
    <row r="337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10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</row>
    <row r="338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10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  <c r="AB338" s="99"/>
    </row>
    <row r="339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10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</row>
    <row r="340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10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</row>
    <row r="341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10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  <c r="AB341" s="99"/>
    </row>
    <row r="342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10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</row>
    <row r="343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10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</row>
    <row r="344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10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</row>
    <row r="345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10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</row>
    <row r="346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10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</row>
    <row r="347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10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</row>
    <row r="348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10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99"/>
      <c r="AB348" s="99"/>
    </row>
    <row r="349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10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</row>
    <row r="350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10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</row>
    <row r="351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10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</row>
    <row r="352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10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99"/>
      <c r="AB352" s="99"/>
    </row>
    <row r="353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10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  <c r="AB353" s="99"/>
    </row>
    <row r="354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10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  <c r="AA354" s="99"/>
      <c r="AB354" s="99"/>
    </row>
    <row r="355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10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</row>
    <row r="356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10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</row>
    <row r="357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10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</row>
    <row r="358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10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</row>
    <row r="359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10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</row>
    <row r="360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10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</row>
    <row r="361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10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</row>
    <row r="362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10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</row>
    <row r="363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10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  <c r="AB363" s="99"/>
    </row>
    <row r="364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10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</row>
    <row r="365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10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</row>
    <row r="366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10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</row>
    <row r="367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10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</row>
    <row r="368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10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</row>
    <row r="369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10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</row>
    <row r="370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10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  <c r="AB370" s="99"/>
    </row>
    <row r="371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10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</row>
    <row r="372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10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</row>
    <row r="373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10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  <c r="AB373" s="99"/>
    </row>
    <row r="374">
      <c r="A374" s="99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10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  <c r="AB374" s="99"/>
    </row>
    <row r="375">
      <c r="A375" s="99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10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  <c r="AA375" s="99"/>
      <c r="AB375" s="99"/>
    </row>
    <row r="376">
      <c r="A376" s="99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10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  <c r="AA376" s="99"/>
      <c r="AB376" s="99"/>
    </row>
    <row r="377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10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  <c r="AA377" s="99"/>
      <c r="AB377" s="99"/>
    </row>
    <row r="378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10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  <c r="AA378" s="99"/>
      <c r="AB378" s="99"/>
    </row>
    <row r="379">
      <c r="A379" s="99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10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  <c r="AA379" s="99"/>
      <c r="AB379" s="99"/>
    </row>
    <row r="380">
      <c r="A380" s="99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10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  <c r="AB380" s="99"/>
    </row>
    <row r="381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10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  <c r="AA381" s="99"/>
      <c r="AB381" s="99"/>
    </row>
    <row r="382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10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  <c r="AA382" s="99"/>
      <c r="AB382" s="99"/>
    </row>
    <row r="383">
      <c r="A383" s="99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10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  <c r="AA383" s="99"/>
      <c r="AB383" s="99"/>
    </row>
    <row r="384">
      <c r="A384" s="99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10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  <c r="AA384" s="99"/>
      <c r="AB384" s="99"/>
    </row>
    <row r="385">
      <c r="A385" s="99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10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  <c r="AA385" s="99"/>
      <c r="AB385" s="99"/>
    </row>
    <row r="386">
      <c r="A386" s="99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10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</row>
    <row r="387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10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  <c r="AA387" s="99"/>
      <c r="AB387" s="99"/>
    </row>
    <row r="388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10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  <c r="AA388" s="99"/>
      <c r="AB388" s="99"/>
    </row>
    <row r="389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10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99"/>
      <c r="AB389" s="99"/>
    </row>
    <row r="390">
      <c r="A390" s="99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10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</row>
    <row r="391">
      <c r="A391" s="99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10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</row>
    <row r="392">
      <c r="A392" s="99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10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  <c r="AA392" s="99"/>
      <c r="AB392" s="99"/>
    </row>
    <row r="393">
      <c r="A393" s="99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10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</row>
    <row r="394">
      <c r="A394" s="99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10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</row>
    <row r="395">
      <c r="A395" s="99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10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</row>
    <row r="396">
      <c r="A396" s="99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10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  <c r="AA396" s="99"/>
      <c r="AB396" s="99"/>
    </row>
    <row r="397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10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  <c r="AA397" s="99"/>
      <c r="AB397" s="99"/>
    </row>
    <row r="398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10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</row>
    <row r="399">
      <c r="A399" s="99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10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</row>
    <row r="400">
      <c r="A400" s="99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10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  <c r="AA400" s="99"/>
      <c r="AB400" s="99"/>
    </row>
    <row r="401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10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</row>
    <row r="402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10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</row>
    <row r="403">
      <c r="A403" s="99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10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  <c r="AA403" s="99"/>
      <c r="AB403" s="99"/>
    </row>
    <row r="404">
      <c r="A404" s="99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10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  <c r="AA404" s="99"/>
      <c r="AB404" s="99"/>
    </row>
    <row r="405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10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  <c r="AA405" s="99"/>
      <c r="AB405" s="99"/>
    </row>
    <row r="406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10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</row>
    <row r="407">
      <c r="A407" s="99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10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</row>
    <row r="408">
      <c r="A408" s="99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10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99"/>
      <c r="AB408" s="99"/>
    </row>
    <row r="409">
      <c r="A409" s="99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10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</row>
    <row r="410">
      <c r="A410" s="99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10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</row>
    <row r="411">
      <c r="A411" s="99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10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  <c r="AA411" s="99"/>
      <c r="AB411" s="99"/>
    </row>
    <row r="412">
      <c r="A412" s="99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10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</row>
    <row r="413">
      <c r="A413" s="99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10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</row>
    <row r="414">
      <c r="A414" s="99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10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</row>
    <row r="415">
      <c r="A415" s="99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10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</row>
    <row r="416">
      <c r="A416" s="99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10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</row>
    <row r="417">
      <c r="A417" s="99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10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</row>
    <row r="418">
      <c r="A418" s="99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10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  <c r="AB418" s="99"/>
    </row>
    <row r="419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10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  <c r="AB419" s="99"/>
    </row>
    <row r="420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10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  <c r="AB420" s="99"/>
    </row>
    <row r="421">
      <c r="A421" s="99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10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</row>
    <row r="422">
      <c r="A422" s="99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10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</row>
    <row r="423">
      <c r="A423" s="99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10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</row>
    <row r="424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10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  <c r="AA424" s="99"/>
      <c r="AB424" s="99"/>
    </row>
    <row r="425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10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</row>
    <row r="426">
      <c r="A426" s="99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10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</row>
    <row r="427">
      <c r="A427" s="99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10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</row>
    <row r="428">
      <c r="A428" s="99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10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  <c r="AB428" s="99"/>
    </row>
    <row r="429">
      <c r="A429" s="99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10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</row>
    <row r="430">
      <c r="A430" s="99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10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</row>
    <row r="431">
      <c r="A431" s="99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10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  <c r="AA431" s="99"/>
      <c r="AB431" s="99"/>
    </row>
    <row r="432">
      <c r="A432" s="99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10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  <c r="AA432" s="99"/>
      <c r="AB432" s="99"/>
    </row>
    <row r="433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10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  <c r="AA433" s="99"/>
      <c r="AB433" s="99"/>
    </row>
    <row r="434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10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  <c r="AA434" s="99"/>
      <c r="AB434" s="99"/>
    </row>
    <row r="435">
      <c r="A435" s="99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10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  <c r="AA435" s="99"/>
      <c r="AB435" s="99"/>
    </row>
    <row r="436">
      <c r="A436" s="99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10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  <c r="AA436" s="99"/>
      <c r="AB436" s="99"/>
    </row>
    <row r="437">
      <c r="A437" s="99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10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  <c r="AA437" s="99"/>
      <c r="AB437" s="99"/>
    </row>
    <row r="438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10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  <c r="AA438" s="99"/>
      <c r="AB438" s="99"/>
    </row>
    <row r="439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10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  <c r="AA439" s="99"/>
      <c r="AB439" s="99"/>
    </row>
    <row r="440">
      <c r="A440" s="99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10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  <c r="AA440" s="99"/>
      <c r="AB440" s="99"/>
    </row>
    <row r="441">
      <c r="A441" s="99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10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  <c r="AA441" s="99"/>
      <c r="AB441" s="99"/>
    </row>
    <row r="442">
      <c r="A442" s="99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10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  <c r="AA442" s="99"/>
      <c r="AB442" s="99"/>
    </row>
    <row r="443">
      <c r="A443" s="99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10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  <c r="AA443" s="99"/>
      <c r="AB443" s="99"/>
    </row>
    <row r="444">
      <c r="A444" s="99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10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  <c r="AA444" s="99"/>
      <c r="AB444" s="99"/>
    </row>
    <row r="445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10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  <c r="AA445" s="99"/>
      <c r="AB445" s="99"/>
    </row>
    <row r="446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10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  <c r="AA446" s="99"/>
      <c r="AB446" s="99"/>
    </row>
    <row r="447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10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  <c r="AA447" s="99"/>
      <c r="AB447" s="99"/>
    </row>
    <row r="448">
      <c r="A448" s="99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10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  <c r="AA448" s="99"/>
      <c r="AB448" s="99"/>
    </row>
    <row r="449">
      <c r="A449" s="99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10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  <c r="AA449" s="99"/>
      <c r="AB449" s="99"/>
    </row>
    <row r="450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10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  <c r="AB450" s="99"/>
    </row>
    <row r="451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10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  <c r="AA451" s="99"/>
      <c r="AB451" s="99"/>
    </row>
    <row r="452">
      <c r="A452" s="99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10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  <c r="AA452" s="99"/>
      <c r="AB452" s="99"/>
    </row>
    <row r="453">
      <c r="A453" s="99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10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  <c r="AA453" s="99"/>
      <c r="AB453" s="99"/>
    </row>
    <row r="454">
      <c r="A454" s="99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10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  <c r="AA454" s="99"/>
      <c r="AB454" s="99"/>
    </row>
    <row r="455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10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  <c r="AA455" s="99"/>
      <c r="AB455" s="99"/>
    </row>
    <row r="456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10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  <c r="AA456" s="99"/>
      <c r="AB456" s="99"/>
    </row>
    <row r="457">
      <c r="A457" s="99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10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  <c r="AA457" s="99"/>
      <c r="AB457" s="99"/>
    </row>
    <row r="458">
      <c r="A458" s="99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10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  <c r="AA458" s="99"/>
      <c r="AB458" s="99"/>
    </row>
    <row r="459">
      <c r="A459" s="99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10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</row>
    <row r="460">
      <c r="A460" s="99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10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99"/>
      <c r="AB460" s="99"/>
    </row>
    <row r="461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10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  <c r="AA461" s="99"/>
      <c r="AB461" s="99"/>
    </row>
    <row r="462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10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  <c r="AA462" s="99"/>
      <c r="AB462" s="99"/>
    </row>
    <row r="463">
      <c r="A463" s="99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10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  <c r="AA463" s="99"/>
      <c r="AB463" s="99"/>
    </row>
    <row r="464">
      <c r="A464" s="99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10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  <c r="AA464" s="99"/>
      <c r="AB464" s="99"/>
    </row>
    <row r="465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10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  <c r="AA465" s="99"/>
      <c r="AB465" s="99"/>
    </row>
    <row r="466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10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  <c r="AA466" s="99"/>
      <c r="AB466" s="99"/>
    </row>
    <row r="467">
      <c r="A467" s="99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10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  <c r="AA467" s="99"/>
      <c r="AB467" s="99"/>
    </row>
    <row r="468">
      <c r="A468" s="99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10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  <c r="AA468" s="99"/>
      <c r="AB468" s="99"/>
    </row>
    <row r="469">
      <c r="A469" s="99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10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  <c r="AA469" s="99"/>
      <c r="AB469" s="99"/>
    </row>
    <row r="470">
      <c r="A470" s="99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10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  <c r="AB470" s="99"/>
    </row>
    <row r="471">
      <c r="A471" s="99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10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  <c r="AA471" s="99"/>
      <c r="AB471" s="99"/>
    </row>
    <row r="472">
      <c r="A472" s="99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L472" s="10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  <c r="AA472" s="99"/>
      <c r="AB472" s="99"/>
    </row>
    <row r="473">
      <c r="A473" s="99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L473" s="10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  <c r="AA473" s="99"/>
      <c r="AB473" s="99"/>
    </row>
    <row r="474">
      <c r="A474" s="99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10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  <c r="AA474" s="99"/>
      <c r="AB474" s="99"/>
    </row>
    <row r="475">
      <c r="A475" s="99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10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  <c r="AA475" s="99"/>
      <c r="AB475" s="99"/>
    </row>
    <row r="476">
      <c r="A476" s="99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10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  <c r="AA476" s="99"/>
      <c r="AB476" s="99"/>
    </row>
    <row r="477">
      <c r="A477" s="99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L477" s="10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  <c r="AA477" s="99"/>
      <c r="AB477" s="99"/>
    </row>
    <row r="478">
      <c r="A478" s="99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L478" s="10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  <c r="AA478" s="99"/>
      <c r="AB478" s="99"/>
    </row>
    <row r="479">
      <c r="A479" s="99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L479" s="10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  <c r="AA479" s="99"/>
      <c r="AB479" s="99"/>
    </row>
    <row r="480">
      <c r="A480" s="99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L480" s="10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  <c r="AA480" s="99"/>
      <c r="AB480" s="99"/>
    </row>
    <row r="481">
      <c r="A481" s="99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L481" s="10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99"/>
      <c r="AB481" s="99"/>
    </row>
    <row r="482">
      <c r="A482" s="99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L482" s="10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  <c r="AA482" s="99"/>
      <c r="AB482" s="99"/>
    </row>
    <row r="483">
      <c r="A483" s="99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L483" s="10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  <c r="AA483" s="99"/>
      <c r="AB483" s="99"/>
    </row>
    <row r="484">
      <c r="A484" s="99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L484" s="10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  <c r="AA484" s="99"/>
      <c r="AB484" s="99"/>
    </row>
    <row r="485">
      <c r="A485" s="99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L485" s="10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  <c r="AA485" s="99"/>
      <c r="AB485" s="99"/>
    </row>
    <row r="486">
      <c r="A486" s="99"/>
      <c r="B486" s="99"/>
      <c r="C486" s="99"/>
      <c r="D486" s="99"/>
      <c r="E486" s="99"/>
      <c r="F486" s="99"/>
      <c r="G486" s="99"/>
      <c r="H486" s="99"/>
      <c r="I486" s="99"/>
      <c r="J486" s="99"/>
      <c r="K486" s="99"/>
      <c r="L486" s="10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  <c r="AA486" s="99"/>
      <c r="AB486" s="99"/>
    </row>
    <row r="487">
      <c r="A487" s="99"/>
      <c r="B487" s="99"/>
      <c r="C487" s="99"/>
      <c r="D487" s="99"/>
      <c r="E487" s="99"/>
      <c r="F487" s="99"/>
      <c r="G487" s="99"/>
      <c r="H487" s="99"/>
      <c r="I487" s="99"/>
      <c r="J487" s="99"/>
      <c r="K487" s="99"/>
      <c r="L487" s="10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  <c r="AA487" s="99"/>
      <c r="AB487" s="99"/>
    </row>
    <row r="488">
      <c r="A488" s="99"/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L488" s="10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  <c r="AA488" s="99"/>
      <c r="AB488" s="99"/>
    </row>
    <row r="489">
      <c r="A489" s="99"/>
      <c r="B489" s="99"/>
      <c r="C489" s="99"/>
      <c r="D489" s="99"/>
      <c r="E489" s="99"/>
      <c r="F489" s="99"/>
      <c r="G489" s="99"/>
      <c r="H489" s="99"/>
      <c r="I489" s="99"/>
      <c r="J489" s="99"/>
      <c r="K489" s="99"/>
      <c r="L489" s="10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  <c r="AA489" s="99"/>
      <c r="AB489" s="99"/>
    </row>
    <row r="490">
      <c r="A490" s="99"/>
      <c r="B490" s="99"/>
      <c r="C490" s="99"/>
      <c r="D490" s="99"/>
      <c r="E490" s="99"/>
      <c r="F490" s="99"/>
      <c r="G490" s="99"/>
      <c r="H490" s="99"/>
      <c r="I490" s="99"/>
      <c r="J490" s="99"/>
      <c r="K490" s="99"/>
      <c r="L490" s="10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  <c r="AA490" s="99"/>
      <c r="AB490" s="99"/>
    </row>
    <row r="491">
      <c r="A491" s="99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10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  <c r="AA491" s="99"/>
      <c r="AB491" s="99"/>
    </row>
    <row r="492">
      <c r="A492" s="99"/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10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  <c r="AB492" s="99"/>
    </row>
    <row r="493">
      <c r="A493" s="99"/>
      <c r="B493" s="99"/>
      <c r="C493" s="99"/>
      <c r="D493" s="99"/>
      <c r="E493" s="99"/>
      <c r="F493" s="99"/>
      <c r="G493" s="99"/>
      <c r="H493" s="99"/>
      <c r="I493" s="99"/>
      <c r="J493" s="99"/>
      <c r="K493" s="99"/>
      <c r="L493" s="10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  <c r="AA493" s="99"/>
      <c r="AB493" s="99"/>
    </row>
    <row r="494">
      <c r="A494" s="99"/>
      <c r="B494" s="99"/>
      <c r="C494" s="99"/>
      <c r="D494" s="99"/>
      <c r="E494" s="99"/>
      <c r="F494" s="99"/>
      <c r="G494" s="99"/>
      <c r="H494" s="99"/>
      <c r="I494" s="99"/>
      <c r="J494" s="99"/>
      <c r="K494" s="99"/>
      <c r="L494" s="10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  <c r="AA494" s="99"/>
      <c r="AB494" s="99"/>
    </row>
    <row r="495">
      <c r="A495" s="99"/>
      <c r="B495" s="99"/>
      <c r="C495" s="99"/>
      <c r="D495" s="99"/>
      <c r="E495" s="99"/>
      <c r="F495" s="99"/>
      <c r="G495" s="99"/>
      <c r="H495" s="99"/>
      <c r="I495" s="99"/>
      <c r="J495" s="99"/>
      <c r="K495" s="99"/>
      <c r="L495" s="10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  <c r="AA495" s="99"/>
      <c r="AB495" s="99"/>
    </row>
    <row r="496">
      <c r="A496" s="99"/>
      <c r="B496" s="99"/>
      <c r="C496" s="99"/>
      <c r="D496" s="99"/>
      <c r="E496" s="99"/>
      <c r="F496" s="99"/>
      <c r="G496" s="99"/>
      <c r="H496" s="99"/>
      <c r="I496" s="99"/>
      <c r="J496" s="99"/>
      <c r="K496" s="99"/>
      <c r="L496" s="10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  <c r="AA496" s="99"/>
      <c r="AB496" s="99"/>
    </row>
    <row r="497">
      <c r="A497" s="99"/>
      <c r="B497" s="99"/>
      <c r="C497" s="99"/>
      <c r="D497" s="99"/>
      <c r="E497" s="99"/>
      <c r="F497" s="99"/>
      <c r="G497" s="99"/>
      <c r="H497" s="99"/>
      <c r="I497" s="99"/>
      <c r="J497" s="99"/>
      <c r="K497" s="99"/>
      <c r="L497" s="10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  <c r="AA497" s="99"/>
      <c r="AB497" s="99"/>
    </row>
    <row r="498">
      <c r="A498" s="99"/>
      <c r="B498" s="99"/>
      <c r="C498" s="99"/>
      <c r="D498" s="99"/>
      <c r="E498" s="99"/>
      <c r="F498" s="99"/>
      <c r="G498" s="99"/>
      <c r="H498" s="99"/>
      <c r="I498" s="99"/>
      <c r="J498" s="99"/>
      <c r="K498" s="99"/>
      <c r="L498" s="10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  <c r="AA498" s="99"/>
      <c r="AB498" s="99"/>
    </row>
    <row r="499">
      <c r="A499" s="99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10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  <c r="AA499" s="99"/>
      <c r="AB499" s="99"/>
    </row>
    <row r="500">
      <c r="A500" s="99"/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10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  <c r="AA500" s="99"/>
      <c r="AB500" s="99"/>
    </row>
    <row r="501">
      <c r="A501" s="99"/>
      <c r="B501" s="99"/>
      <c r="C501" s="99"/>
      <c r="D501" s="99"/>
      <c r="E501" s="99"/>
      <c r="F501" s="99"/>
      <c r="G501" s="99"/>
      <c r="H501" s="99"/>
      <c r="I501" s="99"/>
      <c r="J501" s="99"/>
      <c r="K501" s="99"/>
      <c r="L501" s="10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  <c r="AA501" s="99"/>
      <c r="AB501" s="99"/>
    </row>
    <row r="502">
      <c r="A502" s="99"/>
      <c r="B502" s="99"/>
      <c r="C502" s="99"/>
      <c r="D502" s="99"/>
      <c r="E502" s="99"/>
      <c r="F502" s="99"/>
      <c r="G502" s="99"/>
      <c r="H502" s="99"/>
      <c r="I502" s="99"/>
      <c r="J502" s="99"/>
      <c r="K502" s="99"/>
      <c r="L502" s="10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  <c r="AA502" s="99"/>
      <c r="AB502" s="99"/>
    </row>
    <row r="503">
      <c r="A503" s="99"/>
      <c r="B503" s="99"/>
      <c r="C503" s="99"/>
      <c r="D503" s="99"/>
      <c r="E503" s="99"/>
      <c r="F503" s="99"/>
      <c r="G503" s="99"/>
      <c r="H503" s="99"/>
      <c r="I503" s="99"/>
      <c r="J503" s="99"/>
      <c r="K503" s="99"/>
      <c r="L503" s="10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  <c r="AA503" s="99"/>
      <c r="AB503" s="99"/>
    </row>
    <row r="504">
      <c r="A504" s="99"/>
      <c r="B504" s="99"/>
      <c r="C504" s="99"/>
      <c r="D504" s="99"/>
      <c r="E504" s="99"/>
      <c r="F504" s="99"/>
      <c r="G504" s="99"/>
      <c r="H504" s="99"/>
      <c r="I504" s="99"/>
      <c r="J504" s="99"/>
      <c r="K504" s="99"/>
      <c r="L504" s="10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  <c r="AA504" s="99"/>
      <c r="AB504" s="99"/>
    </row>
    <row r="505">
      <c r="A505" s="99"/>
      <c r="B505" s="99"/>
      <c r="C505" s="99"/>
      <c r="D505" s="99"/>
      <c r="E505" s="99"/>
      <c r="F505" s="99"/>
      <c r="G505" s="99"/>
      <c r="H505" s="99"/>
      <c r="I505" s="99"/>
      <c r="J505" s="99"/>
      <c r="K505" s="99"/>
      <c r="L505" s="10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  <c r="AA505" s="99"/>
      <c r="AB505" s="99"/>
    </row>
    <row r="506">
      <c r="A506" s="99"/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L506" s="10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  <c r="AA506" s="99"/>
      <c r="AB506" s="99"/>
    </row>
    <row r="507">
      <c r="A507" s="99"/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L507" s="10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  <c r="AA507" s="99"/>
      <c r="AB507" s="99"/>
    </row>
    <row r="508">
      <c r="A508" s="99"/>
      <c r="B508" s="99"/>
      <c r="C508" s="99"/>
      <c r="D508" s="99"/>
      <c r="E508" s="99"/>
      <c r="F508" s="99"/>
      <c r="G508" s="99"/>
      <c r="H508" s="99"/>
      <c r="I508" s="99"/>
      <c r="J508" s="99"/>
      <c r="K508" s="99"/>
      <c r="L508" s="10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  <c r="AA508" s="99"/>
      <c r="AB508" s="99"/>
    </row>
    <row r="509">
      <c r="A509" s="99"/>
      <c r="B509" s="99"/>
      <c r="C509" s="99"/>
      <c r="D509" s="99"/>
      <c r="E509" s="99"/>
      <c r="F509" s="99"/>
      <c r="G509" s="99"/>
      <c r="H509" s="99"/>
      <c r="I509" s="99"/>
      <c r="J509" s="99"/>
      <c r="K509" s="99"/>
      <c r="L509" s="10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  <c r="AA509" s="99"/>
      <c r="AB509" s="99"/>
    </row>
    <row r="510">
      <c r="A510" s="99"/>
      <c r="B510" s="99"/>
      <c r="C510" s="99"/>
      <c r="D510" s="99"/>
      <c r="E510" s="99"/>
      <c r="F510" s="99"/>
      <c r="G510" s="99"/>
      <c r="H510" s="99"/>
      <c r="I510" s="99"/>
      <c r="J510" s="99"/>
      <c r="K510" s="99"/>
      <c r="L510" s="10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99"/>
      <c r="AB510" s="99"/>
    </row>
    <row r="511">
      <c r="A511" s="99"/>
      <c r="B511" s="99"/>
      <c r="C511" s="99"/>
      <c r="D511" s="99"/>
      <c r="E511" s="99"/>
      <c r="F511" s="99"/>
      <c r="G511" s="99"/>
      <c r="H511" s="99"/>
      <c r="I511" s="99"/>
      <c r="J511" s="99"/>
      <c r="K511" s="99"/>
      <c r="L511" s="10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99"/>
      <c r="AB511" s="99"/>
    </row>
    <row r="512">
      <c r="A512" s="99"/>
      <c r="B512" s="99"/>
      <c r="C512" s="99"/>
      <c r="D512" s="99"/>
      <c r="E512" s="99"/>
      <c r="F512" s="99"/>
      <c r="G512" s="99"/>
      <c r="H512" s="99"/>
      <c r="I512" s="99"/>
      <c r="J512" s="99"/>
      <c r="K512" s="99"/>
      <c r="L512" s="10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  <c r="AA512" s="99"/>
      <c r="AB512" s="99"/>
    </row>
    <row r="513">
      <c r="A513" s="99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10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  <c r="AA513" s="99"/>
      <c r="AB513" s="99"/>
    </row>
    <row r="514">
      <c r="A514" s="99"/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10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  <c r="AA514" s="99"/>
      <c r="AB514" s="99"/>
    </row>
    <row r="515">
      <c r="A515" s="99"/>
      <c r="B515" s="99"/>
      <c r="C515" s="99"/>
      <c r="D515" s="99"/>
      <c r="E515" s="99"/>
      <c r="F515" s="99"/>
      <c r="G515" s="99"/>
      <c r="H515" s="99"/>
      <c r="I515" s="99"/>
      <c r="J515" s="99"/>
      <c r="K515" s="99"/>
      <c r="L515" s="10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  <c r="AA515" s="99"/>
      <c r="AB515" s="99"/>
    </row>
    <row r="516">
      <c r="A516" s="99"/>
      <c r="B516" s="99"/>
      <c r="C516" s="99"/>
      <c r="D516" s="99"/>
      <c r="E516" s="99"/>
      <c r="F516" s="99"/>
      <c r="G516" s="99"/>
      <c r="H516" s="99"/>
      <c r="I516" s="99"/>
      <c r="J516" s="99"/>
      <c r="K516" s="99"/>
      <c r="L516" s="10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  <c r="AA516" s="99"/>
      <c r="AB516" s="99"/>
    </row>
    <row r="517">
      <c r="A517" s="99"/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L517" s="10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  <c r="AA517" s="99"/>
      <c r="AB517" s="99"/>
    </row>
    <row r="518">
      <c r="A518" s="99"/>
      <c r="B518" s="99"/>
      <c r="C518" s="99"/>
      <c r="D518" s="99"/>
      <c r="E518" s="99"/>
      <c r="F518" s="99"/>
      <c r="G518" s="99"/>
      <c r="H518" s="99"/>
      <c r="I518" s="99"/>
      <c r="J518" s="99"/>
      <c r="K518" s="99"/>
      <c r="L518" s="10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  <c r="AA518" s="99"/>
      <c r="AB518" s="99"/>
    </row>
    <row r="519">
      <c r="A519" s="99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10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  <c r="AA519" s="99"/>
      <c r="AB519" s="99"/>
    </row>
    <row r="520">
      <c r="A520" s="99"/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10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  <c r="AA520" s="99"/>
      <c r="AB520" s="99"/>
    </row>
    <row r="521">
      <c r="A521" s="99"/>
      <c r="B521" s="99"/>
      <c r="C521" s="99"/>
      <c r="D521" s="99"/>
      <c r="E521" s="99"/>
      <c r="F521" s="99"/>
      <c r="G521" s="99"/>
      <c r="H521" s="99"/>
      <c r="I521" s="99"/>
      <c r="J521" s="99"/>
      <c r="K521" s="99"/>
      <c r="L521" s="10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  <c r="AA521" s="99"/>
      <c r="AB521" s="99"/>
    </row>
    <row r="522">
      <c r="A522" s="99"/>
      <c r="B522" s="99"/>
      <c r="C522" s="99"/>
      <c r="D522" s="99"/>
      <c r="E522" s="99"/>
      <c r="F522" s="99"/>
      <c r="G522" s="99"/>
      <c r="H522" s="99"/>
      <c r="I522" s="99"/>
      <c r="J522" s="99"/>
      <c r="K522" s="99"/>
      <c r="L522" s="10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  <c r="AA522" s="99"/>
      <c r="AB522" s="99"/>
    </row>
    <row r="523">
      <c r="A523" s="99"/>
      <c r="B523" s="99"/>
      <c r="C523" s="99"/>
      <c r="D523" s="99"/>
      <c r="E523" s="99"/>
      <c r="F523" s="99"/>
      <c r="G523" s="99"/>
      <c r="H523" s="99"/>
      <c r="I523" s="99"/>
      <c r="J523" s="99"/>
      <c r="K523" s="99"/>
      <c r="L523" s="10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  <c r="AA523" s="99"/>
      <c r="AB523" s="99"/>
    </row>
    <row r="524">
      <c r="A524" s="99"/>
      <c r="B524" s="99"/>
      <c r="C524" s="99"/>
      <c r="D524" s="99"/>
      <c r="E524" s="99"/>
      <c r="F524" s="99"/>
      <c r="G524" s="99"/>
      <c r="H524" s="99"/>
      <c r="I524" s="99"/>
      <c r="J524" s="99"/>
      <c r="K524" s="99"/>
      <c r="L524" s="10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  <c r="AA524" s="99"/>
      <c r="AB524" s="99"/>
    </row>
    <row r="525">
      <c r="A525" s="99"/>
      <c r="B525" s="99"/>
      <c r="C525" s="99"/>
      <c r="D525" s="99"/>
      <c r="E525" s="99"/>
      <c r="F525" s="99"/>
      <c r="G525" s="99"/>
      <c r="H525" s="99"/>
      <c r="I525" s="99"/>
      <c r="J525" s="99"/>
      <c r="K525" s="99"/>
      <c r="L525" s="10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  <c r="AA525" s="99"/>
      <c r="AB525" s="99"/>
    </row>
    <row r="526">
      <c r="A526" s="99"/>
      <c r="B526" s="99"/>
      <c r="C526" s="99"/>
      <c r="D526" s="99"/>
      <c r="E526" s="99"/>
      <c r="F526" s="99"/>
      <c r="G526" s="99"/>
      <c r="H526" s="99"/>
      <c r="I526" s="99"/>
      <c r="J526" s="99"/>
      <c r="K526" s="99"/>
      <c r="L526" s="10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  <c r="AA526" s="99"/>
      <c r="AB526" s="99"/>
    </row>
    <row r="527">
      <c r="A527" s="99"/>
      <c r="B527" s="99"/>
      <c r="C527" s="99"/>
      <c r="D527" s="99"/>
      <c r="E527" s="99"/>
      <c r="F527" s="99"/>
      <c r="G527" s="99"/>
      <c r="H527" s="99"/>
      <c r="I527" s="99"/>
      <c r="J527" s="99"/>
      <c r="K527" s="99"/>
      <c r="L527" s="10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  <c r="AA527" s="99"/>
      <c r="AB527" s="99"/>
    </row>
    <row r="528">
      <c r="A528" s="99"/>
      <c r="B528" s="99"/>
      <c r="C528" s="99"/>
      <c r="D528" s="99"/>
      <c r="E528" s="99"/>
      <c r="F528" s="99"/>
      <c r="G528" s="99"/>
      <c r="H528" s="99"/>
      <c r="I528" s="99"/>
      <c r="J528" s="99"/>
      <c r="K528" s="99"/>
      <c r="L528" s="10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  <c r="AA528" s="99"/>
      <c r="AB528" s="99"/>
    </row>
    <row r="529">
      <c r="A529" s="99"/>
      <c r="B529" s="99"/>
      <c r="C529" s="99"/>
      <c r="D529" s="99"/>
      <c r="E529" s="99"/>
      <c r="F529" s="99"/>
      <c r="G529" s="99"/>
      <c r="H529" s="99"/>
      <c r="I529" s="99"/>
      <c r="J529" s="99"/>
      <c r="K529" s="99"/>
      <c r="L529" s="10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  <c r="AA529" s="99"/>
      <c r="AB529" s="99"/>
    </row>
    <row r="530">
      <c r="A530" s="99"/>
      <c r="B530" s="99"/>
      <c r="C530" s="99"/>
      <c r="D530" s="99"/>
      <c r="E530" s="99"/>
      <c r="F530" s="99"/>
      <c r="G530" s="99"/>
      <c r="H530" s="99"/>
      <c r="I530" s="99"/>
      <c r="J530" s="99"/>
      <c r="K530" s="99"/>
      <c r="L530" s="10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  <c r="AA530" s="99"/>
      <c r="AB530" s="99"/>
    </row>
    <row r="531">
      <c r="A531" s="99"/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L531" s="10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  <c r="AA531" s="99"/>
      <c r="AB531" s="99"/>
    </row>
    <row r="532">
      <c r="A532" s="99"/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L532" s="10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  <c r="AA532" s="99"/>
      <c r="AB532" s="99"/>
    </row>
    <row r="533">
      <c r="A533" s="99"/>
      <c r="B533" s="99"/>
      <c r="C533" s="99"/>
      <c r="D533" s="99"/>
      <c r="E533" s="99"/>
      <c r="F533" s="99"/>
      <c r="G533" s="99"/>
      <c r="H533" s="99"/>
      <c r="I533" s="99"/>
      <c r="J533" s="99"/>
      <c r="K533" s="99"/>
      <c r="L533" s="10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  <c r="AA533" s="99"/>
      <c r="AB533" s="99"/>
    </row>
    <row r="534">
      <c r="A534" s="99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10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  <c r="AA534" s="99"/>
      <c r="AB534" s="99"/>
    </row>
    <row r="535">
      <c r="A535" s="99"/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L535" s="10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  <c r="AA535" s="99"/>
      <c r="AB535" s="99"/>
    </row>
    <row r="536">
      <c r="A536" s="99"/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L536" s="10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  <c r="AA536" s="99"/>
      <c r="AB536" s="99"/>
    </row>
    <row r="537">
      <c r="A537" s="99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10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  <c r="AA537" s="99"/>
      <c r="AB537" s="99"/>
    </row>
    <row r="538">
      <c r="A538" s="99"/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L538" s="10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  <c r="AA538" s="99"/>
      <c r="AB538" s="99"/>
    </row>
    <row r="539">
      <c r="A539" s="99"/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L539" s="10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  <c r="AA539" s="99"/>
      <c r="AB539" s="99"/>
    </row>
    <row r="540">
      <c r="A540" s="99"/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L540" s="10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  <c r="AA540" s="99"/>
      <c r="AB540" s="99"/>
    </row>
    <row r="541">
      <c r="A541" s="99"/>
      <c r="B541" s="99"/>
      <c r="C541" s="99"/>
      <c r="D541" s="99"/>
      <c r="E541" s="99"/>
      <c r="F541" s="99"/>
      <c r="G541" s="99"/>
      <c r="H541" s="99"/>
      <c r="I541" s="99"/>
      <c r="J541" s="99"/>
      <c r="K541" s="99"/>
      <c r="L541" s="10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  <c r="AA541" s="99"/>
      <c r="AB541" s="99"/>
    </row>
    <row r="542">
      <c r="A542" s="99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10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  <c r="AA542" s="99"/>
      <c r="AB542" s="99"/>
    </row>
    <row r="543">
      <c r="A543" s="99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10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  <c r="AA543" s="99"/>
      <c r="AB543" s="99"/>
    </row>
    <row r="544">
      <c r="A544" s="99"/>
      <c r="B544" s="99"/>
      <c r="C544" s="99"/>
      <c r="D544" s="99"/>
      <c r="E544" s="99"/>
      <c r="F544" s="99"/>
      <c r="G544" s="99"/>
      <c r="H544" s="99"/>
      <c r="I544" s="99"/>
      <c r="J544" s="99"/>
      <c r="K544" s="99"/>
      <c r="L544" s="10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  <c r="AA544" s="99"/>
      <c r="AB544" s="99"/>
    </row>
    <row r="545">
      <c r="A545" s="99"/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L545" s="10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  <c r="AA545" s="99"/>
      <c r="AB545" s="99"/>
    </row>
    <row r="546">
      <c r="A546" s="99"/>
      <c r="B546" s="99"/>
      <c r="C546" s="99"/>
      <c r="D546" s="99"/>
      <c r="E546" s="99"/>
      <c r="F546" s="99"/>
      <c r="G546" s="99"/>
      <c r="H546" s="99"/>
      <c r="I546" s="99"/>
      <c r="J546" s="99"/>
      <c r="K546" s="99"/>
      <c r="L546" s="10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  <c r="AA546" s="99"/>
      <c r="AB546" s="99"/>
    </row>
    <row r="547">
      <c r="A547" s="99"/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L547" s="10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  <c r="AA547" s="99"/>
      <c r="AB547" s="99"/>
    </row>
    <row r="548">
      <c r="A548" s="99"/>
      <c r="B548" s="99"/>
      <c r="C548" s="99"/>
      <c r="D548" s="99"/>
      <c r="E548" s="99"/>
      <c r="F548" s="99"/>
      <c r="G548" s="99"/>
      <c r="H548" s="99"/>
      <c r="I548" s="99"/>
      <c r="J548" s="99"/>
      <c r="K548" s="99"/>
      <c r="L548" s="10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  <c r="AA548" s="99"/>
      <c r="AB548" s="99"/>
    </row>
    <row r="549">
      <c r="A549" s="99"/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L549" s="10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  <c r="AA549" s="99"/>
      <c r="AB549" s="99"/>
    </row>
    <row r="550">
      <c r="A550" s="99"/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L550" s="10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  <c r="AA550" s="99"/>
      <c r="AB550" s="99"/>
    </row>
    <row r="551">
      <c r="A551" s="99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L551" s="10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  <c r="AA551" s="99"/>
      <c r="AB551" s="99"/>
    </row>
    <row r="552">
      <c r="A552" s="99"/>
      <c r="B552" s="99"/>
      <c r="C552" s="99"/>
      <c r="D552" s="99"/>
      <c r="E552" s="99"/>
      <c r="F552" s="99"/>
      <c r="G552" s="99"/>
      <c r="H552" s="99"/>
      <c r="I552" s="99"/>
      <c r="J552" s="99"/>
      <c r="K552" s="99"/>
      <c r="L552" s="10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  <c r="AA552" s="99"/>
      <c r="AB552" s="99"/>
    </row>
    <row r="553">
      <c r="A553" s="99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10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  <c r="AA553" s="99"/>
      <c r="AB553" s="99"/>
    </row>
    <row r="554">
      <c r="A554" s="99"/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10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  <c r="AB554" s="99"/>
    </row>
    <row r="555">
      <c r="A555" s="99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10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  <c r="AA555" s="99"/>
      <c r="AB555" s="99"/>
    </row>
    <row r="556">
      <c r="A556" s="99"/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L556" s="10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  <c r="AB556" s="99"/>
    </row>
    <row r="557">
      <c r="A557" s="99"/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L557" s="10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  <c r="AB557" s="99"/>
    </row>
    <row r="558">
      <c r="A558" s="99"/>
      <c r="B558" s="99"/>
      <c r="C558" s="99"/>
      <c r="D558" s="99"/>
      <c r="E558" s="99"/>
      <c r="F558" s="99"/>
      <c r="G558" s="99"/>
      <c r="H558" s="99"/>
      <c r="I558" s="99"/>
      <c r="J558" s="99"/>
      <c r="K558" s="99"/>
      <c r="L558" s="10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  <c r="AA558" s="99"/>
      <c r="AB558" s="99"/>
    </row>
    <row r="559">
      <c r="A559" s="99"/>
      <c r="B559" s="99"/>
      <c r="C559" s="99"/>
      <c r="D559" s="99"/>
      <c r="E559" s="99"/>
      <c r="F559" s="99"/>
      <c r="G559" s="99"/>
      <c r="H559" s="99"/>
      <c r="I559" s="99"/>
      <c r="J559" s="99"/>
      <c r="K559" s="99"/>
      <c r="L559" s="10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  <c r="AB559" s="99"/>
    </row>
    <row r="560">
      <c r="A560" s="99"/>
      <c r="B560" s="99"/>
      <c r="C560" s="99"/>
      <c r="D560" s="99"/>
      <c r="E560" s="99"/>
      <c r="F560" s="99"/>
      <c r="G560" s="99"/>
      <c r="H560" s="99"/>
      <c r="I560" s="99"/>
      <c r="J560" s="99"/>
      <c r="K560" s="99"/>
      <c r="L560" s="10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  <c r="AB560" s="99"/>
    </row>
    <row r="561">
      <c r="A561" s="99"/>
      <c r="B561" s="99"/>
      <c r="C561" s="99"/>
      <c r="D561" s="99"/>
      <c r="E561" s="99"/>
      <c r="F561" s="99"/>
      <c r="G561" s="99"/>
      <c r="H561" s="99"/>
      <c r="I561" s="99"/>
      <c r="J561" s="99"/>
      <c r="K561" s="99"/>
      <c r="L561" s="10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  <c r="AA561" s="99"/>
      <c r="AB561" s="99"/>
    </row>
    <row r="562">
      <c r="A562" s="99"/>
      <c r="B562" s="99"/>
      <c r="C562" s="99"/>
      <c r="D562" s="99"/>
      <c r="E562" s="99"/>
      <c r="F562" s="99"/>
      <c r="G562" s="99"/>
      <c r="H562" s="99"/>
      <c r="I562" s="99"/>
      <c r="J562" s="99"/>
      <c r="K562" s="99"/>
      <c r="L562" s="10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  <c r="AA562" s="99"/>
      <c r="AB562" s="99"/>
    </row>
    <row r="563">
      <c r="A563" s="99"/>
      <c r="B563" s="99"/>
      <c r="C563" s="99"/>
      <c r="D563" s="99"/>
      <c r="E563" s="99"/>
      <c r="F563" s="99"/>
      <c r="G563" s="99"/>
      <c r="H563" s="99"/>
      <c r="I563" s="99"/>
      <c r="J563" s="99"/>
      <c r="K563" s="99"/>
      <c r="L563" s="10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  <c r="AB563" s="99"/>
    </row>
    <row r="564">
      <c r="A564" s="99"/>
      <c r="B564" s="99"/>
      <c r="C564" s="99"/>
      <c r="D564" s="99"/>
      <c r="E564" s="99"/>
      <c r="F564" s="99"/>
      <c r="G564" s="99"/>
      <c r="H564" s="99"/>
      <c r="I564" s="99"/>
      <c r="J564" s="99"/>
      <c r="K564" s="99"/>
      <c r="L564" s="10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  <c r="AB564" s="99"/>
    </row>
    <row r="565">
      <c r="A565" s="99"/>
      <c r="B565" s="99"/>
      <c r="C565" s="99"/>
      <c r="D565" s="99"/>
      <c r="E565" s="99"/>
      <c r="F565" s="99"/>
      <c r="G565" s="99"/>
      <c r="H565" s="99"/>
      <c r="I565" s="99"/>
      <c r="J565" s="99"/>
      <c r="K565" s="99"/>
      <c r="L565" s="10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  <c r="AA565" s="99"/>
      <c r="AB565" s="99"/>
    </row>
    <row r="566">
      <c r="A566" s="99"/>
      <c r="B566" s="99"/>
      <c r="C566" s="99"/>
      <c r="D566" s="99"/>
      <c r="E566" s="99"/>
      <c r="F566" s="99"/>
      <c r="G566" s="99"/>
      <c r="H566" s="99"/>
      <c r="I566" s="99"/>
      <c r="J566" s="99"/>
      <c r="K566" s="99"/>
      <c r="L566" s="10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  <c r="AB566" s="99"/>
    </row>
    <row r="567">
      <c r="A567" s="99"/>
      <c r="B567" s="99"/>
      <c r="C567" s="99"/>
      <c r="D567" s="99"/>
      <c r="E567" s="99"/>
      <c r="F567" s="99"/>
      <c r="G567" s="99"/>
      <c r="H567" s="99"/>
      <c r="I567" s="99"/>
      <c r="J567" s="99"/>
      <c r="K567" s="99"/>
      <c r="L567" s="10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  <c r="AA567" s="99"/>
      <c r="AB567" s="99"/>
    </row>
    <row r="568">
      <c r="A568" s="99"/>
      <c r="B568" s="99"/>
      <c r="C568" s="99"/>
      <c r="D568" s="99"/>
      <c r="E568" s="99"/>
      <c r="F568" s="99"/>
      <c r="G568" s="99"/>
      <c r="H568" s="99"/>
      <c r="I568" s="99"/>
      <c r="J568" s="99"/>
      <c r="K568" s="99"/>
      <c r="L568" s="10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  <c r="AA568" s="99"/>
      <c r="AB568" s="99"/>
    </row>
    <row r="569">
      <c r="A569" s="99"/>
      <c r="B569" s="99"/>
      <c r="C569" s="99"/>
      <c r="D569" s="99"/>
      <c r="E569" s="99"/>
      <c r="F569" s="99"/>
      <c r="G569" s="99"/>
      <c r="H569" s="99"/>
      <c r="I569" s="99"/>
      <c r="J569" s="99"/>
      <c r="K569" s="99"/>
      <c r="L569" s="10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  <c r="AA569" s="99"/>
      <c r="AB569" s="99"/>
    </row>
    <row r="570">
      <c r="A570" s="99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10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  <c r="AB570" s="99"/>
    </row>
    <row r="571">
      <c r="A571" s="99"/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10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  <c r="AA571" s="99"/>
      <c r="AB571" s="99"/>
    </row>
    <row r="572">
      <c r="A572" s="99"/>
      <c r="B572" s="99"/>
      <c r="C572" s="99"/>
      <c r="D572" s="99"/>
      <c r="E572" s="99"/>
      <c r="F572" s="99"/>
      <c r="G572" s="99"/>
      <c r="H572" s="99"/>
      <c r="I572" s="99"/>
      <c r="J572" s="99"/>
      <c r="K572" s="99"/>
      <c r="L572" s="10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  <c r="AB572" s="99"/>
    </row>
    <row r="573">
      <c r="A573" s="99"/>
      <c r="B573" s="99"/>
      <c r="C573" s="99"/>
      <c r="D573" s="99"/>
      <c r="E573" s="99"/>
      <c r="F573" s="99"/>
      <c r="G573" s="99"/>
      <c r="H573" s="99"/>
      <c r="I573" s="99"/>
      <c r="J573" s="99"/>
      <c r="K573" s="99"/>
      <c r="L573" s="10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  <c r="AA573" s="99"/>
      <c r="AB573" s="99"/>
    </row>
    <row r="574">
      <c r="A574" s="99"/>
      <c r="B574" s="99"/>
      <c r="C574" s="99"/>
      <c r="D574" s="99"/>
      <c r="E574" s="99"/>
      <c r="F574" s="99"/>
      <c r="G574" s="99"/>
      <c r="H574" s="99"/>
      <c r="I574" s="99"/>
      <c r="J574" s="99"/>
      <c r="K574" s="99"/>
      <c r="L574" s="10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  <c r="AB574" s="99"/>
    </row>
    <row r="575">
      <c r="A575" s="99"/>
      <c r="B575" s="99"/>
      <c r="C575" s="99"/>
      <c r="D575" s="99"/>
      <c r="E575" s="99"/>
      <c r="F575" s="99"/>
      <c r="G575" s="99"/>
      <c r="H575" s="99"/>
      <c r="I575" s="99"/>
      <c r="J575" s="99"/>
      <c r="K575" s="99"/>
      <c r="L575" s="10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  <c r="AB575" s="99"/>
    </row>
    <row r="576">
      <c r="A576" s="99"/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L576" s="10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  <c r="AA576" s="99"/>
      <c r="AB576" s="99"/>
    </row>
    <row r="577">
      <c r="A577" s="99"/>
      <c r="B577" s="99"/>
      <c r="C577" s="99"/>
      <c r="D577" s="99"/>
      <c r="E577" s="99"/>
      <c r="F577" s="99"/>
      <c r="G577" s="99"/>
      <c r="H577" s="99"/>
      <c r="I577" s="99"/>
      <c r="J577" s="99"/>
      <c r="K577" s="99"/>
      <c r="L577" s="10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  <c r="AA577" s="99"/>
      <c r="AB577" s="99"/>
    </row>
    <row r="578">
      <c r="A578" s="99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10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  <c r="AA578" s="99"/>
      <c r="AB578" s="99"/>
    </row>
    <row r="579">
      <c r="A579" s="99"/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10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  <c r="AA579" s="99"/>
      <c r="AB579" s="99"/>
    </row>
    <row r="580">
      <c r="A580" s="99"/>
      <c r="B580" s="99"/>
      <c r="C580" s="99"/>
      <c r="D580" s="99"/>
      <c r="E580" s="99"/>
      <c r="F580" s="99"/>
      <c r="G580" s="99"/>
      <c r="H580" s="99"/>
      <c r="I580" s="99"/>
      <c r="J580" s="99"/>
      <c r="K580" s="99"/>
      <c r="L580" s="10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  <c r="AA580" s="99"/>
      <c r="AB580" s="99"/>
    </row>
    <row r="581">
      <c r="A581" s="99"/>
      <c r="B581" s="99"/>
      <c r="C581" s="99"/>
      <c r="D581" s="99"/>
      <c r="E581" s="99"/>
      <c r="F581" s="99"/>
      <c r="G581" s="99"/>
      <c r="H581" s="99"/>
      <c r="I581" s="99"/>
      <c r="J581" s="99"/>
      <c r="K581" s="99"/>
      <c r="L581" s="10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99"/>
      <c r="AB581" s="99"/>
    </row>
    <row r="582">
      <c r="A582" s="99"/>
      <c r="B582" s="99"/>
      <c r="C582" s="99"/>
      <c r="D582" s="99"/>
      <c r="E582" s="99"/>
      <c r="F582" s="99"/>
      <c r="G582" s="99"/>
      <c r="H582" s="99"/>
      <c r="I582" s="99"/>
      <c r="J582" s="99"/>
      <c r="K582" s="99"/>
      <c r="L582" s="10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  <c r="AA582" s="99"/>
      <c r="AB582" s="99"/>
    </row>
    <row r="583">
      <c r="A583" s="99"/>
      <c r="B583" s="99"/>
      <c r="C583" s="99"/>
      <c r="D583" s="99"/>
      <c r="E583" s="99"/>
      <c r="F583" s="99"/>
      <c r="G583" s="99"/>
      <c r="H583" s="99"/>
      <c r="I583" s="99"/>
      <c r="J583" s="99"/>
      <c r="K583" s="99"/>
      <c r="L583" s="10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  <c r="AA583" s="99"/>
      <c r="AB583" s="99"/>
    </row>
    <row r="584">
      <c r="A584" s="99"/>
      <c r="B584" s="99"/>
      <c r="C584" s="99"/>
      <c r="D584" s="99"/>
      <c r="E584" s="99"/>
      <c r="F584" s="99"/>
      <c r="G584" s="99"/>
      <c r="H584" s="99"/>
      <c r="I584" s="99"/>
      <c r="J584" s="99"/>
      <c r="K584" s="99"/>
      <c r="L584" s="10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  <c r="AA584" s="99"/>
      <c r="AB584" s="99"/>
    </row>
    <row r="585">
      <c r="A585" s="99"/>
      <c r="B585" s="99"/>
      <c r="C585" s="99"/>
      <c r="D585" s="99"/>
      <c r="E585" s="99"/>
      <c r="F585" s="99"/>
      <c r="G585" s="99"/>
      <c r="H585" s="99"/>
      <c r="I585" s="99"/>
      <c r="J585" s="99"/>
      <c r="K585" s="99"/>
      <c r="L585" s="10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  <c r="AA585" s="99"/>
      <c r="AB585" s="99"/>
    </row>
    <row r="586">
      <c r="A586" s="99"/>
      <c r="B586" s="99"/>
      <c r="C586" s="99"/>
      <c r="D586" s="99"/>
      <c r="E586" s="99"/>
      <c r="F586" s="99"/>
      <c r="G586" s="99"/>
      <c r="H586" s="99"/>
      <c r="I586" s="99"/>
      <c r="J586" s="99"/>
      <c r="K586" s="99"/>
      <c r="L586" s="10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  <c r="AA586" s="99"/>
      <c r="AB586" s="99"/>
    </row>
    <row r="587">
      <c r="A587" s="99"/>
      <c r="B587" s="99"/>
      <c r="C587" s="99"/>
      <c r="D587" s="99"/>
      <c r="E587" s="99"/>
      <c r="F587" s="99"/>
      <c r="G587" s="99"/>
      <c r="H587" s="99"/>
      <c r="I587" s="99"/>
      <c r="J587" s="99"/>
      <c r="K587" s="99"/>
      <c r="L587" s="10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  <c r="AA587" s="99"/>
      <c r="AB587" s="99"/>
    </row>
    <row r="588">
      <c r="A588" s="99"/>
      <c r="B588" s="99"/>
      <c r="C588" s="99"/>
      <c r="D588" s="99"/>
      <c r="E588" s="99"/>
      <c r="F588" s="99"/>
      <c r="G588" s="99"/>
      <c r="H588" s="99"/>
      <c r="I588" s="99"/>
      <c r="J588" s="99"/>
      <c r="K588" s="99"/>
      <c r="L588" s="10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  <c r="AA588" s="99"/>
      <c r="AB588" s="99"/>
    </row>
    <row r="589">
      <c r="A589" s="99"/>
      <c r="B589" s="99"/>
      <c r="C589" s="99"/>
      <c r="D589" s="99"/>
      <c r="E589" s="99"/>
      <c r="F589" s="99"/>
      <c r="G589" s="99"/>
      <c r="H589" s="99"/>
      <c r="I589" s="99"/>
      <c r="J589" s="99"/>
      <c r="K589" s="99"/>
      <c r="L589" s="10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  <c r="AA589" s="99"/>
      <c r="AB589" s="99"/>
    </row>
    <row r="590">
      <c r="A590" s="99"/>
      <c r="B590" s="99"/>
      <c r="C590" s="99"/>
      <c r="D590" s="99"/>
      <c r="E590" s="99"/>
      <c r="F590" s="99"/>
      <c r="G590" s="99"/>
      <c r="H590" s="99"/>
      <c r="I590" s="99"/>
      <c r="J590" s="99"/>
      <c r="K590" s="99"/>
      <c r="L590" s="10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  <c r="AA590" s="99"/>
      <c r="AB590" s="99"/>
    </row>
    <row r="591">
      <c r="A591" s="99"/>
      <c r="B591" s="99"/>
      <c r="C591" s="99"/>
      <c r="D591" s="99"/>
      <c r="E591" s="99"/>
      <c r="F591" s="99"/>
      <c r="G591" s="99"/>
      <c r="H591" s="99"/>
      <c r="I591" s="99"/>
      <c r="J591" s="99"/>
      <c r="K591" s="99"/>
      <c r="L591" s="10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  <c r="AA591" s="99"/>
      <c r="AB591" s="99"/>
    </row>
    <row r="592">
      <c r="A592" s="99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10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  <c r="AA592" s="99"/>
      <c r="AB592" s="99"/>
    </row>
    <row r="593">
      <c r="A593" s="99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10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  <c r="AA593" s="99"/>
      <c r="AB593" s="99"/>
    </row>
    <row r="594">
      <c r="A594" s="99"/>
      <c r="B594" s="99"/>
      <c r="C594" s="99"/>
      <c r="D594" s="99"/>
      <c r="E594" s="99"/>
      <c r="F594" s="99"/>
      <c r="G594" s="99"/>
      <c r="H594" s="99"/>
      <c r="I594" s="99"/>
      <c r="J594" s="99"/>
      <c r="K594" s="99"/>
      <c r="L594" s="10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  <c r="AA594" s="99"/>
      <c r="AB594" s="99"/>
    </row>
    <row r="595">
      <c r="A595" s="99"/>
      <c r="B595" s="99"/>
      <c r="C595" s="99"/>
      <c r="D595" s="99"/>
      <c r="E595" s="99"/>
      <c r="F595" s="99"/>
      <c r="G595" s="99"/>
      <c r="H595" s="99"/>
      <c r="I595" s="99"/>
      <c r="J595" s="99"/>
      <c r="K595" s="99"/>
      <c r="L595" s="10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  <c r="AA595" s="99"/>
      <c r="AB595" s="99"/>
    </row>
    <row r="596">
      <c r="A596" s="99"/>
      <c r="B596" s="99"/>
      <c r="C596" s="99"/>
      <c r="D596" s="99"/>
      <c r="E596" s="99"/>
      <c r="F596" s="99"/>
      <c r="G596" s="99"/>
      <c r="H596" s="99"/>
      <c r="I596" s="99"/>
      <c r="J596" s="99"/>
      <c r="K596" s="99"/>
      <c r="L596" s="10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  <c r="AA596" s="99"/>
      <c r="AB596" s="99"/>
    </row>
    <row r="597">
      <c r="A597" s="99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L597" s="10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  <c r="AA597" s="99"/>
      <c r="AB597" s="99"/>
    </row>
    <row r="598">
      <c r="A598" s="99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10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  <c r="AA598" s="99"/>
      <c r="AB598" s="99"/>
    </row>
    <row r="599">
      <c r="A599" s="99"/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10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  <c r="AA599" s="99"/>
      <c r="AB599" s="99"/>
    </row>
    <row r="600">
      <c r="A600" s="99"/>
      <c r="B600" s="99"/>
      <c r="C600" s="99"/>
      <c r="D600" s="99"/>
      <c r="E600" s="99"/>
      <c r="F600" s="99"/>
      <c r="G600" s="99"/>
      <c r="H600" s="99"/>
      <c r="I600" s="99"/>
      <c r="J600" s="99"/>
      <c r="K600" s="99"/>
      <c r="L600" s="10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  <c r="AA600" s="99"/>
      <c r="AB600" s="99"/>
    </row>
    <row r="601">
      <c r="A601" s="99"/>
      <c r="B601" s="99"/>
      <c r="C601" s="99"/>
      <c r="D601" s="99"/>
      <c r="E601" s="99"/>
      <c r="F601" s="99"/>
      <c r="G601" s="99"/>
      <c r="H601" s="99"/>
      <c r="I601" s="99"/>
      <c r="J601" s="99"/>
      <c r="K601" s="99"/>
      <c r="L601" s="10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  <c r="AA601" s="99"/>
      <c r="AB601" s="99"/>
    </row>
    <row r="602">
      <c r="A602" s="99"/>
      <c r="B602" s="99"/>
      <c r="C602" s="99"/>
      <c r="D602" s="99"/>
      <c r="E602" s="99"/>
      <c r="F602" s="99"/>
      <c r="G602" s="99"/>
      <c r="H602" s="99"/>
      <c r="I602" s="99"/>
      <c r="J602" s="99"/>
      <c r="K602" s="99"/>
      <c r="L602" s="10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  <c r="AA602" s="99"/>
      <c r="AB602" s="99"/>
    </row>
    <row r="603">
      <c r="A603" s="99"/>
      <c r="B603" s="99"/>
      <c r="C603" s="99"/>
      <c r="D603" s="99"/>
      <c r="E603" s="99"/>
      <c r="F603" s="99"/>
      <c r="G603" s="99"/>
      <c r="H603" s="99"/>
      <c r="I603" s="99"/>
      <c r="J603" s="99"/>
      <c r="K603" s="99"/>
      <c r="L603" s="10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  <c r="AA603" s="99"/>
      <c r="AB603" s="99"/>
    </row>
    <row r="604">
      <c r="A604" s="99"/>
      <c r="B604" s="99"/>
      <c r="C604" s="99"/>
      <c r="D604" s="99"/>
      <c r="E604" s="99"/>
      <c r="F604" s="99"/>
      <c r="G604" s="99"/>
      <c r="H604" s="99"/>
      <c r="I604" s="99"/>
      <c r="J604" s="99"/>
      <c r="K604" s="99"/>
      <c r="L604" s="10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  <c r="AA604" s="99"/>
      <c r="AB604" s="99"/>
    </row>
    <row r="605">
      <c r="A605" s="99"/>
      <c r="B605" s="99"/>
      <c r="C605" s="99"/>
      <c r="D605" s="99"/>
      <c r="E605" s="99"/>
      <c r="F605" s="99"/>
      <c r="G605" s="99"/>
      <c r="H605" s="99"/>
      <c r="I605" s="99"/>
      <c r="J605" s="99"/>
      <c r="K605" s="99"/>
      <c r="L605" s="10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  <c r="AA605" s="99"/>
      <c r="AB605" s="99"/>
    </row>
    <row r="606">
      <c r="A606" s="99"/>
      <c r="B606" s="99"/>
      <c r="C606" s="99"/>
      <c r="D606" s="99"/>
      <c r="E606" s="99"/>
      <c r="F606" s="99"/>
      <c r="G606" s="99"/>
      <c r="H606" s="99"/>
      <c r="I606" s="99"/>
      <c r="J606" s="99"/>
      <c r="K606" s="99"/>
      <c r="L606" s="10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  <c r="AA606" s="99"/>
      <c r="AB606" s="99"/>
    </row>
    <row r="607">
      <c r="A607" s="99"/>
      <c r="B607" s="99"/>
      <c r="C607" s="99"/>
      <c r="D607" s="99"/>
      <c r="E607" s="99"/>
      <c r="F607" s="99"/>
      <c r="G607" s="99"/>
      <c r="H607" s="99"/>
      <c r="I607" s="99"/>
      <c r="J607" s="99"/>
      <c r="K607" s="99"/>
      <c r="L607" s="10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  <c r="AA607" s="99"/>
      <c r="AB607" s="99"/>
    </row>
    <row r="608">
      <c r="A608" s="99"/>
      <c r="B608" s="99"/>
      <c r="C608" s="99"/>
      <c r="D608" s="99"/>
      <c r="E608" s="99"/>
      <c r="F608" s="99"/>
      <c r="G608" s="99"/>
      <c r="H608" s="99"/>
      <c r="I608" s="99"/>
      <c r="J608" s="99"/>
      <c r="K608" s="99"/>
      <c r="L608" s="10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  <c r="AA608" s="99"/>
      <c r="AB608" s="99"/>
    </row>
    <row r="609">
      <c r="A609" s="99"/>
      <c r="B609" s="99"/>
      <c r="C609" s="99"/>
      <c r="D609" s="99"/>
      <c r="E609" s="99"/>
      <c r="F609" s="99"/>
      <c r="G609" s="99"/>
      <c r="H609" s="99"/>
      <c r="I609" s="99"/>
      <c r="J609" s="99"/>
      <c r="K609" s="99"/>
      <c r="L609" s="10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  <c r="AA609" s="99"/>
      <c r="AB609" s="99"/>
    </row>
    <row r="610">
      <c r="A610" s="99"/>
      <c r="B610" s="99"/>
      <c r="C610" s="99"/>
      <c r="D610" s="99"/>
      <c r="E610" s="99"/>
      <c r="F610" s="99"/>
      <c r="G610" s="99"/>
      <c r="H610" s="99"/>
      <c r="I610" s="99"/>
      <c r="J610" s="99"/>
      <c r="K610" s="99"/>
      <c r="L610" s="10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  <c r="AA610" s="99"/>
      <c r="AB610" s="99"/>
    </row>
    <row r="611">
      <c r="A611" s="99"/>
      <c r="B611" s="99"/>
      <c r="C611" s="99"/>
      <c r="D611" s="99"/>
      <c r="E611" s="99"/>
      <c r="F611" s="99"/>
      <c r="G611" s="99"/>
      <c r="H611" s="99"/>
      <c r="I611" s="99"/>
      <c r="J611" s="99"/>
      <c r="K611" s="99"/>
      <c r="L611" s="10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  <c r="AA611" s="99"/>
      <c r="AB611" s="99"/>
    </row>
    <row r="612">
      <c r="A612" s="99"/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L612" s="10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  <c r="AA612" s="99"/>
      <c r="AB612" s="99"/>
    </row>
    <row r="613">
      <c r="A613" s="99"/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L613" s="10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  <c r="AA613" s="99"/>
      <c r="AB613" s="99"/>
    </row>
    <row r="614">
      <c r="A614" s="99"/>
      <c r="B614" s="99"/>
      <c r="C614" s="99"/>
      <c r="D614" s="99"/>
      <c r="E614" s="99"/>
      <c r="F614" s="99"/>
      <c r="G614" s="99"/>
      <c r="H614" s="99"/>
      <c r="I614" s="99"/>
      <c r="J614" s="99"/>
      <c r="K614" s="99"/>
      <c r="L614" s="10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  <c r="AA614" s="99"/>
      <c r="AB614" s="99"/>
    </row>
    <row r="615">
      <c r="A615" s="99"/>
      <c r="B615" s="99"/>
      <c r="C615" s="99"/>
      <c r="D615" s="99"/>
      <c r="E615" s="99"/>
      <c r="F615" s="99"/>
      <c r="G615" s="99"/>
      <c r="H615" s="99"/>
      <c r="I615" s="99"/>
      <c r="J615" s="99"/>
      <c r="K615" s="99"/>
      <c r="L615" s="10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  <c r="AA615" s="99"/>
      <c r="AB615" s="99"/>
    </row>
    <row r="616">
      <c r="A616" s="99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10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  <c r="AA616" s="99"/>
      <c r="AB616" s="99"/>
    </row>
    <row r="617">
      <c r="A617" s="99"/>
      <c r="B617" s="99"/>
      <c r="C617" s="99"/>
      <c r="D617" s="99"/>
      <c r="E617" s="99"/>
      <c r="F617" s="99"/>
      <c r="G617" s="99"/>
      <c r="H617" s="99"/>
      <c r="I617" s="99"/>
      <c r="J617" s="99"/>
      <c r="K617" s="99"/>
      <c r="L617" s="10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  <c r="AA617" s="99"/>
      <c r="AB617" s="99"/>
    </row>
    <row r="618">
      <c r="A618" s="99"/>
      <c r="B618" s="99"/>
      <c r="C618" s="99"/>
      <c r="D618" s="99"/>
      <c r="E618" s="99"/>
      <c r="F618" s="99"/>
      <c r="G618" s="99"/>
      <c r="H618" s="99"/>
      <c r="I618" s="99"/>
      <c r="J618" s="99"/>
      <c r="K618" s="99"/>
      <c r="L618" s="10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  <c r="AA618" s="99"/>
      <c r="AB618" s="99"/>
    </row>
    <row r="619">
      <c r="A619" s="99"/>
      <c r="B619" s="99"/>
      <c r="C619" s="99"/>
      <c r="D619" s="99"/>
      <c r="E619" s="99"/>
      <c r="F619" s="99"/>
      <c r="G619" s="99"/>
      <c r="H619" s="99"/>
      <c r="I619" s="99"/>
      <c r="J619" s="99"/>
      <c r="K619" s="99"/>
      <c r="L619" s="10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  <c r="AA619" s="99"/>
      <c r="AB619" s="99"/>
    </row>
    <row r="620">
      <c r="A620" s="99"/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L620" s="10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  <c r="AA620" s="99"/>
      <c r="AB620" s="99"/>
    </row>
    <row r="621">
      <c r="A621" s="99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10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  <c r="AA621" s="99"/>
      <c r="AB621" s="99"/>
    </row>
    <row r="622">
      <c r="A622" s="99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10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  <c r="AA622" s="99"/>
      <c r="AB622" s="99"/>
    </row>
    <row r="623">
      <c r="A623" s="99"/>
      <c r="B623" s="99"/>
      <c r="C623" s="99"/>
      <c r="D623" s="99"/>
      <c r="E623" s="99"/>
      <c r="F623" s="99"/>
      <c r="G623" s="99"/>
      <c r="H623" s="99"/>
      <c r="I623" s="99"/>
      <c r="J623" s="99"/>
      <c r="K623" s="99"/>
      <c r="L623" s="10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  <c r="AA623" s="99"/>
      <c r="AB623" s="99"/>
    </row>
    <row r="624">
      <c r="A624" s="99"/>
      <c r="B624" s="99"/>
      <c r="C624" s="99"/>
      <c r="D624" s="99"/>
      <c r="E624" s="99"/>
      <c r="F624" s="99"/>
      <c r="G624" s="99"/>
      <c r="H624" s="99"/>
      <c r="I624" s="99"/>
      <c r="J624" s="99"/>
      <c r="K624" s="99"/>
      <c r="L624" s="10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  <c r="AA624" s="99"/>
      <c r="AB624" s="99"/>
    </row>
    <row r="625">
      <c r="A625" s="99"/>
      <c r="B625" s="99"/>
      <c r="C625" s="99"/>
      <c r="D625" s="99"/>
      <c r="E625" s="99"/>
      <c r="F625" s="99"/>
      <c r="G625" s="99"/>
      <c r="H625" s="99"/>
      <c r="I625" s="99"/>
      <c r="J625" s="99"/>
      <c r="K625" s="99"/>
      <c r="L625" s="10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  <c r="AA625" s="99"/>
      <c r="AB625" s="99"/>
    </row>
    <row r="626">
      <c r="A626" s="99"/>
      <c r="B626" s="99"/>
      <c r="C626" s="99"/>
      <c r="D626" s="99"/>
      <c r="E626" s="99"/>
      <c r="F626" s="99"/>
      <c r="G626" s="99"/>
      <c r="H626" s="99"/>
      <c r="I626" s="99"/>
      <c r="J626" s="99"/>
      <c r="K626" s="99"/>
      <c r="L626" s="10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  <c r="AA626" s="99"/>
      <c r="AB626" s="99"/>
    </row>
    <row r="627">
      <c r="A627" s="99"/>
      <c r="B627" s="99"/>
      <c r="C627" s="99"/>
      <c r="D627" s="99"/>
      <c r="E627" s="99"/>
      <c r="F627" s="99"/>
      <c r="G627" s="99"/>
      <c r="H627" s="99"/>
      <c r="I627" s="99"/>
      <c r="J627" s="99"/>
      <c r="K627" s="99"/>
      <c r="L627" s="10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  <c r="AA627" s="99"/>
      <c r="AB627" s="99"/>
    </row>
    <row r="628">
      <c r="A628" s="99"/>
      <c r="B628" s="99"/>
      <c r="C628" s="99"/>
      <c r="D628" s="99"/>
      <c r="E628" s="99"/>
      <c r="F628" s="99"/>
      <c r="G628" s="99"/>
      <c r="H628" s="99"/>
      <c r="I628" s="99"/>
      <c r="J628" s="99"/>
      <c r="K628" s="99"/>
      <c r="L628" s="10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  <c r="AA628" s="99"/>
      <c r="AB628" s="99"/>
    </row>
    <row r="629">
      <c r="A629" s="99"/>
      <c r="B629" s="99"/>
      <c r="C629" s="99"/>
      <c r="D629" s="99"/>
      <c r="E629" s="99"/>
      <c r="F629" s="99"/>
      <c r="G629" s="99"/>
      <c r="H629" s="99"/>
      <c r="I629" s="99"/>
      <c r="J629" s="99"/>
      <c r="K629" s="99"/>
      <c r="L629" s="10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  <c r="AA629" s="99"/>
      <c r="AB629" s="99"/>
    </row>
    <row r="630">
      <c r="A630" s="99"/>
      <c r="B630" s="99"/>
      <c r="C630" s="99"/>
      <c r="D630" s="99"/>
      <c r="E630" s="99"/>
      <c r="F630" s="99"/>
      <c r="G630" s="99"/>
      <c r="H630" s="99"/>
      <c r="I630" s="99"/>
      <c r="J630" s="99"/>
      <c r="K630" s="99"/>
      <c r="L630" s="10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  <c r="AA630" s="99"/>
      <c r="AB630" s="99"/>
    </row>
    <row r="631">
      <c r="A631" s="99"/>
      <c r="B631" s="99"/>
      <c r="C631" s="99"/>
      <c r="D631" s="99"/>
      <c r="E631" s="99"/>
      <c r="F631" s="99"/>
      <c r="G631" s="99"/>
      <c r="H631" s="99"/>
      <c r="I631" s="99"/>
      <c r="J631" s="99"/>
      <c r="K631" s="99"/>
      <c r="L631" s="10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  <c r="AA631" s="99"/>
      <c r="AB631" s="99"/>
    </row>
    <row r="632">
      <c r="A632" s="99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10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  <c r="AA632" s="99"/>
      <c r="AB632" s="99"/>
    </row>
    <row r="633">
      <c r="A633" s="99"/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10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  <c r="AA633" s="99"/>
      <c r="AB633" s="99"/>
    </row>
    <row r="634">
      <c r="A634" s="99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10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  <c r="AA634" s="99"/>
      <c r="AB634" s="99"/>
    </row>
    <row r="635">
      <c r="A635" s="99"/>
      <c r="B635" s="99"/>
      <c r="C635" s="99"/>
      <c r="D635" s="99"/>
      <c r="E635" s="99"/>
      <c r="F635" s="99"/>
      <c r="G635" s="99"/>
      <c r="H635" s="99"/>
      <c r="I635" s="99"/>
      <c r="J635" s="99"/>
      <c r="K635" s="99"/>
      <c r="L635" s="10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  <c r="AA635" s="99"/>
      <c r="AB635" s="99"/>
    </row>
    <row r="636">
      <c r="A636" s="99"/>
      <c r="B636" s="99"/>
      <c r="C636" s="99"/>
      <c r="D636" s="99"/>
      <c r="E636" s="99"/>
      <c r="F636" s="99"/>
      <c r="G636" s="99"/>
      <c r="H636" s="99"/>
      <c r="I636" s="99"/>
      <c r="J636" s="99"/>
      <c r="K636" s="99"/>
      <c r="L636" s="10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  <c r="AA636" s="99"/>
      <c r="AB636" s="99"/>
    </row>
    <row r="637">
      <c r="A637" s="99"/>
      <c r="B637" s="99"/>
      <c r="C637" s="99"/>
      <c r="D637" s="99"/>
      <c r="E637" s="99"/>
      <c r="F637" s="99"/>
      <c r="G637" s="99"/>
      <c r="H637" s="99"/>
      <c r="I637" s="99"/>
      <c r="J637" s="99"/>
      <c r="K637" s="99"/>
      <c r="L637" s="10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  <c r="AA637" s="99"/>
      <c r="AB637" s="99"/>
    </row>
    <row r="638">
      <c r="A638" s="99"/>
      <c r="B638" s="99"/>
      <c r="C638" s="99"/>
      <c r="D638" s="99"/>
      <c r="E638" s="99"/>
      <c r="F638" s="99"/>
      <c r="G638" s="99"/>
      <c r="H638" s="99"/>
      <c r="I638" s="99"/>
      <c r="J638" s="99"/>
      <c r="K638" s="99"/>
      <c r="L638" s="10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  <c r="AA638" s="99"/>
      <c r="AB638" s="99"/>
    </row>
    <row r="639">
      <c r="A639" s="99"/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L639" s="10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  <c r="AA639" s="99"/>
      <c r="AB639" s="99"/>
    </row>
    <row r="640">
      <c r="A640" s="99"/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L640" s="10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  <c r="AA640" s="99"/>
      <c r="AB640" s="99"/>
    </row>
    <row r="641">
      <c r="A641" s="99"/>
      <c r="B641" s="99"/>
      <c r="C641" s="99"/>
      <c r="D641" s="99"/>
      <c r="E641" s="99"/>
      <c r="F641" s="99"/>
      <c r="G641" s="99"/>
      <c r="H641" s="99"/>
      <c r="I641" s="99"/>
      <c r="J641" s="99"/>
      <c r="K641" s="99"/>
      <c r="L641" s="10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  <c r="AA641" s="99"/>
      <c r="AB641" s="99"/>
    </row>
    <row r="642">
      <c r="A642" s="99"/>
      <c r="B642" s="99"/>
      <c r="C642" s="99"/>
      <c r="D642" s="99"/>
      <c r="E642" s="99"/>
      <c r="F642" s="99"/>
      <c r="G642" s="99"/>
      <c r="H642" s="99"/>
      <c r="I642" s="99"/>
      <c r="J642" s="99"/>
      <c r="K642" s="99"/>
      <c r="L642" s="10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  <c r="AA642" s="99"/>
      <c r="AB642" s="99"/>
    </row>
    <row r="643">
      <c r="A643" s="99"/>
      <c r="B643" s="99"/>
      <c r="C643" s="99"/>
      <c r="D643" s="99"/>
      <c r="E643" s="99"/>
      <c r="F643" s="99"/>
      <c r="G643" s="99"/>
      <c r="H643" s="99"/>
      <c r="I643" s="99"/>
      <c r="J643" s="99"/>
      <c r="K643" s="99"/>
      <c r="L643" s="10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  <c r="AA643" s="99"/>
      <c r="AB643" s="99"/>
    </row>
    <row r="644">
      <c r="A644" s="99"/>
      <c r="B644" s="99"/>
      <c r="C644" s="99"/>
      <c r="D644" s="99"/>
      <c r="E644" s="99"/>
      <c r="F644" s="99"/>
      <c r="G644" s="99"/>
      <c r="H644" s="99"/>
      <c r="I644" s="99"/>
      <c r="J644" s="99"/>
      <c r="K644" s="99"/>
      <c r="L644" s="10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  <c r="AA644" s="99"/>
      <c r="AB644" s="99"/>
    </row>
    <row r="645">
      <c r="A645" s="99"/>
      <c r="B645" s="99"/>
      <c r="C645" s="99"/>
      <c r="D645" s="99"/>
      <c r="E645" s="99"/>
      <c r="F645" s="99"/>
      <c r="G645" s="99"/>
      <c r="H645" s="99"/>
      <c r="I645" s="99"/>
      <c r="J645" s="99"/>
      <c r="K645" s="99"/>
      <c r="L645" s="10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  <c r="AA645" s="99"/>
      <c r="AB645" s="99"/>
    </row>
    <row r="646">
      <c r="A646" s="99"/>
      <c r="B646" s="99"/>
      <c r="C646" s="99"/>
      <c r="D646" s="99"/>
      <c r="E646" s="99"/>
      <c r="F646" s="99"/>
      <c r="G646" s="99"/>
      <c r="H646" s="99"/>
      <c r="I646" s="99"/>
      <c r="J646" s="99"/>
      <c r="K646" s="99"/>
      <c r="L646" s="10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  <c r="AA646" s="99"/>
      <c r="AB646" s="99"/>
    </row>
    <row r="647">
      <c r="A647" s="99"/>
      <c r="B647" s="99"/>
      <c r="C647" s="99"/>
      <c r="D647" s="99"/>
      <c r="E647" s="99"/>
      <c r="F647" s="99"/>
      <c r="G647" s="99"/>
      <c r="H647" s="99"/>
      <c r="I647" s="99"/>
      <c r="J647" s="99"/>
      <c r="K647" s="99"/>
      <c r="L647" s="10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  <c r="AA647" s="99"/>
      <c r="AB647" s="99"/>
    </row>
    <row r="648">
      <c r="A648" s="99"/>
      <c r="B648" s="99"/>
      <c r="C648" s="99"/>
      <c r="D648" s="99"/>
      <c r="E648" s="99"/>
      <c r="F648" s="99"/>
      <c r="G648" s="99"/>
      <c r="H648" s="99"/>
      <c r="I648" s="99"/>
      <c r="J648" s="99"/>
      <c r="K648" s="99"/>
      <c r="L648" s="10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  <c r="AA648" s="99"/>
      <c r="AB648" s="99"/>
    </row>
    <row r="649">
      <c r="A649" s="99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10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  <c r="AA649" s="99"/>
      <c r="AB649" s="99"/>
    </row>
    <row r="650">
      <c r="A650" s="99"/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10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  <c r="AA650" s="99"/>
      <c r="AB650" s="99"/>
    </row>
    <row r="651">
      <c r="A651" s="99"/>
      <c r="B651" s="99"/>
      <c r="C651" s="99"/>
      <c r="D651" s="99"/>
      <c r="E651" s="99"/>
      <c r="F651" s="99"/>
      <c r="G651" s="99"/>
      <c r="H651" s="99"/>
      <c r="I651" s="99"/>
      <c r="J651" s="99"/>
      <c r="K651" s="99"/>
      <c r="L651" s="10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  <c r="AA651" s="99"/>
      <c r="AB651" s="99"/>
    </row>
    <row r="652">
      <c r="A652" s="99"/>
      <c r="B652" s="99"/>
      <c r="C652" s="99"/>
      <c r="D652" s="99"/>
      <c r="E652" s="99"/>
      <c r="F652" s="99"/>
      <c r="G652" s="99"/>
      <c r="H652" s="99"/>
      <c r="I652" s="99"/>
      <c r="J652" s="99"/>
      <c r="K652" s="99"/>
      <c r="L652" s="10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  <c r="AA652" s="99"/>
      <c r="AB652" s="99"/>
    </row>
    <row r="653">
      <c r="A653" s="99"/>
      <c r="B653" s="99"/>
      <c r="C653" s="99"/>
      <c r="D653" s="99"/>
      <c r="E653" s="99"/>
      <c r="F653" s="99"/>
      <c r="G653" s="99"/>
      <c r="H653" s="99"/>
      <c r="I653" s="99"/>
      <c r="J653" s="99"/>
      <c r="K653" s="99"/>
      <c r="L653" s="10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  <c r="AA653" s="99"/>
      <c r="AB653" s="99"/>
    </row>
    <row r="654">
      <c r="A654" s="99"/>
      <c r="B654" s="99"/>
      <c r="C654" s="99"/>
      <c r="D654" s="99"/>
      <c r="E654" s="99"/>
      <c r="F654" s="99"/>
      <c r="G654" s="99"/>
      <c r="H654" s="99"/>
      <c r="I654" s="99"/>
      <c r="J654" s="99"/>
      <c r="K654" s="99"/>
      <c r="L654" s="10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  <c r="AA654" s="99"/>
      <c r="AB654" s="99"/>
    </row>
    <row r="655">
      <c r="A655" s="99"/>
      <c r="B655" s="99"/>
      <c r="C655" s="99"/>
      <c r="D655" s="99"/>
      <c r="E655" s="99"/>
      <c r="F655" s="99"/>
      <c r="G655" s="99"/>
      <c r="H655" s="99"/>
      <c r="I655" s="99"/>
      <c r="J655" s="99"/>
      <c r="K655" s="99"/>
      <c r="L655" s="10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  <c r="AA655" s="99"/>
      <c r="AB655" s="99"/>
    </row>
    <row r="656">
      <c r="A656" s="99"/>
      <c r="B656" s="99"/>
      <c r="C656" s="99"/>
      <c r="D656" s="99"/>
      <c r="E656" s="99"/>
      <c r="F656" s="99"/>
      <c r="G656" s="99"/>
      <c r="H656" s="99"/>
      <c r="I656" s="99"/>
      <c r="J656" s="99"/>
      <c r="K656" s="99"/>
      <c r="L656" s="10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  <c r="AA656" s="99"/>
      <c r="AB656" s="99"/>
    </row>
    <row r="657">
      <c r="A657" s="99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10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  <c r="AA657" s="99"/>
      <c r="AB657" s="99"/>
    </row>
    <row r="658">
      <c r="A658" s="99"/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10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  <c r="AA658" s="99"/>
      <c r="AB658" s="99"/>
    </row>
    <row r="659">
      <c r="A659" s="99"/>
      <c r="B659" s="99"/>
      <c r="C659" s="99"/>
      <c r="D659" s="99"/>
      <c r="E659" s="99"/>
      <c r="F659" s="99"/>
      <c r="G659" s="99"/>
      <c r="H659" s="99"/>
      <c r="I659" s="99"/>
      <c r="J659" s="99"/>
      <c r="K659" s="99"/>
      <c r="L659" s="10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  <c r="AA659" s="99"/>
      <c r="AB659" s="99"/>
    </row>
    <row r="660">
      <c r="A660" s="99"/>
      <c r="B660" s="99"/>
      <c r="C660" s="99"/>
      <c r="D660" s="99"/>
      <c r="E660" s="99"/>
      <c r="F660" s="99"/>
      <c r="G660" s="99"/>
      <c r="H660" s="99"/>
      <c r="I660" s="99"/>
      <c r="J660" s="99"/>
      <c r="K660" s="99"/>
      <c r="L660" s="10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  <c r="AA660" s="99"/>
      <c r="AB660" s="99"/>
    </row>
    <row r="661">
      <c r="A661" s="99"/>
      <c r="B661" s="99"/>
      <c r="C661" s="99"/>
      <c r="D661" s="99"/>
      <c r="E661" s="99"/>
      <c r="F661" s="99"/>
      <c r="G661" s="99"/>
      <c r="H661" s="99"/>
      <c r="I661" s="99"/>
      <c r="J661" s="99"/>
      <c r="K661" s="99"/>
      <c r="L661" s="10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  <c r="AA661" s="99"/>
      <c r="AB661" s="99"/>
    </row>
    <row r="662">
      <c r="A662" s="99"/>
      <c r="B662" s="99"/>
      <c r="C662" s="99"/>
      <c r="D662" s="99"/>
      <c r="E662" s="99"/>
      <c r="F662" s="99"/>
      <c r="G662" s="99"/>
      <c r="H662" s="99"/>
      <c r="I662" s="99"/>
      <c r="J662" s="99"/>
      <c r="K662" s="99"/>
      <c r="L662" s="10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  <c r="AA662" s="99"/>
      <c r="AB662" s="99"/>
    </row>
    <row r="663">
      <c r="A663" s="99"/>
      <c r="B663" s="99"/>
      <c r="C663" s="99"/>
      <c r="D663" s="99"/>
      <c r="E663" s="99"/>
      <c r="F663" s="99"/>
      <c r="G663" s="99"/>
      <c r="H663" s="99"/>
      <c r="I663" s="99"/>
      <c r="J663" s="99"/>
      <c r="K663" s="99"/>
      <c r="L663" s="10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  <c r="AA663" s="99"/>
      <c r="AB663" s="99"/>
    </row>
    <row r="664">
      <c r="A664" s="99"/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L664" s="10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  <c r="AA664" s="99"/>
      <c r="AB664" s="99"/>
    </row>
    <row r="665">
      <c r="A665" s="99"/>
      <c r="B665" s="99"/>
      <c r="C665" s="99"/>
      <c r="D665" s="99"/>
      <c r="E665" s="99"/>
      <c r="F665" s="99"/>
      <c r="G665" s="99"/>
      <c r="H665" s="99"/>
      <c r="I665" s="99"/>
      <c r="J665" s="99"/>
      <c r="K665" s="99"/>
      <c r="L665" s="10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  <c r="AA665" s="99"/>
      <c r="AB665" s="99"/>
    </row>
    <row r="666">
      <c r="A666" s="99"/>
      <c r="B666" s="99"/>
      <c r="C666" s="99"/>
      <c r="D666" s="99"/>
      <c r="E666" s="99"/>
      <c r="F666" s="99"/>
      <c r="G666" s="99"/>
      <c r="H666" s="99"/>
      <c r="I666" s="99"/>
      <c r="J666" s="99"/>
      <c r="K666" s="99"/>
      <c r="L666" s="10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  <c r="AA666" s="99"/>
      <c r="AB666" s="99"/>
    </row>
    <row r="667">
      <c r="A667" s="99"/>
      <c r="B667" s="99"/>
      <c r="C667" s="99"/>
      <c r="D667" s="99"/>
      <c r="E667" s="99"/>
      <c r="F667" s="99"/>
      <c r="G667" s="99"/>
      <c r="H667" s="99"/>
      <c r="I667" s="99"/>
      <c r="J667" s="99"/>
      <c r="K667" s="99"/>
      <c r="L667" s="10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  <c r="AA667" s="99"/>
      <c r="AB667" s="99"/>
    </row>
    <row r="668">
      <c r="A668" s="99"/>
      <c r="B668" s="99"/>
      <c r="C668" s="99"/>
      <c r="D668" s="99"/>
      <c r="E668" s="99"/>
      <c r="F668" s="99"/>
      <c r="G668" s="99"/>
      <c r="H668" s="99"/>
      <c r="I668" s="99"/>
      <c r="J668" s="99"/>
      <c r="K668" s="99"/>
      <c r="L668" s="10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  <c r="AA668" s="99"/>
      <c r="AB668" s="99"/>
    </row>
    <row r="669">
      <c r="A669" s="99"/>
      <c r="B669" s="99"/>
      <c r="C669" s="99"/>
      <c r="D669" s="99"/>
      <c r="E669" s="99"/>
      <c r="F669" s="99"/>
      <c r="G669" s="99"/>
      <c r="H669" s="99"/>
      <c r="I669" s="99"/>
      <c r="J669" s="99"/>
      <c r="K669" s="99"/>
      <c r="L669" s="10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  <c r="AA669" s="99"/>
      <c r="AB669" s="99"/>
    </row>
    <row r="670">
      <c r="A670" s="99"/>
      <c r="B670" s="99"/>
      <c r="C670" s="99"/>
      <c r="D670" s="99"/>
      <c r="E670" s="99"/>
      <c r="F670" s="99"/>
      <c r="G670" s="99"/>
      <c r="H670" s="99"/>
      <c r="I670" s="99"/>
      <c r="J670" s="99"/>
      <c r="K670" s="99"/>
      <c r="L670" s="10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  <c r="AA670" s="99"/>
      <c r="AB670" s="99"/>
    </row>
    <row r="671">
      <c r="A671" s="99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10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  <c r="AA671" s="99"/>
      <c r="AB671" s="99"/>
    </row>
    <row r="672">
      <c r="A672" s="99"/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10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  <c r="AA672" s="99"/>
      <c r="AB672" s="99"/>
    </row>
    <row r="673">
      <c r="A673" s="99"/>
      <c r="B673" s="99"/>
      <c r="C673" s="99"/>
      <c r="D673" s="99"/>
      <c r="E673" s="99"/>
      <c r="F673" s="99"/>
      <c r="G673" s="99"/>
      <c r="H673" s="99"/>
      <c r="I673" s="99"/>
      <c r="J673" s="99"/>
      <c r="K673" s="99"/>
      <c r="L673" s="10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  <c r="AA673" s="99"/>
      <c r="AB673" s="99"/>
    </row>
    <row r="674">
      <c r="A674" s="99"/>
      <c r="B674" s="99"/>
      <c r="C674" s="99"/>
      <c r="D674" s="99"/>
      <c r="E674" s="99"/>
      <c r="F674" s="99"/>
      <c r="G674" s="99"/>
      <c r="H674" s="99"/>
      <c r="I674" s="99"/>
      <c r="J674" s="99"/>
      <c r="K674" s="99"/>
      <c r="L674" s="10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  <c r="AA674" s="99"/>
      <c r="AB674" s="99"/>
    </row>
    <row r="675">
      <c r="A675" s="99"/>
      <c r="B675" s="99"/>
      <c r="C675" s="99"/>
      <c r="D675" s="99"/>
      <c r="E675" s="99"/>
      <c r="F675" s="99"/>
      <c r="G675" s="99"/>
      <c r="H675" s="99"/>
      <c r="I675" s="99"/>
      <c r="J675" s="99"/>
      <c r="K675" s="99"/>
      <c r="L675" s="10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  <c r="AA675" s="99"/>
      <c r="AB675" s="99"/>
    </row>
    <row r="676">
      <c r="A676" s="99"/>
      <c r="B676" s="99"/>
      <c r="C676" s="99"/>
      <c r="D676" s="99"/>
      <c r="E676" s="99"/>
      <c r="F676" s="99"/>
      <c r="G676" s="99"/>
      <c r="H676" s="99"/>
      <c r="I676" s="99"/>
      <c r="J676" s="99"/>
      <c r="K676" s="99"/>
      <c r="L676" s="10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  <c r="AA676" s="99"/>
      <c r="AB676" s="99"/>
    </row>
    <row r="677">
      <c r="A677" s="99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10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  <c r="AA677" s="99"/>
      <c r="AB677" s="99"/>
    </row>
    <row r="678">
      <c r="A678" s="99"/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10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  <c r="AA678" s="99"/>
      <c r="AB678" s="99"/>
    </row>
    <row r="679">
      <c r="A679" s="99"/>
      <c r="B679" s="99"/>
      <c r="C679" s="99"/>
      <c r="D679" s="99"/>
      <c r="E679" s="99"/>
      <c r="F679" s="99"/>
      <c r="G679" s="99"/>
      <c r="H679" s="99"/>
      <c r="I679" s="99"/>
      <c r="J679" s="99"/>
      <c r="K679" s="99"/>
      <c r="L679" s="10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  <c r="AA679" s="99"/>
      <c r="AB679" s="99"/>
    </row>
    <row r="680">
      <c r="A680" s="99"/>
      <c r="B680" s="99"/>
      <c r="C680" s="99"/>
      <c r="D680" s="99"/>
      <c r="E680" s="99"/>
      <c r="F680" s="99"/>
      <c r="G680" s="99"/>
      <c r="H680" s="99"/>
      <c r="I680" s="99"/>
      <c r="J680" s="99"/>
      <c r="K680" s="99"/>
      <c r="L680" s="10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  <c r="AA680" s="99"/>
      <c r="AB680" s="99"/>
    </row>
    <row r="681">
      <c r="A681" s="99"/>
      <c r="B681" s="99"/>
      <c r="C681" s="99"/>
      <c r="D681" s="99"/>
      <c r="E681" s="99"/>
      <c r="F681" s="99"/>
      <c r="G681" s="99"/>
      <c r="H681" s="99"/>
      <c r="I681" s="99"/>
      <c r="J681" s="99"/>
      <c r="K681" s="99"/>
      <c r="L681" s="10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  <c r="AA681" s="99"/>
      <c r="AB681" s="99"/>
    </row>
    <row r="682">
      <c r="A682" s="99"/>
      <c r="B682" s="99"/>
      <c r="C682" s="99"/>
      <c r="D682" s="99"/>
      <c r="E682" s="99"/>
      <c r="F682" s="99"/>
      <c r="G682" s="99"/>
      <c r="H682" s="99"/>
      <c r="I682" s="99"/>
      <c r="J682" s="99"/>
      <c r="K682" s="99"/>
      <c r="L682" s="10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  <c r="AA682" s="99"/>
      <c r="AB682" s="99"/>
    </row>
    <row r="683">
      <c r="A683" s="99"/>
      <c r="B683" s="99"/>
      <c r="C683" s="99"/>
      <c r="D683" s="99"/>
      <c r="E683" s="99"/>
      <c r="F683" s="99"/>
      <c r="G683" s="99"/>
      <c r="H683" s="99"/>
      <c r="I683" s="99"/>
      <c r="J683" s="99"/>
      <c r="K683" s="99"/>
      <c r="L683" s="10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  <c r="AA683" s="99"/>
      <c r="AB683" s="99"/>
    </row>
    <row r="684">
      <c r="A684" s="99"/>
      <c r="B684" s="99"/>
      <c r="C684" s="99"/>
      <c r="D684" s="99"/>
      <c r="E684" s="99"/>
      <c r="F684" s="99"/>
      <c r="G684" s="99"/>
      <c r="H684" s="99"/>
      <c r="I684" s="99"/>
      <c r="J684" s="99"/>
      <c r="K684" s="99"/>
      <c r="L684" s="10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  <c r="AA684" s="99"/>
      <c r="AB684" s="99"/>
    </row>
    <row r="685">
      <c r="A685" s="99"/>
      <c r="B685" s="99"/>
      <c r="C685" s="99"/>
      <c r="D685" s="99"/>
      <c r="E685" s="99"/>
      <c r="F685" s="99"/>
      <c r="G685" s="99"/>
      <c r="H685" s="99"/>
      <c r="I685" s="99"/>
      <c r="J685" s="99"/>
      <c r="K685" s="99"/>
      <c r="L685" s="10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  <c r="AA685" s="99"/>
      <c r="AB685" s="99"/>
    </row>
    <row r="686">
      <c r="A686" s="99"/>
      <c r="B686" s="99"/>
      <c r="C686" s="99"/>
      <c r="D686" s="99"/>
      <c r="E686" s="99"/>
      <c r="F686" s="99"/>
      <c r="G686" s="99"/>
      <c r="H686" s="99"/>
      <c r="I686" s="99"/>
      <c r="J686" s="99"/>
      <c r="K686" s="99"/>
      <c r="L686" s="10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99"/>
      <c r="AB686" s="99"/>
    </row>
    <row r="687">
      <c r="A687" s="99"/>
      <c r="B687" s="99"/>
      <c r="C687" s="99"/>
      <c r="D687" s="99"/>
      <c r="E687" s="99"/>
      <c r="F687" s="99"/>
      <c r="G687" s="99"/>
      <c r="H687" s="99"/>
      <c r="I687" s="99"/>
      <c r="J687" s="99"/>
      <c r="K687" s="99"/>
      <c r="L687" s="10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  <c r="AA687" s="99"/>
      <c r="AB687" s="99"/>
    </row>
    <row r="688">
      <c r="A688" s="99"/>
      <c r="B688" s="99"/>
      <c r="C688" s="99"/>
      <c r="D688" s="99"/>
      <c r="E688" s="99"/>
      <c r="F688" s="99"/>
      <c r="G688" s="99"/>
      <c r="H688" s="99"/>
      <c r="I688" s="99"/>
      <c r="J688" s="99"/>
      <c r="K688" s="99"/>
      <c r="L688" s="10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  <c r="AA688" s="99"/>
      <c r="AB688" s="99"/>
    </row>
    <row r="689">
      <c r="A689" s="99"/>
      <c r="B689" s="99"/>
      <c r="C689" s="99"/>
      <c r="D689" s="99"/>
      <c r="E689" s="99"/>
      <c r="F689" s="99"/>
      <c r="G689" s="99"/>
      <c r="H689" s="99"/>
      <c r="I689" s="99"/>
      <c r="J689" s="99"/>
      <c r="K689" s="99"/>
      <c r="L689" s="10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  <c r="AA689" s="99"/>
      <c r="AB689" s="99"/>
    </row>
    <row r="690">
      <c r="A690" s="99"/>
      <c r="B690" s="99"/>
      <c r="C690" s="99"/>
      <c r="D690" s="99"/>
      <c r="E690" s="99"/>
      <c r="F690" s="99"/>
      <c r="G690" s="99"/>
      <c r="H690" s="99"/>
      <c r="I690" s="99"/>
      <c r="J690" s="99"/>
      <c r="K690" s="99"/>
      <c r="L690" s="10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  <c r="AA690" s="99"/>
      <c r="AB690" s="99"/>
    </row>
    <row r="691">
      <c r="A691" s="99"/>
      <c r="B691" s="99"/>
      <c r="C691" s="99"/>
      <c r="D691" s="99"/>
      <c r="E691" s="99"/>
      <c r="F691" s="99"/>
      <c r="G691" s="99"/>
      <c r="H691" s="99"/>
      <c r="I691" s="99"/>
      <c r="J691" s="99"/>
      <c r="K691" s="99"/>
      <c r="L691" s="10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  <c r="AA691" s="99"/>
      <c r="AB691" s="99"/>
    </row>
    <row r="692">
      <c r="A692" s="99"/>
      <c r="B692" s="99"/>
      <c r="C692" s="99"/>
      <c r="D692" s="99"/>
      <c r="E692" s="99"/>
      <c r="F692" s="99"/>
      <c r="G692" s="99"/>
      <c r="H692" s="99"/>
      <c r="I692" s="99"/>
      <c r="J692" s="99"/>
      <c r="K692" s="99"/>
      <c r="L692" s="10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  <c r="AA692" s="99"/>
      <c r="AB692" s="99"/>
    </row>
    <row r="693">
      <c r="A693" s="99"/>
      <c r="B693" s="99"/>
      <c r="C693" s="99"/>
      <c r="D693" s="99"/>
      <c r="E693" s="99"/>
      <c r="F693" s="99"/>
      <c r="G693" s="99"/>
      <c r="H693" s="99"/>
      <c r="I693" s="99"/>
      <c r="J693" s="99"/>
      <c r="K693" s="99"/>
      <c r="L693" s="10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  <c r="AA693" s="99"/>
      <c r="AB693" s="99"/>
    </row>
    <row r="694">
      <c r="A694" s="99"/>
      <c r="B694" s="99"/>
      <c r="C694" s="99"/>
      <c r="D694" s="99"/>
      <c r="E694" s="99"/>
      <c r="F694" s="99"/>
      <c r="G694" s="99"/>
      <c r="H694" s="99"/>
      <c r="I694" s="99"/>
      <c r="J694" s="99"/>
      <c r="K694" s="99"/>
      <c r="L694" s="10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  <c r="AA694" s="99"/>
      <c r="AB694" s="99"/>
    </row>
    <row r="695">
      <c r="A695" s="99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10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  <c r="AA695" s="99"/>
      <c r="AB695" s="99"/>
    </row>
    <row r="696">
      <c r="A696" s="99"/>
      <c r="B696" s="99"/>
      <c r="C696" s="99"/>
      <c r="D696" s="99"/>
      <c r="E696" s="99"/>
      <c r="F696" s="99"/>
      <c r="G696" s="99"/>
      <c r="H696" s="99"/>
      <c r="I696" s="99"/>
      <c r="J696" s="99"/>
      <c r="K696" s="99"/>
      <c r="L696" s="10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  <c r="AA696" s="99"/>
      <c r="AB696" s="99"/>
    </row>
    <row r="697">
      <c r="A697" s="99"/>
      <c r="B697" s="99"/>
      <c r="C697" s="99"/>
      <c r="D697" s="99"/>
      <c r="E697" s="99"/>
      <c r="F697" s="99"/>
      <c r="G697" s="99"/>
      <c r="H697" s="99"/>
      <c r="I697" s="99"/>
      <c r="J697" s="99"/>
      <c r="K697" s="99"/>
      <c r="L697" s="10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  <c r="AA697" s="99"/>
      <c r="AB697" s="99"/>
    </row>
    <row r="698">
      <c r="A698" s="99"/>
      <c r="B698" s="99"/>
      <c r="C698" s="99"/>
      <c r="D698" s="99"/>
      <c r="E698" s="99"/>
      <c r="F698" s="99"/>
      <c r="G698" s="99"/>
      <c r="H698" s="99"/>
      <c r="I698" s="99"/>
      <c r="J698" s="99"/>
      <c r="K698" s="99"/>
      <c r="L698" s="10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  <c r="AA698" s="99"/>
      <c r="AB698" s="99"/>
    </row>
    <row r="699">
      <c r="A699" s="99"/>
      <c r="B699" s="99"/>
      <c r="C699" s="99"/>
      <c r="D699" s="99"/>
      <c r="E699" s="99"/>
      <c r="F699" s="99"/>
      <c r="G699" s="99"/>
      <c r="H699" s="99"/>
      <c r="I699" s="99"/>
      <c r="J699" s="99"/>
      <c r="K699" s="99"/>
      <c r="L699" s="10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  <c r="AA699" s="99"/>
      <c r="AB699" s="99"/>
    </row>
    <row r="700">
      <c r="A700" s="99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10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  <c r="AA700" s="99"/>
      <c r="AB700" s="99"/>
    </row>
    <row r="701">
      <c r="A701" s="99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10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  <c r="AA701" s="99"/>
      <c r="AB701" s="99"/>
    </row>
    <row r="702">
      <c r="A702" s="99"/>
      <c r="B702" s="99"/>
      <c r="C702" s="99"/>
      <c r="D702" s="99"/>
      <c r="E702" s="99"/>
      <c r="F702" s="99"/>
      <c r="G702" s="99"/>
      <c r="H702" s="99"/>
      <c r="I702" s="99"/>
      <c r="J702" s="99"/>
      <c r="K702" s="99"/>
      <c r="L702" s="10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  <c r="AA702" s="99"/>
      <c r="AB702" s="99"/>
    </row>
    <row r="703">
      <c r="A703" s="99"/>
      <c r="B703" s="99"/>
      <c r="C703" s="99"/>
      <c r="D703" s="99"/>
      <c r="E703" s="99"/>
      <c r="F703" s="99"/>
      <c r="G703" s="99"/>
      <c r="H703" s="99"/>
      <c r="I703" s="99"/>
      <c r="J703" s="99"/>
      <c r="K703" s="99"/>
      <c r="L703" s="10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  <c r="AA703" s="99"/>
      <c r="AB703" s="99"/>
    </row>
    <row r="704">
      <c r="A704" s="99"/>
      <c r="B704" s="99"/>
      <c r="C704" s="99"/>
      <c r="D704" s="99"/>
      <c r="E704" s="99"/>
      <c r="F704" s="99"/>
      <c r="G704" s="99"/>
      <c r="H704" s="99"/>
      <c r="I704" s="99"/>
      <c r="J704" s="99"/>
      <c r="K704" s="99"/>
      <c r="L704" s="10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  <c r="AA704" s="99"/>
      <c r="AB704" s="99"/>
    </row>
    <row r="705">
      <c r="A705" s="99"/>
      <c r="B705" s="99"/>
      <c r="C705" s="99"/>
      <c r="D705" s="99"/>
      <c r="E705" s="99"/>
      <c r="F705" s="99"/>
      <c r="G705" s="99"/>
      <c r="H705" s="99"/>
      <c r="I705" s="99"/>
      <c r="J705" s="99"/>
      <c r="K705" s="99"/>
      <c r="L705" s="10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  <c r="AA705" s="99"/>
      <c r="AB705" s="99"/>
    </row>
    <row r="706">
      <c r="A706" s="99"/>
      <c r="B706" s="99"/>
      <c r="C706" s="99"/>
      <c r="D706" s="99"/>
      <c r="E706" s="99"/>
      <c r="F706" s="99"/>
      <c r="G706" s="99"/>
      <c r="H706" s="99"/>
      <c r="I706" s="99"/>
      <c r="J706" s="99"/>
      <c r="K706" s="99"/>
      <c r="L706" s="10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  <c r="AA706" s="99"/>
      <c r="AB706" s="99"/>
    </row>
    <row r="707">
      <c r="A707" s="99"/>
      <c r="B707" s="99"/>
      <c r="C707" s="99"/>
      <c r="D707" s="99"/>
      <c r="E707" s="99"/>
      <c r="F707" s="99"/>
      <c r="G707" s="99"/>
      <c r="H707" s="99"/>
      <c r="I707" s="99"/>
      <c r="J707" s="99"/>
      <c r="K707" s="99"/>
      <c r="L707" s="10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  <c r="AA707" s="99"/>
      <c r="AB707" s="99"/>
    </row>
    <row r="708">
      <c r="A708" s="99"/>
      <c r="B708" s="99"/>
      <c r="C708" s="99"/>
      <c r="D708" s="99"/>
      <c r="E708" s="99"/>
      <c r="F708" s="99"/>
      <c r="G708" s="99"/>
      <c r="H708" s="99"/>
      <c r="I708" s="99"/>
      <c r="J708" s="99"/>
      <c r="K708" s="99"/>
      <c r="L708" s="10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  <c r="AA708" s="99"/>
      <c r="AB708" s="99"/>
    </row>
    <row r="709">
      <c r="A709" s="99"/>
      <c r="B709" s="99"/>
      <c r="C709" s="99"/>
      <c r="D709" s="99"/>
      <c r="E709" s="99"/>
      <c r="F709" s="99"/>
      <c r="G709" s="99"/>
      <c r="H709" s="99"/>
      <c r="I709" s="99"/>
      <c r="J709" s="99"/>
      <c r="K709" s="99"/>
      <c r="L709" s="10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  <c r="AA709" s="99"/>
      <c r="AB709" s="99"/>
    </row>
    <row r="710">
      <c r="A710" s="99"/>
      <c r="B710" s="99"/>
      <c r="C710" s="99"/>
      <c r="D710" s="99"/>
      <c r="E710" s="99"/>
      <c r="F710" s="99"/>
      <c r="G710" s="99"/>
      <c r="H710" s="99"/>
      <c r="I710" s="99"/>
      <c r="J710" s="99"/>
      <c r="K710" s="99"/>
      <c r="L710" s="10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  <c r="AA710" s="99"/>
      <c r="AB710" s="99"/>
    </row>
    <row r="711">
      <c r="A711" s="99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10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  <c r="AA711" s="99"/>
      <c r="AB711" s="99"/>
    </row>
    <row r="712">
      <c r="A712" s="99"/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10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  <c r="AA712" s="99"/>
      <c r="AB712" s="99"/>
    </row>
    <row r="713">
      <c r="A713" s="99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10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  <c r="AA713" s="99"/>
      <c r="AB713" s="99"/>
    </row>
    <row r="714">
      <c r="A714" s="99"/>
      <c r="B714" s="99"/>
      <c r="C714" s="99"/>
      <c r="D714" s="99"/>
      <c r="E714" s="99"/>
      <c r="F714" s="99"/>
      <c r="G714" s="99"/>
      <c r="H714" s="99"/>
      <c r="I714" s="99"/>
      <c r="J714" s="99"/>
      <c r="K714" s="99"/>
      <c r="L714" s="10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  <c r="AA714" s="99"/>
      <c r="AB714" s="99"/>
    </row>
    <row r="715">
      <c r="A715" s="99"/>
      <c r="B715" s="99"/>
      <c r="C715" s="99"/>
      <c r="D715" s="99"/>
      <c r="E715" s="99"/>
      <c r="F715" s="99"/>
      <c r="G715" s="99"/>
      <c r="H715" s="99"/>
      <c r="I715" s="99"/>
      <c r="J715" s="99"/>
      <c r="K715" s="99"/>
      <c r="L715" s="10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  <c r="AA715" s="99"/>
      <c r="AB715" s="99"/>
    </row>
    <row r="716">
      <c r="A716" s="99"/>
      <c r="B716" s="99"/>
      <c r="C716" s="99"/>
      <c r="D716" s="99"/>
      <c r="E716" s="99"/>
      <c r="F716" s="99"/>
      <c r="G716" s="99"/>
      <c r="H716" s="99"/>
      <c r="I716" s="99"/>
      <c r="J716" s="99"/>
      <c r="K716" s="99"/>
      <c r="L716" s="10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  <c r="AA716" s="99"/>
      <c r="AB716" s="99"/>
    </row>
    <row r="717">
      <c r="A717" s="99"/>
      <c r="B717" s="99"/>
      <c r="C717" s="99"/>
      <c r="D717" s="99"/>
      <c r="E717" s="99"/>
      <c r="F717" s="99"/>
      <c r="G717" s="99"/>
      <c r="H717" s="99"/>
      <c r="I717" s="99"/>
      <c r="J717" s="99"/>
      <c r="K717" s="99"/>
      <c r="L717" s="10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  <c r="AA717" s="99"/>
      <c r="AB717" s="99"/>
    </row>
    <row r="718">
      <c r="A718" s="99"/>
      <c r="B718" s="99"/>
      <c r="C718" s="99"/>
      <c r="D718" s="99"/>
      <c r="E718" s="99"/>
      <c r="F718" s="99"/>
      <c r="G718" s="99"/>
      <c r="H718" s="99"/>
      <c r="I718" s="99"/>
      <c r="J718" s="99"/>
      <c r="K718" s="99"/>
      <c r="L718" s="10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  <c r="AA718" s="99"/>
      <c r="AB718" s="99"/>
    </row>
    <row r="719">
      <c r="A719" s="99"/>
      <c r="B719" s="99"/>
      <c r="C719" s="99"/>
      <c r="D719" s="99"/>
      <c r="E719" s="99"/>
      <c r="F719" s="99"/>
      <c r="G719" s="99"/>
      <c r="H719" s="99"/>
      <c r="I719" s="99"/>
      <c r="J719" s="99"/>
      <c r="K719" s="99"/>
      <c r="L719" s="10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  <c r="AA719" s="99"/>
      <c r="AB719" s="99"/>
    </row>
    <row r="720">
      <c r="A720" s="99"/>
      <c r="B720" s="99"/>
      <c r="C720" s="99"/>
      <c r="D720" s="99"/>
      <c r="E720" s="99"/>
      <c r="F720" s="99"/>
      <c r="G720" s="99"/>
      <c r="H720" s="99"/>
      <c r="I720" s="99"/>
      <c r="J720" s="99"/>
      <c r="K720" s="99"/>
      <c r="L720" s="10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  <c r="AA720" s="99"/>
      <c r="AB720" s="99"/>
    </row>
    <row r="721">
      <c r="A721" s="99"/>
      <c r="B721" s="99"/>
      <c r="C721" s="99"/>
      <c r="D721" s="99"/>
      <c r="E721" s="99"/>
      <c r="F721" s="99"/>
      <c r="G721" s="99"/>
      <c r="H721" s="99"/>
      <c r="I721" s="99"/>
      <c r="J721" s="99"/>
      <c r="K721" s="99"/>
      <c r="L721" s="10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  <c r="AA721" s="99"/>
      <c r="AB721" s="99"/>
    </row>
    <row r="722">
      <c r="A722" s="99"/>
      <c r="B722" s="99"/>
      <c r="C722" s="99"/>
      <c r="D722" s="99"/>
      <c r="E722" s="99"/>
      <c r="F722" s="99"/>
      <c r="G722" s="99"/>
      <c r="H722" s="99"/>
      <c r="I722" s="99"/>
      <c r="J722" s="99"/>
      <c r="K722" s="99"/>
      <c r="L722" s="10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  <c r="AA722" s="99"/>
      <c r="AB722" s="99"/>
    </row>
    <row r="723">
      <c r="A723" s="99"/>
      <c r="B723" s="99"/>
      <c r="C723" s="99"/>
      <c r="D723" s="99"/>
      <c r="E723" s="99"/>
      <c r="F723" s="99"/>
      <c r="G723" s="99"/>
      <c r="H723" s="99"/>
      <c r="I723" s="99"/>
      <c r="J723" s="99"/>
      <c r="K723" s="99"/>
      <c r="L723" s="10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  <c r="AA723" s="99"/>
      <c r="AB723" s="99"/>
    </row>
    <row r="724">
      <c r="A724" s="99"/>
      <c r="B724" s="99"/>
      <c r="C724" s="99"/>
      <c r="D724" s="99"/>
      <c r="E724" s="99"/>
      <c r="F724" s="99"/>
      <c r="G724" s="99"/>
      <c r="H724" s="99"/>
      <c r="I724" s="99"/>
      <c r="J724" s="99"/>
      <c r="K724" s="99"/>
      <c r="L724" s="10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  <c r="AA724" s="99"/>
      <c r="AB724" s="99"/>
    </row>
    <row r="725">
      <c r="A725" s="99"/>
      <c r="B725" s="99"/>
      <c r="C725" s="99"/>
      <c r="D725" s="99"/>
      <c r="E725" s="99"/>
      <c r="F725" s="99"/>
      <c r="G725" s="99"/>
      <c r="H725" s="99"/>
      <c r="I725" s="99"/>
      <c r="J725" s="99"/>
      <c r="K725" s="99"/>
      <c r="L725" s="10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  <c r="AA725" s="99"/>
      <c r="AB725" s="99"/>
    </row>
    <row r="726">
      <c r="A726" s="99"/>
      <c r="B726" s="99"/>
      <c r="C726" s="99"/>
      <c r="D726" s="99"/>
      <c r="E726" s="99"/>
      <c r="F726" s="99"/>
      <c r="G726" s="99"/>
      <c r="H726" s="99"/>
      <c r="I726" s="99"/>
      <c r="J726" s="99"/>
      <c r="K726" s="99"/>
      <c r="L726" s="10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  <c r="AA726" s="99"/>
      <c r="AB726" s="99"/>
    </row>
    <row r="727">
      <c r="A727" s="99"/>
      <c r="B727" s="99"/>
      <c r="C727" s="99"/>
      <c r="D727" s="99"/>
      <c r="E727" s="99"/>
      <c r="F727" s="99"/>
      <c r="G727" s="99"/>
      <c r="H727" s="99"/>
      <c r="I727" s="99"/>
      <c r="J727" s="99"/>
      <c r="K727" s="99"/>
      <c r="L727" s="10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  <c r="AA727" s="99"/>
      <c r="AB727" s="99"/>
    </row>
    <row r="728">
      <c r="A728" s="99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10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  <c r="AA728" s="99"/>
      <c r="AB728" s="99"/>
    </row>
    <row r="729">
      <c r="A729" s="99"/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10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  <c r="AA729" s="99"/>
      <c r="AB729" s="99"/>
    </row>
    <row r="730">
      <c r="A730" s="99"/>
      <c r="B730" s="99"/>
      <c r="C730" s="99"/>
      <c r="D730" s="99"/>
      <c r="E730" s="99"/>
      <c r="F730" s="99"/>
      <c r="G730" s="99"/>
      <c r="H730" s="99"/>
      <c r="I730" s="99"/>
      <c r="J730" s="99"/>
      <c r="K730" s="99"/>
      <c r="L730" s="10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  <c r="AA730" s="99"/>
      <c r="AB730" s="99"/>
    </row>
    <row r="731">
      <c r="A731" s="99"/>
      <c r="B731" s="99"/>
      <c r="C731" s="99"/>
      <c r="D731" s="99"/>
      <c r="E731" s="99"/>
      <c r="F731" s="99"/>
      <c r="G731" s="99"/>
      <c r="H731" s="99"/>
      <c r="I731" s="99"/>
      <c r="J731" s="99"/>
      <c r="K731" s="99"/>
      <c r="L731" s="10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  <c r="AA731" s="99"/>
      <c r="AB731" s="99"/>
    </row>
    <row r="732">
      <c r="A732" s="99"/>
      <c r="B732" s="99"/>
      <c r="C732" s="99"/>
      <c r="D732" s="99"/>
      <c r="E732" s="99"/>
      <c r="F732" s="99"/>
      <c r="G732" s="99"/>
      <c r="H732" s="99"/>
      <c r="I732" s="99"/>
      <c r="J732" s="99"/>
      <c r="K732" s="99"/>
      <c r="L732" s="10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  <c r="AA732" s="99"/>
      <c r="AB732" s="99"/>
    </row>
    <row r="733">
      <c r="A733" s="99"/>
      <c r="B733" s="99"/>
      <c r="C733" s="99"/>
      <c r="D733" s="99"/>
      <c r="E733" s="99"/>
      <c r="F733" s="99"/>
      <c r="G733" s="99"/>
      <c r="H733" s="99"/>
      <c r="I733" s="99"/>
      <c r="J733" s="99"/>
      <c r="K733" s="99"/>
      <c r="L733" s="10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  <c r="AA733" s="99"/>
      <c r="AB733" s="99"/>
    </row>
    <row r="734">
      <c r="A734" s="99"/>
      <c r="B734" s="99"/>
      <c r="C734" s="99"/>
      <c r="D734" s="99"/>
      <c r="E734" s="99"/>
      <c r="F734" s="99"/>
      <c r="G734" s="99"/>
      <c r="H734" s="99"/>
      <c r="I734" s="99"/>
      <c r="J734" s="99"/>
      <c r="K734" s="99"/>
      <c r="L734" s="10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  <c r="AA734" s="99"/>
      <c r="AB734" s="99"/>
    </row>
    <row r="735">
      <c r="A735" s="99"/>
      <c r="B735" s="99"/>
      <c r="C735" s="99"/>
      <c r="D735" s="99"/>
      <c r="E735" s="99"/>
      <c r="F735" s="99"/>
      <c r="G735" s="99"/>
      <c r="H735" s="99"/>
      <c r="I735" s="99"/>
      <c r="J735" s="99"/>
      <c r="K735" s="99"/>
      <c r="L735" s="10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  <c r="AA735" s="99"/>
      <c r="AB735" s="99"/>
    </row>
    <row r="736">
      <c r="A736" s="99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10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  <c r="AA736" s="99"/>
      <c r="AB736" s="99"/>
    </row>
    <row r="737">
      <c r="A737" s="99"/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10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  <c r="AA737" s="99"/>
      <c r="AB737" s="99"/>
    </row>
    <row r="738">
      <c r="A738" s="99"/>
      <c r="B738" s="99"/>
      <c r="C738" s="99"/>
      <c r="D738" s="99"/>
      <c r="E738" s="99"/>
      <c r="F738" s="99"/>
      <c r="G738" s="99"/>
      <c r="H738" s="99"/>
      <c r="I738" s="99"/>
      <c r="J738" s="99"/>
      <c r="K738" s="99"/>
      <c r="L738" s="10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  <c r="AA738" s="99"/>
      <c r="AB738" s="99"/>
    </row>
    <row r="739">
      <c r="A739" s="99"/>
      <c r="B739" s="99"/>
      <c r="C739" s="99"/>
      <c r="D739" s="99"/>
      <c r="E739" s="99"/>
      <c r="F739" s="99"/>
      <c r="G739" s="99"/>
      <c r="H739" s="99"/>
      <c r="I739" s="99"/>
      <c r="J739" s="99"/>
      <c r="K739" s="99"/>
      <c r="L739" s="10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  <c r="AA739" s="99"/>
      <c r="AB739" s="99"/>
    </row>
    <row r="740">
      <c r="A740" s="99"/>
      <c r="B740" s="99"/>
      <c r="C740" s="99"/>
      <c r="D740" s="99"/>
      <c r="E740" s="99"/>
      <c r="F740" s="99"/>
      <c r="G740" s="99"/>
      <c r="H740" s="99"/>
      <c r="I740" s="99"/>
      <c r="J740" s="99"/>
      <c r="K740" s="99"/>
      <c r="L740" s="10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  <c r="AA740" s="99"/>
      <c r="AB740" s="99"/>
    </row>
    <row r="741">
      <c r="A741" s="99"/>
      <c r="B741" s="99"/>
      <c r="C741" s="99"/>
      <c r="D741" s="99"/>
      <c r="E741" s="99"/>
      <c r="F741" s="99"/>
      <c r="G741" s="99"/>
      <c r="H741" s="99"/>
      <c r="I741" s="99"/>
      <c r="J741" s="99"/>
      <c r="K741" s="99"/>
      <c r="L741" s="10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  <c r="AA741" s="99"/>
      <c r="AB741" s="99"/>
    </row>
    <row r="742">
      <c r="A742" s="99"/>
      <c r="B742" s="99"/>
      <c r="C742" s="99"/>
      <c r="D742" s="99"/>
      <c r="E742" s="99"/>
      <c r="F742" s="99"/>
      <c r="G742" s="99"/>
      <c r="H742" s="99"/>
      <c r="I742" s="99"/>
      <c r="J742" s="99"/>
      <c r="K742" s="99"/>
      <c r="L742" s="10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  <c r="AA742" s="99"/>
      <c r="AB742" s="99"/>
    </row>
    <row r="743">
      <c r="A743" s="99"/>
      <c r="B743" s="99"/>
      <c r="C743" s="99"/>
      <c r="D743" s="99"/>
      <c r="E743" s="99"/>
      <c r="F743" s="99"/>
      <c r="G743" s="99"/>
      <c r="H743" s="99"/>
      <c r="I743" s="99"/>
      <c r="J743" s="99"/>
      <c r="K743" s="99"/>
      <c r="L743" s="10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  <c r="AA743" s="99"/>
      <c r="AB743" s="99"/>
    </row>
    <row r="744">
      <c r="A744" s="99"/>
      <c r="B744" s="99"/>
      <c r="C744" s="99"/>
      <c r="D744" s="99"/>
      <c r="E744" s="99"/>
      <c r="F744" s="99"/>
      <c r="G744" s="99"/>
      <c r="H744" s="99"/>
      <c r="I744" s="99"/>
      <c r="J744" s="99"/>
      <c r="K744" s="99"/>
      <c r="L744" s="10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  <c r="AA744" s="99"/>
      <c r="AB744" s="99"/>
    </row>
    <row r="745">
      <c r="A745" s="99"/>
      <c r="B745" s="99"/>
      <c r="C745" s="99"/>
      <c r="D745" s="99"/>
      <c r="E745" s="99"/>
      <c r="F745" s="99"/>
      <c r="G745" s="99"/>
      <c r="H745" s="99"/>
      <c r="I745" s="99"/>
      <c r="J745" s="99"/>
      <c r="K745" s="99"/>
      <c r="L745" s="10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  <c r="AA745" s="99"/>
      <c r="AB745" s="99"/>
    </row>
    <row r="746">
      <c r="A746" s="99"/>
      <c r="B746" s="99"/>
      <c r="C746" s="99"/>
      <c r="D746" s="99"/>
      <c r="E746" s="99"/>
      <c r="F746" s="99"/>
      <c r="G746" s="99"/>
      <c r="H746" s="99"/>
      <c r="I746" s="99"/>
      <c r="J746" s="99"/>
      <c r="K746" s="99"/>
      <c r="L746" s="10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  <c r="AA746" s="99"/>
      <c r="AB746" s="99"/>
    </row>
    <row r="747">
      <c r="A747" s="99"/>
      <c r="B747" s="99"/>
      <c r="C747" s="99"/>
      <c r="D747" s="99"/>
      <c r="E747" s="99"/>
      <c r="F747" s="99"/>
      <c r="G747" s="99"/>
      <c r="H747" s="99"/>
      <c r="I747" s="99"/>
      <c r="J747" s="99"/>
      <c r="K747" s="99"/>
      <c r="L747" s="10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  <c r="AA747" s="99"/>
      <c r="AB747" s="99"/>
    </row>
    <row r="748">
      <c r="A748" s="99"/>
      <c r="B748" s="99"/>
      <c r="C748" s="99"/>
      <c r="D748" s="99"/>
      <c r="E748" s="99"/>
      <c r="F748" s="99"/>
      <c r="G748" s="99"/>
      <c r="H748" s="99"/>
      <c r="I748" s="99"/>
      <c r="J748" s="99"/>
      <c r="K748" s="99"/>
      <c r="L748" s="10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  <c r="AA748" s="99"/>
      <c r="AB748" s="99"/>
    </row>
    <row r="749">
      <c r="A749" s="99"/>
      <c r="B749" s="99"/>
      <c r="C749" s="99"/>
      <c r="D749" s="99"/>
      <c r="E749" s="99"/>
      <c r="F749" s="99"/>
      <c r="G749" s="99"/>
      <c r="H749" s="99"/>
      <c r="I749" s="99"/>
      <c r="J749" s="99"/>
      <c r="K749" s="99"/>
      <c r="L749" s="10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  <c r="AA749" s="99"/>
      <c r="AB749" s="99"/>
    </row>
    <row r="750">
      <c r="A750" s="99"/>
      <c r="B750" s="99"/>
      <c r="C750" s="99"/>
      <c r="D750" s="99"/>
      <c r="E750" s="99"/>
      <c r="F750" s="99"/>
      <c r="G750" s="99"/>
      <c r="H750" s="99"/>
      <c r="I750" s="99"/>
      <c r="J750" s="99"/>
      <c r="K750" s="99"/>
      <c r="L750" s="10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  <c r="AA750" s="99"/>
      <c r="AB750" s="99"/>
    </row>
    <row r="751">
      <c r="A751" s="99"/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10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  <c r="AA751" s="99"/>
      <c r="AB751" s="99"/>
    </row>
    <row r="752">
      <c r="A752" s="99"/>
      <c r="B752" s="99"/>
      <c r="C752" s="99"/>
      <c r="D752" s="99"/>
      <c r="E752" s="99"/>
      <c r="F752" s="99"/>
      <c r="G752" s="99"/>
      <c r="H752" s="99"/>
      <c r="I752" s="99"/>
      <c r="J752" s="99"/>
      <c r="K752" s="99"/>
      <c r="L752" s="10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  <c r="AA752" s="99"/>
      <c r="AB752" s="99"/>
    </row>
    <row r="753">
      <c r="A753" s="99"/>
      <c r="B753" s="99"/>
      <c r="C753" s="99"/>
      <c r="D753" s="99"/>
      <c r="E753" s="99"/>
      <c r="F753" s="99"/>
      <c r="G753" s="99"/>
      <c r="H753" s="99"/>
      <c r="I753" s="99"/>
      <c r="J753" s="99"/>
      <c r="K753" s="99"/>
      <c r="L753" s="10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  <c r="AA753" s="99"/>
      <c r="AB753" s="99"/>
    </row>
    <row r="754">
      <c r="A754" s="99"/>
      <c r="B754" s="99"/>
      <c r="C754" s="99"/>
      <c r="D754" s="99"/>
      <c r="E754" s="99"/>
      <c r="F754" s="99"/>
      <c r="G754" s="99"/>
      <c r="H754" s="99"/>
      <c r="I754" s="99"/>
      <c r="J754" s="99"/>
      <c r="K754" s="99"/>
      <c r="L754" s="10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  <c r="AA754" s="99"/>
      <c r="AB754" s="99"/>
    </row>
    <row r="755">
      <c r="A755" s="99"/>
      <c r="B755" s="99"/>
      <c r="C755" s="99"/>
      <c r="D755" s="99"/>
      <c r="E755" s="99"/>
      <c r="F755" s="99"/>
      <c r="G755" s="99"/>
      <c r="H755" s="99"/>
      <c r="I755" s="99"/>
      <c r="J755" s="99"/>
      <c r="K755" s="99"/>
      <c r="L755" s="10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  <c r="AA755" s="99"/>
      <c r="AB755" s="99"/>
    </row>
    <row r="756">
      <c r="A756" s="99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10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  <c r="AA756" s="99"/>
      <c r="AB756" s="99"/>
    </row>
    <row r="757">
      <c r="A757" s="99"/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10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  <c r="AA757" s="99"/>
      <c r="AB757" s="99"/>
    </row>
    <row r="758">
      <c r="A758" s="99"/>
      <c r="B758" s="99"/>
      <c r="C758" s="99"/>
      <c r="D758" s="99"/>
      <c r="E758" s="99"/>
      <c r="F758" s="99"/>
      <c r="G758" s="99"/>
      <c r="H758" s="99"/>
      <c r="I758" s="99"/>
      <c r="J758" s="99"/>
      <c r="K758" s="99"/>
      <c r="L758" s="10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  <c r="AA758" s="99"/>
      <c r="AB758" s="99"/>
    </row>
    <row r="759">
      <c r="A759" s="99"/>
      <c r="B759" s="99"/>
      <c r="C759" s="99"/>
      <c r="D759" s="99"/>
      <c r="E759" s="99"/>
      <c r="F759" s="99"/>
      <c r="G759" s="99"/>
      <c r="H759" s="99"/>
      <c r="I759" s="99"/>
      <c r="J759" s="99"/>
      <c r="K759" s="99"/>
      <c r="L759" s="10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  <c r="AA759" s="99"/>
      <c r="AB759" s="99"/>
    </row>
    <row r="760">
      <c r="A760" s="99"/>
      <c r="B760" s="99"/>
      <c r="C760" s="99"/>
      <c r="D760" s="99"/>
      <c r="E760" s="99"/>
      <c r="F760" s="99"/>
      <c r="G760" s="99"/>
      <c r="H760" s="99"/>
      <c r="I760" s="99"/>
      <c r="J760" s="99"/>
      <c r="K760" s="99"/>
      <c r="L760" s="10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  <c r="AA760" s="99"/>
      <c r="AB760" s="99"/>
    </row>
    <row r="761">
      <c r="A761" s="99"/>
      <c r="B761" s="99"/>
      <c r="C761" s="99"/>
      <c r="D761" s="99"/>
      <c r="E761" s="99"/>
      <c r="F761" s="99"/>
      <c r="G761" s="99"/>
      <c r="H761" s="99"/>
      <c r="I761" s="99"/>
      <c r="J761" s="99"/>
      <c r="K761" s="99"/>
      <c r="L761" s="10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  <c r="AA761" s="99"/>
      <c r="AB761" s="99"/>
    </row>
    <row r="762">
      <c r="A762" s="99"/>
      <c r="B762" s="99"/>
      <c r="C762" s="99"/>
      <c r="D762" s="99"/>
      <c r="E762" s="99"/>
      <c r="F762" s="99"/>
      <c r="G762" s="99"/>
      <c r="H762" s="99"/>
      <c r="I762" s="99"/>
      <c r="J762" s="99"/>
      <c r="K762" s="99"/>
      <c r="L762" s="10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  <c r="AA762" s="99"/>
      <c r="AB762" s="99"/>
    </row>
    <row r="763">
      <c r="A763" s="99"/>
      <c r="B763" s="99"/>
      <c r="C763" s="99"/>
      <c r="D763" s="99"/>
      <c r="E763" s="99"/>
      <c r="F763" s="99"/>
      <c r="G763" s="99"/>
      <c r="H763" s="99"/>
      <c r="I763" s="99"/>
      <c r="J763" s="99"/>
      <c r="K763" s="99"/>
      <c r="L763" s="10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  <c r="AA763" s="99"/>
      <c r="AB763" s="99"/>
    </row>
    <row r="764">
      <c r="A764" s="99"/>
      <c r="B764" s="99"/>
      <c r="C764" s="99"/>
      <c r="D764" s="99"/>
      <c r="E764" s="99"/>
      <c r="F764" s="99"/>
      <c r="G764" s="99"/>
      <c r="H764" s="99"/>
      <c r="I764" s="99"/>
      <c r="J764" s="99"/>
      <c r="K764" s="99"/>
      <c r="L764" s="10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  <c r="AA764" s="99"/>
      <c r="AB764" s="99"/>
    </row>
    <row r="765">
      <c r="A765" s="99"/>
      <c r="B765" s="99"/>
      <c r="C765" s="99"/>
      <c r="D765" s="99"/>
      <c r="E765" s="99"/>
      <c r="F765" s="99"/>
      <c r="G765" s="99"/>
      <c r="H765" s="99"/>
      <c r="I765" s="99"/>
      <c r="J765" s="99"/>
      <c r="K765" s="99"/>
      <c r="L765" s="10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  <c r="AA765" s="99"/>
      <c r="AB765" s="99"/>
    </row>
    <row r="766">
      <c r="A766" s="99"/>
      <c r="B766" s="99"/>
      <c r="C766" s="99"/>
      <c r="D766" s="99"/>
      <c r="E766" s="99"/>
      <c r="F766" s="99"/>
      <c r="G766" s="99"/>
      <c r="H766" s="99"/>
      <c r="I766" s="99"/>
      <c r="J766" s="99"/>
      <c r="K766" s="99"/>
      <c r="L766" s="10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  <c r="AA766" s="99"/>
      <c r="AB766" s="99"/>
    </row>
    <row r="767">
      <c r="A767" s="99"/>
      <c r="B767" s="99"/>
      <c r="C767" s="99"/>
      <c r="D767" s="99"/>
      <c r="E767" s="99"/>
      <c r="F767" s="99"/>
      <c r="G767" s="99"/>
      <c r="H767" s="99"/>
      <c r="I767" s="99"/>
      <c r="J767" s="99"/>
      <c r="K767" s="99"/>
      <c r="L767" s="10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  <c r="AA767" s="99"/>
      <c r="AB767" s="99"/>
    </row>
    <row r="768">
      <c r="A768" s="99"/>
      <c r="B768" s="99"/>
      <c r="C768" s="99"/>
      <c r="D768" s="99"/>
      <c r="E768" s="99"/>
      <c r="F768" s="99"/>
      <c r="G768" s="99"/>
      <c r="H768" s="99"/>
      <c r="I768" s="99"/>
      <c r="J768" s="99"/>
      <c r="K768" s="99"/>
      <c r="L768" s="10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  <c r="AA768" s="99"/>
      <c r="AB768" s="99"/>
    </row>
    <row r="769">
      <c r="A769" s="99"/>
      <c r="B769" s="99"/>
      <c r="C769" s="99"/>
      <c r="D769" s="99"/>
      <c r="E769" s="99"/>
      <c r="F769" s="99"/>
      <c r="G769" s="99"/>
      <c r="H769" s="99"/>
      <c r="I769" s="99"/>
      <c r="J769" s="99"/>
      <c r="K769" s="99"/>
      <c r="L769" s="10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  <c r="AA769" s="99"/>
      <c r="AB769" s="99"/>
    </row>
    <row r="770">
      <c r="A770" s="99"/>
      <c r="B770" s="99"/>
      <c r="C770" s="99"/>
      <c r="D770" s="99"/>
      <c r="E770" s="99"/>
      <c r="F770" s="99"/>
      <c r="G770" s="99"/>
      <c r="H770" s="99"/>
      <c r="I770" s="99"/>
      <c r="J770" s="99"/>
      <c r="K770" s="99"/>
      <c r="L770" s="10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  <c r="AA770" s="99"/>
      <c r="AB770" s="99"/>
    </row>
    <row r="771">
      <c r="A771" s="99"/>
      <c r="B771" s="99"/>
      <c r="C771" s="99"/>
      <c r="D771" s="99"/>
      <c r="E771" s="99"/>
      <c r="F771" s="99"/>
      <c r="G771" s="99"/>
      <c r="H771" s="99"/>
      <c r="I771" s="99"/>
      <c r="J771" s="99"/>
      <c r="K771" s="99"/>
      <c r="L771" s="10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  <c r="AA771" s="99"/>
      <c r="AB771" s="99"/>
    </row>
    <row r="772">
      <c r="A772" s="99"/>
      <c r="B772" s="99"/>
      <c r="C772" s="99"/>
      <c r="D772" s="99"/>
      <c r="E772" s="99"/>
      <c r="F772" s="99"/>
      <c r="G772" s="99"/>
      <c r="H772" s="99"/>
      <c r="I772" s="99"/>
      <c r="J772" s="99"/>
      <c r="K772" s="99"/>
      <c r="L772" s="10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  <c r="AA772" s="99"/>
      <c r="AB772" s="99"/>
    </row>
    <row r="773">
      <c r="A773" s="99"/>
      <c r="B773" s="99"/>
      <c r="C773" s="99"/>
      <c r="D773" s="99"/>
      <c r="E773" s="99"/>
      <c r="F773" s="99"/>
      <c r="G773" s="99"/>
      <c r="H773" s="99"/>
      <c r="I773" s="99"/>
      <c r="J773" s="99"/>
      <c r="K773" s="99"/>
      <c r="L773" s="10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  <c r="AA773" s="99"/>
      <c r="AB773" s="99"/>
    </row>
    <row r="774">
      <c r="A774" s="99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10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  <c r="AA774" s="99"/>
      <c r="AB774" s="99"/>
    </row>
    <row r="775">
      <c r="A775" s="99"/>
      <c r="B775" s="99"/>
      <c r="C775" s="99"/>
      <c r="D775" s="99"/>
      <c r="E775" s="99"/>
      <c r="F775" s="99"/>
      <c r="G775" s="99"/>
      <c r="H775" s="99"/>
      <c r="I775" s="99"/>
      <c r="J775" s="99"/>
      <c r="K775" s="99"/>
      <c r="L775" s="10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  <c r="AA775" s="99"/>
      <c r="AB775" s="99"/>
    </row>
    <row r="776">
      <c r="A776" s="99"/>
      <c r="B776" s="99"/>
      <c r="C776" s="99"/>
      <c r="D776" s="99"/>
      <c r="E776" s="99"/>
      <c r="F776" s="99"/>
      <c r="G776" s="99"/>
      <c r="H776" s="99"/>
      <c r="I776" s="99"/>
      <c r="J776" s="99"/>
      <c r="K776" s="99"/>
      <c r="L776" s="10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  <c r="AA776" s="99"/>
      <c r="AB776" s="99"/>
    </row>
    <row r="777">
      <c r="A777" s="99"/>
      <c r="B777" s="99"/>
      <c r="C777" s="99"/>
      <c r="D777" s="99"/>
      <c r="E777" s="99"/>
      <c r="F777" s="99"/>
      <c r="G777" s="99"/>
      <c r="H777" s="99"/>
      <c r="I777" s="99"/>
      <c r="J777" s="99"/>
      <c r="K777" s="99"/>
      <c r="L777" s="10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  <c r="AA777" s="99"/>
      <c r="AB777" s="99"/>
    </row>
    <row r="778">
      <c r="A778" s="99"/>
      <c r="B778" s="99"/>
      <c r="C778" s="99"/>
      <c r="D778" s="99"/>
      <c r="E778" s="99"/>
      <c r="F778" s="99"/>
      <c r="G778" s="99"/>
      <c r="H778" s="99"/>
      <c r="I778" s="99"/>
      <c r="J778" s="99"/>
      <c r="K778" s="99"/>
      <c r="L778" s="10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  <c r="AA778" s="99"/>
      <c r="AB778" s="99"/>
    </row>
    <row r="779">
      <c r="A779" s="99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10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  <c r="AA779" s="99"/>
      <c r="AB779" s="99"/>
    </row>
    <row r="780">
      <c r="A780" s="99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10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  <c r="AA780" s="99"/>
      <c r="AB780" s="99"/>
    </row>
    <row r="781">
      <c r="A781" s="99"/>
      <c r="B781" s="99"/>
      <c r="C781" s="99"/>
      <c r="D781" s="99"/>
      <c r="E781" s="99"/>
      <c r="F781" s="99"/>
      <c r="G781" s="99"/>
      <c r="H781" s="99"/>
      <c r="I781" s="99"/>
      <c r="J781" s="99"/>
      <c r="K781" s="99"/>
      <c r="L781" s="10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  <c r="AA781" s="99"/>
      <c r="AB781" s="99"/>
    </row>
    <row r="782">
      <c r="A782" s="99"/>
      <c r="B782" s="99"/>
      <c r="C782" s="99"/>
      <c r="D782" s="99"/>
      <c r="E782" s="99"/>
      <c r="F782" s="99"/>
      <c r="G782" s="99"/>
      <c r="H782" s="99"/>
      <c r="I782" s="99"/>
      <c r="J782" s="99"/>
      <c r="K782" s="99"/>
      <c r="L782" s="10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  <c r="AA782" s="99"/>
      <c r="AB782" s="99"/>
    </row>
    <row r="783">
      <c r="A783" s="99"/>
      <c r="B783" s="99"/>
      <c r="C783" s="99"/>
      <c r="D783" s="99"/>
      <c r="E783" s="99"/>
      <c r="F783" s="99"/>
      <c r="G783" s="99"/>
      <c r="H783" s="99"/>
      <c r="I783" s="99"/>
      <c r="J783" s="99"/>
      <c r="K783" s="99"/>
      <c r="L783" s="10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  <c r="AA783" s="99"/>
      <c r="AB783" s="99"/>
    </row>
    <row r="784">
      <c r="A784" s="99"/>
      <c r="B784" s="99"/>
      <c r="C784" s="99"/>
      <c r="D784" s="99"/>
      <c r="E784" s="99"/>
      <c r="F784" s="99"/>
      <c r="G784" s="99"/>
      <c r="H784" s="99"/>
      <c r="I784" s="99"/>
      <c r="J784" s="99"/>
      <c r="K784" s="99"/>
      <c r="L784" s="10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  <c r="AA784" s="99"/>
      <c r="AB784" s="99"/>
    </row>
    <row r="785">
      <c r="A785" s="99"/>
      <c r="B785" s="99"/>
      <c r="C785" s="99"/>
      <c r="D785" s="99"/>
      <c r="E785" s="99"/>
      <c r="F785" s="99"/>
      <c r="G785" s="99"/>
      <c r="H785" s="99"/>
      <c r="I785" s="99"/>
      <c r="J785" s="99"/>
      <c r="K785" s="99"/>
      <c r="L785" s="10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  <c r="AA785" s="99"/>
      <c r="AB785" s="99"/>
    </row>
    <row r="786">
      <c r="A786" s="99"/>
      <c r="B786" s="99"/>
      <c r="C786" s="99"/>
      <c r="D786" s="99"/>
      <c r="E786" s="99"/>
      <c r="F786" s="99"/>
      <c r="G786" s="99"/>
      <c r="H786" s="99"/>
      <c r="I786" s="99"/>
      <c r="J786" s="99"/>
      <c r="K786" s="99"/>
      <c r="L786" s="10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  <c r="AA786" s="99"/>
      <c r="AB786" s="99"/>
    </row>
    <row r="787">
      <c r="A787" s="99"/>
      <c r="B787" s="99"/>
      <c r="C787" s="99"/>
      <c r="D787" s="99"/>
      <c r="E787" s="99"/>
      <c r="F787" s="99"/>
      <c r="G787" s="99"/>
      <c r="H787" s="99"/>
      <c r="I787" s="99"/>
      <c r="J787" s="99"/>
      <c r="K787" s="99"/>
      <c r="L787" s="10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  <c r="AA787" s="99"/>
      <c r="AB787" s="99"/>
    </row>
    <row r="788">
      <c r="A788" s="99"/>
      <c r="B788" s="99"/>
      <c r="C788" s="99"/>
      <c r="D788" s="99"/>
      <c r="E788" s="99"/>
      <c r="F788" s="99"/>
      <c r="G788" s="99"/>
      <c r="H788" s="99"/>
      <c r="I788" s="99"/>
      <c r="J788" s="99"/>
      <c r="K788" s="99"/>
      <c r="L788" s="10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  <c r="AA788" s="99"/>
      <c r="AB788" s="99"/>
    </row>
    <row r="789">
      <c r="A789" s="99"/>
      <c r="B789" s="99"/>
      <c r="C789" s="99"/>
      <c r="D789" s="99"/>
      <c r="E789" s="99"/>
      <c r="F789" s="99"/>
      <c r="G789" s="99"/>
      <c r="H789" s="99"/>
      <c r="I789" s="99"/>
      <c r="J789" s="99"/>
      <c r="K789" s="99"/>
      <c r="L789" s="10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  <c r="AA789" s="99"/>
      <c r="AB789" s="99"/>
    </row>
    <row r="790">
      <c r="A790" s="99"/>
      <c r="B790" s="99"/>
      <c r="C790" s="99"/>
      <c r="D790" s="99"/>
      <c r="E790" s="99"/>
      <c r="F790" s="99"/>
      <c r="G790" s="99"/>
      <c r="H790" s="99"/>
      <c r="I790" s="99"/>
      <c r="J790" s="99"/>
      <c r="K790" s="99"/>
      <c r="L790" s="10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  <c r="AA790" s="99"/>
      <c r="AB790" s="99"/>
    </row>
    <row r="791">
      <c r="A791" s="99"/>
      <c r="B791" s="99"/>
      <c r="C791" s="99"/>
      <c r="D791" s="99"/>
      <c r="E791" s="99"/>
      <c r="F791" s="99"/>
      <c r="G791" s="99"/>
      <c r="H791" s="99"/>
      <c r="I791" s="99"/>
      <c r="J791" s="99"/>
      <c r="K791" s="99"/>
      <c r="L791" s="10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  <c r="AA791" s="99"/>
      <c r="AB791" s="99"/>
    </row>
    <row r="792">
      <c r="A792" s="99"/>
      <c r="B792" s="99"/>
      <c r="C792" s="99"/>
      <c r="D792" s="99"/>
      <c r="E792" s="99"/>
      <c r="F792" s="99"/>
      <c r="G792" s="99"/>
      <c r="H792" s="99"/>
      <c r="I792" s="99"/>
      <c r="J792" s="99"/>
      <c r="K792" s="99"/>
      <c r="L792" s="10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  <c r="AA792" s="99"/>
      <c r="AB792" s="99"/>
    </row>
    <row r="793">
      <c r="A793" s="99"/>
      <c r="B793" s="99"/>
      <c r="C793" s="99"/>
      <c r="D793" s="99"/>
      <c r="E793" s="99"/>
      <c r="F793" s="99"/>
      <c r="G793" s="99"/>
      <c r="H793" s="99"/>
      <c r="I793" s="99"/>
      <c r="J793" s="99"/>
      <c r="K793" s="99"/>
      <c r="L793" s="10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  <c r="AA793" s="99"/>
      <c r="AB793" s="99"/>
    </row>
    <row r="794">
      <c r="A794" s="99"/>
      <c r="B794" s="99"/>
      <c r="C794" s="99"/>
      <c r="D794" s="99"/>
      <c r="E794" s="99"/>
      <c r="F794" s="99"/>
      <c r="G794" s="99"/>
      <c r="H794" s="99"/>
      <c r="I794" s="99"/>
      <c r="J794" s="99"/>
      <c r="K794" s="99"/>
      <c r="L794" s="10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  <c r="AA794" s="99"/>
      <c r="AB794" s="99"/>
    </row>
    <row r="795">
      <c r="A795" s="99"/>
      <c r="B795" s="99"/>
      <c r="C795" s="99"/>
      <c r="D795" s="99"/>
      <c r="E795" s="99"/>
      <c r="F795" s="99"/>
      <c r="G795" s="99"/>
      <c r="H795" s="99"/>
      <c r="I795" s="99"/>
      <c r="J795" s="99"/>
      <c r="K795" s="99"/>
      <c r="L795" s="10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  <c r="AA795" s="99"/>
      <c r="AB795" s="99"/>
    </row>
    <row r="796">
      <c r="A796" s="99"/>
      <c r="B796" s="99"/>
      <c r="C796" s="99"/>
      <c r="D796" s="99"/>
      <c r="E796" s="99"/>
      <c r="F796" s="99"/>
      <c r="G796" s="99"/>
      <c r="H796" s="99"/>
      <c r="I796" s="99"/>
      <c r="J796" s="99"/>
      <c r="K796" s="99"/>
      <c r="L796" s="10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  <c r="AA796" s="99"/>
      <c r="AB796" s="99"/>
    </row>
    <row r="797">
      <c r="A797" s="99"/>
      <c r="B797" s="99"/>
      <c r="C797" s="99"/>
      <c r="D797" s="99"/>
      <c r="E797" s="99"/>
      <c r="F797" s="99"/>
      <c r="G797" s="99"/>
      <c r="H797" s="99"/>
      <c r="I797" s="99"/>
      <c r="J797" s="99"/>
      <c r="K797" s="99"/>
      <c r="L797" s="10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  <c r="AA797" s="99"/>
      <c r="AB797" s="99"/>
    </row>
    <row r="798">
      <c r="A798" s="99"/>
      <c r="B798" s="99"/>
      <c r="C798" s="99"/>
      <c r="D798" s="99"/>
      <c r="E798" s="99"/>
      <c r="F798" s="99"/>
      <c r="G798" s="99"/>
      <c r="H798" s="99"/>
      <c r="I798" s="99"/>
      <c r="J798" s="99"/>
      <c r="K798" s="99"/>
      <c r="L798" s="10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  <c r="AA798" s="99"/>
      <c r="AB798" s="99"/>
    </row>
    <row r="799">
      <c r="A799" s="99"/>
      <c r="B799" s="99"/>
      <c r="C799" s="99"/>
      <c r="D799" s="99"/>
      <c r="E799" s="99"/>
      <c r="F799" s="99"/>
      <c r="G799" s="99"/>
      <c r="H799" s="99"/>
      <c r="I799" s="99"/>
      <c r="J799" s="99"/>
      <c r="K799" s="99"/>
      <c r="L799" s="10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  <c r="AA799" s="99"/>
      <c r="AB799" s="99"/>
    </row>
    <row r="800">
      <c r="A800" s="99"/>
      <c r="B800" s="99"/>
      <c r="C800" s="99"/>
      <c r="D800" s="99"/>
      <c r="E800" s="99"/>
      <c r="F800" s="99"/>
      <c r="G800" s="99"/>
      <c r="H800" s="99"/>
      <c r="I800" s="99"/>
      <c r="J800" s="99"/>
      <c r="K800" s="99"/>
      <c r="L800" s="10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  <c r="AA800" s="99"/>
      <c r="AB800" s="99"/>
    </row>
    <row r="801">
      <c r="A801" s="99"/>
      <c r="B801" s="99"/>
      <c r="C801" s="99"/>
      <c r="D801" s="99"/>
      <c r="E801" s="99"/>
      <c r="F801" s="99"/>
      <c r="G801" s="99"/>
      <c r="H801" s="99"/>
      <c r="I801" s="99"/>
      <c r="J801" s="99"/>
      <c r="K801" s="99"/>
      <c r="L801" s="10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  <c r="AA801" s="99"/>
      <c r="AB801" s="99"/>
    </row>
    <row r="802">
      <c r="A802" s="99"/>
      <c r="B802" s="99"/>
      <c r="C802" s="99"/>
      <c r="D802" s="99"/>
      <c r="E802" s="99"/>
      <c r="F802" s="99"/>
      <c r="G802" s="99"/>
      <c r="H802" s="99"/>
      <c r="I802" s="99"/>
      <c r="J802" s="99"/>
      <c r="K802" s="99"/>
      <c r="L802" s="10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  <c r="AA802" s="99"/>
      <c r="AB802" s="99"/>
    </row>
    <row r="803">
      <c r="A803" s="99"/>
      <c r="B803" s="99"/>
      <c r="C803" s="99"/>
      <c r="D803" s="99"/>
      <c r="E803" s="99"/>
      <c r="F803" s="99"/>
      <c r="G803" s="99"/>
      <c r="H803" s="99"/>
      <c r="I803" s="99"/>
      <c r="J803" s="99"/>
      <c r="K803" s="99"/>
      <c r="L803" s="10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  <c r="AA803" s="99"/>
      <c r="AB803" s="99"/>
    </row>
    <row r="804">
      <c r="A804" s="99"/>
      <c r="B804" s="99"/>
      <c r="C804" s="99"/>
      <c r="D804" s="99"/>
      <c r="E804" s="99"/>
      <c r="F804" s="99"/>
      <c r="G804" s="99"/>
      <c r="H804" s="99"/>
      <c r="I804" s="99"/>
      <c r="J804" s="99"/>
      <c r="K804" s="99"/>
      <c r="L804" s="10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  <c r="AA804" s="99"/>
      <c r="AB804" s="99"/>
    </row>
    <row r="805">
      <c r="A805" s="99"/>
      <c r="B805" s="99"/>
      <c r="C805" s="99"/>
      <c r="D805" s="99"/>
      <c r="E805" s="99"/>
      <c r="F805" s="99"/>
      <c r="G805" s="99"/>
      <c r="H805" s="99"/>
      <c r="I805" s="99"/>
      <c r="J805" s="99"/>
      <c r="K805" s="99"/>
      <c r="L805" s="10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  <c r="AA805" s="99"/>
      <c r="AB805" s="99"/>
    </row>
    <row r="806">
      <c r="A806" s="99"/>
      <c r="B806" s="99"/>
      <c r="C806" s="99"/>
      <c r="D806" s="99"/>
      <c r="E806" s="99"/>
      <c r="F806" s="99"/>
      <c r="G806" s="99"/>
      <c r="H806" s="99"/>
      <c r="I806" s="99"/>
      <c r="J806" s="99"/>
      <c r="K806" s="99"/>
      <c r="L806" s="10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  <c r="AA806" s="99"/>
      <c r="AB806" s="99"/>
    </row>
    <row r="807">
      <c r="A807" s="99"/>
      <c r="B807" s="99"/>
      <c r="C807" s="99"/>
      <c r="D807" s="99"/>
      <c r="E807" s="99"/>
      <c r="F807" s="99"/>
      <c r="G807" s="99"/>
      <c r="H807" s="99"/>
      <c r="I807" s="99"/>
      <c r="J807" s="99"/>
      <c r="K807" s="99"/>
      <c r="L807" s="10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  <c r="AA807" s="99"/>
      <c r="AB807" s="99"/>
    </row>
    <row r="808">
      <c r="A808" s="99"/>
      <c r="B808" s="99"/>
      <c r="C808" s="99"/>
      <c r="D808" s="99"/>
      <c r="E808" s="99"/>
      <c r="F808" s="99"/>
      <c r="G808" s="99"/>
      <c r="H808" s="99"/>
      <c r="I808" s="99"/>
      <c r="J808" s="99"/>
      <c r="K808" s="99"/>
      <c r="L808" s="10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  <c r="AA808" s="99"/>
      <c r="AB808" s="99"/>
    </row>
    <row r="809">
      <c r="A809" s="99"/>
      <c r="B809" s="99"/>
      <c r="C809" s="99"/>
      <c r="D809" s="99"/>
      <c r="E809" s="99"/>
      <c r="F809" s="99"/>
      <c r="G809" s="99"/>
      <c r="H809" s="99"/>
      <c r="I809" s="99"/>
      <c r="J809" s="99"/>
      <c r="K809" s="99"/>
      <c r="L809" s="10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  <c r="AA809" s="99"/>
      <c r="AB809" s="99"/>
    </row>
    <row r="810">
      <c r="A810" s="99"/>
      <c r="B810" s="99"/>
      <c r="C810" s="99"/>
      <c r="D810" s="99"/>
      <c r="E810" s="99"/>
      <c r="F810" s="99"/>
      <c r="G810" s="99"/>
      <c r="H810" s="99"/>
      <c r="I810" s="99"/>
      <c r="J810" s="99"/>
      <c r="K810" s="99"/>
      <c r="L810" s="10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  <c r="AA810" s="99"/>
      <c r="AB810" s="99"/>
    </row>
    <row r="811">
      <c r="A811" s="99"/>
      <c r="B811" s="99"/>
      <c r="C811" s="99"/>
      <c r="D811" s="99"/>
      <c r="E811" s="99"/>
      <c r="F811" s="99"/>
      <c r="G811" s="99"/>
      <c r="H811" s="99"/>
      <c r="I811" s="99"/>
      <c r="J811" s="99"/>
      <c r="K811" s="99"/>
      <c r="L811" s="10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  <c r="AA811" s="99"/>
      <c r="AB811" s="99"/>
    </row>
    <row r="812">
      <c r="A812" s="99"/>
      <c r="B812" s="99"/>
      <c r="C812" s="99"/>
      <c r="D812" s="99"/>
      <c r="E812" s="99"/>
      <c r="F812" s="99"/>
      <c r="G812" s="99"/>
      <c r="H812" s="99"/>
      <c r="I812" s="99"/>
      <c r="J812" s="99"/>
      <c r="K812" s="99"/>
      <c r="L812" s="10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  <c r="AA812" s="99"/>
      <c r="AB812" s="99"/>
    </row>
    <row r="813">
      <c r="A813" s="99"/>
      <c r="B813" s="99"/>
      <c r="C813" s="99"/>
      <c r="D813" s="99"/>
      <c r="E813" s="99"/>
      <c r="F813" s="99"/>
      <c r="G813" s="99"/>
      <c r="H813" s="99"/>
      <c r="I813" s="99"/>
      <c r="J813" s="99"/>
      <c r="K813" s="99"/>
      <c r="L813" s="10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  <c r="AA813" s="99"/>
      <c r="AB813" s="99"/>
    </row>
    <row r="814">
      <c r="A814" s="99"/>
      <c r="B814" s="99"/>
      <c r="C814" s="99"/>
      <c r="D814" s="99"/>
      <c r="E814" s="99"/>
      <c r="F814" s="99"/>
      <c r="G814" s="99"/>
      <c r="H814" s="99"/>
      <c r="I814" s="99"/>
      <c r="J814" s="99"/>
      <c r="K814" s="99"/>
      <c r="L814" s="10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  <c r="AA814" s="99"/>
      <c r="AB814" s="99"/>
    </row>
    <row r="815">
      <c r="A815" s="99"/>
      <c r="B815" s="99"/>
      <c r="C815" s="99"/>
      <c r="D815" s="99"/>
      <c r="E815" s="99"/>
      <c r="F815" s="99"/>
      <c r="G815" s="99"/>
      <c r="H815" s="99"/>
      <c r="I815" s="99"/>
      <c r="J815" s="99"/>
      <c r="K815" s="99"/>
      <c r="L815" s="10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  <c r="AA815" s="99"/>
      <c r="AB815" s="99"/>
    </row>
    <row r="816">
      <c r="A816" s="99"/>
      <c r="B816" s="99"/>
      <c r="C816" s="99"/>
      <c r="D816" s="99"/>
      <c r="E816" s="99"/>
      <c r="F816" s="99"/>
      <c r="G816" s="99"/>
      <c r="H816" s="99"/>
      <c r="I816" s="99"/>
      <c r="J816" s="99"/>
      <c r="K816" s="99"/>
      <c r="L816" s="10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  <c r="AA816" s="99"/>
      <c r="AB816" s="99"/>
    </row>
    <row r="817">
      <c r="A817" s="99"/>
      <c r="B817" s="99"/>
      <c r="C817" s="99"/>
      <c r="D817" s="99"/>
      <c r="E817" s="99"/>
      <c r="F817" s="99"/>
      <c r="G817" s="99"/>
      <c r="H817" s="99"/>
      <c r="I817" s="99"/>
      <c r="J817" s="99"/>
      <c r="K817" s="99"/>
      <c r="L817" s="10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  <c r="AA817" s="99"/>
      <c r="AB817" s="99"/>
    </row>
    <row r="818">
      <c r="A818" s="99"/>
      <c r="B818" s="99"/>
      <c r="C818" s="99"/>
      <c r="D818" s="99"/>
      <c r="E818" s="99"/>
      <c r="F818" s="99"/>
      <c r="G818" s="99"/>
      <c r="H818" s="99"/>
      <c r="I818" s="99"/>
      <c r="J818" s="99"/>
      <c r="K818" s="99"/>
      <c r="L818" s="10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  <c r="AA818" s="99"/>
      <c r="AB818" s="99"/>
    </row>
    <row r="819">
      <c r="A819" s="99"/>
      <c r="B819" s="99"/>
      <c r="C819" s="99"/>
      <c r="D819" s="99"/>
      <c r="E819" s="99"/>
      <c r="F819" s="99"/>
      <c r="G819" s="99"/>
      <c r="H819" s="99"/>
      <c r="I819" s="99"/>
      <c r="J819" s="99"/>
      <c r="K819" s="99"/>
      <c r="L819" s="10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  <c r="AA819" s="99"/>
      <c r="AB819" s="99"/>
    </row>
    <row r="820">
      <c r="A820" s="99"/>
      <c r="B820" s="99"/>
      <c r="C820" s="99"/>
      <c r="D820" s="99"/>
      <c r="E820" s="99"/>
      <c r="F820" s="99"/>
      <c r="G820" s="99"/>
      <c r="H820" s="99"/>
      <c r="I820" s="99"/>
      <c r="J820" s="99"/>
      <c r="K820" s="99"/>
      <c r="L820" s="10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  <c r="AA820" s="99"/>
      <c r="AB820" s="99"/>
    </row>
    <row r="821">
      <c r="A821" s="99"/>
      <c r="B821" s="99"/>
      <c r="C821" s="99"/>
      <c r="D821" s="99"/>
      <c r="E821" s="99"/>
      <c r="F821" s="99"/>
      <c r="G821" s="99"/>
      <c r="H821" s="99"/>
      <c r="I821" s="99"/>
      <c r="J821" s="99"/>
      <c r="K821" s="99"/>
      <c r="L821" s="10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  <c r="AA821" s="99"/>
      <c r="AB821" s="99"/>
    </row>
    <row r="822">
      <c r="A822" s="99"/>
      <c r="B822" s="99"/>
      <c r="C822" s="99"/>
      <c r="D822" s="99"/>
      <c r="E822" s="99"/>
      <c r="F822" s="99"/>
      <c r="G822" s="99"/>
      <c r="H822" s="99"/>
      <c r="I822" s="99"/>
      <c r="J822" s="99"/>
      <c r="K822" s="99"/>
      <c r="L822" s="10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  <c r="AA822" s="99"/>
      <c r="AB822" s="99"/>
    </row>
    <row r="823">
      <c r="A823" s="99"/>
      <c r="B823" s="99"/>
      <c r="C823" s="99"/>
      <c r="D823" s="99"/>
      <c r="E823" s="99"/>
      <c r="F823" s="99"/>
      <c r="G823" s="99"/>
      <c r="H823" s="99"/>
      <c r="I823" s="99"/>
      <c r="J823" s="99"/>
      <c r="K823" s="99"/>
      <c r="L823" s="10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  <c r="AA823" s="99"/>
      <c r="AB823" s="99"/>
    </row>
    <row r="824">
      <c r="A824" s="99"/>
      <c r="B824" s="99"/>
      <c r="C824" s="99"/>
      <c r="D824" s="99"/>
      <c r="E824" s="99"/>
      <c r="F824" s="99"/>
      <c r="G824" s="99"/>
      <c r="H824" s="99"/>
      <c r="I824" s="99"/>
      <c r="J824" s="99"/>
      <c r="K824" s="99"/>
      <c r="L824" s="10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  <c r="AA824" s="99"/>
      <c r="AB824" s="99"/>
    </row>
    <row r="825">
      <c r="A825" s="99"/>
      <c r="B825" s="99"/>
      <c r="C825" s="99"/>
      <c r="D825" s="99"/>
      <c r="E825" s="99"/>
      <c r="F825" s="99"/>
      <c r="G825" s="99"/>
      <c r="H825" s="99"/>
      <c r="I825" s="99"/>
      <c r="J825" s="99"/>
      <c r="K825" s="99"/>
      <c r="L825" s="10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  <c r="AA825" s="99"/>
      <c r="AB825" s="99"/>
    </row>
    <row r="826">
      <c r="A826" s="99"/>
      <c r="B826" s="99"/>
      <c r="C826" s="99"/>
      <c r="D826" s="99"/>
      <c r="E826" s="99"/>
      <c r="F826" s="99"/>
      <c r="G826" s="99"/>
      <c r="H826" s="99"/>
      <c r="I826" s="99"/>
      <c r="J826" s="99"/>
      <c r="K826" s="99"/>
      <c r="L826" s="10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  <c r="AA826" s="99"/>
      <c r="AB826" s="99"/>
    </row>
    <row r="827">
      <c r="A827" s="99"/>
      <c r="B827" s="99"/>
      <c r="C827" s="99"/>
      <c r="D827" s="99"/>
      <c r="E827" s="99"/>
      <c r="F827" s="99"/>
      <c r="G827" s="99"/>
      <c r="H827" s="99"/>
      <c r="I827" s="99"/>
      <c r="J827" s="99"/>
      <c r="K827" s="99"/>
      <c r="L827" s="10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  <c r="AA827" s="99"/>
      <c r="AB827" s="99"/>
    </row>
    <row r="828">
      <c r="A828" s="99"/>
      <c r="B828" s="99"/>
      <c r="C828" s="99"/>
      <c r="D828" s="99"/>
      <c r="E828" s="99"/>
      <c r="F828" s="99"/>
      <c r="G828" s="99"/>
      <c r="H828" s="99"/>
      <c r="I828" s="99"/>
      <c r="J828" s="99"/>
      <c r="K828" s="99"/>
      <c r="L828" s="10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  <c r="AA828" s="99"/>
      <c r="AB828" s="99"/>
    </row>
    <row r="829">
      <c r="A829" s="99"/>
      <c r="B829" s="99"/>
      <c r="C829" s="99"/>
      <c r="D829" s="99"/>
      <c r="E829" s="99"/>
      <c r="F829" s="99"/>
      <c r="G829" s="99"/>
      <c r="H829" s="99"/>
      <c r="I829" s="99"/>
      <c r="J829" s="99"/>
      <c r="K829" s="99"/>
      <c r="L829" s="10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  <c r="AA829" s="99"/>
      <c r="AB829" s="99"/>
    </row>
    <row r="830">
      <c r="A830" s="99"/>
      <c r="B830" s="99"/>
      <c r="C830" s="99"/>
      <c r="D830" s="99"/>
      <c r="E830" s="99"/>
      <c r="F830" s="99"/>
      <c r="G830" s="99"/>
      <c r="H830" s="99"/>
      <c r="I830" s="99"/>
      <c r="J830" s="99"/>
      <c r="K830" s="99"/>
      <c r="L830" s="10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  <c r="AA830" s="99"/>
      <c r="AB830" s="99"/>
    </row>
    <row r="831">
      <c r="A831" s="99"/>
      <c r="B831" s="99"/>
      <c r="C831" s="99"/>
      <c r="D831" s="99"/>
      <c r="E831" s="99"/>
      <c r="F831" s="99"/>
      <c r="G831" s="99"/>
      <c r="H831" s="99"/>
      <c r="I831" s="99"/>
      <c r="J831" s="99"/>
      <c r="K831" s="99"/>
      <c r="L831" s="10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  <c r="AA831" s="99"/>
      <c r="AB831" s="99"/>
    </row>
    <row r="832">
      <c r="A832" s="99"/>
      <c r="B832" s="99"/>
      <c r="C832" s="99"/>
      <c r="D832" s="99"/>
      <c r="E832" s="99"/>
      <c r="F832" s="99"/>
      <c r="G832" s="99"/>
      <c r="H832" s="99"/>
      <c r="I832" s="99"/>
      <c r="J832" s="99"/>
      <c r="K832" s="99"/>
      <c r="L832" s="10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  <c r="AA832" s="99"/>
      <c r="AB832" s="99"/>
    </row>
    <row r="833">
      <c r="A833" s="99"/>
      <c r="B833" s="99"/>
      <c r="C833" s="99"/>
      <c r="D833" s="99"/>
      <c r="E833" s="99"/>
      <c r="F833" s="99"/>
      <c r="G833" s="99"/>
      <c r="H833" s="99"/>
      <c r="I833" s="99"/>
      <c r="J833" s="99"/>
      <c r="K833" s="99"/>
      <c r="L833" s="10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  <c r="AA833" s="99"/>
      <c r="AB833" s="99"/>
    </row>
    <row r="834">
      <c r="A834" s="99"/>
      <c r="B834" s="99"/>
      <c r="C834" s="99"/>
      <c r="D834" s="99"/>
      <c r="E834" s="99"/>
      <c r="F834" s="99"/>
      <c r="G834" s="99"/>
      <c r="H834" s="99"/>
      <c r="I834" s="99"/>
      <c r="J834" s="99"/>
      <c r="K834" s="99"/>
      <c r="L834" s="10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  <c r="AA834" s="99"/>
      <c r="AB834" s="99"/>
    </row>
    <row r="835">
      <c r="A835" s="99"/>
      <c r="B835" s="99"/>
      <c r="C835" s="99"/>
      <c r="D835" s="99"/>
      <c r="E835" s="99"/>
      <c r="F835" s="99"/>
      <c r="G835" s="99"/>
      <c r="H835" s="99"/>
      <c r="I835" s="99"/>
      <c r="J835" s="99"/>
      <c r="K835" s="99"/>
      <c r="L835" s="10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  <c r="AA835" s="99"/>
      <c r="AB835" s="99"/>
    </row>
    <row r="836">
      <c r="A836" s="99"/>
      <c r="B836" s="99"/>
      <c r="C836" s="99"/>
      <c r="D836" s="99"/>
      <c r="E836" s="99"/>
      <c r="F836" s="99"/>
      <c r="G836" s="99"/>
      <c r="H836" s="99"/>
      <c r="I836" s="99"/>
      <c r="J836" s="99"/>
      <c r="K836" s="99"/>
      <c r="L836" s="10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  <c r="AA836" s="99"/>
      <c r="AB836" s="99"/>
    </row>
    <row r="837">
      <c r="A837" s="99"/>
      <c r="B837" s="99"/>
      <c r="C837" s="99"/>
      <c r="D837" s="99"/>
      <c r="E837" s="99"/>
      <c r="F837" s="99"/>
      <c r="G837" s="99"/>
      <c r="H837" s="99"/>
      <c r="I837" s="99"/>
      <c r="J837" s="99"/>
      <c r="K837" s="99"/>
      <c r="L837" s="10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  <c r="AA837" s="99"/>
      <c r="AB837" s="99"/>
    </row>
    <row r="838">
      <c r="A838" s="99"/>
      <c r="B838" s="99"/>
      <c r="C838" s="99"/>
      <c r="D838" s="99"/>
      <c r="E838" s="99"/>
      <c r="F838" s="99"/>
      <c r="G838" s="99"/>
      <c r="H838" s="99"/>
      <c r="I838" s="99"/>
      <c r="J838" s="99"/>
      <c r="K838" s="99"/>
      <c r="L838" s="10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  <c r="AA838" s="99"/>
      <c r="AB838" s="99"/>
    </row>
    <row r="839">
      <c r="A839" s="99"/>
      <c r="B839" s="99"/>
      <c r="C839" s="99"/>
      <c r="D839" s="99"/>
      <c r="E839" s="99"/>
      <c r="F839" s="99"/>
      <c r="G839" s="99"/>
      <c r="H839" s="99"/>
      <c r="I839" s="99"/>
      <c r="J839" s="99"/>
      <c r="K839" s="99"/>
      <c r="L839" s="10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  <c r="AA839" s="99"/>
      <c r="AB839" s="99"/>
    </row>
    <row r="840">
      <c r="A840" s="99"/>
      <c r="B840" s="99"/>
      <c r="C840" s="99"/>
      <c r="D840" s="99"/>
      <c r="E840" s="99"/>
      <c r="F840" s="99"/>
      <c r="G840" s="99"/>
      <c r="H840" s="99"/>
      <c r="I840" s="99"/>
      <c r="J840" s="99"/>
      <c r="K840" s="99"/>
      <c r="L840" s="10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  <c r="AA840" s="99"/>
      <c r="AB840" s="99"/>
    </row>
    <row r="841">
      <c r="A841" s="99"/>
      <c r="B841" s="99"/>
      <c r="C841" s="99"/>
      <c r="D841" s="99"/>
      <c r="E841" s="99"/>
      <c r="F841" s="99"/>
      <c r="G841" s="99"/>
      <c r="H841" s="99"/>
      <c r="I841" s="99"/>
      <c r="J841" s="99"/>
      <c r="K841" s="99"/>
      <c r="L841" s="10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  <c r="AA841" s="99"/>
      <c r="AB841" s="99"/>
    </row>
    <row r="842">
      <c r="A842" s="99"/>
      <c r="B842" s="99"/>
      <c r="C842" s="99"/>
      <c r="D842" s="99"/>
      <c r="E842" s="99"/>
      <c r="F842" s="99"/>
      <c r="G842" s="99"/>
      <c r="H842" s="99"/>
      <c r="I842" s="99"/>
      <c r="J842" s="99"/>
      <c r="K842" s="99"/>
      <c r="L842" s="10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  <c r="AA842" s="99"/>
      <c r="AB842" s="99"/>
    </row>
    <row r="843">
      <c r="A843" s="99"/>
      <c r="B843" s="99"/>
      <c r="C843" s="99"/>
      <c r="D843" s="99"/>
      <c r="E843" s="99"/>
      <c r="F843" s="99"/>
      <c r="G843" s="99"/>
      <c r="H843" s="99"/>
      <c r="I843" s="99"/>
      <c r="J843" s="99"/>
      <c r="K843" s="99"/>
      <c r="L843" s="10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  <c r="AA843" s="99"/>
      <c r="AB843" s="99"/>
    </row>
    <row r="844">
      <c r="A844" s="99"/>
      <c r="B844" s="99"/>
      <c r="C844" s="99"/>
      <c r="D844" s="99"/>
      <c r="E844" s="99"/>
      <c r="F844" s="99"/>
      <c r="G844" s="99"/>
      <c r="H844" s="99"/>
      <c r="I844" s="99"/>
      <c r="J844" s="99"/>
      <c r="K844" s="99"/>
      <c r="L844" s="10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  <c r="AA844" s="99"/>
      <c r="AB844" s="99"/>
    </row>
    <row r="845">
      <c r="A845" s="99"/>
      <c r="B845" s="99"/>
      <c r="C845" s="99"/>
      <c r="D845" s="99"/>
      <c r="E845" s="99"/>
      <c r="F845" s="99"/>
      <c r="G845" s="99"/>
      <c r="H845" s="99"/>
      <c r="I845" s="99"/>
      <c r="J845" s="99"/>
      <c r="K845" s="99"/>
      <c r="L845" s="10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  <c r="AA845" s="99"/>
      <c r="AB845" s="99"/>
    </row>
    <row r="846">
      <c r="A846" s="99"/>
      <c r="B846" s="99"/>
      <c r="C846" s="99"/>
      <c r="D846" s="99"/>
      <c r="E846" s="99"/>
      <c r="F846" s="99"/>
      <c r="G846" s="99"/>
      <c r="H846" s="99"/>
      <c r="I846" s="99"/>
      <c r="J846" s="99"/>
      <c r="K846" s="99"/>
      <c r="L846" s="10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  <c r="AA846" s="99"/>
      <c r="AB846" s="99"/>
    </row>
    <row r="847">
      <c r="A847" s="99"/>
      <c r="B847" s="99"/>
      <c r="C847" s="99"/>
      <c r="D847" s="99"/>
      <c r="E847" s="99"/>
      <c r="F847" s="99"/>
      <c r="G847" s="99"/>
      <c r="H847" s="99"/>
      <c r="I847" s="99"/>
      <c r="J847" s="99"/>
      <c r="K847" s="99"/>
      <c r="L847" s="10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  <c r="AA847" s="99"/>
      <c r="AB847" s="99"/>
    </row>
    <row r="848">
      <c r="A848" s="99"/>
      <c r="B848" s="99"/>
      <c r="C848" s="99"/>
      <c r="D848" s="99"/>
      <c r="E848" s="99"/>
      <c r="F848" s="99"/>
      <c r="G848" s="99"/>
      <c r="H848" s="99"/>
      <c r="I848" s="99"/>
      <c r="J848" s="99"/>
      <c r="K848" s="99"/>
      <c r="L848" s="10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  <c r="AA848" s="99"/>
      <c r="AB848" s="99"/>
    </row>
    <row r="849">
      <c r="A849" s="99"/>
      <c r="B849" s="99"/>
      <c r="C849" s="99"/>
      <c r="D849" s="99"/>
      <c r="E849" s="99"/>
      <c r="F849" s="99"/>
      <c r="G849" s="99"/>
      <c r="H849" s="99"/>
      <c r="I849" s="99"/>
      <c r="J849" s="99"/>
      <c r="K849" s="99"/>
      <c r="L849" s="10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  <c r="AA849" s="99"/>
      <c r="AB849" s="99"/>
    </row>
    <row r="850">
      <c r="A850" s="99"/>
      <c r="B850" s="99"/>
      <c r="C850" s="99"/>
      <c r="D850" s="99"/>
      <c r="E850" s="99"/>
      <c r="F850" s="99"/>
      <c r="G850" s="99"/>
      <c r="H850" s="99"/>
      <c r="I850" s="99"/>
      <c r="J850" s="99"/>
      <c r="K850" s="99"/>
      <c r="L850" s="10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  <c r="AA850" s="99"/>
      <c r="AB850" s="99"/>
    </row>
    <row r="851">
      <c r="A851" s="99"/>
      <c r="B851" s="99"/>
      <c r="C851" s="99"/>
      <c r="D851" s="99"/>
      <c r="E851" s="99"/>
      <c r="F851" s="99"/>
      <c r="G851" s="99"/>
      <c r="H851" s="99"/>
      <c r="I851" s="99"/>
      <c r="J851" s="99"/>
      <c r="K851" s="99"/>
      <c r="L851" s="10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  <c r="AA851" s="99"/>
      <c r="AB851" s="99"/>
    </row>
    <row r="852">
      <c r="A852" s="99"/>
      <c r="B852" s="99"/>
      <c r="C852" s="99"/>
      <c r="D852" s="99"/>
      <c r="E852" s="99"/>
      <c r="F852" s="99"/>
      <c r="G852" s="99"/>
      <c r="H852" s="99"/>
      <c r="I852" s="99"/>
      <c r="J852" s="99"/>
      <c r="K852" s="99"/>
      <c r="L852" s="10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  <c r="AA852" s="99"/>
      <c r="AB852" s="99"/>
    </row>
    <row r="853">
      <c r="A853" s="99"/>
      <c r="B853" s="99"/>
      <c r="C853" s="99"/>
      <c r="D853" s="99"/>
      <c r="E853" s="99"/>
      <c r="F853" s="99"/>
      <c r="G853" s="99"/>
      <c r="H853" s="99"/>
      <c r="I853" s="99"/>
      <c r="J853" s="99"/>
      <c r="K853" s="99"/>
      <c r="L853" s="10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  <c r="AA853" s="99"/>
      <c r="AB853" s="99"/>
    </row>
    <row r="854">
      <c r="A854" s="99"/>
      <c r="B854" s="99"/>
      <c r="C854" s="99"/>
      <c r="D854" s="99"/>
      <c r="E854" s="99"/>
      <c r="F854" s="99"/>
      <c r="G854" s="99"/>
      <c r="H854" s="99"/>
      <c r="I854" s="99"/>
      <c r="J854" s="99"/>
      <c r="K854" s="99"/>
      <c r="L854" s="10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  <c r="AA854" s="99"/>
      <c r="AB854" s="99"/>
    </row>
    <row r="855">
      <c r="A855" s="99"/>
      <c r="B855" s="99"/>
      <c r="C855" s="99"/>
      <c r="D855" s="99"/>
      <c r="E855" s="99"/>
      <c r="F855" s="99"/>
      <c r="G855" s="99"/>
      <c r="H855" s="99"/>
      <c r="I855" s="99"/>
      <c r="J855" s="99"/>
      <c r="K855" s="99"/>
      <c r="L855" s="10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  <c r="AA855" s="99"/>
      <c r="AB855" s="99"/>
    </row>
    <row r="856">
      <c r="A856" s="99"/>
      <c r="B856" s="99"/>
      <c r="C856" s="99"/>
      <c r="D856" s="99"/>
      <c r="E856" s="99"/>
      <c r="F856" s="99"/>
      <c r="G856" s="99"/>
      <c r="H856" s="99"/>
      <c r="I856" s="99"/>
      <c r="J856" s="99"/>
      <c r="K856" s="99"/>
      <c r="L856" s="10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  <c r="AA856" s="99"/>
      <c r="AB856" s="99"/>
    </row>
    <row r="857">
      <c r="A857" s="99"/>
      <c r="B857" s="99"/>
      <c r="C857" s="99"/>
      <c r="D857" s="99"/>
      <c r="E857" s="99"/>
      <c r="F857" s="99"/>
      <c r="G857" s="99"/>
      <c r="H857" s="99"/>
      <c r="I857" s="99"/>
      <c r="J857" s="99"/>
      <c r="K857" s="99"/>
      <c r="L857" s="10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  <c r="AA857" s="99"/>
      <c r="AB857" s="99"/>
    </row>
    <row r="858">
      <c r="A858" s="99"/>
      <c r="B858" s="99"/>
      <c r="C858" s="99"/>
      <c r="D858" s="99"/>
      <c r="E858" s="99"/>
      <c r="F858" s="99"/>
      <c r="G858" s="99"/>
      <c r="H858" s="99"/>
      <c r="I858" s="99"/>
      <c r="J858" s="99"/>
      <c r="K858" s="99"/>
      <c r="L858" s="10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  <c r="AA858" s="99"/>
      <c r="AB858" s="99"/>
    </row>
    <row r="859">
      <c r="A859" s="99"/>
      <c r="B859" s="99"/>
      <c r="C859" s="99"/>
      <c r="D859" s="99"/>
      <c r="E859" s="99"/>
      <c r="F859" s="99"/>
      <c r="G859" s="99"/>
      <c r="H859" s="99"/>
      <c r="I859" s="99"/>
      <c r="J859" s="99"/>
      <c r="K859" s="99"/>
      <c r="L859" s="10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  <c r="AA859" s="99"/>
      <c r="AB859" s="99"/>
    </row>
    <row r="860">
      <c r="A860" s="99"/>
      <c r="B860" s="99"/>
      <c r="C860" s="99"/>
      <c r="D860" s="99"/>
      <c r="E860" s="99"/>
      <c r="F860" s="99"/>
      <c r="G860" s="99"/>
      <c r="H860" s="99"/>
      <c r="I860" s="99"/>
      <c r="J860" s="99"/>
      <c r="K860" s="99"/>
      <c r="L860" s="10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  <c r="AA860" s="99"/>
      <c r="AB860" s="99"/>
    </row>
    <row r="861">
      <c r="A861" s="99"/>
      <c r="B861" s="99"/>
      <c r="C861" s="99"/>
      <c r="D861" s="99"/>
      <c r="E861" s="99"/>
      <c r="F861" s="99"/>
      <c r="G861" s="99"/>
      <c r="H861" s="99"/>
      <c r="I861" s="99"/>
      <c r="J861" s="99"/>
      <c r="K861" s="99"/>
      <c r="L861" s="10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  <c r="AA861" s="99"/>
      <c r="AB861" s="99"/>
    </row>
    <row r="862">
      <c r="A862" s="99"/>
      <c r="B862" s="99"/>
      <c r="C862" s="99"/>
      <c r="D862" s="99"/>
      <c r="E862" s="99"/>
      <c r="F862" s="99"/>
      <c r="G862" s="99"/>
      <c r="H862" s="99"/>
      <c r="I862" s="99"/>
      <c r="J862" s="99"/>
      <c r="K862" s="99"/>
      <c r="L862" s="10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  <c r="AA862" s="99"/>
      <c r="AB862" s="99"/>
    </row>
    <row r="863">
      <c r="A863" s="99"/>
      <c r="B863" s="99"/>
      <c r="C863" s="99"/>
      <c r="D863" s="99"/>
      <c r="E863" s="99"/>
      <c r="F863" s="99"/>
      <c r="G863" s="99"/>
      <c r="H863" s="99"/>
      <c r="I863" s="99"/>
      <c r="J863" s="99"/>
      <c r="K863" s="99"/>
      <c r="L863" s="10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  <c r="AA863" s="99"/>
      <c r="AB863" s="99"/>
    </row>
    <row r="864">
      <c r="A864" s="99"/>
      <c r="B864" s="99"/>
      <c r="C864" s="99"/>
      <c r="D864" s="99"/>
      <c r="E864" s="99"/>
      <c r="F864" s="99"/>
      <c r="G864" s="99"/>
      <c r="H864" s="99"/>
      <c r="I864" s="99"/>
      <c r="J864" s="99"/>
      <c r="K864" s="99"/>
      <c r="L864" s="10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  <c r="AA864" s="99"/>
      <c r="AB864" s="99"/>
    </row>
    <row r="865">
      <c r="A865" s="99"/>
      <c r="B865" s="99"/>
      <c r="C865" s="99"/>
      <c r="D865" s="99"/>
      <c r="E865" s="99"/>
      <c r="F865" s="99"/>
      <c r="G865" s="99"/>
      <c r="H865" s="99"/>
      <c r="I865" s="99"/>
      <c r="J865" s="99"/>
      <c r="K865" s="99"/>
      <c r="L865" s="10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  <c r="AA865" s="99"/>
      <c r="AB865" s="99"/>
    </row>
    <row r="866">
      <c r="A866" s="99"/>
      <c r="B866" s="99"/>
      <c r="C866" s="99"/>
      <c r="D866" s="99"/>
      <c r="E866" s="99"/>
      <c r="F866" s="99"/>
      <c r="G866" s="99"/>
      <c r="H866" s="99"/>
      <c r="I866" s="99"/>
      <c r="J866" s="99"/>
      <c r="K866" s="99"/>
      <c r="L866" s="10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  <c r="AA866" s="99"/>
      <c r="AB866" s="99"/>
    </row>
    <row r="867">
      <c r="A867" s="99"/>
      <c r="B867" s="99"/>
      <c r="C867" s="99"/>
      <c r="D867" s="99"/>
      <c r="E867" s="99"/>
      <c r="F867" s="99"/>
      <c r="G867" s="99"/>
      <c r="H867" s="99"/>
      <c r="I867" s="99"/>
      <c r="J867" s="99"/>
      <c r="K867" s="99"/>
      <c r="L867" s="10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  <c r="AA867" s="99"/>
      <c r="AB867" s="99"/>
    </row>
    <row r="868">
      <c r="A868" s="99"/>
      <c r="B868" s="99"/>
      <c r="C868" s="99"/>
      <c r="D868" s="99"/>
      <c r="E868" s="99"/>
      <c r="F868" s="99"/>
      <c r="G868" s="99"/>
      <c r="H868" s="99"/>
      <c r="I868" s="99"/>
      <c r="J868" s="99"/>
      <c r="K868" s="99"/>
      <c r="L868" s="10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  <c r="AA868" s="99"/>
      <c r="AB868" s="99"/>
    </row>
    <row r="869">
      <c r="A869" s="99"/>
      <c r="B869" s="99"/>
      <c r="C869" s="99"/>
      <c r="D869" s="99"/>
      <c r="E869" s="99"/>
      <c r="F869" s="99"/>
      <c r="G869" s="99"/>
      <c r="H869" s="99"/>
      <c r="I869" s="99"/>
      <c r="J869" s="99"/>
      <c r="K869" s="99"/>
      <c r="L869" s="10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  <c r="AA869" s="99"/>
      <c r="AB869" s="99"/>
    </row>
    <row r="870">
      <c r="A870" s="99"/>
      <c r="B870" s="99"/>
      <c r="C870" s="99"/>
      <c r="D870" s="99"/>
      <c r="E870" s="99"/>
      <c r="F870" s="99"/>
      <c r="G870" s="99"/>
      <c r="H870" s="99"/>
      <c r="I870" s="99"/>
      <c r="J870" s="99"/>
      <c r="K870" s="99"/>
      <c r="L870" s="10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  <c r="AA870" s="99"/>
      <c r="AB870" s="99"/>
    </row>
    <row r="871">
      <c r="A871" s="99"/>
      <c r="B871" s="99"/>
      <c r="C871" s="99"/>
      <c r="D871" s="99"/>
      <c r="E871" s="99"/>
      <c r="F871" s="99"/>
      <c r="G871" s="99"/>
      <c r="H871" s="99"/>
      <c r="I871" s="99"/>
      <c r="J871" s="99"/>
      <c r="K871" s="99"/>
      <c r="L871" s="10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  <c r="AA871" s="99"/>
      <c r="AB871" s="99"/>
    </row>
    <row r="872">
      <c r="A872" s="99"/>
      <c r="B872" s="99"/>
      <c r="C872" s="99"/>
      <c r="D872" s="99"/>
      <c r="E872" s="99"/>
      <c r="F872" s="99"/>
      <c r="G872" s="99"/>
      <c r="H872" s="99"/>
      <c r="I872" s="99"/>
      <c r="J872" s="99"/>
      <c r="K872" s="99"/>
      <c r="L872" s="10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  <c r="AA872" s="99"/>
      <c r="AB872" s="99"/>
    </row>
    <row r="873">
      <c r="A873" s="99"/>
      <c r="B873" s="99"/>
      <c r="C873" s="99"/>
      <c r="D873" s="99"/>
      <c r="E873" s="99"/>
      <c r="F873" s="99"/>
      <c r="G873" s="99"/>
      <c r="H873" s="99"/>
      <c r="I873" s="99"/>
      <c r="J873" s="99"/>
      <c r="K873" s="99"/>
      <c r="L873" s="10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  <c r="AA873" s="99"/>
      <c r="AB873" s="99"/>
    </row>
    <row r="874">
      <c r="A874" s="99"/>
      <c r="B874" s="99"/>
      <c r="C874" s="99"/>
      <c r="D874" s="99"/>
      <c r="E874" s="99"/>
      <c r="F874" s="99"/>
      <c r="G874" s="99"/>
      <c r="H874" s="99"/>
      <c r="I874" s="99"/>
      <c r="J874" s="99"/>
      <c r="K874" s="99"/>
      <c r="L874" s="10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  <c r="AA874" s="99"/>
      <c r="AB874" s="99"/>
    </row>
    <row r="875">
      <c r="A875" s="99"/>
      <c r="B875" s="99"/>
      <c r="C875" s="99"/>
      <c r="D875" s="99"/>
      <c r="E875" s="99"/>
      <c r="F875" s="99"/>
      <c r="G875" s="99"/>
      <c r="H875" s="99"/>
      <c r="I875" s="99"/>
      <c r="J875" s="99"/>
      <c r="K875" s="99"/>
      <c r="L875" s="10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  <c r="AA875" s="99"/>
      <c r="AB875" s="99"/>
    </row>
    <row r="876">
      <c r="A876" s="99"/>
      <c r="B876" s="99"/>
      <c r="C876" s="99"/>
      <c r="D876" s="99"/>
      <c r="E876" s="99"/>
      <c r="F876" s="99"/>
      <c r="G876" s="99"/>
      <c r="H876" s="99"/>
      <c r="I876" s="99"/>
      <c r="J876" s="99"/>
      <c r="K876" s="99"/>
      <c r="L876" s="10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  <c r="AA876" s="99"/>
      <c r="AB876" s="99"/>
    </row>
    <row r="877">
      <c r="A877" s="99"/>
      <c r="B877" s="99"/>
      <c r="C877" s="99"/>
      <c r="D877" s="99"/>
      <c r="E877" s="99"/>
      <c r="F877" s="99"/>
      <c r="G877" s="99"/>
      <c r="H877" s="99"/>
      <c r="I877" s="99"/>
      <c r="J877" s="99"/>
      <c r="K877" s="99"/>
      <c r="L877" s="10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  <c r="AA877" s="99"/>
      <c r="AB877" s="99"/>
    </row>
    <row r="878">
      <c r="A878" s="99"/>
      <c r="B878" s="99"/>
      <c r="C878" s="99"/>
      <c r="D878" s="99"/>
      <c r="E878" s="99"/>
      <c r="F878" s="99"/>
      <c r="G878" s="99"/>
      <c r="H878" s="99"/>
      <c r="I878" s="99"/>
      <c r="J878" s="99"/>
      <c r="K878" s="99"/>
      <c r="L878" s="10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  <c r="AA878" s="99"/>
      <c r="AB878" s="99"/>
    </row>
    <row r="879">
      <c r="A879" s="99"/>
      <c r="B879" s="99"/>
      <c r="C879" s="99"/>
      <c r="D879" s="99"/>
      <c r="E879" s="99"/>
      <c r="F879" s="99"/>
      <c r="G879" s="99"/>
      <c r="H879" s="99"/>
      <c r="I879" s="99"/>
      <c r="J879" s="99"/>
      <c r="K879" s="99"/>
      <c r="L879" s="10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  <c r="AA879" s="99"/>
      <c r="AB879" s="99"/>
    </row>
    <row r="880">
      <c r="A880" s="99"/>
      <c r="B880" s="99"/>
      <c r="C880" s="99"/>
      <c r="D880" s="99"/>
      <c r="E880" s="99"/>
      <c r="F880" s="99"/>
      <c r="G880" s="99"/>
      <c r="H880" s="99"/>
      <c r="I880" s="99"/>
      <c r="J880" s="99"/>
      <c r="K880" s="99"/>
      <c r="L880" s="10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  <c r="AA880" s="99"/>
      <c r="AB880" s="99"/>
    </row>
    <row r="881">
      <c r="A881" s="99"/>
      <c r="B881" s="99"/>
      <c r="C881" s="99"/>
      <c r="D881" s="99"/>
      <c r="E881" s="99"/>
      <c r="F881" s="99"/>
      <c r="G881" s="99"/>
      <c r="H881" s="99"/>
      <c r="I881" s="99"/>
      <c r="J881" s="99"/>
      <c r="K881" s="99"/>
      <c r="L881" s="10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  <c r="AA881" s="99"/>
      <c r="AB881" s="99"/>
    </row>
    <row r="882">
      <c r="A882" s="99"/>
      <c r="B882" s="99"/>
      <c r="C882" s="99"/>
      <c r="D882" s="99"/>
      <c r="E882" s="99"/>
      <c r="F882" s="99"/>
      <c r="G882" s="99"/>
      <c r="H882" s="99"/>
      <c r="I882" s="99"/>
      <c r="J882" s="99"/>
      <c r="K882" s="99"/>
      <c r="L882" s="10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  <c r="AA882" s="99"/>
      <c r="AB882" s="99"/>
    </row>
    <row r="883">
      <c r="A883" s="99"/>
      <c r="B883" s="99"/>
      <c r="C883" s="99"/>
      <c r="D883" s="99"/>
      <c r="E883" s="99"/>
      <c r="F883" s="99"/>
      <c r="G883" s="99"/>
      <c r="H883" s="99"/>
      <c r="I883" s="99"/>
      <c r="J883" s="99"/>
      <c r="K883" s="99"/>
      <c r="L883" s="10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  <c r="AA883" s="99"/>
      <c r="AB883" s="99"/>
    </row>
    <row r="884">
      <c r="A884" s="99"/>
      <c r="B884" s="99"/>
      <c r="C884" s="99"/>
      <c r="D884" s="99"/>
      <c r="E884" s="99"/>
      <c r="F884" s="99"/>
      <c r="G884" s="99"/>
      <c r="H884" s="99"/>
      <c r="I884" s="99"/>
      <c r="J884" s="99"/>
      <c r="K884" s="99"/>
      <c r="L884" s="10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  <c r="AA884" s="99"/>
      <c r="AB884" s="99"/>
    </row>
    <row r="885">
      <c r="A885" s="99"/>
      <c r="B885" s="99"/>
      <c r="C885" s="99"/>
      <c r="D885" s="99"/>
      <c r="E885" s="99"/>
      <c r="F885" s="99"/>
      <c r="G885" s="99"/>
      <c r="H885" s="99"/>
      <c r="I885" s="99"/>
      <c r="J885" s="99"/>
      <c r="K885" s="99"/>
      <c r="L885" s="10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  <c r="AA885" s="99"/>
      <c r="AB885" s="99"/>
    </row>
    <row r="886">
      <c r="A886" s="99"/>
      <c r="B886" s="99"/>
      <c r="C886" s="99"/>
      <c r="D886" s="99"/>
      <c r="E886" s="99"/>
      <c r="F886" s="99"/>
      <c r="G886" s="99"/>
      <c r="H886" s="99"/>
      <c r="I886" s="99"/>
      <c r="J886" s="99"/>
      <c r="K886" s="99"/>
      <c r="L886" s="10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  <c r="AA886" s="99"/>
      <c r="AB886" s="99"/>
    </row>
    <row r="887">
      <c r="A887" s="99"/>
      <c r="B887" s="99"/>
      <c r="C887" s="99"/>
      <c r="D887" s="99"/>
      <c r="E887" s="99"/>
      <c r="F887" s="99"/>
      <c r="G887" s="99"/>
      <c r="H887" s="99"/>
      <c r="I887" s="99"/>
      <c r="J887" s="99"/>
      <c r="K887" s="99"/>
      <c r="L887" s="10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  <c r="AA887" s="99"/>
      <c r="AB887" s="99"/>
    </row>
    <row r="888">
      <c r="A888" s="99"/>
      <c r="B888" s="99"/>
      <c r="C888" s="99"/>
      <c r="D888" s="99"/>
      <c r="E888" s="99"/>
      <c r="F888" s="99"/>
      <c r="G888" s="99"/>
      <c r="H888" s="99"/>
      <c r="I888" s="99"/>
      <c r="J888" s="99"/>
      <c r="K888" s="99"/>
      <c r="L888" s="10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  <c r="AA888" s="99"/>
      <c r="AB888" s="99"/>
    </row>
    <row r="889">
      <c r="A889" s="99"/>
      <c r="B889" s="99"/>
      <c r="C889" s="99"/>
      <c r="D889" s="99"/>
      <c r="E889" s="99"/>
      <c r="F889" s="99"/>
      <c r="G889" s="99"/>
      <c r="H889" s="99"/>
      <c r="I889" s="99"/>
      <c r="J889" s="99"/>
      <c r="K889" s="99"/>
      <c r="L889" s="10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  <c r="AA889" s="99"/>
      <c r="AB889" s="99"/>
    </row>
    <row r="890">
      <c r="A890" s="99"/>
      <c r="B890" s="99"/>
      <c r="C890" s="99"/>
      <c r="D890" s="99"/>
      <c r="E890" s="99"/>
      <c r="F890" s="99"/>
      <c r="G890" s="99"/>
      <c r="H890" s="99"/>
      <c r="I890" s="99"/>
      <c r="J890" s="99"/>
      <c r="K890" s="99"/>
      <c r="L890" s="10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  <c r="AA890" s="99"/>
      <c r="AB890" s="99"/>
    </row>
    <row r="891">
      <c r="A891" s="99"/>
      <c r="B891" s="99"/>
      <c r="C891" s="99"/>
      <c r="D891" s="99"/>
      <c r="E891" s="99"/>
      <c r="F891" s="99"/>
      <c r="G891" s="99"/>
      <c r="H891" s="99"/>
      <c r="I891" s="99"/>
      <c r="J891" s="99"/>
      <c r="K891" s="99"/>
      <c r="L891" s="10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  <c r="AA891" s="99"/>
      <c r="AB891" s="99"/>
    </row>
    <row r="892">
      <c r="A892" s="99"/>
      <c r="B892" s="99"/>
      <c r="C892" s="99"/>
      <c r="D892" s="99"/>
      <c r="E892" s="99"/>
      <c r="F892" s="99"/>
      <c r="G892" s="99"/>
      <c r="H892" s="99"/>
      <c r="I892" s="99"/>
      <c r="J892" s="99"/>
      <c r="K892" s="99"/>
      <c r="L892" s="10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  <c r="AA892" s="99"/>
      <c r="AB892" s="99"/>
    </row>
    <row r="893">
      <c r="A893" s="99"/>
      <c r="B893" s="99"/>
      <c r="C893" s="99"/>
      <c r="D893" s="99"/>
      <c r="E893" s="99"/>
      <c r="F893" s="99"/>
      <c r="G893" s="99"/>
      <c r="H893" s="99"/>
      <c r="I893" s="99"/>
      <c r="J893" s="99"/>
      <c r="K893" s="99"/>
      <c r="L893" s="10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  <c r="AA893" s="99"/>
      <c r="AB893" s="99"/>
    </row>
    <row r="894">
      <c r="A894" s="99"/>
      <c r="B894" s="99"/>
      <c r="C894" s="99"/>
      <c r="D894" s="99"/>
      <c r="E894" s="99"/>
      <c r="F894" s="99"/>
      <c r="G894" s="99"/>
      <c r="H894" s="99"/>
      <c r="I894" s="99"/>
      <c r="J894" s="99"/>
      <c r="K894" s="99"/>
      <c r="L894" s="10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  <c r="AA894" s="99"/>
      <c r="AB894" s="99"/>
    </row>
    <row r="895">
      <c r="A895" s="99"/>
      <c r="B895" s="99"/>
      <c r="C895" s="99"/>
      <c r="D895" s="99"/>
      <c r="E895" s="99"/>
      <c r="F895" s="99"/>
      <c r="G895" s="99"/>
      <c r="H895" s="99"/>
      <c r="I895" s="99"/>
      <c r="J895" s="99"/>
      <c r="K895" s="99"/>
      <c r="L895" s="10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  <c r="AA895" s="99"/>
      <c r="AB895" s="99"/>
    </row>
    <row r="896">
      <c r="A896" s="99"/>
      <c r="B896" s="99"/>
      <c r="C896" s="99"/>
      <c r="D896" s="99"/>
      <c r="E896" s="99"/>
      <c r="F896" s="99"/>
      <c r="G896" s="99"/>
      <c r="H896" s="99"/>
      <c r="I896" s="99"/>
      <c r="J896" s="99"/>
      <c r="K896" s="99"/>
      <c r="L896" s="10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  <c r="AA896" s="99"/>
      <c r="AB896" s="99"/>
    </row>
    <row r="897">
      <c r="A897" s="99"/>
      <c r="B897" s="99"/>
      <c r="C897" s="99"/>
      <c r="D897" s="99"/>
      <c r="E897" s="99"/>
      <c r="F897" s="99"/>
      <c r="G897" s="99"/>
      <c r="H897" s="99"/>
      <c r="I897" s="99"/>
      <c r="J897" s="99"/>
      <c r="K897" s="99"/>
      <c r="L897" s="10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  <c r="AA897" s="99"/>
      <c r="AB897" s="99"/>
    </row>
    <row r="898">
      <c r="A898" s="99"/>
      <c r="B898" s="99"/>
      <c r="C898" s="99"/>
      <c r="D898" s="99"/>
      <c r="E898" s="99"/>
      <c r="F898" s="99"/>
      <c r="G898" s="99"/>
      <c r="H898" s="99"/>
      <c r="I898" s="99"/>
      <c r="J898" s="99"/>
      <c r="K898" s="99"/>
      <c r="L898" s="10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  <c r="AA898" s="99"/>
      <c r="AB898" s="99"/>
    </row>
    <row r="899">
      <c r="A899" s="99"/>
      <c r="B899" s="99"/>
      <c r="C899" s="99"/>
      <c r="D899" s="99"/>
      <c r="E899" s="99"/>
      <c r="F899" s="99"/>
      <c r="G899" s="99"/>
      <c r="H899" s="99"/>
      <c r="I899" s="99"/>
      <c r="J899" s="99"/>
      <c r="K899" s="99"/>
      <c r="L899" s="10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  <c r="AA899" s="99"/>
      <c r="AB899" s="99"/>
    </row>
    <row r="900">
      <c r="A900" s="99"/>
      <c r="B900" s="99"/>
      <c r="C900" s="99"/>
      <c r="D900" s="99"/>
      <c r="E900" s="99"/>
      <c r="F900" s="99"/>
      <c r="G900" s="99"/>
      <c r="H900" s="99"/>
      <c r="I900" s="99"/>
      <c r="J900" s="99"/>
      <c r="K900" s="99"/>
      <c r="L900" s="10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  <c r="AA900" s="99"/>
      <c r="AB900" s="99"/>
    </row>
    <row r="901">
      <c r="A901" s="99"/>
      <c r="B901" s="99"/>
      <c r="C901" s="99"/>
      <c r="D901" s="99"/>
      <c r="E901" s="99"/>
      <c r="F901" s="99"/>
      <c r="G901" s="99"/>
      <c r="H901" s="99"/>
      <c r="I901" s="99"/>
      <c r="J901" s="99"/>
      <c r="K901" s="99"/>
      <c r="L901" s="10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  <c r="AA901" s="99"/>
      <c r="AB901" s="99"/>
    </row>
    <row r="902">
      <c r="A902" s="99"/>
      <c r="B902" s="99"/>
      <c r="C902" s="99"/>
      <c r="D902" s="99"/>
      <c r="E902" s="99"/>
      <c r="F902" s="99"/>
      <c r="G902" s="99"/>
      <c r="H902" s="99"/>
      <c r="I902" s="99"/>
      <c r="J902" s="99"/>
      <c r="K902" s="99"/>
      <c r="L902" s="10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  <c r="AA902" s="99"/>
      <c r="AB902" s="99"/>
    </row>
    <row r="903">
      <c r="A903" s="99"/>
      <c r="B903" s="99"/>
      <c r="C903" s="99"/>
      <c r="D903" s="99"/>
      <c r="E903" s="99"/>
      <c r="F903" s="99"/>
      <c r="G903" s="99"/>
      <c r="H903" s="99"/>
      <c r="I903" s="99"/>
      <c r="J903" s="99"/>
      <c r="K903" s="99"/>
      <c r="L903" s="10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  <c r="AA903" s="99"/>
      <c r="AB903" s="99"/>
    </row>
    <row r="904">
      <c r="A904" s="99"/>
      <c r="B904" s="99"/>
      <c r="C904" s="99"/>
      <c r="D904" s="99"/>
      <c r="E904" s="99"/>
      <c r="F904" s="99"/>
      <c r="G904" s="99"/>
      <c r="H904" s="99"/>
      <c r="I904" s="99"/>
      <c r="J904" s="99"/>
      <c r="K904" s="99"/>
      <c r="L904" s="10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  <c r="AA904" s="99"/>
      <c r="AB904" s="99"/>
    </row>
    <row r="905">
      <c r="A905" s="99"/>
      <c r="B905" s="99"/>
      <c r="C905" s="99"/>
      <c r="D905" s="99"/>
      <c r="E905" s="99"/>
      <c r="F905" s="99"/>
      <c r="G905" s="99"/>
      <c r="H905" s="99"/>
      <c r="I905" s="99"/>
      <c r="J905" s="99"/>
      <c r="K905" s="99"/>
      <c r="L905" s="10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  <c r="Z905" s="99"/>
      <c r="AA905" s="99"/>
      <c r="AB905" s="99"/>
    </row>
    <row r="906">
      <c r="A906" s="99"/>
      <c r="B906" s="99"/>
      <c r="C906" s="99"/>
      <c r="D906" s="99"/>
      <c r="E906" s="99"/>
      <c r="F906" s="99"/>
      <c r="G906" s="99"/>
      <c r="H906" s="99"/>
      <c r="I906" s="99"/>
      <c r="J906" s="99"/>
      <c r="K906" s="99"/>
      <c r="L906" s="10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  <c r="Z906" s="99"/>
      <c r="AA906" s="99"/>
      <c r="AB906" s="99"/>
    </row>
    <row r="907">
      <c r="A907" s="99"/>
      <c r="B907" s="99"/>
      <c r="C907" s="99"/>
      <c r="D907" s="99"/>
      <c r="E907" s="99"/>
      <c r="F907" s="99"/>
      <c r="G907" s="99"/>
      <c r="H907" s="99"/>
      <c r="I907" s="99"/>
      <c r="J907" s="99"/>
      <c r="K907" s="99"/>
      <c r="L907" s="10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  <c r="Z907" s="99"/>
      <c r="AA907" s="99"/>
      <c r="AB907" s="99"/>
    </row>
    <row r="908">
      <c r="A908" s="99"/>
      <c r="B908" s="99"/>
      <c r="C908" s="99"/>
      <c r="D908" s="99"/>
      <c r="E908" s="99"/>
      <c r="F908" s="99"/>
      <c r="G908" s="99"/>
      <c r="H908" s="99"/>
      <c r="I908" s="99"/>
      <c r="J908" s="99"/>
      <c r="K908" s="99"/>
      <c r="L908" s="10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  <c r="Z908" s="99"/>
      <c r="AA908" s="99"/>
      <c r="AB908" s="99"/>
    </row>
    <row r="909">
      <c r="A909" s="99"/>
      <c r="B909" s="99"/>
      <c r="C909" s="99"/>
      <c r="D909" s="99"/>
      <c r="E909" s="99"/>
      <c r="F909" s="99"/>
      <c r="G909" s="99"/>
      <c r="H909" s="99"/>
      <c r="I909" s="99"/>
      <c r="J909" s="99"/>
      <c r="K909" s="99"/>
      <c r="L909" s="10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  <c r="Z909" s="99"/>
      <c r="AA909" s="99"/>
      <c r="AB909" s="99"/>
    </row>
    <row r="910">
      <c r="A910" s="99"/>
      <c r="B910" s="99"/>
      <c r="C910" s="99"/>
      <c r="D910" s="99"/>
      <c r="E910" s="99"/>
      <c r="F910" s="99"/>
      <c r="G910" s="99"/>
      <c r="H910" s="99"/>
      <c r="I910" s="99"/>
      <c r="J910" s="99"/>
      <c r="K910" s="99"/>
      <c r="L910" s="10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  <c r="Z910" s="99"/>
      <c r="AA910" s="99"/>
      <c r="AB910" s="99"/>
    </row>
    <row r="911">
      <c r="A911" s="99"/>
      <c r="B911" s="99"/>
      <c r="C911" s="99"/>
      <c r="D911" s="99"/>
      <c r="E911" s="99"/>
      <c r="F911" s="99"/>
      <c r="G911" s="99"/>
      <c r="H911" s="99"/>
      <c r="I911" s="99"/>
      <c r="J911" s="99"/>
      <c r="K911" s="99"/>
      <c r="L911" s="10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  <c r="Z911" s="99"/>
      <c r="AA911" s="99"/>
      <c r="AB911" s="99"/>
    </row>
    <row r="912">
      <c r="A912" s="99"/>
      <c r="B912" s="99"/>
      <c r="C912" s="99"/>
      <c r="D912" s="99"/>
      <c r="E912" s="99"/>
      <c r="F912" s="99"/>
      <c r="G912" s="99"/>
      <c r="H912" s="99"/>
      <c r="I912" s="99"/>
      <c r="J912" s="99"/>
      <c r="K912" s="99"/>
      <c r="L912" s="10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  <c r="Z912" s="99"/>
      <c r="AA912" s="99"/>
      <c r="AB912" s="99"/>
    </row>
    <row r="913">
      <c r="A913" s="99"/>
      <c r="B913" s="99"/>
      <c r="C913" s="99"/>
      <c r="D913" s="99"/>
      <c r="E913" s="99"/>
      <c r="F913" s="99"/>
      <c r="G913" s="99"/>
      <c r="H913" s="99"/>
      <c r="I913" s="99"/>
      <c r="J913" s="99"/>
      <c r="K913" s="99"/>
      <c r="L913" s="10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  <c r="Z913" s="99"/>
      <c r="AA913" s="99"/>
      <c r="AB913" s="99"/>
    </row>
    <row r="914">
      <c r="A914" s="99"/>
      <c r="B914" s="99"/>
      <c r="C914" s="99"/>
      <c r="D914" s="99"/>
      <c r="E914" s="99"/>
      <c r="F914" s="99"/>
      <c r="G914" s="99"/>
      <c r="H914" s="99"/>
      <c r="I914" s="99"/>
      <c r="J914" s="99"/>
      <c r="K914" s="99"/>
      <c r="L914" s="10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  <c r="Z914" s="99"/>
      <c r="AA914" s="99"/>
      <c r="AB914" s="99"/>
    </row>
    <row r="915">
      <c r="A915" s="99"/>
      <c r="B915" s="99"/>
      <c r="C915" s="99"/>
      <c r="D915" s="99"/>
      <c r="E915" s="99"/>
      <c r="F915" s="99"/>
      <c r="G915" s="99"/>
      <c r="H915" s="99"/>
      <c r="I915" s="99"/>
      <c r="J915" s="99"/>
      <c r="K915" s="99"/>
      <c r="L915" s="10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  <c r="Z915" s="99"/>
      <c r="AA915" s="99"/>
      <c r="AB915" s="99"/>
    </row>
    <row r="916">
      <c r="A916" s="99"/>
      <c r="B916" s="99"/>
      <c r="C916" s="99"/>
      <c r="D916" s="99"/>
      <c r="E916" s="99"/>
      <c r="F916" s="99"/>
      <c r="G916" s="99"/>
      <c r="H916" s="99"/>
      <c r="I916" s="99"/>
      <c r="J916" s="99"/>
      <c r="K916" s="99"/>
      <c r="L916" s="10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  <c r="Z916" s="99"/>
      <c r="AA916" s="99"/>
      <c r="AB916" s="99"/>
    </row>
    <row r="917">
      <c r="A917" s="99"/>
      <c r="B917" s="99"/>
      <c r="C917" s="99"/>
      <c r="D917" s="99"/>
      <c r="E917" s="99"/>
      <c r="F917" s="99"/>
      <c r="G917" s="99"/>
      <c r="H917" s="99"/>
      <c r="I917" s="99"/>
      <c r="J917" s="99"/>
      <c r="K917" s="99"/>
      <c r="L917" s="10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  <c r="Z917" s="99"/>
      <c r="AA917" s="99"/>
      <c r="AB917" s="99"/>
    </row>
    <row r="918">
      <c r="A918" s="99"/>
      <c r="B918" s="99"/>
      <c r="C918" s="99"/>
      <c r="D918" s="99"/>
      <c r="E918" s="99"/>
      <c r="F918" s="99"/>
      <c r="G918" s="99"/>
      <c r="H918" s="99"/>
      <c r="I918" s="99"/>
      <c r="J918" s="99"/>
      <c r="K918" s="99"/>
      <c r="L918" s="10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  <c r="Z918" s="99"/>
      <c r="AA918" s="99"/>
      <c r="AB918" s="99"/>
    </row>
    <row r="919">
      <c r="A919" s="99"/>
      <c r="B919" s="99"/>
      <c r="C919" s="99"/>
      <c r="D919" s="99"/>
      <c r="E919" s="99"/>
      <c r="F919" s="99"/>
      <c r="G919" s="99"/>
      <c r="H919" s="99"/>
      <c r="I919" s="99"/>
      <c r="J919" s="99"/>
      <c r="K919" s="99"/>
      <c r="L919" s="10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  <c r="Z919" s="99"/>
      <c r="AA919" s="99"/>
      <c r="AB919" s="99"/>
    </row>
    <row r="920">
      <c r="A920" s="99"/>
      <c r="B920" s="99"/>
      <c r="C920" s="99"/>
      <c r="D920" s="99"/>
      <c r="E920" s="99"/>
      <c r="F920" s="99"/>
      <c r="G920" s="99"/>
      <c r="H920" s="99"/>
      <c r="I920" s="99"/>
      <c r="J920" s="99"/>
      <c r="K920" s="99"/>
      <c r="L920" s="10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  <c r="Z920" s="99"/>
      <c r="AA920" s="99"/>
      <c r="AB920" s="99"/>
    </row>
    <row r="921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10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  <c r="Z921" s="99"/>
      <c r="AA921" s="99"/>
      <c r="AB921" s="99"/>
    </row>
    <row r="922">
      <c r="A922" s="99"/>
      <c r="B922" s="99"/>
      <c r="C922" s="99"/>
      <c r="D922" s="99"/>
      <c r="E922" s="99"/>
      <c r="F922" s="99"/>
      <c r="G922" s="99"/>
      <c r="H922" s="99"/>
      <c r="I922" s="99"/>
      <c r="J922" s="99"/>
      <c r="K922" s="99"/>
      <c r="L922" s="10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  <c r="Z922" s="99"/>
      <c r="AA922" s="99"/>
      <c r="AB922" s="99"/>
    </row>
    <row r="923">
      <c r="A923" s="99"/>
      <c r="B923" s="99"/>
      <c r="C923" s="99"/>
      <c r="D923" s="99"/>
      <c r="E923" s="99"/>
      <c r="F923" s="99"/>
      <c r="G923" s="99"/>
      <c r="H923" s="99"/>
      <c r="I923" s="99"/>
      <c r="J923" s="99"/>
      <c r="K923" s="99"/>
      <c r="L923" s="10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  <c r="Z923" s="99"/>
      <c r="AA923" s="99"/>
      <c r="AB923" s="99"/>
    </row>
    <row r="924">
      <c r="A924" s="99"/>
      <c r="B924" s="99"/>
      <c r="C924" s="99"/>
      <c r="D924" s="99"/>
      <c r="E924" s="99"/>
      <c r="F924" s="99"/>
      <c r="G924" s="99"/>
      <c r="H924" s="99"/>
      <c r="I924" s="99"/>
      <c r="J924" s="99"/>
      <c r="K924" s="99"/>
      <c r="L924" s="10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  <c r="Z924" s="99"/>
      <c r="AA924" s="99"/>
      <c r="AB924" s="99"/>
    </row>
    <row r="925">
      <c r="A925" s="99"/>
      <c r="B925" s="99"/>
      <c r="C925" s="99"/>
      <c r="D925" s="99"/>
      <c r="E925" s="99"/>
      <c r="F925" s="99"/>
      <c r="G925" s="99"/>
      <c r="H925" s="99"/>
      <c r="I925" s="99"/>
      <c r="J925" s="99"/>
      <c r="K925" s="99"/>
      <c r="L925" s="10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  <c r="Z925" s="99"/>
      <c r="AA925" s="99"/>
      <c r="AB925" s="99"/>
    </row>
    <row r="926">
      <c r="A926" s="99"/>
      <c r="B926" s="99"/>
      <c r="C926" s="99"/>
      <c r="D926" s="99"/>
      <c r="E926" s="99"/>
      <c r="F926" s="99"/>
      <c r="G926" s="99"/>
      <c r="H926" s="99"/>
      <c r="I926" s="99"/>
      <c r="J926" s="99"/>
      <c r="K926" s="99"/>
      <c r="L926" s="10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  <c r="Z926" s="99"/>
      <c r="AA926" s="99"/>
      <c r="AB926" s="99"/>
    </row>
    <row r="927">
      <c r="A927" s="99"/>
      <c r="B927" s="99"/>
      <c r="C927" s="99"/>
      <c r="D927" s="99"/>
      <c r="E927" s="99"/>
      <c r="F927" s="99"/>
      <c r="G927" s="99"/>
      <c r="H927" s="99"/>
      <c r="I927" s="99"/>
      <c r="J927" s="99"/>
      <c r="K927" s="99"/>
      <c r="L927" s="10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  <c r="Z927" s="99"/>
      <c r="AA927" s="99"/>
      <c r="AB927" s="99"/>
    </row>
    <row r="928">
      <c r="A928" s="99"/>
      <c r="B928" s="99"/>
      <c r="C928" s="99"/>
      <c r="D928" s="99"/>
      <c r="E928" s="99"/>
      <c r="F928" s="99"/>
      <c r="G928" s="99"/>
      <c r="H928" s="99"/>
      <c r="I928" s="99"/>
      <c r="J928" s="99"/>
      <c r="K928" s="99"/>
      <c r="L928" s="10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  <c r="Z928" s="99"/>
      <c r="AA928" s="99"/>
      <c r="AB928" s="99"/>
    </row>
    <row r="929">
      <c r="A929" s="99"/>
      <c r="B929" s="99"/>
      <c r="C929" s="99"/>
      <c r="D929" s="99"/>
      <c r="E929" s="99"/>
      <c r="F929" s="99"/>
      <c r="G929" s="99"/>
      <c r="H929" s="99"/>
      <c r="I929" s="99"/>
      <c r="J929" s="99"/>
      <c r="K929" s="99"/>
      <c r="L929" s="10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  <c r="Z929" s="99"/>
      <c r="AA929" s="99"/>
      <c r="AB929" s="99"/>
    </row>
    <row r="930">
      <c r="A930" s="99"/>
      <c r="B930" s="99"/>
      <c r="C930" s="99"/>
      <c r="D930" s="99"/>
      <c r="E930" s="99"/>
      <c r="F930" s="99"/>
      <c r="G930" s="99"/>
      <c r="H930" s="99"/>
      <c r="I930" s="99"/>
      <c r="J930" s="99"/>
      <c r="K930" s="99"/>
      <c r="L930" s="10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  <c r="Z930" s="99"/>
      <c r="AA930" s="99"/>
      <c r="AB930" s="99"/>
    </row>
    <row r="931">
      <c r="A931" s="99"/>
      <c r="B931" s="99"/>
      <c r="C931" s="99"/>
      <c r="D931" s="99"/>
      <c r="E931" s="99"/>
      <c r="F931" s="99"/>
      <c r="G931" s="99"/>
      <c r="H931" s="99"/>
      <c r="I931" s="99"/>
      <c r="J931" s="99"/>
      <c r="K931" s="99"/>
      <c r="L931" s="10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  <c r="Z931" s="99"/>
      <c r="AA931" s="99"/>
      <c r="AB931" s="99"/>
    </row>
    <row r="932">
      <c r="A932" s="99"/>
      <c r="B932" s="99"/>
      <c r="C932" s="99"/>
      <c r="D932" s="99"/>
      <c r="E932" s="99"/>
      <c r="F932" s="99"/>
      <c r="G932" s="99"/>
      <c r="H932" s="99"/>
      <c r="I932" s="99"/>
      <c r="J932" s="99"/>
      <c r="K932" s="99"/>
      <c r="L932" s="10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  <c r="Z932" s="99"/>
      <c r="AA932" s="99"/>
      <c r="AB932" s="99"/>
    </row>
    <row r="933">
      <c r="A933" s="99"/>
      <c r="B933" s="99"/>
      <c r="C933" s="99"/>
      <c r="D933" s="99"/>
      <c r="E933" s="99"/>
      <c r="F933" s="99"/>
      <c r="G933" s="99"/>
      <c r="H933" s="99"/>
      <c r="I933" s="99"/>
      <c r="J933" s="99"/>
      <c r="K933" s="99"/>
      <c r="L933" s="10"/>
      <c r="M933" s="99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  <c r="Y933" s="99"/>
      <c r="Z933" s="99"/>
      <c r="AA933" s="99"/>
      <c r="AB933" s="99"/>
    </row>
    <row r="934">
      <c r="A934" s="99"/>
      <c r="B934" s="99"/>
      <c r="C934" s="99"/>
      <c r="D934" s="99"/>
      <c r="E934" s="99"/>
      <c r="F934" s="99"/>
      <c r="G934" s="99"/>
      <c r="H934" s="99"/>
      <c r="I934" s="99"/>
      <c r="J934" s="99"/>
      <c r="K934" s="99"/>
      <c r="L934" s="10"/>
      <c r="M934" s="99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  <c r="Y934" s="99"/>
      <c r="Z934" s="99"/>
      <c r="AA934" s="99"/>
      <c r="AB934" s="99"/>
    </row>
    <row r="935">
      <c r="A935" s="99"/>
      <c r="B935" s="99"/>
      <c r="C935" s="99"/>
      <c r="D935" s="99"/>
      <c r="E935" s="99"/>
      <c r="F935" s="99"/>
      <c r="G935" s="99"/>
      <c r="H935" s="99"/>
      <c r="I935" s="99"/>
      <c r="J935" s="99"/>
      <c r="K935" s="99"/>
      <c r="L935" s="10"/>
      <c r="M935" s="99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  <c r="Y935" s="99"/>
      <c r="Z935" s="99"/>
      <c r="AA935" s="99"/>
      <c r="AB935" s="99"/>
    </row>
    <row r="936">
      <c r="A936" s="99"/>
      <c r="B936" s="99"/>
      <c r="C936" s="99"/>
      <c r="D936" s="99"/>
      <c r="E936" s="99"/>
      <c r="F936" s="99"/>
      <c r="G936" s="99"/>
      <c r="H936" s="99"/>
      <c r="I936" s="99"/>
      <c r="J936" s="99"/>
      <c r="K936" s="99"/>
      <c r="L936" s="10"/>
      <c r="M936" s="99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  <c r="Y936" s="99"/>
      <c r="Z936" s="99"/>
      <c r="AA936" s="99"/>
      <c r="AB936" s="99"/>
    </row>
    <row r="937">
      <c r="A937" s="99"/>
      <c r="B937" s="99"/>
      <c r="C937" s="99"/>
      <c r="D937" s="99"/>
      <c r="E937" s="99"/>
      <c r="F937" s="99"/>
      <c r="G937" s="99"/>
      <c r="H937" s="99"/>
      <c r="I937" s="99"/>
      <c r="J937" s="99"/>
      <c r="K937" s="99"/>
      <c r="L937" s="10"/>
      <c r="M937" s="99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  <c r="Y937" s="99"/>
      <c r="Z937" s="99"/>
      <c r="AA937" s="99"/>
      <c r="AB937" s="99"/>
    </row>
    <row r="938">
      <c r="A938" s="99"/>
      <c r="B938" s="99"/>
      <c r="C938" s="99"/>
      <c r="D938" s="99"/>
      <c r="E938" s="99"/>
      <c r="F938" s="99"/>
      <c r="G938" s="99"/>
      <c r="H938" s="99"/>
      <c r="I938" s="99"/>
      <c r="J938" s="99"/>
      <c r="K938" s="99"/>
      <c r="L938" s="10"/>
      <c r="M938" s="99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  <c r="Y938" s="99"/>
      <c r="Z938" s="99"/>
      <c r="AA938" s="99"/>
      <c r="AB938" s="99"/>
    </row>
    <row r="939">
      <c r="A939" s="99"/>
      <c r="B939" s="99"/>
      <c r="C939" s="99"/>
      <c r="D939" s="99"/>
      <c r="E939" s="99"/>
      <c r="F939" s="99"/>
      <c r="G939" s="99"/>
      <c r="H939" s="99"/>
      <c r="I939" s="99"/>
      <c r="J939" s="99"/>
      <c r="K939" s="99"/>
      <c r="L939" s="10"/>
      <c r="M939" s="99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  <c r="Y939" s="99"/>
      <c r="Z939" s="99"/>
      <c r="AA939" s="99"/>
      <c r="AB939" s="99"/>
    </row>
    <row r="940">
      <c r="A940" s="99"/>
      <c r="B940" s="99"/>
      <c r="C940" s="99"/>
      <c r="D940" s="99"/>
      <c r="E940" s="99"/>
      <c r="F940" s="99"/>
      <c r="G940" s="99"/>
      <c r="H940" s="99"/>
      <c r="I940" s="99"/>
      <c r="J940" s="99"/>
      <c r="K940" s="99"/>
      <c r="L940" s="10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  <c r="Z940" s="99"/>
      <c r="AA940" s="99"/>
      <c r="AB940" s="99"/>
    </row>
    <row r="941">
      <c r="A941" s="99"/>
      <c r="B941" s="99"/>
      <c r="C941" s="99"/>
      <c r="D941" s="99"/>
      <c r="E941" s="99"/>
      <c r="F941" s="99"/>
      <c r="G941" s="99"/>
      <c r="H941" s="99"/>
      <c r="I941" s="99"/>
      <c r="J941" s="99"/>
      <c r="K941" s="99"/>
      <c r="L941" s="10"/>
      <c r="M941" s="99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  <c r="Y941" s="99"/>
      <c r="Z941" s="99"/>
      <c r="AA941" s="99"/>
      <c r="AB941" s="99"/>
    </row>
    <row r="942">
      <c r="A942" s="99"/>
      <c r="B942" s="99"/>
      <c r="C942" s="99"/>
      <c r="D942" s="99"/>
      <c r="E942" s="99"/>
      <c r="F942" s="99"/>
      <c r="G942" s="99"/>
      <c r="H942" s="99"/>
      <c r="I942" s="99"/>
      <c r="J942" s="99"/>
      <c r="K942" s="99"/>
      <c r="L942" s="10"/>
      <c r="M942" s="99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  <c r="Y942" s="99"/>
      <c r="Z942" s="99"/>
      <c r="AA942" s="99"/>
      <c r="AB942" s="99"/>
    </row>
    <row r="943">
      <c r="A943" s="99"/>
      <c r="B943" s="99"/>
      <c r="C943" s="99"/>
      <c r="D943" s="99"/>
      <c r="E943" s="99"/>
      <c r="F943" s="99"/>
      <c r="G943" s="99"/>
      <c r="H943" s="99"/>
      <c r="I943" s="99"/>
      <c r="J943" s="99"/>
      <c r="K943" s="99"/>
      <c r="L943" s="10"/>
      <c r="M943" s="99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  <c r="Y943" s="99"/>
      <c r="Z943" s="99"/>
      <c r="AA943" s="99"/>
      <c r="AB943" s="99"/>
    </row>
    <row r="944">
      <c r="A944" s="99"/>
      <c r="B944" s="99"/>
      <c r="C944" s="99"/>
      <c r="D944" s="99"/>
      <c r="E944" s="99"/>
      <c r="F944" s="99"/>
      <c r="G944" s="99"/>
      <c r="H944" s="99"/>
      <c r="I944" s="99"/>
      <c r="J944" s="99"/>
      <c r="K944" s="99"/>
      <c r="L944" s="10"/>
      <c r="M944" s="99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  <c r="Y944" s="99"/>
      <c r="Z944" s="99"/>
      <c r="AA944" s="99"/>
      <c r="AB944" s="99"/>
    </row>
    <row r="945">
      <c r="A945" s="99"/>
      <c r="B945" s="99"/>
      <c r="C945" s="99"/>
      <c r="D945" s="99"/>
      <c r="E945" s="99"/>
      <c r="F945" s="99"/>
      <c r="G945" s="99"/>
      <c r="H945" s="99"/>
      <c r="I945" s="99"/>
      <c r="J945" s="99"/>
      <c r="K945" s="99"/>
      <c r="L945" s="10"/>
      <c r="M945" s="99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  <c r="Y945" s="99"/>
      <c r="Z945" s="99"/>
      <c r="AA945" s="99"/>
      <c r="AB945" s="99"/>
    </row>
    <row r="946">
      <c r="A946" s="99"/>
      <c r="B946" s="99"/>
      <c r="C946" s="99"/>
      <c r="D946" s="99"/>
      <c r="E946" s="99"/>
      <c r="F946" s="99"/>
      <c r="G946" s="99"/>
      <c r="H946" s="99"/>
      <c r="I946" s="99"/>
      <c r="J946" s="99"/>
      <c r="K946" s="99"/>
      <c r="L946" s="10"/>
      <c r="M946" s="99"/>
      <c r="N946" s="99"/>
      <c r="O946" s="99"/>
      <c r="P946" s="99"/>
      <c r="Q946" s="99"/>
      <c r="R946" s="99"/>
      <c r="S946" s="99"/>
      <c r="T946" s="99"/>
      <c r="U946" s="99"/>
      <c r="V946" s="99"/>
      <c r="W946" s="99"/>
      <c r="X946" s="99"/>
      <c r="Y946" s="99"/>
      <c r="Z946" s="99"/>
      <c r="AA946" s="99"/>
      <c r="AB946" s="99"/>
    </row>
    <row r="947">
      <c r="A947" s="99"/>
      <c r="B947" s="99"/>
      <c r="C947" s="99"/>
      <c r="D947" s="99"/>
      <c r="E947" s="99"/>
      <c r="F947" s="99"/>
      <c r="G947" s="99"/>
      <c r="H947" s="99"/>
      <c r="I947" s="99"/>
      <c r="J947" s="99"/>
      <c r="K947" s="99"/>
      <c r="L947" s="10"/>
      <c r="M947" s="99"/>
      <c r="N947" s="99"/>
      <c r="O947" s="99"/>
      <c r="P947" s="99"/>
      <c r="Q947" s="99"/>
      <c r="R947" s="99"/>
      <c r="S947" s="99"/>
      <c r="T947" s="99"/>
      <c r="U947" s="99"/>
      <c r="V947" s="99"/>
      <c r="W947" s="99"/>
      <c r="X947" s="99"/>
      <c r="Y947" s="99"/>
      <c r="Z947" s="99"/>
      <c r="AA947" s="99"/>
      <c r="AB947" s="99"/>
    </row>
    <row r="948">
      <c r="A948" s="99"/>
      <c r="B948" s="99"/>
      <c r="C948" s="99"/>
      <c r="D948" s="99"/>
      <c r="E948" s="99"/>
      <c r="F948" s="99"/>
      <c r="G948" s="99"/>
      <c r="H948" s="99"/>
      <c r="I948" s="99"/>
      <c r="J948" s="99"/>
      <c r="K948" s="99"/>
      <c r="L948" s="10"/>
      <c r="M948" s="99"/>
      <c r="N948" s="99"/>
      <c r="O948" s="99"/>
      <c r="P948" s="99"/>
      <c r="Q948" s="99"/>
      <c r="R948" s="99"/>
      <c r="S948" s="99"/>
      <c r="T948" s="99"/>
      <c r="U948" s="99"/>
      <c r="V948" s="99"/>
      <c r="W948" s="99"/>
      <c r="X948" s="99"/>
      <c r="Y948" s="99"/>
      <c r="Z948" s="99"/>
      <c r="AA948" s="99"/>
      <c r="AB948" s="99"/>
    </row>
    <row r="949">
      <c r="A949" s="99"/>
      <c r="B949" s="99"/>
      <c r="C949" s="99"/>
      <c r="D949" s="99"/>
      <c r="E949" s="99"/>
      <c r="F949" s="99"/>
      <c r="G949" s="99"/>
      <c r="H949" s="99"/>
      <c r="I949" s="99"/>
      <c r="J949" s="99"/>
      <c r="K949" s="99"/>
      <c r="L949" s="10"/>
      <c r="M949" s="99"/>
      <c r="N949" s="99"/>
      <c r="O949" s="99"/>
      <c r="P949" s="99"/>
      <c r="Q949" s="99"/>
      <c r="R949" s="99"/>
      <c r="S949" s="99"/>
      <c r="T949" s="99"/>
      <c r="U949" s="99"/>
      <c r="V949" s="99"/>
      <c r="W949" s="99"/>
      <c r="X949" s="99"/>
      <c r="Y949" s="99"/>
      <c r="Z949" s="99"/>
      <c r="AA949" s="99"/>
      <c r="AB949" s="99"/>
    </row>
    <row r="950">
      <c r="A950" s="99"/>
      <c r="B950" s="99"/>
      <c r="C950" s="99"/>
      <c r="D950" s="99"/>
      <c r="E950" s="99"/>
      <c r="F950" s="99"/>
      <c r="G950" s="99"/>
      <c r="H950" s="99"/>
      <c r="I950" s="99"/>
      <c r="J950" s="99"/>
      <c r="K950" s="99"/>
      <c r="L950" s="10"/>
      <c r="M950" s="99"/>
      <c r="N950" s="99"/>
      <c r="O950" s="99"/>
      <c r="P950" s="99"/>
      <c r="Q950" s="99"/>
      <c r="R950" s="99"/>
      <c r="S950" s="99"/>
      <c r="T950" s="99"/>
      <c r="U950" s="99"/>
      <c r="V950" s="99"/>
      <c r="W950" s="99"/>
      <c r="X950" s="99"/>
      <c r="Y950" s="99"/>
      <c r="Z950" s="99"/>
      <c r="AA950" s="99"/>
      <c r="AB950" s="99"/>
    </row>
    <row r="951">
      <c r="A951" s="99"/>
      <c r="B951" s="99"/>
      <c r="C951" s="99"/>
      <c r="D951" s="99"/>
      <c r="E951" s="99"/>
      <c r="F951" s="99"/>
      <c r="G951" s="99"/>
      <c r="H951" s="99"/>
      <c r="I951" s="99"/>
      <c r="J951" s="99"/>
      <c r="K951" s="99"/>
      <c r="L951" s="10"/>
      <c r="M951" s="99"/>
      <c r="N951" s="99"/>
      <c r="O951" s="99"/>
      <c r="P951" s="99"/>
      <c r="Q951" s="99"/>
      <c r="R951" s="99"/>
      <c r="S951" s="99"/>
      <c r="T951" s="99"/>
      <c r="U951" s="99"/>
      <c r="V951" s="99"/>
      <c r="W951" s="99"/>
      <c r="X951" s="99"/>
      <c r="Y951" s="99"/>
      <c r="Z951" s="99"/>
      <c r="AA951" s="99"/>
      <c r="AB951" s="99"/>
    </row>
    <row r="952">
      <c r="A952" s="99"/>
      <c r="B952" s="99"/>
      <c r="C952" s="99"/>
      <c r="D952" s="99"/>
      <c r="E952" s="99"/>
      <c r="F952" s="99"/>
      <c r="G952" s="99"/>
      <c r="H952" s="99"/>
      <c r="I952" s="99"/>
      <c r="J952" s="99"/>
      <c r="K952" s="99"/>
      <c r="L952" s="10"/>
      <c r="M952" s="99"/>
      <c r="N952" s="99"/>
      <c r="O952" s="99"/>
      <c r="P952" s="99"/>
      <c r="Q952" s="99"/>
      <c r="R952" s="99"/>
      <c r="S952" s="99"/>
      <c r="T952" s="99"/>
      <c r="U952" s="99"/>
      <c r="V952" s="99"/>
      <c r="W952" s="99"/>
      <c r="X952" s="99"/>
      <c r="Y952" s="99"/>
      <c r="Z952" s="99"/>
      <c r="AA952" s="99"/>
      <c r="AB952" s="99"/>
    </row>
    <row r="953">
      <c r="A953" s="99"/>
      <c r="B953" s="99"/>
      <c r="C953" s="99"/>
      <c r="D953" s="99"/>
      <c r="E953" s="99"/>
      <c r="F953" s="99"/>
      <c r="G953" s="99"/>
      <c r="H953" s="99"/>
      <c r="I953" s="99"/>
      <c r="J953" s="99"/>
      <c r="K953" s="99"/>
      <c r="L953" s="10"/>
      <c r="M953" s="99"/>
      <c r="N953" s="99"/>
      <c r="O953" s="99"/>
      <c r="P953" s="99"/>
      <c r="Q953" s="99"/>
      <c r="R953" s="99"/>
      <c r="S953" s="99"/>
      <c r="T953" s="99"/>
      <c r="U953" s="99"/>
      <c r="V953" s="99"/>
      <c r="W953" s="99"/>
      <c r="X953" s="99"/>
      <c r="Y953" s="99"/>
      <c r="Z953" s="99"/>
      <c r="AA953" s="99"/>
      <c r="AB953" s="99"/>
    </row>
    <row r="954">
      <c r="A954" s="99"/>
      <c r="B954" s="99"/>
      <c r="C954" s="99"/>
      <c r="D954" s="99"/>
      <c r="E954" s="99"/>
      <c r="F954" s="99"/>
      <c r="G954" s="99"/>
      <c r="H954" s="99"/>
      <c r="I954" s="99"/>
      <c r="J954" s="99"/>
      <c r="K954" s="99"/>
      <c r="L954" s="10"/>
      <c r="M954" s="99"/>
      <c r="N954" s="99"/>
      <c r="O954" s="99"/>
      <c r="P954" s="99"/>
      <c r="Q954" s="99"/>
      <c r="R954" s="99"/>
      <c r="S954" s="99"/>
      <c r="T954" s="99"/>
      <c r="U954" s="99"/>
      <c r="V954" s="99"/>
      <c r="W954" s="99"/>
      <c r="X954" s="99"/>
      <c r="Y954" s="99"/>
      <c r="Z954" s="99"/>
      <c r="AA954" s="99"/>
      <c r="AB954" s="99"/>
    </row>
    <row r="955">
      <c r="A955" s="99"/>
      <c r="B955" s="99"/>
      <c r="C955" s="99"/>
      <c r="D955" s="99"/>
      <c r="E955" s="99"/>
      <c r="F955" s="99"/>
      <c r="G955" s="99"/>
      <c r="H955" s="99"/>
      <c r="I955" s="99"/>
      <c r="J955" s="99"/>
      <c r="K955" s="99"/>
      <c r="L955" s="10"/>
      <c r="M955" s="99"/>
      <c r="N955" s="99"/>
      <c r="O955" s="99"/>
      <c r="P955" s="99"/>
      <c r="Q955" s="99"/>
      <c r="R955" s="99"/>
      <c r="S955" s="99"/>
      <c r="T955" s="99"/>
      <c r="U955" s="99"/>
      <c r="V955" s="99"/>
      <c r="W955" s="99"/>
      <c r="X955" s="99"/>
      <c r="Y955" s="99"/>
      <c r="Z955" s="99"/>
      <c r="AA955" s="99"/>
      <c r="AB955" s="99"/>
    </row>
    <row r="956">
      <c r="A956" s="99"/>
      <c r="B956" s="99"/>
      <c r="C956" s="99"/>
      <c r="D956" s="99"/>
      <c r="E956" s="99"/>
      <c r="F956" s="99"/>
      <c r="G956" s="99"/>
      <c r="H956" s="99"/>
      <c r="I956" s="99"/>
      <c r="J956" s="99"/>
      <c r="K956" s="99"/>
      <c r="L956" s="10"/>
      <c r="M956" s="99"/>
      <c r="N956" s="99"/>
      <c r="O956" s="99"/>
      <c r="P956" s="99"/>
      <c r="Q956" s="99"/>
      <c r="R956" s="99"/>
      <c r="S956" s="99"/>
      <c r="T956" s="99"/>
      <c r="U956" s="99"/>
      <c r="V956" s="99"/>
      <c r="W956" s="99"/>
      <c r="X956" s="99"/>
      <c r="Y956" s="99"/>
      <c r="Z956" s="99"/>
      <c r="AA956" s="99"/>
      <c r="AB956" s="99"/>
    </row>
    <row r="957">
      <c r="A957" s="99"/>
      <c r="B957" s="99"/>
      <c r="C957" s="99"/>
      <c r="D957" s="99"/>
      <c r="E957" s="99"/>
      <c r="F957" s="99"/>
      <c r="G957" s="99"/>
      <c r="H957" s="99"/>
      <c r="I957" s="99"/>
      <c r="J957" s="99"/>
      <c r="K957" s="99"/>
      <c r="L957" s="10"/>
      <c r="M957" s="99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  <c r="Y957" s="99"/>
      <c r="Z957" s="99"/>
      <c r="AA957" s="99"/>
      <c r="AB957" s="99"/>
    </row>
    <row r="958">
      <c r="A958" s="99"/>
      <c r="B958" s="99"/>
      <c r="C958" s="99"/>
      <c r="D958" s="99"/>
      <c r="E958" s="99"/>
      <c r="F958" s="99"/>
      <c r="G958" s="99"/>
      <c r="H958" s="99"/>
      <c r="I958" s="99"/>
      <c r="J958" s="99"/>
      <c r="K958" s="99"/>
      <c r="L958" s="10"/>
      <c r="M958" s="99"/>
      <c r="N958" s="99"/>
      <c r="O958" s="99"/>
      <c r="P958" s="99"/>
      <c r="Q958" s="99"/>
      <c r="R958" s="99"/>
      <c r="S958" s="99"/>
      <c r="T958" s="99"/>
      <c r="U958" s="99"/>
      <c r="V958" s="99"/>
      <c r="W958" s="99"/>
      <c r="X958" s="99"/>
      <c r="Y958" s="99"/>
      <c r="Z958" s="99"/>
      <c r="AA958" s="99"/>
      <c r="AB958" s="99"/>
    </row>
    <row r="959">
      <c r="A959" s="99"/>
      <c r="B959" s="99"/>
      <c r="C959" s="99"/>
      <c r="D959" s="99"/>
      <c r="E959" s="99"/>
      <c r="F959" s="99"/>
      <c r="G959" s="99"/>
      <c r="H959" s="99"/>
      <c r="I959" s="99"/>
      <c r="J959" s="99"/>
      <c r="K959" s="99"/>
      <c r="L959" s="10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  <c r="Z959" s="99"/>
      <c r="AA959" s="99"/>
      <c r="AB959" s="99"/>
    </row>
    <row r="960">
      <c r="A960" s="99"/>
      <c r="B960" s="99"/>
      <c r="C960" s="99"/>
      <c r="D960" s="99"/>
      <c r="E960" s="99"/>
      <c r="F960" s="99"/>
      <c r="G960" s="99"/>
      <c r="H960" s="99"/>
      <c r="I960" s="99"/>
      <c r="J960" s="99"/>
      <c r="K960" s="99"/>
      <c r="L960" s="10"/>
      <c r="M960" s="99"/>
      <c r="N960" s="99"/>
      <c r="O960" s="99"/>
      <c r="P960" s="99"/>
      <c r="Q960" s="99"/>
      <c r="R960" s="99"/>
      <c r="S960" s="99"/>
      <c r="T960" s="99"/>
      <c r="U960" s="99"/>
      <c r="V960" s="99"/>
      <c r="W960" s="99"/>
      <c r="X960" s="99"/>
      <c r="Y960" s="99"/>
      <c r="Z960" s="99"/>
      <c r="AA960" s="99"/>
      <c r="AB960" s="99"/>
    </row>
    <row r="961">
      <c r="A961" s="99"/>
      <c r="B961" s="99"/>
      <c r="C961" s="99"/>
      <c r="D961" s="99"/>
      <c r="E961" s="99"/>
      <c r="F961" s="99"/>
      <c r="G961" s="99"/>
      <c r="H961" s="99"/>
      <c r="I961" s="99"/>
      <c r="J961" s="99"/>
      <c r="K961" s="99"/>
      <c r="L961" s="10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  <c r="Z961" s="99"/>
      <c r="AA961" s="99"/>
      <c r="AB961" s="99"/>
    </row>
    <row r="962">
      <c r="A962" s="99"/>
      <c r="B962" s="99"/>
      <c r="C962" s="99"/>
      <c r="D962" s="99"/>
      <c r="E962" s="99"/>
      <c r="F962" s="99"/>
      <c r="G962" s="99"/>
      <c r="H962" s="99"/>
      <c r="I962" s="99"/>
      <c r="J962" s="99"/>
      <c r="K962" s="99"/>
      <c r="L962" s="10"/>
      <c r="M962" s="99"/>
      <c r="N962" s="99"/>
      <c r="O962" s="99"/>
      <c r="P962" s="99"/>
      <c r="Q962" s="99"/>
      <c r="R962" s="99"/>
      <c r="S962" s="99"/>
      <c r="T962" s="99"/>
      <c r="U962" s="99"/>
      <c r="V962" s="99"/>
      <c r="W962" s="99"/>
      <c r="X962" s="99"/>
      <c r="Y962" s="99"/>
      <c r="Z962" s="99"/>
      <c r="AA962" s="99"/>
      <c r="AB962" s="99"/>
    </row>
    <row r="963">
      <c r="A963" s="99"/>
      <c r="B963" s="99"/>
      <c r="C963" s="99"/>
      <c r="D963" s="99"/>
      <c r="E963" s="99"/>
      <c r="F963" s="99"/>
      <c r="G963" s="99"/>
      <c r="H963" s="99"/>
      <c r="I963" s="99"/>
      <c r="J963" s="99"/>
      <c r="K963" s="99"/>
      <c r="L963" s="10"/>
      <c r="M963" s="99"/>
      <c r="N963" s="99"/>
      <c r="O963" s="99"/>
      <c r="P963" s="99"/>
      <c r="Q963" s="99"/>
      <c r="R963" s="99"/>
      <c r="S963" s="99"/>
      <c r="T963" s="99"/>
      <c r="U963" s="99"/>
      <c r="V963" s="99"/>
      <c r="W963" s="99"/>
      <c r="X963" s="99"/>
      <c r="Y963" s="99"/>
      <c r="Z963" s="99"/>
      <c r="AA963" s="99"/>
      <c r="AB963" s="99"/>
    </row>
    <row r="964">
      <c r="A964" s="99"/>
      <c r="B964" s="99"/>
      <c r="C964" s="99"/>
      <c r="D964" s="99"/>
      <c r="E964" s="99"/>
      <c r="F964" s="99"/>
      <c r="G964" s="99"/>
      <c r="H964" s="99"/>
      <c r="I964" s="99"/>
      <c r="J964" s="99"/>
      <c r="K964" s="99"/>
      <c r="L964" s="10"/>
      <c r="M964" s="99"/>
      <c r="N964" s="99"/>
      <c r="O964" s="99"/>
      <c r="P964" s="99"/>
      <c r="Q964" s="99"/>
      <c r="R964" s="99"/>
      <c r="S964" s="99"/>
      <c r="T964" s="99"/>
      <c r="U964" s="99"/>
      <c r="V964" s="99"/>
      <c r="W964" s="99"/>
      <c r="X964" s="99"/>
      <c r="Y964" s="99"/>
      <c r="Z964" s="99"/>
      <c r="AA964" s="99"/>
      <c r="AB964" s="99"/>
    </row>
    <row r="965">
      <c r="A965" s="99"/>
      <c r="B965" s="99"/>
      <c r="C965" s="99"/>
      <c r="D965" s="99"/>
      <c r="E965" s="99"/>
      <c r="F965" s="99"/>
      <c r="G965" s="99"/>
      <c r="H965" s="99"/>
      <c r="I965" s="99"/>
      <c r="J965" s="99"/>
      <c r="K965" s="99"/>
      <c r="L965" s="10"/>
      <c r="M965" s="99"/>
      <c r="N965" s="99"/>
      <c r="O965" s="99"/>
      <c r="P965" s="99"/>
      <c r="Q965" s="99"/>
      <c r="R965" s="99"/>
      <c r="S965" s="99"/>
      <c r="T965" s="99"/>
      <c r="U965" s="99"/>
      <c r="V965" s="99"/>
      <c r="W965" s="99"/>
      <c r="X965" s="99"/>
      <c r="Y965" s="99"/>
      <c r="Z965" s="99"/>
      <c r="AA965" s="99"/>
      <c r="AB965" s="99"/>
    </row>
    <row r="966">
      <c r="A966" s="99"/>
      <c r="B966" s="99"/>
      <c r="C966" s="99"/>
      <c r="D966" s="99"/>
      <c r="E966" s="99"/>
      <c r="F966" s="99"/>
      <c r="G966" s="99"/>
      <c r="H966" s="99"/>
      <c r="I966" s="99"/>
      <c r="J966" s="99"/>
      <c r="K966" s="99"/>
      <c r="L966" s="10"/>
      <c r="M966" s="99"/>
      <c r="N966" s="99"/>
      <c r="O966" s="99"/>
      <c r="P966" s="99"/>
      <c r="Q966" s="99"/>
      <c r="R966" s="99"/>
      <c r="S966" s="99"/>
      <c r="T966" s="99"/>
      <c r="U966" s="99"/>
      <c r="V966" s="99"/>
      <c r="W966" s="99"/>
      <c r="X966" s="99"/>
      <c r="Y966" s="99"/>
      <c r="Z966" s="99"/>
      <c r="AA966" s="99"/>
      <c r="AB966" s="99"/>
    </row>
    <row r="967">
      <c r="A967" s="99"/>
      <c r="B967" s="99"/>
      <c r="C967" s="99"/>
      <c r="D967" s="99"/>
      <c r="E967" s="99"/>
      <c r="F967" s="99"/>
      <c r="G967" s="99"/>
      <c r="H967" s="99"/>
      <c r="I967" s="99"/>
      <c r="J967" s="99"/>
      <c r="K967" s="99"/>
      <c r="L967" s="10"/>
      <c r="M967" s="99"/>
      <c r="N967" s="99"/>
      <c r="O967" s="99"/>
      <c r="P967" s="99"/>
      <c r="Q967" s="99"/>
      <c r="R967" s="99"/>
      <c r="S967" s="99"/>
      <c r="T967" s="99"/>
      <c r="U967" s="99"/>
      <c r="V967" s="99"/>
      <c r="W967" s="99"/>
      <c r="X967" s="99"/>
      <c r="Y967" s="99"/>
      <c r="Z967" s="99"/>
      <c r="AA967" s="99"/>
      <c r="AB967" s="99"/>
    </row>
    <row r="968">
      <c r="A968" s="99"/>
      <c r="B968" s="99"/>
      <c r="C968" s="99"/>
      <c r="D968" s="99"/>
      <c r="E968" s="99"/>
      <c r="F968" s="99"/>
      <c r="G968" s="99"/>
      <c r="H968" s="99"/>
      <c r="I968" s="99"/>
      <c r="J968" s="99"/>
      <c r="K968" s="99"/>
      <c r="L968" s="10"/>
      <c r="M968" s="99"/>
      <c r="N968" s="99"/>
      <c r="O968" s="99"/>
      <c r="P968" s="99"/>
      <c r="Q968" s="99"/>
      <c r="R968" s="99"/>
      <c r="S968" s="99"/>
      <c r="T968" s="99"/>
      <c r="U968" s="99"/>
      <c r="V968" s="99"/>
      <c r="W968" s="99"/>
      <c r="X968" s="99"/>
      <c r="Y968" s="99"/>
      <c r="Z968" s="99"/>
      <c r="AA968" s="99"/>
      <c r="AB968" s="99"/>
    </row>
    <row r="969">
      <c r="A969" s="99"/>
      <c r="B969" s="99"/>
      <c r="C969" s="99"/>
      <c r="D969" s="99"/>
      <c r="E969" s="99"/>
      <c r="F969" s="99"/>
      <c r="G969" s="99"/>
      <c r="H969" s="99"/>
      <c r="I969" s="99"/>
      <c r="J969" s="99"/>
      <c r="K969" s="99"/>
      <c r="L969" s="10"/>
      <c r="M969" s="99"/>
      <c r="N969" s="99"/>
      <c r="O969" s="99"/>
      <c r="P969" s="99"/>
      <c r="Q969" s="99"/>
      <c r="R969" s="99"/>
      <c r="S969" s="99"/>
      <c r="T969" s="99"/>
      <c r="U969" s="99"/>
      <c r="V969" s="99"/>
      <c r="W969" s="99"/>
      <c r="X969" s="99"/>
      <c r="Y969" s="99"/>
      <c r="Z969" s="99"/>
      <c r="AA969" s="99"/>
      <c r="AB969" s="99"/>
    </row>
    <row r="970">
      <c r="A970" s="99"/>
      <c r="B970" s="99"/>
      <c r="C970" s="99"/>
      <c r="D970" s="99"/>
      <c r="E970" s="99"/>
      <c r="F970" s="99"/>
      <c r="G970" s="99"/>
      <c r="H970" s="99"/>
      <c r="I970" s="99"/>
      <c r="J970" s="99"/>
      <c r="K970" s="99"/>
      <c r="L970" s="10"/>
      <c r="M970" s="99"/>
      <c r="N970" s="99"/>
      <c r="O970" s="99"/>
      <c r="P970" s="99"/>
      <c r="Q970" s="99"/>
      <c r="R970" s="99"/>
      <c r="S970" s="99"/>
      <c r="T970" s="99"/>
      <c r="U970" s="99"/>
      <c r="V970" s="99"/>
      <c r="W970" s="99"/>
      <c r="X970" s="99"/>
      <c r="Y970" s="99"/>
      <c r="Z970" s="99"/>
      <c r="AA970" s="99"/>
      <c r="AB970" s="99"/>
    </row>
    <row r="971">
      <c r="A971" s="99"/>
      <c r="B971" s="99"/>
      <c r="C971" s="99"/>
      <c r="D971" s="99"/>
      <c r="E971" s="99"/>
      <c r="F971" s="99"/>
      <c r="G971" s="99"/>
      <c r="H971" s="99"/>
      <c r="I971" s="99"/>
      <c r="J971" s="99"/>
      <c r="K971" s="99"/>
      <c r="L971" s="10"/>
      <c r="M971" s="99"/>
      <c r="N971" s="99"/>
      <c r="O971" s="99"/>
      <c r="P971" s="99"/>
      <c r="Q971" s="99"/>
      <c r="R971" s="99"/>
      <c r="S971" s="99"/>
      <c r="T971" s="99"/>
      <c r="U971" s="99"/>
      <c r="V971" s="99"/>
      <c r="W971" s="99"/>
      <c r="X971" s="99"/>
      <c r="Y971" s="99"/>
      <c r="Z971" s="99"/>
      <c r="AA971" s="99"/>
      <c r="AB971" s="99"/>
    </row>
    <row r="972">
      <c r="A972" s="99"/>
      <c r="B972" s="99"/>
      <c r="C972" s="99"/>
      <c r="D972" s="99"/>
      <c r="E972" s="99"/>
      <c r="F972" s="99"/>
      <c r="G972" s="99"/>
      <c r="H972" s="99"/>
      <c r="I972" s="99"/>
      <c r="J972" s="99"/>
      <c r="K972" s="99"/>
      <c r="L972" s="10"/>
      <c r="M972" s="99"/>
      <c r="N972" s="99"/>
      <c r="O972" s="99"/>
      <c r="P972" s="99"/>
      <c r="Q972" s="99"/>
      <c r="R972" s="99"/>
      <c r="S972" s="99"/>
      <c r="T972" s="99"/>
      <c r="U972" s="99"/>
      <c r="V972" s="99"/>
      <c r="W972" s="99"/>
      <c r="X972" s="99"/>
      <c r="Y972" s="99"/>
      <c r="Z972" s="99"/>
      <c r="AA972" s="99"/>
      <c r="AB972" s="99"/>
    </row>
    <row r="973">
      <c r="A973" s="99"/>
      <c r="B973" s="99"/>
      <c r="C973" s="99"/>
      <c r="D973" s="99"/>
      <c r="E973" s="99"/>
      <c r="F973" s="99"/>
      <c r="G973" s="99"/>
      <c r="H973" s="99"/>
      <c r="I973" s="99"/>
      <c r="J973" s="99"/>
      <c r="K973" s="99"/>
      <c r="L973" s="10"/>
      <c r="M973" s="99"/>
      <c r="N973" s="99"/>
      <c r="O973" s="99"/>
      <c r="P973" s="99"/>
      <c r="Q973" s="99"/>
      <c r="R973" s="99"/>
      <c r="S973" s="99"/>
      <c r="T973" s="99"/>
      <c r="U973" s="99"/>
      <c r="V973" s="99"/>
      <c r="W973" s="99"/>
      <c r="X973" s="99"/>
      <c r="Y973" s="99"/>
      <c r="Z973" s="99"/>
      <c r="AA973" s="99"/>
      <c r="AB973" s="99"/>
    </row>
    <row r="974">
      <c r="A974" s="99"/>
      <c r="B974" s="99"/>
      <c r="C974" s="99"/>
      <c r="D974" s="99"/>
      <c r="E974" s="99"/>
      <c r="F974" s="99"/>
      <c r="G974" s="99"/>
      <c r="H974" s="99"/>
      <c r="I974" s="99"/>
      <c r="J974" s="99"/>
      <c r="K974" s="99"/>
      <c r="L974" s="10"/>
      <c r="M974" s="99"/>
      <c r="N974" s="99"/>
      <c r="O974" s="99"/>
      <c r="P974" s="99"/>
      <c r="Q974" s="99"/>
      <c r="R974" s="99"/>
      <c r="S974" s="99"/>
      <c r="T974" s="99"/>
      <c r="U974" s="99"/>
      <c r="V974" s="99"/>
      <c r="W974" s="99"/>
      <c r="X974" s="99"/>
      <c r="Y974" s="99"/>
      <c r="Z974" s="99"/>
      <c r="AA974" s="99"/>
      <c r="AB974" s="99"/>
    </row>
    <row r="975">
      <c r="A975" s="99"/>
      <c r="B975" s="99"/>
      <c r="C975" s="99"/>
      <c r="D975" s="99"/>
      <c r="E975" s="99"/>
      <c r="F975" s="99"/>
      <c r="G975" s="99"/>
      <c r="H975" s="99"/>
      <c r="I975" s="99"/>
      <c r="J975" s="99"/>
      <c r="K975" s="99"/>
      <c r="L975" s="10"/>
      <c r="M975" s="99"/>
      <c r="N975" s="99"/>
      <c r="O975" s="99"/>
      <c r="P975" s="99"/>
      <c r="Q975" s="99"/>
      <c r="R975" s="99"/>
      <c r="S975" s="99"/>
      <c r="T975" s="99"/>
      <c r="U975" s="99"/>
      <c r="V975" s="99"/>
      <c r="W975" s="99"/>
      <c r="X975" s="99"/>
      <c r="Y975" s="99"/>
      <c r="Z975" s="99"/>
      <c r="AA975" s="99"/>
      <c r="AB975" s="99"/>
    </row>
    <row r="976">
      <c r="A976" s="99"/>
      <c r="B976" s="99"/>
      <c r="C976" s="99"/>
      <c r="D976" s="99"/>
      <c r="E976" s="99"/>
      <c r="F976" s="99"/>
      <c r="G976" s="99"/>
      <c r="H976" s="99"/>
      <c r="I976" s="99"/>
      <c r="J976" s="99"/>
      <c r="K976" s="99"/>
      <c r="L976" s="10"/>
      <c r="M976" s="99"/>
      <c r="N976" s="99"/>
      <c r="O976" s="99"/>
      <c r="P976" s="99"/>
      <c r="Q976" s="99"/>
      <c r="R976" s="99"/>
      <c r="S976" s="99"/>
      <c r="T976" s="99"/>
      <c r="U976" s="99"/>
      <c r="V976" s="99"/>
      <c r="W976" s="99"/>
      <c r="X976" s="99"/>
      <c r="Y976" s="99"/>
      <c r="Z976" s="99"/>
      <c r="AA976" s="99"/>
      <c r="AB976" s="99"/>
    </row>
    <row r="977">
      <c r="A977" s="99"/>
      <c r="B977" s="99"/>
      <c r="C977" s="99"/>
      <c r="D977" s="99"/>
      <c r="E977" s="99"/>
      <c r="F977" s="99"/>
      <c r="G977" s="99"/>
      <c r="H977" s="99"/>
      <c r="I977" s="99"/>
      <c r="J977" s="99"/>
      <c r="K977" s="99"/>
      <c r="L977" s="10"/>
      <c r="M977" s="99"/>
      <c r="N977" s="99"/>
      <c r="O977" s="99"/>
      <c r="P977" s="99"/>
      <c r="Q977" s="99"/>
      <c r="R977" s="99"/>
      <c r="S977" s="99"/>
      <c r="T977" s="99"/>
      <c r="U977" s="99"/>
      <c r="V977" s="99"/>
      <c r="W977" s="99"/>
      <c r="X977" s="99"/>
      <c r="Y977" s="99"/>
      <c r="Z977" s="99"/>
      <c r="AA977" s="99"/>
      <c r="AB977" s="99"/>
    </row>
    <row r="978">
      <c r="A978" s="99"/>
      <c r="B978" s="99"/>
      <c r="C978" s="99"/>
      <c r="D978" s="99"/>
      <c r="E978" s="99"/>
      <c r="F978" s="99"/>
      <c r="G978" s="99"/>
      <c r="H978" s="99"/>
      <c r="I978" s="99"/>
      <c r="J978" s="99"/>
      <c r="K978" s="99"/>
      <c r="L978" s="10"/>
      <c r="M978" s="99"/>
      <c r="N978" s="99"/>
      <c r="O978" s="99"/>
      <c r="P978" s="99"/>
      <c r="Q978" s="99"/>
      <c r="R978" s="99"/>
      <c r="S978" s="99"/>
      <c r="T978" s="99"/>
      <c r="U978" s="99"/>
      <c r="V978" s="99"/>
      <c r="W978" s="99"/>
      <c r="X978" s="99"/>
      <c r="Y978" s="99"/>
      <c r="Z978" s="99"/>
      <c r="AA978" s="99"/>
      <c r="AB978" s="99"/>
    </row>
    <row r="979">
      <c r="A979" s="99"/>
      <c r="B979" s="99"/>
      <c r="C979" s="99"/>
      <c r="D979" s="99"/>
      <c r="E979" s="99"/>
      <c r="F979" s="99"/>
      <c r="G979" s="99"/>
      <c r="H979" s="99"/>
      <c r="I979" s="99"/>
      <c r="J979" s="99"/>
      <c r="K979" s="99"/>
      <c r="L979" s="10"/>
      <c r="M979" s="99"/>
      <c r="N979" s="99"/>
      <c r="O979" s="99"/>
      <c r="P979" s="99"/>
      <c r="Q979" s="99"/>
      <c r="R979" s="99"/>
      <c r="S979" s="99"/>
      <c r="T979" s="99"/>
      <c r="U979" s="99"/>
      <c r="V979" s="99"/>
      <c r="W979" s="99"/>
      <c r="X979" s="99"/>
      <c r="Y979" s="99"/>
      <c r="Z979" s="99"/>
      <c r="AA979" s="99"/>
      <c r="AB979" s="99"/>
    </row>
    <row r="980">
      <c r="A980" s="99"/>
      <c r="B980" s="99"/>
      <c r="C980" s="99"/>
      <c r="D980" s="99"/>
      <c r="E980" s="99"/>
      <c r="F980" s="99"/>
      <c r="G980" s="99"/>
      <c r="H980" s="99"/>
      <c r="I980" s="99"/>
      <c r="J980" s="99"/>
      <c r="K980" s="99"/>
      <c r="L980" s="10"/>
      <c r="M980" s="99"/>
      <c r="N980" s="99"/>
      <c r="O980" s="99"/>
      <c r="P980" s="99"/>
      <c r="Q980" s="99"/>
      <c r="R980" s="99"/>
      <c r="S980" s="99"/>
      <c r="T980" s="99"/>
      <c r="U980" s="99"/>
      <c r="V980" s="99"/>
      <c r="W980" s="99"/>
      <c r="X980" s="99"/>
      <c r="Y980" s="99"/>
      <c r="Z980" s="99"/>
      <c r="AA980" s="99"/>
      <c r="AB980" s="99"/>
    </row>
    <row r="981">
      <c r="A981" s="99"/>
      <c r="B981" s="99"/>
      <c r="C981" s="99"/>
      <c r="D981" s="99"/>
      <c r="E981" s="99"/>
      <c r="F981" s="99"/>
      <c r="G981" s="99"/>
      <c r="H981" s="99"/>
      <c r="I981" s="99"/>
      <c r="J981" s="99"/>
      <c r="K981" s="99"/>
      <c r="L981" s="10"/>
      <c r="M981" s="99"/>
      <c r="N981" s="99"/>
      <c r="O981" s="99"/>
      <c r="P981" s="99"/>
      <c r="Q981" s="99"/>
      <c r="R981" s="99"/>
      <c r="S981" s="99"/>
      <c r="T981" s="99"/>
      <c r="U981" s="99"/>
      <c r="V981" s="99"/>
      <c r="W981" s="99"/>
      <c r="X981" s="99"/>
      <c r="Y981" s="99"/>
      <c r="Z981" s="99"/>
      <c r="AA981" s="99"/>
      <c r="AB981" s="99"/>
    </row>
    <row r="982">
      <c r="A982" s="99"/>
      <c r="B982" s="99"/>
      <c r="C982" s="99"/>
      <c r="D982" s="99"/>
      <c r="E982" s="99"/>
      <c r="F982" s="99"/>
      <c r="G982" s="99"/>
      <c r="H982" s="99"/>
      <c r="I982" s="99"/>
      <c r="J982" s="99"/>
      <c r="K982" s="99"/>
      <c r="L982" s="10"/>
      <c r="M982" s="99"/>
      <c r="N982" s="99"/>
      <c r="O982" s="99"/>
      <c r="P982" s="99"/>
      <c r="Q982" s="99"/>
      <c r="R982" s="99"/>
      <c r="S982" s="99"/>
      <c r="T982" s="99"/>
      <c r="U982" s="99"/>
      <c r="V982" s="99"/>
      <c r="W982" s="99"/>
      <c r="X982" s="99"/>
      <c r="Y982" s="99"/>
      <c r="Z982" s="99"/>
      <c r="AA982" s="99"/>
      <c r="AB982" s="99"/>
    </row>
    <row r="983">
      <c r="A983" s="99"/>
      <c r="B983" s="99"/>
      <c r="C983" s="99"/>
      <c r="D983" s="99"/>
      <c r="E983" s="99"/>
      <c r="F983" s="99"/>
      <c r="G983" s="99"/>
      <c r="H983" s="99"/>
      <c r="I983" s="99"/>
      <c r="J983" s="99"/>
      <c r="K983" s="99"/>
      <c r="L983" s="30"/>
      <c r="M983" s="99"/>
      <c r="N983" s="99"/>
      <c r="O983" s="99"/>
      <c r="P983" s="99"/>
      <c r="Q983" s="99"/>
      <c r="R983" s="99"/>
      <c r="S983" s="99"/>
      <c r="T983" s="99"/>
      <c r="U983" s="99"/>
      <c r="V983" s="99"/>
      <c r="W983" s="99"/>
      <c r="X983" s="99"/>
      <c r="Y983" s="99"/>
      <c r="Z983" s="99"/>
      <c r="AA983" s="99"/>
      <c r="AB983" s="99"/>
    </row>
    <row r="984">
      <c r="A984" s="99"/>
      <c r="B984" s="99"/>
      <c r="C984" s="99"/>
      <c r="D984" s="99"/>
      <c r="E984" s="99"/>
      <c r="F984" s="99"/>
      <c r="G984" s="99"/>
      <c r="H984" s="99"/>
      <c r="I984" s="99"/>
      <c r="J984" s="99"/>
      <c r="K984" s="99"/>
      <c r="L984" s="30"/>
      <c r="M984" s="99"/>
      <c r="N984" s="99"/>
      <c r="O984" s="99"/>
      <c r="P984" s="99"/>
      <c r="Q984" s="99"/>
      <c r="R984" s="99"/>
      <c r="S984" s="99"/>
      <c r="T984" s="99"/>
      <c r="U984" s="99"/>
      <c r="V984" s="99"/>
      <c r="W984" s="99"/>
      <c r="X984" s="99"/>
      <c r="Y984" s="99"/>
      <c r="Z984" s="99"/>
      <c r="AA984" s="99"/>
      <c r="AB984" s="99"/>
    </row>
    <row r="985">
      <c r="A985" s="99"/>
      <c r="B985" s="99"/>
      <c r="C985" s="99"/>
      <c r="D985" s="99"/>
      <c r="E985" s="99"/>
      <c r="F985" s="99"/>
      <c r="G985" s="99"/>
      <c r="H985" s="99"/>
      <c r="I985" s="99"/>
      <c r="J985" s="99"/>
      <c r="K985" s="99"/>
      <c r="L985" s="30"/>
      <c r="M985" s="99"/>
      <c r="N985" s="99"/>
      <c r="O985" s="99"/>
      <c r="P985" s="99"/>
      <c r="Q985" s="99"/>
      <c r="R985" s="99"/>
      <c r="S985" s="99"/>
      <c r="T985" s="99"/>
      <c r="U985" s="99"/>
      <c r="V985" s="99"/>
      <c r="W985" s="99"/>
      <c r="X985" s="99"/>
      <c r="Y985" s="99"/>
      <c r="Z985" s="99"/>
      <c r="AA985" s="99"/>
      <c r="AB985" s="99"/>
    </row>
    <row r="986">
      <c r="A986" s="99"/>
      <c r="B986" s="99"/>
      <c r="C986" s="99"/>
      <c r="D986" s="99"/>
      <c r="E986" s="99"/>
      <c r="F986" s="99"/>
      <c r="G986" s="99"/>
      <c r="H986" s="99"/>
      <c r="I986" s="99"/>
      <c r="J986" s="99"/>
      <c r="K986" s="99"/>
      <c r="L986" s="30"/>
      <c r="M986" s="99"/>
      <c r="N986" s="99"/>
      <c r="O986" s="99"/>
      <c r="P986" s="99"/>
      <c r="Q986" s="99"/>
      <c r="R986" s="99"/>
      <c r="S986" s="99"/>
      <c r="T986" s="99"/>
      <c r="U986" s="99"/>
      <c r="V986" s="99"/>
      <c r="W986" s="99"/>
      <c r="X986" s="99"/>
      <c r="Y986" s="99"/>
      <c r="Z986" s="99"/>
      <c r="AA986" s="99"/>
      <c r="AB986" s="99"/>
    </row>
    <row r="987">
      <c r="A987" s="99"/>
      <c r="B987" s="99"/>
      <c r="C987" s="99"/>
      <c r="D987" s="99"/>
      <c r="E987" s="99"/>
      <c r="F987" s="99"/>
      <c r="G987" s="99"/>
      <c r="H987" s="99"/>
      <c r="I987" s="99"/>
      <c r="J987" s="99"/>
      <c r="K987" s="99"/>
      <c r="L987" s="30"/>
      <c r="M987" s="99"/>
      <c r="N987" s="99"/>
      <c r="O987" s="99"/>
      <c r="P987" s="99"/>
      <c r="Q987" s="99"/>
      <c r="R987" s="99"/>
      <c r="S987" s="99"/>
      <c r="T987" s="99"/>
      <c r="U987" s="99"/>
      <c r="V987" s="99"/>
      <c r="W987" s="99"/>
      <c r="X987" s="99"/>
      <c r="Y987" s="99"/>
      <c r="Z987" s="99"/>
      <c r="AA987" s="99"/>
      <c r="AB987" s="99"/>
    </row>
    <row r="988">
      <c r="A988" s="99"/>
      <c r="B988" s="99"/>
      <c r="C988" s="99"/>
      <c r="D988" s="99"/>
      <c r="E988" s="99"/>
      <c r="F988" s="99"/>
      <c r="G988" s="99"/>
      <c r="H988" s="99"/>
      <c r="I988" s="99"/>
      <c r="J988" s="99"/>
      <c r="K988" s="99"/>
      <c r="L988" s="30"/>
      <c r="M988" s="99"/>
      <c r="N988" s="99"/>
      <c r="O988" s="99"/>
      <c r="P988" s="99"/>
      <c r="Q988" s="99"/>
      <c r="R988" s="99"/>
      <c r="S988" s="99"/>
      <c r="T988" s="99"/>
      <c r="U988" s="99"/>
      <c r="V988" s="99"/>
      <c r="W988" s="99"/>
      <c r="X988" s="99"/>
      <c r="Y988" s="99"/>
      <c r="Z988" s="99"/>
      <c r="AA988" s="99"/>
      <c r="AB988" s="99"/>
    </row>
    <row r="989">
      <c r="A989" s="99"/>
      <c r="B989" s="99"/>
      <c r="C989" s="99"/>
      <c r="D989" s="99"/>
      <c r="E989" s="99"/>
      <c r="F989" s="99"/>
      <c r="G989" s="99"/>
      <c r="H989" s="99"/>
      <c r="I989" s="99"/>
      <c r="J989" s="99"/>
      <c r="K989" s="99"/>
      <c r="L989" s="30"/>
      <c r="M989" s="99"/>
      <c r="N989" s="99"/>
      <c r="O989" s="99"/>
      <c r="P989" s="99"/>
      <c r="Q989" s="99"/>
      <c r="R989" s="99"/>
      <c r="S989" s="99"/>
      <c r="T989" s="99"/>
      <c r="U989" s="99"/>
      <c r="V989" s="99"/>
      <c r="W989" s="99"/>
      <c r="X989" s="99"/>
      <c r="Y989" s="99"/>
      <c r="Z989" s="99"/>
      <c r="AA989" s="99"/>
      <c r="AB989" s="99"/>
    </row>
    <row r="990">
      <c r="A990" s="99"/>
      <c r="B990" s="99"/>
      <c r="C990" s="99"/>
      <c r="D990" s="99"/>
      <c r="E990" s="99"/>
      <c r="F990" s="99"/>
      <c r="G990" s="99"/>
      <c r="H990" s="99"/>
      <c r="I990" s="99"/>
      <c r="J990" s="99"/>
      <c r="K990" s="99"/>
      <c r="L990" s="30"/>
      <c r="M990" s="99"/>
      <c r="N990" s="99"/>
      <c r="O990" s="99"/>
      <c r="P990" s="99"/>
      <c r="Q990" s="99"/>
      <c r="R990" s="99"/>
      <c r="S990" s="99"/>
      <c r="T990" s="99"/>
      <c r="U990" s="99"/>
      <c r="V990" s="99"/>
      <c r="W990" s="99"/>
      <c r="X990" s="99"/>
      <c r="Y990" s="99"/>
      <c r="Z990" s="99"/>
      <c r="AA990" s="99"/>
      <c r="AB990" s="99"/>
    </row>
    <row r="991">
      <c r="A991" s="99"/>
      <c r="B991" s="99"/>
      <c r="C991" s="99"/>
      <c r="D991" s="99"/>
      <c r="E991" s="99"/>
      <c r="F991" s="99"/>
      <c r="G991" s="99"/>
      <c r="H991" s="99"/>
      <c r="I991" s="99"/>
      <c r="J991" s="99"/>
      <c r="K991" s="99"/>
      <c r="L991" s="30"/>
      <c r="M991" s="99"/>
      <c r="N991" s="99"/>
      <c r="O991" s="99"/>
      <c r="P991" s="99"/>
      <c r="Q991" s="99"/>
      <c r="R991" s="99"/>
      <c r="S991" s="99"/>
      <c r="T991" s="99"/>
      <c r="U991" s="99"/>
      <c r="V991" s="99"/>
      <c r="W991" s="99"/>
      <c r="X991" s="99"/>
      <c r="Y991" s="99"/>
      <c r="Z991" s="99"/>
      <c r="AA991" s="99"/>
      <c r="AB991" s="99"/>
    </row>
    <row r="992">
      <c r="A992" s="99"/>
      <c r="B992" s="99"/>
      <c r="C992" s="99"/>
      <c r="D992" s="99"/>
      <c r="E992" s="99"/>
      <c r="F992" s="99"/>
      <c r="G992" s="99"/>
      <c r="H992" s="99"/>
      <c r="I992" s="99"/>
      <c r="J992" s="99"/>
      <c r="K992" s="99"/>
      <c r="L992" s="30"/>
      <c r="M992" s="99"/>
      <c r="N992" s="99"/>
      <c r="O992" s="99"/>
      <c r="P992" s="99"/>
      <c r="Q992" s="99"/>
      <c r="R992" s="99"/>
      <c r="S992" s="99"/>
      <c r="T992" s="99"/>
      <c r="U992" s="99"/>
      <c r="V992" s="99"/>
      <c r="W992" s="99"/>
      <c r="X992" s="99"/>
      <c r="Y992" s="99"/>
      <c r="Z992" s="99"/>
      <c r="AA992" s="99"/>
      <c r="AB992" s="99"/>
    </row>
    <row r="993">
      <c r="A993" s="99"/>
      <c r="B993" s="99"/>
      <c r="C993" s="99"/>
      <c r="D993" s="99"/>
      <c r="E993" s="99"/>
      <c r="F993" s="99"/>
      <c r="G993" s="99"/>
      <c r="H993" s="99"/>
      <c r="I993" s="99"/>
      <c r="J993" s="99"/>
      <c r="K993" s="99"/>
      <c r="L993" s="30"/>
      <c r="M993" s="99"/>
      <c r="N993" s="99"/>
      <c r="O993" s="99"/>
      <c r="P993" s="99"/>
      <c r="Q993" s="99"/>
      <c r="R993" s="99"/>
      <c r="S993" s="99"/>
      <c r="T993" s="99"/>
      <c r="U993" s="99"/>
      <c r="V993" s="99"/>
      <c r="W993" s="99"/>
      <c r="X993" s="99"/>
      <c r="Y993" s="99"/>
      <c r="Z993" s="99"/>
      <c r="AA993" s="99"/>
      <c r="AB993" s="99"/>
    </row>
    <row r="994">
      <c r="A994" s="99"/>
      <c r="B994" s="99"/>
      <c r="C994" s="99"/>
      <c r="D994" s="99"/>
      <c r="E994" s="99"/>
      <c r="F994" s="99"/>
      <c r="G994" s="99"/>
      <c r="H994" s="99"/>
      <c r="I994" s="99"/>
      <c r="J994" s="99"/>
      <c r="K994" s="99"/>
      <c r="L994" s="30"/>
      <c r="M994" s="99"/>
      <c r="N994" s="99"/>
      <c r="O994" s="99"/>
      <c r="P994" s="99"/>
      <c r="Q994" s="99"/>
      <c r="R994" s="99"/>
      <c r="S994" s="99"/>
      <c r="T994" s="99"/>
      <c r="U994" s="99"/>
      <c r="V994" s="99"/>
      <c r="W994" s="99"/>
      <c r="X994" s="99"/>
      <c r="Y994" s="99"/>
      <c r="Z994" s="99"/>
      <c r="AA994" s="99"/>
      <c r="AB994" s="99"/>
    </row>
    <row r="995">
      <c r="A995" s="99"/>
      <c r="B995" s="99"/>
      <c r="C995" s="99"/>
      <c r="D995" s="99"/>
      <c r="E995" s="99"/>
      <c r="F995" s="99"/>
      <c r="G995" s="99"/>
      <c r="H995" s="99"/>
      <c r="I995" s="99"/>
      <c r="J995" s="99"/>
      <c r="K995" s="99"/>
      <c r="L995" s="30"/>
      <c r="M995" s="99"/>
      <c r="N995" s="99"/>
      <c r="O995" s="99"/>
      <c r="P995" s="99"/>
      <c r="Q995" s="99"/>
      <c r="R995" s="99"/>
      <c r="S995" s="99"/>
      <c r="T995" s="99"/>
      <c r="U995" s="99"/>
      <c r="V995" s="99"/>
      <c r="W995" s="99"/>
      <c r="X995" s="99"/>
      <c r="Y995" s="99"/>
      <c r="Z995" s="99"/>
      <c r="AA995" s="99"/>
      <c r="AB995" s="99"/>
    </row>
    <row r="996">
      <c r="A996" s="99"/>
      <c r="B996" s="99"/>
      <c r="C996" s="99"/>
      <c r="D996" s="99"/>
      <c r="E996" s="99"/>
      <c r="F996" s="99"/>
      <c r="G996" s="99"/>
      <c r="H996" s="99"/>
      <c r="I996" s="99"/>
      <c r="J996" s="99"/>
      <c r="K996" s="99"/>
      <c r="L996" s="99"/>
      <c r="M996" s="99"/>
      <c r="N996" s="99"/>
      <c r="O996" s="99"/>
      <c r="P996" s="99"/>
      <c r="Q996" s="99"/>
      <c r="R996" s="99"/>
      <c r="S996" s="99"/>
      <c r="T996" s="99"/>
      <c r="U996" s="99"/>
      <c r="V996" s="99"/>
      <c r="W996" s="99"/>
      <c r="X996" s="99"/>
      <c r="Y996" s="99"/>
      <c r="Z996" s="99"/>
      <c r="AA996" s="99"/>
      <c r="AB996" s="99"/>
    </row>
    <row r="997">
      <c r="A997" s="99"/>
      <c r="B997" s="99"/>
      <c r="C997" s="99"/>
      <c r="D997" s="99"/>
      <c r="E997" s="99"/>
      <c r="F997" s="99"/>
      <c r="G997" s="99"/>
      <c r="H997" s="99"/>
      <c r="I997" s="99"/>
      <c r="J997" s="99"/>
      <c r="K997" s="99"/>
      <c r="L997" s="99"/>
      <c r="M997" s="99"/>
      <c r="N997" s="99"/>
      <c r="O997" s="99"/>
      <c r="P997" s="99"/>
      <c r="Q997" s="99"/>
      <c r="R997" s="99"/>
      <c r="S997" s="99"/>
      <c r="T997" s="99"/>
      <c r="U997" s="99"/>
      <c r="V997" s="99"/>
      <c r="W997" s="99"/>
      <c r="X997" s="99"/>
      <c r="Y997" s="99"/>
      <c r="Z997" s="99"/>
      <c r="AA997" s="99"/>
      <c r="AB997" s="99"/>
    </row>
    <row r="998">
      <c r="A998" s="99"/>
      <c r="B998" s="99"/>
      <c r="C998" s="99"/>
      <c r="D998" s="99"/>
      <c r="E998" s="99"/>
      <c r="F998" s="99"/>
      <c r="G998" s="99"/>
      <c r="H998" s="99"/>
      <c r="I998" s="99"/>
      <c r="J998" s="99"/>
      <c r="K998" s="99"/>
      <c r="L998" s="99"/>
      <c r="M998" s="99"/>
      <c r="N998" s="99"/>
      <c r="O998" s="99"/>
      <c r="P998" s="99"/>
      <c r="Q998" s="99"/>
      <c r="R998" s="99"/>
      <c r="S998" s="99"/>
      <c r="T998" s="99"/>
      <c r="U998" s="99"/>
      <c r="V998" s="99"/>
      <c r="W998" s="99"/>
      <c r="X998" s="99"/>
      <c r="Y998" s="99"/>
      <c r="Z998" s="99"/>
      <c r="AA998" s="99"/>
      <c r="AB998" s="99"/>
    </row>
    <row r="999">
      <c r="A999" s="99"/>
      <c r="B999" s="99"/>
      <c r="C999" s="99"/>
      <c r="D999" s="99"/>
      <c r="E999" s="99"/>
      <c r="F999" s="99"/>
      <c r="G999" s="99"/>
      <c r="H999" s="99"/>
      <c r="I999" s="99"/>
      <c r="J999" s="99"/>
      <c r="K999" s="99"/>
      <c r="L999" s="99"/>
      <c r="M999" s="99"/>
      <c r="N999" s="99"/>
      <c r="O999" s="99"/>
      <c r="P999" s="99"/>
      <c r="Q999" s="99"/>
      <c r="R999" s="99"/>
      <c r="S999" s="99"/>
      <c r="T999" s="99"/>
      <c r="U999" s="99"/>
      <c r="V999" s="99"/>
      <c r="W999" s="99"/>
      <c r="X999" s="99"/>
      <c r="Y999" s="99"/>
      <c r="Z999" s="99"/>
      <c r="AA999" s="99"/>
      <c r="AB999" s="99"/>
    </row>
    <row r="1000">
      <c r="A1000" s="99"/>
      <c r="B1000" s="99"/>
      <c r="C1000" s="99"/>
      <c r="D1000" s="99"/>
      <c r="E1000" s="99"/>
      <c r="F1000" s="99"/>
      <c r="G1000" s="99"/>
      <c r="H1000" s="99"/>
      <c r="I1000" s="99"/>
      <c r="J1000" s="99"/>
      <c r="K1000" s="99"/>
      <c r="L1000" s="99"/>
      <c r="M1000" s="99"/>
      <c r="N1000" s="99"/>
      <c r="O1000" s="99"/>
      <c r="P1000" s="99"/>
      <c r="Q1000" s="99"/>
      <c r="R1000" s="99"/>
      <c r="S1000" s="99"/>
      <c r="T1000" s="99"/>
      <c r="U1000" s="99"/>
      <c r="V1000" s="99"/>
      <c r="W1000" s="99"/>
      <c r="X1000" s="99"/>
      <c r="Y1000" s="99"/>
      <c r="Z1000" s="99"/>
      <c r="AA1000" s="99"/>
      <c r="AB1000" s="99"/>
    </row>
  </sheetData>
  <hyperlinks>
    <hyperlink r:id="rId1" ref="N2"/>
    <hyperlink r:id="rId2" ref="N3"/>
    <hyperlink r:id="rId3" ref="N4"/>
    <hyperlink r:id="rId4" ref="N5"/>
    <hyperlink r:id="rId5" ref="N6"/>
    <hyperlink r:id="rId6" ref="N7"/>
    <hyperlink r:id="rId7" ref="N8"/>
    <hyperlink r:id="rId8" ref="N9"/>
    <hyperlink r:id="rId9" ref="N10"/>
    <hyperlink r:id="rId10" ref="N11"/>
    <hyperlink r:id="rId11" ref="N12"/>
    <hyperlink r:id="rId12" ref="N13"/>
  </hyperlinks>
  <drawing r:id="rId13"/>
</worksheet>
</file>